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685" firstSheet="5" activeTab="9"/>
  </bookViews>
  <sheets>
    <sheet name="Önkormányzat" sheetId="1" r:id="rId1"/>
    <sheet name="Közös Hivatal" sheetId="2" r:id="rId2"/>
    <sheet name="Művelődési Ház" sheetId="3" r:id="rId3"/>
    <sheet name="Közvetett támogatás" sheetId="8" r:id="rId4"/>
    <sheet name="működési-felh. mérleg" sheetId="9" r:id="rId5"/>
    <sheet name="beruházás-felújítás" sheetId="19" r:id="rId6"/>
    <sheet name="Vagyon bont.forg.kép.sz.  " sheetId="20" r:id="rId7"/>
    <sheet name="maradvány " sheetId="24" r:id="rId8"/>
    <sheet name="mérleg" sheetId="23" r:id="rId9"/>
    <sheet name="eredménykimutatás" sheetId="22" r:id="rId10"/>
  </sheets>
  <externalReferences>
    <externalReference r:id="rId11"/>
    <externalReference r:id="rId12"/>
    <externalReference r:id="rId13"/>
  </externalReferences>
  <definedNames>
    <definedName name="_fgl1" localSheetId="6">[1]flag_1!#REF!</definedName>
    <definedName name="_fgl1">[1]flag_1!#REF!</definedName>
    <definedName name="_KSZ1" localSheetId="6">[1]flag_1!#REF!</definedName>
    <definedName name="_KSZ1">[1]flag_1!#REF!</definedName>
    <definedName name="_ksz11" localSheetId="6">[1]flag_1!#REF!</definedName>
    <definedName name="_ksz11">[1]flag_1!#REF!</definedName>
    <definedName name="_xlnm.Database" localSheetId="6">#REF!</definedName>
    <definedName name="_xlnm.Database">#REF!</definedName>
    <definedName name="css">#REF!</definedName>
    <definedName name="css_k">[2]Családsegítés!$C$27:$C$86</definedName>
    <definedName name="css_k_">#REF!</definedName>
    <definedName name="FEJ">#REF!</definedName>
    <definedName name="FGL">[1]flag_1!#REF!</definedName>
    <definedName name="FLAG">[1]flag_1!#REF!</definedName>
    <definedName name="flag1">[1]flag_1!#REF!</definedName>
    <definedName name="gyj">#REF!</definedName>
    <definedName name="gyj_k">[2]Gyermekjóléti!$C$27:$C$86</definedName>
    <definedName name="gyj_k_">#REF!</definedName>
    <definedName name="K_LSZA_BECS_1">#REF!</definedName>
    <definedName name="kjz">#REF!</definedName>
    <definedName name="kjz_k">[2]körjegyzőség!$C$9:$C$28</definedName>
    <definedName name="kjz_k_">#REF!</definedName>
    <definedName name="KSH_R">#REF!</definedName>
    <definedName name="nev_c">#REF!</definedName>
    <definedName name="nev_g">#REF!</definedName>
    <definedName name="nev_k">#REF!</definedName>
    <definedName name="_xlnm.Print_Area" localSheetId="6">'Vagyon bont.forg.kép.sz.  '!$A$1:$I$158</definedName>
    <definedName name="PUK" localSheetId="6">#REF!</definedName>
    <definedName name="PUK">#REF!</definedName>
    <definedName name="TAM_jogc_feldkod">[3]NATUR_select!$C$16:$D$287</definedName>
    <definedName name="URSZ" localSheetId="6">#REF!</definedName>
    <definedName name="URSZ">#REF!</definedName>
  </definedNames>
  <calcPr calcId="125725" calcMode="manual"/>
</workbook>
</file>

<file path=xl/calcChain.xml><?xml version="1.0" encoding="utf-8"?>
<calcChain xmlns="http://schemas.openxmlformats.org/spreadsheetml/2006/main">
  <c r="D23" i="19"/>
  <c r="H135" i="20" l="1"/>
  <c r="G135"/>
  <c r="F135"/>
  <c r="I135" s="1"/>
  <c r="E135"/>
  <c r="D135"/>
  <c r="C135"/>
  <c r="B135"/>
  <c r="I134"/>
  <c r="I133"/>
  <c r="I132"/>
  <c r="H130"/>
  <c r="G130"/>
  <c r="F130"/>
  <c r="E130"/>
  <c r="D130"/>
  <c r="C130"/>
  <c r="B130"/>
  <c r="I129"/>
  <c r="I128"/>
  <c r="I127"/>
  <c r="I126"/>
  <c r="I125"/>
  <c r="H124"/>
  <c r="G124"/>
  <c r="F124"/>
  <c r="E124"/>
  <c r="D124"/>
  <c r="C124"/>
  <c r="B124"/>
  <c r="I123"/>
  <c r="I122"/>
  <c r="I121"/>
  <c r="H120"/>
  <c r="G120"/>
  <c r="F120"/>
  <c r="E120"/>
  <c r="D120"/>
  <c r="C120"/>
  <c r="B120"/>
  <c r="I119"/>
  <c r="H112"/>
  <c r="G112"/>
  <c r="F112"/>
  <c r="E112"/>
  <c r="D112"/>
  <c r="C112"/>
  <c r="B112"/>
  <c r="I111"/>
  <c r="I110"/>
  <c r="I109"/>
  <c r="H107"/>
  <c r="G107"/>
  <c r="F107"/>
  <c r="I107" s="1"/>
  <c r="E107"/>
  <c r="D107"/>
  <c r="C107"/>
  <c r="B107"/>
  <c r="I106"/>
  <c r="I105"/>
  <c r="I104"/>
  <c r="I103"/>
  <c r="I102"/>
  <c r="H101"/>
  <c r="G101"/>
  <c r="F101"/>
  <c r="I101" s="1"/>
  <c r="E101"/>
  <c r="D101"/>
  <c r="C101"/>
  <c r="B101"/>
  <c r="I100"/>
  <c r="I99"/>
  <c r="B99"/>
  <c r="I98"/>
  <c r="H97"/>
  <c r="G97"/>
  <c r="F97"/>
  <c r="E97"/>
  <c r="D97"/>
  <c r="C97"/>
  <c r="B97"/>
  <c r="I96"/>
  <c r="H89"/>
  <c r="G89"/>
  <c r="F89"/>
  <c r="E89"/>
  <c r="E90" s="1"/>
  <c r="D89"/>
  <c r="C89"/>
  <c r="B89"/>
  <c r="I88"/>
  <c r="I87"/>
  <c r="I86"/>
  <c r="H84"/>
  <c r="G84"/>
  <c r="F84"/>
  <c r="E84"/>
  <c r="D84"/>
  <c r="C84"/>
  <c r="B84"/>
  <c r="I83"/>
  <c r="I82"/>
  <c r="I81"/>
  <c r="I80"/>
  <c r="I79"/>
  <c r="H78"/>
  <c r="G78"/>
  <c r="G90" s="1"/>
  <c r="F78"/>
  <c r="E78"/>
  <c r="D78"/>
  <c r="C78"/>
  <c r="I77"/>
  <c r="I76"/>
  <c r="B76"/>
  <c r="I75"/>
  <c r="B75"/>
  <c r="H74"/>
  <c r="G74"/>
  <c r="F74"/>
  <c r="I74" s="1"/>
  <c r="E74"/>
  <c r="D74"/>
  <c r="C74"/>
  <c r="B74"/>
  <c r="H67"/>
  <c r="G67"/>
  <c r="F67"/>
  <c r="E67"/>
  <c r="D67"/>
  <c r="C67"/>
  <c r="B67"/>
  <c r="I66"/>
  <c r="I65"/>
  <c r="I64"/>
  <c r="I63"/>
  <c r="H62"/>
  <c r="G62"/>
  <c r="F62"/>
  <c r="E62"/>
  <c r="D62"/>
  <c r="C62"/>
  <c r="B62"/>
  <c r="I61"/>
  <c r="I60"/>
  <c r="I59"/>
  <c r="I58"/>
  <c r="I57"/>
  <c r="I56"/>
  <c r="H56"/>
  <c r="G56"/>
  <c r="F56"/>
  <c r="E56"/>
  <c r="D56"/>
  <c r="C56"/>
  <c r="B54"/>
  <c r="B53"/>
  <c r="B56" s="1"/>
  <c r="H52"/>
  <c r="G52"/>
  <c r="F52"/>
  <c r="I52" s="1"/>
  <c r="E52"/>
  <c r="D52"/>
  <c r="C52"/>
  <c r="B52"/>
  <c r="G45"/>
  <c r="F45"/>
  <c r="D45"/>
  <c r="C45"/>
  <c r="H44"/>
  <c r="I44" s="1"/>
  <c r="E44"/>
  <c r="E45" s="1"/>
  <c r="B44"/>
  <c r="I43"/>
  <c r="H42"/>
  <c r="H45" s="1"/>
  <c r="C42"/>
  <c r="B42"/>
  <c r="B45" s="1"/>
  <c r="D41"/>
  <c r="C41"/>
  <c r="H40"/>
  <c r="G40"/>
  <c r="F40"/>
  <c r="I40" s="1"/>
  <c r="B40"/>
  <c r="E40" s="1"/>
  <c r="H39"/>
  <c r="I39" s="1"/>
  <c r="B39"/>
  <c r="E39" s="1"/>
  <c r="H38"/>
  <c r="G38"/>
  <c r="G41" s="1"/>
  <c r="F38"/>
  <c r="E38"/>
  <c r="B38"/>
  <c r="I37"/>
  <c r="E37"/>
  <c r="B37"/>
  <c r="H36"/>
  <c r="I36" s="1"/>
  <c r="E36"/>
  <c r="B36"/>
  <c r="G35"/>
  <c r="F35"/>
  <c r="E35"/>
  <c r="D35"/>
  <c r="C35"/>
  <c r="I34"/>
  <c r="H34"/>
  <c r="B34"/>
  <c r="I33"/>
  <c r="I32"/>
  <c r="H32"/>
  <c r="B32"/>
  <c r="H31"/>
  <c r="I31" s="1"/>
  <c r="B31"/>
  <c r="B35" s="1"/>
  <c r="E30"/>
  <c r="D30"/>
  <c r="H29"/>
  <c r="H30" s="1"/>
  <c r="G29"/>
  <c r="G30" s="1"/>
  <c r="F29"/>
  <c r="F30" s="1"/>
  <c r="C29"/>
  <c r="C30" s="1"/>
  <c r="B29"/>
  <c r="B30" s="1"/>
  <c r="I29" l="1"/>
  <c r="F68"/>
  <c r="I68" s="1"/>
  <c r="E136"/>
  <c r="E68"/>
  <c r="B41"/>
  <c r="D46"/>
  <c r="I62"/>
  <c r="C68"/>
  <c r="G68"/>
  <c r="I38"/>
  <c r="H41"/>
  <c r="D68"/>
  <c r="H68"/>
  <c r="B78"/>
  <c r="C113"/>
  <c r="G113"/>
  <c r="I120"/>
  <c r="I130"/>
  <c r="F90"/>
  <c r="I97"/>
  <c r="D113"/>
  <c r="H113"/>
  <c r="B136"/>
  <c r="C90"/>
  <c r="E113"/>
  <c r="I124"/>
  <c r="C136"/>
  <c r="G136"/>
  <c r="I78"/>
  <c r="I84"/>
  <c r="D90"/>
  <c r="H90"/>
  <c r="B113"/>
  <c r="I112"/>
  <c r="D136"/>
  <c r="H136"/>
  <c r="C46"/>
  <c r="B68"/>
  <c r="B90"/>
  <c r="I90"/>
  <c r="I30"/>
  <c r="B46"/>
  <c r="G46"/>
  <c r="E41"/>
  <c r="E46" s="1"/>
  <c r="F136"/>
  <c r="H35"/>
  <c r="H46" s="1"/>
  <c r="I42"/>
  <c r="I67"/>
  <c r="F113"/>
  <c r="F41"/>
  <c r="I41" s="1"/>
  <c r="I45"/>
  <c r="I89"/>
  <c r="F11" i="24"/>
  <c r="F8"/>
  <c r="N13" i="22"/>
  <c r="N7"/>
  <c r="N8"/>
  <c r="N9"/>
  <c r="N10"/>
  <c r="N11"/>
  <c r="N12"/>
  <c r="N6"/>
  <c r="AH202" i="2"/>
  <c r="AI202"/>
  <c r="AJ202"/>
  <c r="AK202"/>
  <c r="AL202"/>
  <c r="AG202"/>
  <c r="AI141"/>
  <c r="AJ141"/>
  <c r="AK141"/>
  <c r="AL141"/>
  <c r="AH141"/>
  <c r="AG141"/>
  <c r="AH24"/>
  <c r="AI24"/>
  <c r="AJ24"/>
  <c r="AH20"/>
  <c r="AH204" i="3"/>
  <c r="AI204"/>
  <c r="AJ204"/>
  <c r="AK204"/>
  <c r="AG204"/>
  <c r="AI141"/>
  <c r="AJ141"/>
  <c r="AK141"/>
  <c r="AL141"/>
  <c r="AH141"/>
  <c r="AH44"/>
  <c r="AI44"/>
  <c r="AJ44"/>
  <c r="AK44"/>
  <c r="AG44"/>
  <c r="AH50"/>
  <c r="AH33"/>
  <c r="AI33"/>
  <c r="AJ33"/>
  <c r="AK33"/>
  <c r="AG33"/>
  <c r="AH30"/>
  <c r="AI30"/>
  <c r="AJ30"/>
  <c r="AK30"/>
  <c r="AL30"/>
  <c r="AL51" s="1"/>
  <c r="AG30"/>
  <c r="AH20"/>
  <c r="AI20"/>
  <c r="AJ20"/>
  <c r="AK20"/>
  <c r="AG20"/>
  <c r="AJ202" i="1"/>
  <c r="AJ209" s="1"/>
  <c r="AK202"/>
  <c r="AK209" s="1"/>
  <c r="AH196"/>
  <c r="AH202" s="1"/>
  <c r="AH209" s="1"/>
  <c r="AI196"/>
  <c r="AI202" s="1"/>
  <c r="AI209" s="1"/>
  <c r="AJ196"/>
  <c r="AK196"/>
  <c r="AG196"/>
  <c r="AG202" s="1"/>
  <c r="AG209" s="1"/>
  <c r="AG156"/>
  <c r="AI152"/>
  <c r="AJ152"/>
  <c r="AK152"/>
  <c r="AH152"/>
  <c r="AI142"/>
  <c r="AJ142"/>
  <c r="AK142"/>
  <c r="AH142"/>
  <c r="AI120"/>
  <c r="AJ120"/>
  <c r="AK120"/>
  <c r="AH120"/>
  <c r="AH117"/>
  <c r="AI117"/>
  <c r="AJ117"/>
  <c r="AK117"/>
  <c r="AG117"/>
  <c r="AG105"/>
  <c r="AI60"/>
  <c r="AJ60"/>
  <c r="AK60"/>
  <c r="AH60"/>
  <c r="AI44"/>
  <c r="AJ44"/>
  <c r="AK44"/>
  <c r="AH44"/>
  <c r="AI41"/>
  <c r="AJ41"/>
  <c r="AK41"/>
  <c r="AH41"/>
  <c r="AG41"/>
  <c r="I113" i="20" l="1"/>
  <c r="I136"/>
  <c r="F46"/>
  <c r="I46"/>
  <c r="I35"/>
  <c r="N40" i="23"/>
  <c r="N31" i="22"/>
  <c r="N30"/>
  <c r="N29"/>
  <c r="N28"/>
  <c r="N27"/>
  <c r="N26"/>
  <c r="N25"/>
  <c r="N24"/>
  <c r="N23"/>
  <c r="K22"/>
  <c r="J22"/>
  <c r="I22"/>
  <c r="N22" s="1"/>
  <c r="N21"/>
  <c r="N20"/>
  <c r="N19"/>
  <c r="K18"/>
  <c r="J18"/>
  <c r="I18"/>
  <c r="N18" s="1"/>
  <c r="N17"/>
  <c r="N16"/>
  <c r="N15"/>
  <c r="K14"/>
  <c r="J14"/>
  <c r="I14"/>
  <c r="N14" s="1"/>
  <c r="K9"/>
  <c r="J9"/>
  <c r="I9"/>
  <c r="H157" i="20" l="1"/>
  <c r="G157"/>
  <c r="F157"/>
  <c r="E157"/>
  <c r="D157"/>
  <c r="C157"/>
  <c r="B157"/>
  <c r="I156"/>
  <c r="I155"/>
  <c r="I154"/>
  <c r="H152"/>
  <c r="G152"/>
  <c r="I152" s="1"/>
  <c r="F152"/>
  <c r="E152"/>
  <c r="D152"/>
  <c r="C152"/>
  <c r="B152"/>
  <c r="I151"/>
  <c r="I150"/>
  <c r="I149"/>
  <c r="I148"/>
  <c r="I147"/>
  <c r="H146"/>
  <c r="G146"/>
  <c r="F146"/>
  <c r="E146"/>
  <c r="D146"/>
  <c r="C146"/>
  <c r="I145"/>
  <c r="I144"/>
  <c r="B144"/>
  <c r="I143"/>
  <c r="B143"/>
  <c r="H142"/>
  <c r="G142"/>
  <c r="F142"/>
  <c r="E142"/>
  <c r="D142"/>
  <c r="C142"/>
  <c r="B142"/>
  <c r="I141"/>
  <c r="H22"/>
  <c r="G22"/>
  <c r="F22"/>
  <c r="E22"/>
  <c r="D22"/>
  <c r="C22"/>
  <c r="I21"/>
  <c r="I20"/>
  <c r="I19"/>
  <c r="I18"/>
  <c r="B18"/>
  <c r="D17"/>
  <c r="C17"/>
  <c r="H16"/>
  <c r="G16"/>
  <c r="F16"/>
  <c r="B16"/>
  <c r="I15"/>
  <c r="B15"/>
  <c r="H14"/>
  <c r="G14"/>
  <c r="E14"/>
  <c r="B14"/>
  <c r="H13"/>
  <c r="F13"/>
  <c r="E13"/>
  <c r="B13"/>
  <c r="H12"/>
  <c r="E12"/>
  <c r="E17" s="1"/>
  <c r="B12"/>
  <c r="H11"/>
  <c r="G11"/>
  <c r="F11"/>
  <c r="E11"/>
  <c r="D11"/>
  <c r="C11"/>
  <c r="I10"/>
  <c r="B10"/>
  <c r="I9"/>
  <c r="B9"/>
  <c r="I8"/>
  <c r="B8"/>
  <c r="F7"/>
  <c r="D7"/>
  <c r="H6"/>
  <c r="G6"/>
  <c r="E6"/>
  <c r="E7" s="1"/>
  <c r="E23" s="1"/>
  <c r="C6"/>
  <c r="B6"/>
  <c r="I11" l="1"/>
  <c r="B146"/>
  <c r="I142"/>
  <c r="G17"/>
  <c r="B17"/>
  <c r="I22"/>
  <c r="C7"/>
  <c r="C23" s="1"/>
  <c r="G7"/>
  <c r="G23" s="1"/>
  <c r="I12"/>
  <c r="B158"/>
  <c r="I146"/>
  <c r="D158"/>
  <c r="H17"/>
  <c r="C158"/>
  <c r="E158"/>
  <c r="G158"/>
  <c r="I6"/>
  <c r="D23"/>
  <c r="I14"/>
  <c r="I16"/>
  <c r="F17"/>
  <c r="F23" s="1"/>
  <c r="B22"/>
  <c r="I157"/>
  <c r="F158"/>
  <c r="H158"/>
  <c r="B7"/>
  <c r="H7"/>
  <c r="H23" s="1"/>
  <c r="B11"/>
  <c r="I13"/>
  <c r="I17" l="1"/>
  <c r="B23"/>
  <c r="I158"/>
  <c r="I7"/>
  <c r="I23" s="1"/>
  <c r="D13" i="19" l="1"/>
  <c r="C12" i="9" l="1"/>
  <c r="C21"/>
  <c r="C13"/>
  <c r="C11" i="8"/>
  <c r="B11"/>
  <c r="AG208" i="2"/>
  <c r="AH81" i="3"/>
  <c r="AI60" i="2"/>
  <c r="AJ60"/>
  <c r="AK60"/>
  <c r="AL60"/>
  <c r="AH60"/>
  <c r="AH41" l="1"/>
  <c r="AI41"/>
  <c r="AJ41"/>
  <c r="AG41"/>
  <c r="AI175" i="1"/>
  <c r="AJ175"/>
  <c r="AK175"/>
  <c r="AH175"/>
  <c r="AH156"/>
  <c r="AI156"/>
  <c r="AJ156"/>
  <c r="AG148"/>
  <c r="AH148"/>
  <c r="AI148"/>
  <c r="AJ148"/>
  <c r="AG142"/>
  <c r="C11" i="9"/>
  <c r="AK129" i="1"/>
  <c r="AK131" s="1"/>
  <c r="C10" i="9" s="1"/>
  <c r="AH129" i="1"/>
  <c r="AH131" s="1"/>
  <c r="C36" i="9"/>
  <c r="AH105" i="1" l="1"/>
  <c r="AH87"/>
  <c r="AH24"/>
  <c r="AI24"/>
  <c r="AJ24"/>
  <c r="AK24"/>
  <c r="AG24"/>
  <c r="AG82"/>
  <c r="AH82"/>
  <c r="AI82"/>
  <c r="AJ82"/>
  <c r="AK74"/>
  <c r="C24" i="9" s="1"/>
  <c r="AH74" i="1"/>
  <c r="AG74"/>
  <c r="C23" i="9" l="1"/>
  <c r="AH50" i="1"/>
  <c r="AI50"/>
  <c r="AJ50"/>
  <c r="AK50"/>
  <c r="AG50"/>
  <c r="AI20"/>
  <c r="AJ20"/>
  <c r="AK20"/>
  <c r="AH20"/>
  <c r="AG20"/>
  <c r="AG25" s="1"/>
  <c r="AG141" i="3" l="1"/>
  <c r="AH156"/>
  <c r="AG50"/>
  <c r="AG41"/>
  <c r="AH41"/>
  <c r="AH51" s="1"/>
  <c r="AI41"/>
  <c r="AD25"/>
  <c r="AE25"/>
  <c r="AF25"/>
  <c r="AG24"/>
  <c r="AH24"/>
  <c r="AH25" s="1"/>
  <c r="AI24"/>
  <c r="AI25" s="1"/>
  <c r="AI110" i="2"/>
  <c r="AJ110"/>
  <c r="AK110"/>
  <c r="AG33"/>
  <c r="AH33"/>
  <c r="AI33"/>
  <c r="AI87" i="1"/>
  <c r="AG25" i="3" l="1"/>
  <c r="AH96"/>
  <c r="E21" i="9"/>
  <c r="E9"/>
  <c r="D21"/>
  <c r="F36"/>
  <c r="J63"/>
  <c r="E58"/>
  <c r="F57"/>
  <c r="F56"/>
  <c r="F55"/>
  <c r="F54"/>
  <c r="F53"/>
  <c r="F52"/>
  <c r="F51"/>
  <c r="F50"/>
  <c r="F49"/>
  <c r="H46"/>
  <c r="G46"/>
  <c r="E46"/>
  <c r="D46"/>
  <c r="F45"/>
  <c r="F44"/>
  <c r="F43"/>
  <c r="F42"/>
  <c r="F41"/>
  <c r="F40"/>
  <c r="F39"/>
  <c r="F38"/>
  <c r="F34"/>
  <c r="F31"/>
  <c r="G31" s="1"/>
  <c r="H31" s="1"/>
  <c r="F30"/>
  <c r="G30" s="1"/>
  <c r="H30" s="1"/>
  <c r="F29"/>
  <c r="G29" s="1"/>
  <c r="H29" s="1"/>
  <c r="F28"/>
  <c r="G28" s="1"/>
  <c r="H28" s="1"/>
  <c r="F27"/>
  <c r="G27" s="1"/>
  <c r="H27" s="1"/>
  <c r="H21"/>
  <c r="H20"/>
  <c r="F18"/>
  <c r="G18" s="1"/>
  <c r="H18" s="1"/>
  <c r="F17"/>
  <c r="G17" s="1"/>
  <c r="H17" s="1"/>
  <c r="F16"/>
  <c r="G16" s="1"/>
  <c r="H16" s="1"/>
  <c r="F15"/>
  <c r="G15"/>
  <c r="H15" s="1"/>
  <c r="F14"/>
  <c r="G14" s="1"/>
  <c r="H14" s="1"/>
  <c r="F12"/>
  <c r="G12" s="1"/>
  <c r="H10"/>
  <c r="H9"/>
  <c r="AK210" i="3"/>
  <c r="AK217" s="1"/>
  <c r="D13" i="9" s="1"/>
  <c r="AJ210" i="3"/>
  <c r="AI210"/>
  <c r="AI217" s="1"/>
  <c r="AH210"/>
  <c r="AH217" s="1"/>
  <c r="AG210"/>
  <c r="AG217" s="1"/>
  <c r="AG156"/>
  <c r="AK156"/>
  <c r="D11" i="9" s="1"/>
  <c r="AJ156" i="3"/>
  <c r="AI156"/>
  <c r="AK81"/>
  <c r="D47" i="9" s="1"/>
  <c r="D58" s="1"/>
  <c r="AJ81" i="3"/>
  <c r="AI81"/>
  <c r="AG81"/>
  <c r="AG51"/>
  <c r="AK50"/>
  <c r="AJ50"/>
  <c r="AJ51" s="1"/>
  <c r="AI50"/>
  <c r="AK41"/>
  <c r="AJ41"/>
  <c r="AK24"/>
  <c r="AJ24"/>
  <c r="AL20"/>
  <c r="AJ25"/>
  <c r="AK208" i="2"/>
  <c r="AK215" s="1"/>
  <c r="E13" i="9" s="1"/>
  <c r="AJ208" i="2"/>
  <c r="AJ215" s="1"/>
  <c r="AI208"/>
  <c r="AI215" s="1"/>
  <c r="AH208"/>
  <c r="AH215" s="1"/>
  <c r="AG215"/>
  <c r="AJ156"/>
  <c r="AI156"/>
  <c r="AH110"/>
  <c r="AH156" s="1"/>
  <c r="AG110"/>
  <c r="AG156" s="1"/>
  <c r="E23" i="9"/>
  <c r="AG60" i="2"/>
  <c r="AK50"/>
  <c r="AJ50"/>
  <c r="AI50"/>
  <c r="AH50"/>
  <c r="AG50"/>
  <c r="AK41"/>
  <c r="AK33"/>
  <c r="AJ33"/>
  <c r="AK30"/>
  <c r="AJ30"/>
  <c r="AI30"/>
  <c r="AH30"/>
  <c r="AG30"/>
  <c r="AK24"/>
  <c r="AK20"/>
  <c r="AJ20"/>
  <c r="AI20"/>
  <c r="AH25"/>
  <c r="AG20"/>
  <c r="AG25" s="1"/>
  <c r="AK182" i="1"/>
  <c r="AJ182"/>
  <c r="AI182"/>
  <c r="AH182"/>
  <c r="AG175"/>
  <c r="AG182" s="1"/>
  <c r="AK156"/>
  <c r="AK148"/>
  <c r="C35" i="9" s="1"/>
  <c r="F10"/>
  <c r="AJ129" i="1"/>
  <c r="AJ131" s="1"/>
  <c r="AI129"/>
  <c r="AI131" s="1"/>
  <c r="AG129"/>
  <c r="AG131" s="1"/>
  <c r="AL105"/>
  <c r="AK105"/>
  <c r="AK111" s="1"/>
  <c r="C9" i="9" s="1"/>
  <c r="AJ105" i="1"/>
  <c r="AJ111" s="1"/>
  <c r="AI105"/>
  <c r="AI111" s="1"/>
  <c r="AH111"/>
  <c r="AH157" s="1"/>
  <c r="AG111"/>
  <c r="AL97"/>
  <c r="AK87"/>
  <c r="C48" i="9" s="1"/>
  <c r="F48" s="1"/>
  <c r="G48" s="1"/>
  <c r="AJ87" i="1"/>
  <c r="AG87"/>
  <c r="AK82"/>
  <c r="C47" i="9" s="1"/>
  <c r="AJ74" i="1"/>
  <c r="AI74"/>
  <c r="AG60"/>
  <c r="AK33"/>
  <c r="AJ33"/>
  <c r="AJ51" s="1"/>
  <c r="AI33"/>
  <c r="AH33"/>
  <c r="AH51" s="1"/>
  <c r="AG33"/>
  <c r="AK30"/>
  <c r="AJ30"/>
  <c r="AI30"/>
  <c r="AH30"/>
  <c r="AG30"/>
  <c r="AH25"/>
  <c r="AK51" l="1"/>
  <c r="AK51" i="3"/>
  <c r="AH97" i="1"/>
  <c r="AI51"/>
  <c r="AI51" i="3"/>
  <c r="AI96" s="1"/>
  <c r="AI25" i="2"/>
  <c r="D22" i="9"/>
  <c r="C37"/>
  <c r="F37" s="1"/>
  <c r="AG96" i="3"/>
  <c r="AJ25" i="2"/>
  <c r="AK25"/>
  <c r="E20" i="9" s="1"/>
  <c r="C26"/>
  <c r="F26" s="1"/>
  <c r="G26" s="1"/>
  <c r="E11"/>
  <c r="F11" s="1"/>
  <c r="AK156" i="2"/>
  <c r="F23" i="9"/>
  <c r="AJ96" i="3"/>
  <c r="AK25"/>
  <c r="F13" i="9"/>
  <c r="AI51" i="2"/>
  <c r="AI96" s="1"/>
  <c r="AH51"/>
  <c r="AH96" s="1"/>
  <c r="AK51"/>
  <c r="E22" i="9" s="1"/>
  <c r="AJ51" i="2"/>
  <c r="AG51"/>
  <c r="AG96" s="1"/>
  <c r="AG157" i="1"/>
  <c r="AJ157"/>
  <c r="AG51"/>
  <c r="AG97" s="1"/>
  <c r="F21" i="9"/>
  <c r="AJ25" i="1"/>
  <c r="AJ97" s="1"/>
  <c r="AI25"/>
  <c r="AK25"/>
  <c r="AK97" s="1"/>
  <c r="AI157"/>
  <c r="C58" i="9"/>
  <c r="AK157" i="1"/>
  <c r="F35" i="9"/>
  <c r="D19"/>
  <c r="D59" s="1"/>
  <c r="G19"/>
  <c r="G59" s="1"/>
  <c r="H12"/>
  <c r="H19" s="1"/>
  <c r="H59" s="1"/>
  <c r="C19"/>
  <c r="F47"/>
  <c r="F58" s="1"/>
  <c r="F24"/>
  <c r="G58"/>
  <c r="H48"/>
  <c r="H58" s="1"/>
  <c r="F9"/>
  <c r="C46" l="1"/>
  <c r="C59" s="1"/>
  <c r="AI97" i="1"/>
  <c r="E19" i="9"/>
  <c r="E59" s="1"/>
  <c r="F46"/>
  <c r="AJ96" i="2"/>
  <c r="AK96"/>
  <c r="E32" i="9"/>
  <c r="E60" s="1"/>
  <c r="H26"/>
  <c r="H32" s="1"/>
  <c r="H60" s="1"/>
  <c r="G32"/>
  <c r="G60" s="1"/>
  <c r="C22"/>
  <c r="F22" s="1"/>
  <c r="C20"/>
  <c r="D20"/>
  <c r="D32" s="1"/>
  <c r="D60" s="1"/>
  <c r="AK96" i="3"/>
  <c r="F19" i="9" l="1"/>
  <c r="F59" s="1"/>
  <c r="C32"/>
  <c r="C60" s="1"/>
  <c r="F20"/>
  <c r="F32" s="1"/>
  <c r="F60" s="1"/>
</calcChain>
</file>

<file path=xl/sharedStrings.xml><?xml version="1.0" encoding="utf-8"?>
<sst xmlns="http://schemas.openxmlformats.org/spreadsheetml/2006/main" count="2435" uniqueCount="858">
  <si>
    <t>Sor-
szám</t>
  </si>
  <si>
    <t>Rovat megnevezése</t>
  </si>
  <si>
    <t>Rovat
száma</t>
  </si>
  <si>
    <t>Eredeti
előirányzat</t>
  </si>
  <si>
    <t>Módosított előirányzat II.</t>
  </si>
  <si>
    <t>Módosított előirányzat III.</t>
  </si>
  <si>
    <t>Teljesítés</t>
  </si>
  <si>
    <t>Önként vállalt feladatok</t>
  </si>
  <si>
    <t>1.</t>
  </si>
  <si>
    <t>2.</t>
  </si>
  <si>
    <t>3.</t>
  </si>
  <si>
    <t>4.</t>
  </si>
  <si>
    <t>5.</t>
  </si>
  <si>
    <t>6.</t>
  </si>
  <si>
    <t>7.</t>
  </si>
  <si>
    <t>Kiadások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</si>
  <si>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</si>
  <si>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</si>
  <si>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</si>
  <si>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</si>
  <si>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</si>
  <si>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</si>
  <si>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</si>
  <si>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</si>
  <si>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</si>
  <si>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</si>
  <si>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8.</t>
  </si>
  <si>
    <t>Jubileumi jutalom</t>
  </si>
  <si>
    <t>K1106</t>
  </si>
  <si>
    <t>9.</t>
  </si>
  <si>
    <t>Béren kívüli juttatások</t>
  </si>
  <si>
    <t>K1107</t>
  </si>
  <si>
    <t>10.</t>
  </si>
  <si>
    <t>Ruházati költségtérítés</t>
  </si>
  <si>
    <t>K1108</t>
  </si>
  <si>
    <t>11.</t>
  </si>
  <si>
    <t>Közlekedési költségtérítés</t>
  </si>
  <si>
    <t>K1109</t>
  </si>
  <si>
    <t>12.</t>
  </si>
  <si>
    <t>Egyéb költségtérítések</t>
  </si>
  <si>
    <t>K1110</t>
  </si>
  <si>
    <t>13.</t>
  </si>
  <si>
    <t>Lakhatási támogatások</t>
  </si>
  <si>
    <t>K1111</t>
  </si>
  <si>
    <t>14.</t>
  </si>
  <si>
    <t>Szociális támogatások</t>
  </si>
  <si>
    <t>K1112</t>
  </si>
  <si>
    <t>15.</t>
  </si>
  <si>
    <t>Foglalkoztatottak egyéb személyi juttatásai</t>
  </si>
  <si>
    <t>K1113</t>
  </si>
  <si>
    <t>16.</t>
  </si>
  <si>
    <t>Foglalkoztatottak személyi juttatásai (=05+…+17)</t>
  </si>
  <si>
    <t>K11</t>
  </si>
  <si>
    <t>17.</t>
  </si>
  <si>
    <t>Választott tisztségviselők juttatásai</t>
  </si>
  <si>
    <t>K121</t>
  </si>
  <si>
    <t>18.</t>
  </si>
  <si>
    <t>Munkavégzésre irányuló egyéb jogviszonyban nem saját foglalkoztatottnak fizetett juttatások</t>
  </si>
  <si>
    <t>K122</t>
  </si>
  <si>
    <t>19.</t>
  </si>
  <si>
    <t>Egyéb külső személyi juttatások</t>
  </si>
  <si>
    <t>K123</t>
  </si>
  <si>
    <t>20.</t>
  </si>
  <si>
    <t>Külső személyi juttatások (=17+18+19)</t>
  </si>
  <si>
    <t>K12</t>
  </si>
  <si>
    <t>21.</t>
  </si>
  <si>
    <t>Személyi juttatások (=16+20)</t>
  </si>
  <si>
    <t>K1</t>
  </si>
  <si>
    <t>22.</t>
  </si>
  <si>
    <t xml:space="preserve">Munkaadókat terhelő járulékok és szociális hozzájárulási adó                                                                            </t>
  </si>
  <si>
    <t>K2</t>
  </si>
  <si>
    <t>23.</t>
  </si>
  <si>
    <t>Szakmai anyagok beszerzése</t>
  </si>
  <si>
    <t>K311</t>
  </si>
  <si>
    <t>24.</t>
  </si>
  <si>
    <t>Üzemeltetési anyagok beszerzése</t>
  </si>
  <si>
    <t>K312</t>
  </si>
  <si>
    <t>25.</t>
  </si>
  <si>
    <t>Árubeszerzés</t>
  </si>
  <si>
    <t>K313</t>
  </si>
  <si>
    <t>26.</t>
  </si>
  <si>
    <t>Készletbeszerzés (=23+24+25)</t>
  </si>
  <si>
    <t>K31</t>
  </si>
  <si>
    <t>27.</t>
  </si>
  <si>
    <t>Informatikai szolgáltatások igénybevétele</t>
  </si>
  <si>
    <t>K321</t>
  </si>
  <si>
    <t>28.</t>
  </si>
  <si>
    <t>Egyéb kommunikációs szolgáltatások</t>
  </si>
  <si>
    <t>K322</t>
  </si>
  <si>
    <t>29.</t>
  </si>
  <si>
    <t>Kommunikációs szolgáltatások (=27+28)</t>
  </si>
  <si>
    <t>K32</t>
  </si>
  <si>
    <t>30.</t>
  </si>
  <si>
    <t>Közüzemi díjak</t>
  </si>
  <si>
    <t>K331</t>
  </si>
  <si>
    <t>31.</t>
  </si>
  <si>
    <t>Vásárolt élelmezés</t>
  </si>
  <si>
    <t>K332</t>
  </si>
  <si>
    <t>32.</t>
  </si>
  <si>
    <t>Bérleti és lízing díjak</t>
  </si>
  <si>
    <t>K333</t>
  </si>
  <si>
    <t>33.</t>
  </si>
  <si>
    <t>Karbantartási, kisjavítási szolgáltatások</t>
  </si>
  <si>
    <t>K334</t>
  </si>
  <si>
    <t>34.</t>
  </si>
  <si>
    <t>Közvetített szolgáltatások</t>
  </si>
  <si>
    <t>K335</t>
  </si>
  <si>
    <t>35.</t>
  </si>
  <si>
    <t xml:space="preserve">Szakmai tevékenységet segítő szolgáltatások </t>
  </si>
  <si>
    <t>K336</t>
  </si>
  <si>
    <t>36.</t>
  </si>
  <si>
    <t>Egyéb szolgáltatások</t>
  </si>
  <si>
    <t>K337</t>
  </si>
  <si>
    <t>37.</t>
  </si>
  <si>
    <t>Szolgáltatási kiadások (=30+…+36)</t>
  </si>
  <si>
    <t>K33</t>
  </si>
  <si>
    <t>38.</t>
  </si>
  <si>
    <t>Kiküldetések kiadásai</t>
  </si>
  <si>
    <t>K341</t>
  </si>
  <si>
    <t>39.</t>
  </si>
  <si>
    <t>Reklám- és propagandakiadások</t>
  </si>
  <si>
    <t>K342</t>
  </si>
  <si>
    <t>40.</t>
  </si>
  <si>
    <t>Kiküldetések, reklám- és propagandakiadások (=38+40)</t>
  </si>
  <si>
    <t>K34</t>
  </si>
  <si>
    <t>41.</t>
  </si>
  <si>
    <t>Működési célú előzetesen felszámított általános forgalmi adó</t>
  </si>
  <si>
    <t>K351</t>
  </si>
  <si>
    <t>42.</t>
  </si>
  <si>
    <t xml:space="preserve">Fizetendő általános forgalmi adó </t>
  </si>
  <si>
    <t>K352</t>
  </si>
  <si>
    <t>43.</t>
  </si>
  <si>
    <t xml:space="preserve">Kamatkiadások </t>
  </si>
  <si>
    <t>K353</t>
  </si>
  <si>
    <t>44.</t>
  </si>
  <si>
    <t>Egyéb pénzügyi műveletek kiadásai</t>
  </si>
  <si>
    <t>K354</t>
  </si>
  <si>
    <t>45.</t>
  </si>
  <si>
    <t>Egyéb dologi kiadások</t>
  </si>
  <si>
    <t>K355</t>
  </si>
  <si>
    <t>46.</t>
  </si>
  <si>
    <t>Különféle befizetések és egyéb dologi kiadások (=41+…+45)</t>
  </si>
  <si>
    <t>K35</t>
  </si>
  <si>
    <t>47.</t>
  </si>
  <si>
    <t>Dologi kiadások (=26+29+37+40+46)</t>
  </si>
  <si>
    <t>K3</t>
  </si>
  <si>
    <t>48.</t>
  </si>
  <si>
    <t>Társadalombiztosítási ellátások</t>
  </si>
  <si>
    <t>K41</t>
  </si>
  <si>
    <t>49.</t>
  </si>
  <si>
    <t>Családi támogatások</t>
  </si>
  <si>
    <t>K42</t>
  </si>
  <si>
    <t>50.</t>
  </si>
  <si>
    <t>Pénzbeli kárpótlások, kártérítések</t>
  </si>
  <si>
    <t>K43</t>
  </si>
  <si>
    <t>51.</t>
  </si>
  <si>
    <t>Betegséggel kapcsolatos (nem társadalombiztosítási) ellátások</t>
  </si>
  <si>
    <t>K44</t>
  </si>
  <si>
    <t>52.</t>
  </si>
  <si>
    <t>Foglalkoztatással, munkanélküliséggel kapcsolatos ellátások</t>
  </si>
  <si>
    <t>K45</t>
  </si>
  <si>
    <t>53.</t>
  </si>
  <si>
    <t>Lakhatással kapcsolatos ellátások</t>
  </si>
  <si>
    <t>K46</t>
  </si>
  <si>
    <t>54.</t>
  </si>
  <si>
    <t>Intézményi ellátottak pénzbeli juttatásai</t>
  </si>
  <si>
    <t>K47</t>
  </si>
  <si>
    <t>55.</t>
  </si>
  <si>
    <t>Egyéb nem intézményi ellátások</t>
  </si>
  <si>
    <t>K48</t>
  </si>
  <si>
    <t>56.</t>
  </si>
  <si>
    <t>Ellátottak pénzbeli juttatásai (=48+...+55)</t>
  </si>
  <si>
    <t>K4</t>
  </si>
  <si>
    <t>57.</t>
  </si>
  <si>
    <t>Nemzetközi kötelezettségek</t>
  </si>
  <si>
    <t>K501</t>
  </si>
  <si>
    <t>58.</t>
  </si>
  <si>
    <t>Elvonások és befizetések</t>
  </si>
  <si>
    <t>K502</t>
  </si>
  <si>
    <t>59.</t>
  </si>
  <si>
    <t>Működési célú garancia- és kezességvállalásból származó kifizetés államháztartáson belülre</t>
  </si>
  <si>
    <t>K503</t>
  </si>
  <si>
    <t>60.</t>
  </si>
  <si>
    <t>Működési célú visszatérítendő támogatások, kölcsönök nyújtása államháztartáson belülre</t>
  </si>
  <si>
    <t>K504</t>
  </si>
  <si>
    <t>61.</t>
  </si>
  <si>
    <t>Működési célú visszatérítendő támogatások, kölcsönök törlesztése államháztartáson belülre</t>
  </si>
  <si>
    <t>K505</t>
  </si>
  <si>
    <t>62.</t>
  </si>
  <si>
    <t>Egyéb működési célú támogatások államháztartáson belülre</t>
  </si>
  <si>
    <t>K506</t>
  </si>
  <si>
    <t>63.</t>
  </si>
  <si>
    <t>Működési célú garancia- és kezességvállalásból származó kifizetés államháztartáson kívülre</t>
  </si>
  <si>
    <t>K507</t>
  </si>
  <si>
    <t>64.</t>
  </si>
  <si>
    <t>Működési célú visszatérítendő támogatások, kölcsönök nyújtása államháztartáson kívülre</t>
  </si>
  <si>
    <t>K508</t>
  </si>
  <si>
    <t>65.</t>
  </si>
  <si>
    <t>Árkiegészítések, ártámogatások</t>
  </si>
  <si>
    <t>K509</t>
  </si>
  <si>
    <t>66.</t>
  </si>
  <si>
    <t>Kamattámogatások</t>
  </si>
  <si>
    <t>K510</t>
  </si>
  <si>
    <t>67.</t>
  </si>
  <si>
    <t>Egyéb működési célú támogatások államháztartáson kívülre</t>
  </si>
  <si>
    <t>K511</t>
  </si>
  <si>
    <t>68.</t>
  </si>
  <si>
    <t>Tartalékok</t>
  </si>
  <si>
    <t>K512</t>
  </si>
  <si>
    <t>69.</t>
  </si>
  <si>
    <t>Egyéb működési célú kiadások (=57+…+68)</t>
  </si>
  <si>
    <t>K5</t>
  </si>
  <si>
    <t>70.</t>
  </si>
  <si>
    <t>Immateriális javak beszerzése, létesítése</t>
  </si>
  <si>
    <t>K61</t>
  </si>
  <si>
    <t>71.</t>
  </si>
  <si>
    <t>Ingatlanok beszerzése, létesítése</t>
  </si>
  <si>
    <t>K62</t>
  </si>
  <si>
    <t>72.</t>
  </si>
  <si>
    <t>Informatikai eszközök beszerzése, létesítése</t>
  </si>
  <si>
    <t>K63</t>
  </si>
  <si>
    <t>73.</t>
  </si>
  <si>
    <t>Egyéb tárgyi eszközök beszerzése, létesítése</t>
  </si>
  <si>
    <t>K64</t>
  </si>
  <si>
    <t>74.</t>
  </si>
  <si>
    <t>Részesedések beszerzése</t>
  </si>
  <si>
    <t>K65</t>
  </si>
  <si>
    <t>75.</t>
  </si>
  <si>
    <t>Meglévő részesedések növeléséhez kapcsolódó kiadások</t>
  </si>
  <si>
    <t>K66</t>
  </si>
  <si>
    <t>76.</t>
  </si>
  <si>
    <t>Beruházási célú előzetesen felszámított általános forgalmi adó</t>
  </si>
  <si>
    <t>K67</t>
  </si>
  <si>
    <t>77.</t>
  </si>
  <si>
    <t>Beruházások (=70+…+76)</t>
  </si>
  <si>
    <t>K6</t>
  </si>
  <si>
    <t>78.</t>
  </si>
  <si>
    <t>Ingatlanok felújítása</t>
  </si>
  <si>
    <t>K71</t>
  </si>
  <si>
    <t>79.</t>
  </si>
  <si>
    <t>Informatikai eszközök felújítása</t>
  </si>
  <si>
    <t>K72</t>
  </si>
  <si>
    <t>80.</t>
  </si>
  <si>
    <t xml:space="preserve">Egyéb tárgyi eszközök felújítása </t>
  </si>
  <si>
    <t>K73</t>
  </si>
  <si>
    <t>81.</t>
  </si>
  <si>
    <t>Felújítási célú előzetesen felszámított általános forgalmi adó</t>
  </si>
  <si>
    <t>K74</t>
  </si>
  <si>
    <t>82.</t>
  </si>
  <si>
    <t>Felújítások (=78+...+81)</t>
  </si>
  <si>
    <t>K7</t>
  </si>
  <si>
    <t>83.</t>
  </si>
  <si>
    <t>Felhalmozási célú garancia- és kezességvállalásból származó kifizetés államháztartáson belülre</t>
  </si>
  <si>
    <t>K81</t>
  </si>
  <si>
    <t>84.</t>
  </si>
  <si>
    <t>Felhalmozási célú visszatérítendő támogatások, kölcsönök nyújtása államháztartáson belülre</t>
  </si>
  <si>
    <t>K82</t>
  </si>
  <si>
    <t>85.</t>
  </si>
  <si>
    <t>Felhalmozási célú visszatérítendő támogatások, kölcsönök törlesztése államháztartáson belülre</t>
  </si>
  <si>
    <t>K83</t>
  </si>
  <si>
    <t>86.</t>
  </si>
  <si>
    <t>Egyéb felhalmozási célú támogatások államháztartáson belülre</t>
  </si>
  <si>
    <t>K84</t>
  </si>
  <si>
    <t>87.</t>
  </si>
  <si>
    <t>Felhalmozási célú garancia- és kezességvállalásból származó kifizetés államháztartáson kívülre</t>
  </si>
  <si>
    <t>K85</t>
  </si>
  <si>
    <t>88.</t>
  </si>
  <si>
    <t>Felhalmozási célú visszatérítendő támogatások, kölcsönök nyújtása államháztartáson kívülre</t>
  </si>
  <si>
    <t>K86</t>
  </si>
  <si>
    <t>89.</t>
  </si>
  <si>
    <t>Lakástámogatás</t>
  </si>
  <si>
    <t>K87</t>
  </si>
  <si>
    <t>90.</t>
  </si>
  <si>
    <t xml:space="preserve">Egyéb felhalmozási célú támogatások államháztartáson kívülre </t>
  </si>
  <si>
    <t>K88</t>
  </si>
  <si>
    <t>91.</t>
  </si>
  <si>
    <t>Egyéb felhalmozási célú kiadások (=83+…+90)</t>
  </si>
  <si>
    <t>K8</t>
  </si>
  <si>
    <t>92.</t>
  </si>
  <si>
    <t>Költségvetési kiadások (=21+22+47+56+69+77+82+91)</t>
  </si>
  <si>
    <t>K1-K8</t>
  </si>
  <si>
    <t>ok</t>
  </si>
  <si>
    <t>Bevételek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</si>
  <si>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</si>
  <si>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</si>
  <si>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</si>
  <si>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</si>
  <si>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</si>
  <si>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</si>
  <si>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</si>
  <si>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</si>
  <si>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</si>
  <si>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</si>
  <si>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</si>
  <si>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</si>
  <si>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</si>
  <si>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központosított előirányzatok</t>
  </si>
  <si>
    <t>B115</t>
  </si>
  <si>
    <t>06</t>
  </si>
  <si>
    <t>Helyi önkormányzatok kiegészítő támogatásai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</si>
  <si>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</si>
  <si>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</si>
  <si>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</si>
  <si>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</si>
  <si>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</si>
  <si>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</si>
  <si>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</si>
  <si>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</si>
  <si>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</si>
  <si>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</si>
  <si>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</si>
  <si>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</si>
  <si>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</si>
  <si>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</si>
  <si>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</si>
  <si>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</si>
  <si>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</si>
  <si>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</si>
  <si>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</si>
  <si>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</si>
  <si>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</si>
  <si>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</si>
  <si>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</si>
  <si>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</si>
  <si>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</si>
  <si>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</si>
  <si>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</si>
  <si>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</si>
  <si>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</si>
  <si>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</si>
  <si>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</si>
  <si>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</si>
  <si>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</si>
  <si>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</si>
  <si>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</si>
  <si>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</si>
  <si>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</si>
  <si>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</si>
  <si>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</si>
  <si>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</si>
  <si>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</si>
  <si>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</si>
  <si>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</si>
  <si>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</si>
  <si>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</si>
  <si>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</si>
  <si>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</si>
  <si>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</si>
  <si>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</si>
  <si>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</si>
  <si>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</si>
  <si>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</si>
  <si>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</si>
  <si>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</si>
  <si>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</si>
  <si>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</si>
  <si>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</si>
  <si>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</si>
  <si>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</si>
  <si>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</si>
  <si>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</si>
  <si>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</si>
  <si>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</si>
  <si>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</si>
  <si>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</si>
  <si>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</si>
  <si>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</si>
  <si>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</si>
  <si>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</si>
  <si>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</si>
  <si>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</si>
  <si>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</si>
  <si>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</si>
  <si>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</si>
  <si>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</si>
  <si>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</si>
  <si>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</si>
  <si>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</si>
  <si>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</si>
  <si>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</si>
  <si>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</si>
  <si>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</si>
  <si>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</si>
  <si>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</si>
  <si>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</si>
  <si>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</si>
  <si>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</si>
  <si>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</si>
  <si>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</si>
  <si>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</si>
  <si>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</si>
  <si>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</si>
  <si>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</si>
  <si>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</si>
  <si>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</si>
  <si>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</si>
  <si>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</si>
  <si>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</si>
  <si>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</si>
  <si>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</si>
  <si>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</si>
  <si>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</si>
  <si>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</si>
  <si>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</si>
  <si>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Kamatbevételek</t>
  </si>
  <si>
    <t>B408</t>
  </si>
  <si>
    <t>42</t>
  </si>
  <si>
    <t>Egyéb pénzügyi műveletek bevételei</t>
  </si>
  <si>
    <t>B409</t>
  </si>
  <si>
    <t>43</t>
  </si>
  <si>
    <t>Egyéb működési bevételek</t>
  </si>
  <si>
    <t>B410</t>
  </si>
  <si>
    <t>44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</si>
  <si>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</si>
  <si>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</si>
  <si>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</si>
  <si>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</si>
  <si>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</si>
  <si>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</si>
  <si>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</si>
  <si>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</si>
  <si>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</si>
  <si>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</si>
  <si>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</si>
  <si>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</si>
  <si>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</si>
  <si>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</si>
  <si>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</si>
  <si>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</si>
  <si>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</si>
  <si>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</si>
  <si>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</si>
  <si>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</si>
  <si>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Működési célú átvett pénzeszközök (=51+52+53)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</si>
  <si>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</si>
  <si>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</si>
  <si>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</si>
  <si>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</si>
  <si>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</si>
  <si>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</si>
  <si>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</si>
  <si>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Felhalmozási célú átvett pénzeszközök (=55+56+57)</t>
  </si>
  <si>
    <t>B7</t>
  </si>
  <si>
    <t>Költségvetési bevételek (=13+19+33+44+50+54+58)</t>
  </si>
  <si>
    <t>B1-B7</t>
  </si>
  <si>
    <t xml:space="preserve">Finanszírozási kiadások 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</si>
  <si>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</si>
  <si>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</si>
  <si>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</si>
  <si>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</si>
  <si>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</si>
  <si>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</si>
  <si>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</si>
  <si>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</si>
  <si>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</si>
  <si>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</si>
  <si>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</si>
  <si>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</si>
  <si>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</si>
  <si>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</si>
  <si>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</si>
  <si>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</si>
  <si>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>Belföldi értékpapírok kiadásai (=05+…+08)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</si>
  <si>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</si>
  <si>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</si>
  <si>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</si>
  <si>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</si>
  <si>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</si>
  <si>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</si>
  <si>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</si>
  <si>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</si>
  <si>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</si>
  <si>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</si>
  <si>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</si>
  <si>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</si>
  <si>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</si>
  <si>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Belföldi finanszírozás kiadásai (=04+09+…+15)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</si>
  <si>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</si>
  <si>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</si>
  <si>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</si>
  <si>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</si>
  <si>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</si>
  <si>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</si>
  <si>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</si>
  <si>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</si>
  <si>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</si>
  <si>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>Külföldi finanszírozás kiadásai (=17+…+20)</t>
  </si>
  <si>
    <t>K92</t>
  </si>
  <si>
    <t>Adóssághoz nem kapcsolódó származékos ügyletek kiadásai</t>
  </si>
  <si>
    <t>K93</t>
  </si>
  <si>
    <t>Finanszírozási kiadások (=16+21+22)</t>
  </si>
  <si>
    <t>K9</t>
  </si>
  <si>
    <t xml:space="preserve">Finanszírozási bevételek 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</si>
  <si>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</si>
  <si>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</si>
  <si>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</si>
  <si>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</si>
  <si>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</si>
  <si>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</si>
  <si>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Hitel-, kölcsönfelvétel államháztartáson kívülről (=01+02+03)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</si>
  <si>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</si>
  <si>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</si>
  <si>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</si>
  <si>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</si>
  <si>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</si>
  <si>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</si>
  <si>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</si>
  <si>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</si>
  <si>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</si>
  <si>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</si>
  <si>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</si>
  <si>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</si>
  <si>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</si>
  <si>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</si>
  <si>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</si>
  <si>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</si>
  <si>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</si>
  <si>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</si>
  <si>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</si>
  <si>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</si>
  <si>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</si>
  <si>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</si>
  <si>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</si>
  <si>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</si>
  <si>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</si>
  <si>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</si>
  <si>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</si>
  <si>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Belföldi finanszírozás bevételei (=04+09+12+…+17)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</si>
  <si>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</si>
  <si>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</si>
  <si>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</si>
  <si>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</si>
  <si>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</si>
  <si>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</si>
  <si>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</si>
  <si>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</si>
  <si>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</si>
  <si>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(=19+…+22)</t>
  </si>
  <si>
    <t>B82</t>
  </si>
  <si>
    <t>Adóssághoz nem kapcsolódó származékos ügyletek bevételei</t>
  </si>
  <si>
    <t>B83</t>
  </si>
  <si>
    <t>Finanszírozási bevételek (=18+23+24)</t>
  </si>
  <si>
    <t>B8</t>
  </si>
  <si>
    <t>Foglalkoztatottak személyi juttatásai (=03+…+15)</t>
  </si>
  <si>
    <t>Kiküldetések, reklám- és propagandakiadások (=38+39)</t>
  </si>
  <si>
    <t>Dologi kiadások (=26+29+37+40+44)</t>
  </si>
  <si>
    <t>Egyéb működési célú kiadások (=57+…+69)</t>
  </si>
  <si>
    <t>Költségvetési hiány</t>
  </si>
  <si>
    <t>Költségvetési hiány belső finanszírozása</t>
  </si>
  <si>
    <t>Előző évi működési célú pénzmaradvány igénybevétele</t>
  </si>
  <si>
    <t>Költségvetési hiány külső finanszírozása</t>
  </si>
  <si>
    <t>Működési célú hitelfelvétele</t>
  </si>
  <si>
    <t>Felhalmozási célú hitelfelvétele</t>
  </si>
  <si>
    <t>Összesen</t>
  </si>
  <si>
    <t>Foglalkoztatottak személyi juttatásai (=02+…+15)</t>
  </si>
  <si>
    <t>Egyéb felhalmozási célú kiadások (=83+…+91)</t>
  </si>
  <si>
    <t>Megnevezés</t>
  </si>
  <si>
    <t>45</t>
  </si>
  <si>
    <t>46</t>
  </si>
  <si>
    <t>47</t>
  </si>
  <si>
    <t>48</t>
  </si>
  <si>
    <t>49</t>
  </si>
  <si>
    <t>50</t>
  </si>
  <si>
    <t>51</t>
  </si>
  <si>
    <t>53</t>
  </si>
  <si>
    <t>57</t>
  </si>
  <si>
    <t>62</t>
  </si>
  <si>
    <t>67</t>
  </si>
  <si>
    <t>68</t>
  </si>
  <si>
    <t>69</t>
  </si>
  <si>
    <t>70</t>
  </si>
  <si>
    <t>71</t>
  </si>
  <si>
    <t>72</t>
  </si>
  <si>
    <t>73</t>
  </si>
  <si>
    <t>74</t>
  </si>
  <si>
    <t>78</t>
  </si>
  <si>
    <t>85</t>
  </si>
  <si>
    <t>88</t>
  </si>
  <si>
    <t>89</t>
  </si>
  <si>
    <t>92</t>
  </si>
  <si>
    <t>101</t>
  </si>
  <si>
    <t>Közös Hivatal</t>
  </si>
  <si>
    <t>Művelődési Ház</t>
  </si>
  <si>
    <t>Eszköz-                              csoport         Bruttó                                                 értéke</t>
  </si>
  <si>
    <t>Bruttó értékből                 0-ra leírt                    használatba lévő eszközök értéke</t>
  </si>
  <si>
    <t>Bruttó értékből                 0-ra leírt                    kisértékű eszközök értéke</t>
  </si>
  <si>
    <t>Eszköz-                                  csoport         Nettó                                 értéke</t>
  </si>
  <si>
    <t>Törzsvagyon</t>
  </si>
  <si>
    <t xml:space="preserve">Egyéb           vagyon </t>
  </si>
  <si>
    <t>Forgalom képtelen</t>
  </si>
  <si>
    <t>Korlátozot-                       tan forgalom-       képes</t>
  </si>
  <si>
    <t>Forgalom-                             képes</t>
  </si>
  <si>
    <t>Szellemi termékek és vagyoni értékű jogok</t>
  </si>
  <si>
    <t>Immateriális javak összesen</t>
  </si>
  <si>
    <t>Ügyvitel- és számítástechnikai eszközök</t>
  </si>
  <si>
    <t>Egyéb gépek berendezések és felszerelések</t>
  </si>
  <si>
    <t>Járművek</t>
  </si>
  <si>
    <t>Gépek, berendezések, felszerelések összesen</t>
  </si>
  <si>
    <t>Épületek</t>
  </si>
  <si>
    <t>Idegen tulajdonú épületek</t>
  </si>
  <si>
    <t>Építmények</t>
  </si>
  <si>
    <t>Erdők, ültetvények</t>
  </si>
  <si>
    <t>Földterületek, telkek</t>
  </si>
  <si>
    <t>Ingatlanok, vagyoni értékű jogok összesen</t>
  </si>
  <si>
    <t>Konyha üzemektetésre átadott gépek</t>
  </si>
  <si>
    <t>Csatorna üzemeltetésre átadott gépek</t>
  </si>
  <si>
    <t>Csatorna üzemeltetésre átadott építmények</t>
  </si>
  <si>
    <t>Víztorony üzemeltetésre átadott építmények</t>
  </si>
  <si>
    <t>Üzemelésre átadott eszközök összesen</t>
  </si>
  <si>
    <t xml:space="preserve"> T Á R G Y I   E S Z K Ö Z Ö K                                                                  Ö S S Z E S E N </t>
  </si>
  <si>
    <t>jó</t>
  </si>
  <si>
    <t>Törzsvagyon (bruttó érték)</t>
  </si>
  <si>
    <t xml:space="preserve">Egyéb           vagyon (bruttó érték) </t>
  </si>
  <si>
    <t>Az önkormányzat közvetett támogatásai</t>
  </si>
  <si>
    <t>a.) Ellátottak térítési díjának, illetve kártérítésének méltányossági alapon történő elengedésének összege</t>
  </si>
  <si>
    <t>Intézmény</t>
  </si>
  <si>
    <t>Kedvezményben részesülők száma</t>
  </si>
  <si>
    <t>Kedvezmény összege</t>
  </si>
  <si>
    <t>Óvoda</t>
  </si>
  <si>
    <t>Iskola</t>
  </si>
  <si>
    <t>b.) Lakosság részére lakásépítéshez, lakásfelújításhoz nyújtott kölcsönök elengedésének összege:</t>
  </si>
  <si>
    <t>c.) Helyi adónál, gépjárműadónál biztosított kedvezmény, mentesség összege adónemenként.</t>
  </si>
  <si>
    <t>d.) Helyiségek, eszközök hasznosításából származó bevételből nyújtott kedvezmény, mentesség összege:</t>
  </si>
  <si>
    <t xml:space="preserve">e.) Egyéb nyújtott kedvezmény, vagy kölcsön elengedésének összege (Ámr. 36.§ (2) bek.): </t>
  </si>
  <si>
    <t>A működési és felhalmozási célú bevételek és kiadások</t>
  </si>
  <si>
    <t>Sor-szám</t>
  </si>
  <si>
    <t>Önkor-mányzat</t>
  </si>
  <si>
    <t>2016 év összes törzsszám</t>
  </si>
  <si>
    <t>2017 év                     összes törzsszám</t>
  </si>
  <si>
    <t>I. Működési bevételek és kiadások</t>
  </si>
  <si>
    <t>Működési célú támogatások államháztartáson belülről</t>
  </si>
  <si>
    <t>Közhatalmi bevételek</t>
  </si>
  <si>
    <t>Működési bevételek</t>
  </si>
  <si>
    <t>Finanszírozási bevételek</t>
  </si>
  <si>
    <t>Továbbadási (lebonyolítási) célú működési bevétel</t>
  </si>
  <si>
    <t>Műk. célú kölcsönök visszatérülése, igénybevétele</t>
  </si>
  <si>
    <t>Rövid lejáratú hitel</t>
  </si>
  <si>
    <t>Rövid lejáratú értékpapírok értékesítése, kibocsátása</t>
  </si>
  <si>
    <t>Működési célú előző évi pénzmaradvány igénybevétele</t>
  </si>
  <si>
    <t>Működési célú bevételek összesen (01+....+10)</t>
  </si>
  <si>
    <t>Személyi juttatások</t>
  </si>
  <si>
    <t>Munkaadókat terhelő járulékok és szoc.hj. Adó</t>
  </si>
  <si>
    <t xml:space="preserve">Dologi kiadások és egyéb folyó kiadások </t>
  </si>
  <si>
    <t>Ellátottak pénzbeli juttatása</t>
  </si>
  <si>
    <t>Egyéb műk. Célú kiadások</t>
  </si>
  <si>
    <t xml:space="preserve">     - ebből Működési tartalékok</t>
  </si>
  <si>
    <t>Finanszírozási kiadások</t>
  </si>
  <si>
    <t>Működési célú kölcsönök nyújtása és törlesztése</t>
  </si>
  <si>
    <t>Rövid lejáratú hitel visszafizetése</t>
  </si>
  <si>
    <t>Rövid lejáratú hitel kamata</t>
  </si>
  <si>
    <t>Rövid lejáratú értékpapírok beváltása, vásárlása</t>
  </si>
  <si>
    <t>Működési tartalékok</t>
  </si>
  <si>
    <t>Működési célú kiadások összesen (12+....+23)</t>
  </si>
  <si>
    <t>II. Felhalmozási célú bevételek és kiadások</t>
  </si>
  <si>
    <t>Önk. sajátos felhalmozási és tőke bevételei</t>
  </si>
  <si>
    <t xml:space="preserve">Fejlesztési célú támogatások </t>
  </si>
  <si>
    <t>Felhalmozási célú pénzeszközátvétel államháztartáson kívülről</t>
  </si>
  <si>
    <t>Támogatásértékű felhalmozási bevétel</t>
  </si>
  <si>
    <t>Továbbadási (lebonyolítási) célú felhalmozási bevétel</t>
  </si>
  <si>
    <t>Beruházási és felújítási áfa visszatérülése</t>
  </si>
  <si>
    <t>Értékesített tárgyi eszk. és immateriális javak áfa-ja</t>
  </si>
  <si>
    <t>Felhalm.célú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</si>
  <si>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</si>
  <si>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</si>
  <si>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</si>
  <si>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(25+....+36)</t>
  </si>
  <si>
    <t>Felhalmozási kiadások (áfa-val együtt)</t>
  </si>
  <si>
    <t>Felújítási kiadások (áfa-val együtt)</t>
  </si>
  <si>
    <t>Egyéb felhalmozási célú kiadás</t>
  </si>
  <si>
    <t>Felhalmozási célú pénzeszközátadás államháztartáson kívülre</t>
  </si>
  <si>
    <t>Támogatásértékű felhalmozási kiadás</t>
  </si>
  <si>
    <t>Továbbadási (lebonyolítási)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</si>
  <si>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</si>
  <si>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</si>
  <si>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</si>
  <si>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</si>
  <si>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Felhalmozási tartalékok</t>
  </si>
  <si>
    <t>Felhalmozási célú kiadások összesen (38+....+48)</t>
  </si>
  <si>
    <t>Önkormányzat bevételei összesen (11+37)</t>
  </si>
  <si>
    <t>Önkormányzat kiadásai összesen (24+49)</t>
  </si>
  <si>
    <t>eFt</t>
  </si>
  <si>
    <t>158</t>
  </si>
  <si>
    <t>159</t>
  </si>
  <si>
    <t>161</t>
  </si>
  <si>
    <t>162</t>
  </si>
  <si>
    <t>163</t>
  </si>
  <si>
    <t>165</t>
  </si>
  <si>
    <t>166</t>
  </si>
  <si>
    <t>167</t>
  </si>
  <si>
    <t>169</t>
  </si>
  <si>
    <t>170</t>
  </si>
  <si>
    <t>172</t>
  </si>
  <si>
    <t>173</t>
  </si>
  <si>
    <t>176</t>
  </si>
  <si>
    <t>182</t>
  </si>
  <si>
    <t>199</t>
  </si>
  <si>
    <t>202</t>
  </si>
  <si>
    <t>212</t>
  </si>
  <si>
    <t>222</t>
  </si>
  <si>
    <t>223</t>
  </si>
  <si>
    <t>226</t>
  </si>
  <si>
    <t>228</t>
  </si>
  <si>
    <t>236</t>
  </si>
  <si>
    <t>237</t>
  </si>
  <si>
    <t>240</t>
  </si>
  <si>
    <t>241</t>
  </si>
  <si>
    <t>242</t>
  </si>
  <si>
    <t>243</t>
  </si>
  <si>
    <t>ESZKÖZÖK ÖSSZESEN (=A+B+C+D+E+F)</t>
  </si>
  <si>
    <t xml:space="preserve">Módosított előirányzat </t>
  </si>
  <si>
    <t>A helyi önkormányzatok előzőévi elsz.származó kiadások</t>
  </si>
  <si>
    <t>93.</t>
  </si>
  <si>
    <t>K5021</t>
  </si>
  <si>
    <t>Működési célú átvett pénzeszköz áh.-n kívülről</t>
  </si>
  <si>
    <t xml:space="preserve">Cofog </t>
  </si>
  <si>
    <t xml:space="preserve">megnevezés </t>
  </si>
  <si>
    <t>összeg</t>
  </si>
  <si>
    <t>Önkormányzat</t>
  </si>
  <si>
    <t>beruházás</t>
  </si>
  <si>
    <t>sorsz.</t>
  </si>
  <si>
    <t>felújítás</t>
  </si>
  <si>
    <t>Ivóvíz és csatornahálózat felújítás</t>
  </si>
  <si>
    <t>összesen</t>
  </si>
  <si>
    <t xml:space="preserve"> Vagyonkimutatás bontása törzsvagyon és egyéb vagyon szerint 2015.12.31 -én MINDÖSSZESEN    Ft-ban</t>
  </si>
  <si>
    <t xml:space="preserve"> Vagyonkimutatás bontása törzsvagyon és egyéb vagyon szerint 2015.12.31 -én Német Nemzetiségi Általános Iskola</t>
  </si>
  <si>
    <t>Müvelődési ház</t>
  </si>
  <si>
    <t>#</t>
  </si>
  <si>
    <t>Előző időszak</t>
  </si>
  <si>
    <t>Módosítások (+/-)</t>
  </si>
  <si>
    <t>Tárgyi időszak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</si>
  <si>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</si>
  <si>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</si>
  <si>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</si>
  <si>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</si>
  <si>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</si>
  <si>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</si>
  <si>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</si>
  <si>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</si>
  <si>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</si>
  <si>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</si>
  <si>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</si>
  <si>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</si>
  <si>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</si>
  <si>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</si>
  <si>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</si>
  <si>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</si>
  <si>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</si>
  <si>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</si>
  <si>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</si>
  <si>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17        Kapott (járó) kamatok és kamatjellegű eredményszemléletű bevételek</t>
  </si>
  <si>
    <t>VIII        Pénzügyi műveletek eredményszemléletű bevételei (=16+17+18) (28=24+...+26)</t>
  </si>
  <si>
    <t>19        Fizetendő kamatok és kamatjellegű ráfordítások</t>
  </si>
  <si>
    <t>IX        Pénzügyi műveletek ráfordításai (=19+20+21) (33=29+...+31)</t>
  </si>
  <si>
    <t>B)        PÉNZÜGYI MŰVELETEK EREDMÉNYE (=VIII-IX) (34=28-33)</t>
  </si>
  <si>
    <t>E)        MÉRLEG SZERINTI EREDMÉNY (=±C±D) (41=±35±40)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</si>
  <si>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</si>
  <si>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</si>
  <si>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</si>
  <si>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</si>
  <si>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</si>
  <si>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</si>
  <si>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</si>
  <si>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</si>
  <si>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A/III/1e - ebből: egyéb tartós részesedések</t>
  </si>
  <si>
    <t>A/III Befektetett pénzügyi eszközök (=A/III/1+A/III/2+A/III/3)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</si>
  <si>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</si>
  <si>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</si>
  <si>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</si>
  <si>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</si>
  <si>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</si>
  <si>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</si>
  <si>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</si>
  <si>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</si>
  <si>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</si>
  <si>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</si>
  <si>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</si>
  <si>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</si>
  <si>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</si>
  <si>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</si>
  <si>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</si>
  <si>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D/I/4i - ebből: költségvetési évben esedékes követelések egyéb működési bevételekre</t>
  </si>
  <si>
    <t>D/I/6 Költségvetési évben esedékes követelések működési célú átvett pénzeszközre (&gt;=D/I/6a+D/I/6b+D/I/6c)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</si>
  <si>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</si>
  <si>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</si>
  <si>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</si>
  <si>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</si>
  <si>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D) KÖVETELÉSEK  (=D/I+D/II+D/III)</t>
  </si>
  <si>
    <t>E/I December havi illetmények, munkabérek elszámolása</t>
  </si>
  <si>
    <t>E) EGYÉB SAJÁTOS ESZKÖZOLDALI  ELSZÁMOLÁSOK (=E/I+…+E/II)</t>
  </si>
  <si>
    <t>F/1  Eredményszemléletű bevételek aktív időbeli elhatárolása</t>
  </si>
  <si>
    <t>F/2 Költségek, ráfordítások aktív időbeli elhatárolása</t>
  </si>
  <si>
    <t>F) AKTÍV IDŐBELI  ELHATÁROLÁSOK  (=F/1+F/2+F/3)</t>
  </si>
  <si>
    <t>G/I  Nemzeti vagyon induláskori értéke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</si>
  <si>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</si>
  <si>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</si>
  <si>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</si>
  <si>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</si>
  <si>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</si>
  <si>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H/I/7 Költségvetési évben esedékes kötelezettségek felújításokra</t>
  </si>
  <si>
    <t>H/I Költségvetési évben esedékes kötelezettségek (=H/I/1+…+H/I/9)</t>
  </si>
  <si>
    <t>H/II/3 Költségvetési évet követően esedékes kötelezettségek dologi kiadásokra</t>
  </si>
  <si>
    <t>H/II/9 Költségvetési évet követően esedékes kötelezettségek finanszírozási kiadásokra (&gt;=H/II/9a+…+H/II/9i)</t>
  </si>
  <si>
    <t>H/II Költségvetési évet követően esedékes kötelezettségek (=H/II/1+…+H/II/9)</t>
  </si>
  <si>
    <t>H/III/1 Kapott előlegek (=H/III/1a+H/III/1b+H/III/1c)</t>
  </si>
  <si>
    <t>H/III/1c - ebből: egyéb túlfizetések, téves és visszajáró befizetések, egyéb kapott előlegek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</si>
  <si>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</si>
  <si>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</si>
  <si>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</si>
  <si>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</si>
  <si>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</si>
  <si>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</si>
  <si>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</si>
  <si>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</si>
  <si>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</si>
  <si>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</si>
  <si>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</si>
  <si>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</si>
  <si>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</si>
  <si>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</si>
  <si>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</si>
  <si>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</si>
  <si>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</si>
  <si>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 xml:space="preserve"> Eredménykimutatás</t>
  </si>
  <si>
    <t xml:space="preserve"> Maradványkimutatás</t>
  </si>
  <si>
    <t>2017 év összes törzsszám</t>
  </si>
  <si>
    <t>Konszolidált mérleg</t>
  </si>
  <si>
    <t>Konszolidálás előtt</t>
  </si>
  <si>
    <t>Konszolidálás</t>
  </si>
  <si>
    <t>Konszolidált összeg</t>
  </si>
  <si>
    <t>08        Felhalmozási célú támogatások eredményszemléletű bevételek</t>
  </si>
  <si>
    <t xml:space="preserve"> Vagyonkimutatás bontása törzsvagyon és egyéb vagyon szerint 2017.12.31 -én ÖNKORMÁNYZAT</t>
  </si>
  <si>
    <t>Kulturális javak</t>
  </si>
  <si>
    <t>Idegen tulajdonú épületek, építmények</t>
  </si>
  <si>
    <t xml:space="preserve"> Vagyonkimutatás bontása törzsvagyon és egyéb vagyon szerint 2017.12.31 -én Műv Ház</t>
  </si>
  <si>
    <t xml:space="preserve"> Vagyonkimutatás bontása törzsvagyon és egyéb vagyon szerint 2017.12.31 -én  Óvoda (Társulás óta)</t>
  </si>
  <si>
    <t xml:space="preserve"> Vagyonkimutatás bontása törzsvagyon és egyéb vagyon szerint 2017.12.31 -én Társulás pályázat</t>
  </si>
  <si>
    <t xml:space="preserve"> Vagyonkimutatás bontása törzsvagyon és egyéb vagyon szerint 2017.12.31 -én Csolnoki Közös Önkormányzati Hivatal</t>
  </si>
  <si>
    <t>Immat.javak ( települési arculati kézikönyv)</t>
  </si>
  <si>
    <t>Ingatlan beszerzés, létesítés (Büszkeség pont)</t>
  </si>
  <si>
    <t>Informatikai eszköz besz.(ASP munkaállomás)</t>
  </si>
  <si>
    <t>Egyéb te. (Közfogi pályázat eszközök)</t>
  </si>
  <si>
    <t>Vörösmarty u. vis-maior</t>
  </si>
  <si>
    <t>Adósságkonszolidációs 1. pályázat</t>
  </si>
  <si>
    <t>Adósságkonszolidációs 2. pályázat</t>
  </si>
  <si>
    <t>TOP Egészségügy fejlesztése csolnokon</t>
  </si>
  <si>
    <t>TOP Önkormányzat-Óvoda energetikai felújítás</t>
  </si>
  <si>
    <t>Művelődési Ház légtechnika</t>
  </si>
  <si>
    <t>Felhalmozási kiadások bemutatása 2017.évben</t>
  </si>
  <si>
    <t>1. melléklet a       4/2018 (V.31) önkormányzati rendelethez</t>
  </si>
  <si>
    <t>2. melléklet a        4/2018(V.31) önkormányzati rendelethez</t>
  </si>
  <si>
    <t>3. melléklet a        4/2018(V.31.) önkormányzati rendelethez</t>
  </si>
  <si>
    <t>4. melléklet a        4/2018(V.31.) önkormányzati rendelethez</t>
  </si>
  <si>
    <t>5. melléklet a    4/2018. (V.31.) számú önkormányzati rendelethez</t>
  </si>
  <si>
    <t>6. melléklet a        4/2018(V.31.) önkormányzati rendelethez</t>
  </si>
  <si>
    <t>7. melléklet a        4/2018(V.31.) önkormányzati rendelethez</t>
  </si>
  <si>
    <t>8. melléklet a        4/2018(V.31.) önkormányzati rendelethez</t>
  </si>
  <si>
    <t>9. melléklet a        4/2018.(V.31.) önkormányzati rendelethez</t>
  </si>
  <si>
    <t>10. melléklet a        4/2018.(V.31.) önkormányzati rendelethez</t>
  </si>
</sst>
</file>

<file path=xl/styles.xml><?xml version="1.0" encoding="utf-8"?>
<styleSheet xmlns="http://schemas.openxmlformats.org/spreadsheetml/2006/main">
  <numFmts count="3">
    <numFmt numFmtId="41" formatCode="_-* #,##0\ _F_t_-;\-* #,##0\ _F_t_-;_-* &quot;-&quot;\ _F_t_-;_-@_-"/>
    <numFmt numFmtId="164" formatCode="00"/>
    <numFmt numFmtId="165" formatCode="0__"/>
  </numFmts>
  <fonts count="29">
    <font>
      <sz val="10"/>
      <name val="Arial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b/>
      <sz val="11"/>
      <name val="Times New Roman"/>
      <family val="1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14"/>
      <color indexed="8"/>
      <name val="Arial"/>
      <family val="2"/>
      <charset val="238"/>
    </font>
    <font>
      <sz val="9"/>
      <name val="Arial CE"/>
      <charset val="238"/>
    </font>
    <font>
      <sz val="12"/>
      <name val="Arial CE"/>
      <charset val="238"/>
    </font>
    <font>
      <b/>
      <sz val="9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6"/>
      <name val="Arial CE"/>
      <charset val="238"/>
    </font>
    <font>
      <b/>
      <sz val="14"/>
      <name val="Arial CE"/>
      <charset val="238"/>
    </font>
    <font>
      <sz val="8"/>
      <color indexed="8"/>
      <name val="Arial"/>
      <family val="2"/>
      <charset val="238"/>
    </font>
    <font>
      <sz val="10"/>
      <name val="Times New Roman CE"/>
      <family val="1"/>
      <charset val="238"/>
    </font>
    <font>
      <b/>
      <i/>
      <sz val="11"/>
      <name val="Times New Roman CE"/>
      <charset val="238"/>
    </font>
    <font>
      <b/>
      <sz val="12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MS Sans Serif"/>
      <charset val="238"/>
    </font>
    <font>
      <b/>
      <sz val="10"/>
      <name val="MS Sans Serif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0" fillId="0" borderId="0"/>
    <xf numFmtId="0" fontId="3" fillId="0" borderId="0"/>
    <xf numFmtId="0" fontId="23" fillId="0" borderId="0"/>
    <xf numFmtId="0" fontId="1" fillId="0" borderId="0"/>
    <xf numFmtId="0" fontId="3" fillId="0" borderId="0"/>
    <xf numFmtId="0" fontId="3" fillId="0" borderId="0"/>
    <xf numFmtId="0" fontId="9" fillId="0" borderId="0"/>
  </cellStyleXfs>
  <cellXfs count="327">
    <xf numFmtId="0" fontId="0" fillId="0" borderId="0" xfId="0"/>
    <xf numFmtId="0" fontId="5" fillId="0" borderId="1" xfId="5" applyFont="1" applyBorder="1" applyAlignment="1">
      <alignment horizontal="center" vertical="center" wrapText="1"/>
    </xf>
    <xf numFmtId="0" fontId="5" fillId="0" borderId="0" xfId="5" applyFont="1" applyBorder="1" applyAlignment="1">
      <alignment horizontal="center" vertical="center" wrapText="1"/>
    </xf>
    <xf numFmtId="1" fontId="6" fillId="0" borderId="2" xfId="5" applyNumberFormat="1" applyFont="1" applyFill="1" applyBorder="1" applyAlignment="1">
      <alignment horizontal="center" vertical="center"/>
    </xf>
    <xf numFmtId="1" fontId="6" fillId="0" borderId="3" xfId="5" applyNumberFormat="1" applyFont="1" applyFill="1" applyBorder="1" applyAlignment="1">
      <alignment horizontal="center" vertical="center"/>
    </xf>
    <xf numFmtId="0" fontId="6" fillId="0" borderId="2" xfId="5" applyFont="1" applyFill="1" applyBorder="1" applyAlignment="1">
      <alignment horizontal="center" vertical="center"/>
    </xf>
    <xf numFmtId="0" fontId="6" fillId="0" borderId="4" xfId="5" applyFont="1" applyFill="1" applyBorder="1" applyAlignment="1">
      <alignment horizontal="center" vertical="center"/>
    </xf>
    <xf numFmtId="0" fontId="6" fillId="0" borderId="3" xfId="5" applyFont="1" applyFill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1" fontId="6" fillId="0" borderId="4" xfId="5" applyNumberFormat="1" applyFont="1" applyFill="1" applyBorder="1" applyAlignment="1">
      <alignment horizontal="center" vertical="center"/>
    </xf>
    <xf numFmtId="0" fontId="6" fillId="0" borderId="4" xfId="5" applyFont="1" applyFill="1" applyBorder="1" applyAlignment="1">
      <alignment vertical="center"/>
    </xf>
    <xf numFmtId="0" fontId="6" fillId="0" borderId="2" xfId="5" applyNumberFormat="1" applyFont="1" applyFill="1" applyBorder="1" applyAlignment="1">
      <alignment vertical="center"/>
    </xf>
    <xf numFmtId="0" fontId="6" fillId="0" borderId="4" xfId="5" applyNumberFormat="1" applyFont="1" applyFill="1" applyBorder="1" applyAlignment="1">
      <alignment vertical="center"/>
    </xf>
    <xf numFmtId="0" fontId="6" fillId="0" borderId="3" xfId="5" applyNumberFormat="1" applyFont="1" applyFill="1" applyBorder="1" applyAlignment="1">
      <alignment vertical="center"/>
    </xf>
    <xf numFmtId="3" fontId="6" fillId="0" borderId="1" xfId="5" applyNumberFormat="1" applyFont="1" applyFill="1" applyBorder="1" applyAlignment="1">
      <alignment horizontal="right" vertical="center"/>
    </xf>
    <xf numFmtId="1" fontId="4" fillId="0" borderId="2" xfId="5" applyNumberFormat="1" applyFont="1" applyFill="1" applyBorder="1" applyAlignment="1">
      <alignment horizontal="center" vertical="center"/>
    </xf>
    <xf numFmtId="0" fontId="4" fillId="0" borderId="2" xfId="5" applyNumberFormat="1" applyFont="1" applyFill="1" applyBorder="1" applyAlignment="1">
      <alignment vertical="center"/>
    </xf>
    <xf numFmtId="3" fontId="4" fillId="0" borderId="1" xfId="5" applyNumberFormat="1" applyFont="1" applyFill="1" applyBorder="1" applyAlignment="1">
      <alignment horizontal="right" vertical="center"/>
    </xf>
    <xf numFmtId="0" fontId="4" fillId="0" borderId="2" xfId="0" quotePrefix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Border="1"/>
    <xf numFmtId="3" fontId="4" fillId="0" borderId="0" xfId="5" applyNumberFormat="1" applyFont="1" applyFill="1" applyBorder="1" applyAlignment="1">
      <alignment horizontal="right" vertical="center"/>
    </xf>
    <xf numFmtId="0" fontId="0" fillId="0" borderId="1" xfId="0" applyBorder="1"/>
    <xf numFmtId="0" fontId="5" fillId="0" borderId="1" xfId="0" applyFont="1" applyBorder="1"/>
    <xf numFmtId="0" fontId="6" fillId="0" borderId="0" xfId="6" applyFont="1" applyAlignment="1">
      <alignment horizontal="left"/>
    </xf>
    <xf numFmtId="49" fontId="6" fillId="0" borderId="0" xfId="6" applyNumberFormat="1" applyFont="1" applyAlignment="1">
      <alignment horizontal="center"/>
    </xf>
    <xf numFmtId="0" fontId="6" fillId="0" borderId="0" xfId="6" applyFont="1"/>
    <xf numFmtId="0" fontId="15" fillId="0" borderId="0" xfId="6" applyFont="1"/>
    <xf numFmtId="0" fontId="3" fillId="0" borderId="0" xfId="6"/>
    <xf numFmtId="0" fontId="3" fillId="0" borderId="0" xfId="6" applyAlignment="1"/>
    <xf numFmtId="0" fontId="6" fillId="4" borderId="0" xfId="6" applyFont="1" applyFill="1"/>
    <xf numFmtId="0" fontId="18" fillId="4" borderId="0" xfId="6" applyFont="1" applyFill="1" applyBorder="1" applyAlignment="1">
      <alignment horizontal="center"/>
    </xf>
    <xf numFmtId="0" fontId="19" fillId="4" borderId="0" xfId="6" applyFont="1" applyFill="1" applyBorder="1" applyAlignment="1">
      <alignment horizontal="center"/>
    </xf>
    <xf numFmtId="0" fontId="20" fillId="0" borderId="0" xfId="6" applyFont="1" applyBorder="1" applyAlignment="1">
      <alignment horizontal="center"/>
    </xf>
    <xf numFmtId="0" fontId="21" fillId="0" borderId="0" xfId="6" applyFont="1" applyBorder="1" applyAlignment="1">
      <alignment horizontal="center"/>
    </xf>
    <xf numFmtId="0" fontId="6" fillId="0" borderId="5" xfId="6" applyFont="1" applyBorder="1" applyAlignment="1">
      <alignment horizontal="left" vertical="center" wrapText="1"/>
    </xf>
    <xf numFmtId="49" fontId="22" fillId="0" borderId="6" xfId="6" applyNumberFormat="1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4" borderId="0" xfId="6" applyFont="1" applyFill="1" applyAlignment="1">
      <alignment wrapText="1"/>
    </xf>
    <xf numFmtId="0" fontId="6" fillId="0" borderId="0" xfId="6" applyFont="1" applyAlignment="1">
      <alignment wrapText="1"/>
    </xf>
    <xf numFmtId="0" fontId="3" fillId="0" borderId="0" xfId="6" applyAlignment="1">
      <alignment wrapText="1"/>
    </xf>
    <xf numFmtId="0" fontId="6" fillId="0" borderId="17" xfId="6" applyFont="1" applyBorder="1" applyAlignment="1">
      <alignment horizontal="center" vertical="center" wrapText="1"/>
    </xf>
    <xf numFmtId="49" fontId="6" fillId="0" borderId="18" xfId="6" applyNumberFormat="1" applyFont="1" applyBorder="1" applyAlignment="1">
      <alignment horizontal="center" vertical="center" wrapText="1"/>
    </xf>
    <xf numFmtId="0" fontId="24" fillId="0" borderId="18" xfId="3" applyFont="1" applyBorder="1" applyAlignment="1">
      <alignment horizontal="center" wrapText="1"/>
    </xf>
    <xf numFmtId="0" fontId="7" fillId="0" borderId="12" xfId="6" applyFont="1" applyBorder="1" applyAlignment="1">
      <alignment horizontal="center" vertical="center"/>
    </xf>
    <xf numFmtId="0" fontId="7" fillId="0" borderId="19" xfId="6" applyFont="1" applyBorder="1" applyAlignment="1">
      <alignment horizontal="center" vertical="center"/>
    </xf>
    <xf numFmtId="0" fontId="7" fillId="0" borderId="20" xfId="6" applyFont="1" applyBorder="1" applyAlignment="1">
      <alignment horizontal="center" vertical="center"/>
    </xf>
    <xf numFmtId="0" fontId="7" fillId="0" borderId="13" xfId="6" applyFont="1" applyBorder="1" applyAlignment="1">
      <alignment horizontal="center" vertical="center"/>
    </xf>
    <xf numFmtId="0" fontId="15" fillId="0" borderId="21" xfId="6" applyFont="1" applyBorder="1" applyAlignment="1">
      <alignment horizontal="center" vertical="center"/>
    </xf>
    <xf numFmtId="0" fontId="7" fillId="0" borderId="21" xfId="6" applyFont="1" applyBorder="1" applyAlignment="1">
      <alignment horizontal="center" vertical="center"/>
    </xf>
    <xf numFmtId="3" fontId="6" fillId="4" borderId="8" xfId="6" applyNumberFormat="1" applyFont="1" applyFill="1" applyBorder="1" applyAlignment="1">
      <alignment horizontal="left" vertical="center" wrapText="1"/>
    </xf>
    <xf numFmtId="3" fontId="6" fillId="4" borderId="2" xfId="6" quotePrefix="1" applyNumberFormat="1" applyFont="1" applyFill="1" applyBorder="1" applyAlignment="1">
      <alignment horizontal="center" vertical="center"/>
    </xf>
    <xf numFmtId="3" fontId="6" fillId="4" borderId="1" xfId="6" applyNumberFormat="1" applyFont="1" applyFill="1" applyBorder="1" applyAlignment="1">
      <alignment horizontal="right" vertical="center"/>
    </xf>
    <xf numFmtId="3" fontId="15" fillId="4" borderId="9" xfId="6" applyNumberFormat="1" applyFont="1" applyFill="1" applyBorder="1" applyAlignment="1">
      <alignment horizontal="right" vertical="center"/>
    </xf>
    <xf numFmtId="3" fontId="6" fillId="4" borderId="3" xfId="6" applyNumberFormat="1" applyFont="1" applyFill="1" applyBorder="1" applyAlignment="1">
      <alignment horizontal="right" vertical="center"/>
    </xf>
    <xf numFmtId="3" fontId="6" fillId="4" borderId="9" xfId="6" applyNumberFormat="1" applyFont="1" applyFill="1" applyBorder="1" applyAlignment="1">
      <alignment horizontal="right" vertical="center"/>
    </xf>
    <xf numFmtId="0" fontId="6" fillId="4" borderId="0" xfId="6" applyFont="1" applyFill="1" applyAlignment="1">
      <alignment vertical="center"/>
    </xf>
    <xf numFmtId="0" fontId="6" fillId="0" borderId="0" xfId="6" applyFont="1" applyAlignment="1">
      <alignment vertical="center"/>
    </xf>
    <xf numFmtId="0" fontId="3" fillId="0" borderId="0" xfId="6" applyAlignment="1">
      <alignment vertical="center"/>
    </xf>
    <xf numFmtId="3" fontId="6" fillId="4" borderId="8" xfId="6" applyNumberFormat="1" applyFont="1" applyFill="1" applyBorder="1" applyAlignment="1">
      <alignment horizontal="right" vertical="center"/>
    </xf>
    <xf numFmtId="3" fontId="6" fillId="4" borderId="2" xfId="6" applyNumberFormat="1" applyFont="1" applyFill="1" applyBorder="1" applyAlignment="1">
      <alignment horizontal="center" vertical="center"/>
    </xf>
    <xf numFmtId="3" fontId="4" fillId="5" borderId="8" xfId="6" applyNumberFormat="1" applyFont="1" applyFill="1" applyBorder="1" applyAlignment="1">
      <alignment horizontal="left" vertical="center" wrapText="1"/>
    </xf>
    <xf numFmtId="3" fontId="4" fillId="5" borderId="2" xfId="6" quotePrefix="1" applyNumberFormat="1" applyFont="1" applyFill="1" applyBorder="1" applyAlignment="1">
      <alignment horizontal="center" vertical="center"/>
    </xf>
    <xf numFmtId="3" fontId="4" fillId="5" borderId="8" xfId="6" applyNumberFormat="1" applyFont="1" applyFill="1" applyBorder="1" applyAlignment="1">
      <alignment horizontal="right" vertical="center"/>
    </xf>
    <xf numFmtId="3" fontId="15" fillId="5" borderId="9" xfId="6" applyNumberFormat="1" applyFont="1" applyFill="1" applyBorder="1" applyAlignment="1">
      <alignment horizontal="right" vertical="center"/>
    </xf>
    <xf numFmtId="3" fontId="4" fillId="5" borderId="3" xfId="6" applyNumberFormat="1" applyFont="1" applyFill="1" applyBorder="1" applyAlignment="1">
      <alignment horizontal="right" vertical="center"/>
    </xf>
    <xf numFmtId="3" fontId="4" fillId="5" borderId="9" xfId="6" applyNumberFormat="1" applyFont="1" applyFill="1" applyBorder="1" applyAlignment="1">
      <alignment horizontal="right" vertical="center"/>
    </xf>
    <xf numFmtId="3" fontId="6" fillId="0" borderId="2" xfId="6" quotePrefix="1" applyNumberFormat="1" applyFont="1" applyBorder="1" applyAlignment="1">
      <alignment horizontal="center" vertical="center"/>
    </xf>
    <xf numFmtId="3" fontId="6" fillId="0" borderId="2" xfId="6" quotePrefix="1" applyNumberFormat="1" applyFont="1" applyBorder="1" applyAlignment="1">
      <alignment horizontal="center" vertical="center" wrapText="1"/>
    </xf>
    <xf numFmtId="3" fontId="6" fillId="0" borderId="2" xfId="6" applyNumberFormat="1" applyFont="1" applyBorder="1" applyAlignment="1">
      <alignment horizontal="center" vertical="center" wrapText="1"/>
    </xf>
    <xf numFmtId="3" fontId="4" fillId="2" borderId="8" xfId="6" applyNumberFormat="1" applyFont="1" applyFill="1" applyBorder="1" applyAlignment="1">
      <alignment horizontal="left" vertical="center" wrapText="1"/>
    </xf>
    <xf numFmtId="3" fontId="4" fillId="2" borderId="2" xfId="6" applyNumberFormat="1" applyFont="1" applyFill="1" applyBorder="1" applyAlignment="1">
      <alignment horizontal="center" vertical="center"/>
    </xf>
    <xf numFmtId="3" fontId="4" fillId="2" borderId="8" xfId="6" applyNumberFormat="1" applyFont="1" applyFill="1" applyBorder="1" applyAlignment="1">
      <alignment horizontal="right" vertical="center"/>
    </xf>
    <xf numFmtId="3" fontId="4" fillId="2" borderId="1" xfId="6" applyNumberFormat="1" applyFont="1" applyFill="1" applyBorder="1" applyAlignment="1">
      <alignment horizontal="right" vertical="center"/>
    </xf>
    <xf numFmtId="3" fontId="15" fillId="2" borderId="9" xfId="6" applyNumberFormat="1" applyFont="1" applyFill="1" applyBorder="1" applyAlignment="1">
      <alignment horizontal="right" vertical="center"/>
    </xf>
    <xf numFmtId="3" fontId="6" fillId="0" borderId="0" xfId="6" applyNumberFormat="1" applyFont="1" applyAlignment="1">
      <alignment vertical="center"/>
    </xf>
    <xf numFmtId="3" fontId="7" fillId="0" borderId="22" xfId="6" applyNumberFormat="1" applyFont="1" applyBorder="1" applyAlignment="1">
      <alignment horizontal="center" vertical="center"/>
    </xf>
    <xf numFmtId="3" fontId="7" fillId="0" borderId="4" xfId="6" applyNumberFormat="1" applyFont="1" applyBorder="1" applyAlignment="1">
      <alignment horizontal="center" vertical="center"/>
    </xf>
    <xf numFmtId="3" fontId="7" fillId="0" borderId="8" xfId="6" applyNumberFormat="1" applyFont="1" applyBorder="1" applyAlignment="1">
      <alignment horizontal="center" vertical="center"/>
    </xf>
    <xf numFmtId="3" fontId="7" fillId="0" borderId="3" xfId="6" applyNumberFormat="1" applyFont="1" applyBorder="1" applyAlignment="1">
      <alignment horizontal="center" vertical="center"/>
    </xf>
    <xf numFmtId="3" fontId="7" fillId="0" borderId="1" xfId="6" applyNumberFormat="1" applyFont="1" applyBorder="1" applyAlignment="1">
      <alignment horizontal="center" vertical="center"/>
    </xf>
    <xf numFmtId="3" fontId="15" fillId="0" borderId="9" xfId="6" applyNumberFormat="1" applyFont="1" applyBorder="1" applyAlignment="1">
      <alignment horizontal="center" vertical="center"/>
    </xf>
    <xf numFmtId="3" fontId="7" fillId="0" borderId="23" xfId="6" applyNumberFormat="1" applyFont="1" applyBorder="1" applyAlignment="1">
      <alignment horizontal="center" vertical="center"/>
    </xf>
    <xf numFmtId="3" fontId="4" fillId="5" borderId="2" xfId="6" applyNumberFormat="1" applyFont="1" applyFill="1" applyBorder="1" applyAlignment="1">
      <alignment horizontal="center" vertical="center"/>
    </xf>
    <xf numFmtId="3" fontId="15" fillId="5" borderId="1" xfId="6" applyNumberFormat="1" applyFont="1" applyFill="1" applyBorder="1" applyAlignment="1">
      <alignment horizontal="right" vertical="center"/>
    </xf>
    <xf numFmtId="3" fontId="6" fillId="0" borderId="2" xfId="6" applyNumberFormat="1" applyFont="1" applyBorder="1" applyAlignment="1">
      <alignment horizontal="center" vertical="center"/>
    </xf>
    <xf numFmtId="3" fontId="4" fillId="2" borderId="15" xfId="6" applyNumberFormat="1" applyFont="1" applyFill="1" applyBorder="1" applyAlignment="1">
      <alignment horizontal="left" vertical="center" wrapText="1"/>
    </xf>
    <xf numFmtId="3" fontId="4" fillId="2" borderId="24" xfId="6" applyNumberFormat="1" applyFont="1" applyFill="1" applyBorder="1" applyAlignment="1">
      <alignment horizontal="center" vertical="center"/>
    </xf>
    <xf numFmtId="3" fontId="26" fillId="2" borderId="8" xfId="6" applyNumberFormat="1" applyFont="1" applyFill="1" applyBorder="1" applyAlignment="1">
      <alignment horizontal="right" vertical="center"/>
    </xf>
    <xf numFmtId="3" fontId="4" fillId="5" borderId="10" xfId="6" applyNumberFormat="1" applyFont="1" applyFill="1" applyBorder="1" applyAlignment="1">
      <alignment horizontal="left" vertical="center" wrapText="1"/>
    </xf>
    <xf numFmtId="3" fontId="4" fillId="5" borderId="25" xfId="6" applyNumberFormat="1" applyFont="1" applyFill="1" applyBorder="1" applyAlignment="1">
      <alignment horizontal="center" vertical="center"/>
    </xf>
    <xf numFmtId="3" fontId="26" fillId="5" borderId="8" xfId="6" applyNumberFormat="1" applyFont="1" applyFill="1" applyBorder="1" applyAlignment="1">
      <alignment horizontal="right" vertical="center"/>
    </xf>
    <xf numFmtId="0" fontId="6" fillId="4" borderId="0" xfId="6" applyFont="1" applyFill="1" applyAlignment="1">
      <alignment horizontal="center" vertical="center"/>
    </xf>
    <xf numFmtId="0" fontId="6" fillId="0" borderId="0" xfId="6" applyFont="1" applyAlignment="1">
      <alignment horizontal="center" vertical="center"/>
    </xf>
    <xf numFmtId="3" fontId="3" fillId="0" borderId="0" xfId="6" applyNumberFormat="1" applyAlignment="1">
      <alignment vertical="center"/>
    </xf>
    <xf numFmtId="3" fontId="4" fillId="6" borderId="26" xfId="6" applyNumberFormat="1" applyFont="1" applyFill="1" applyBorder="1" applyAlignment="1">
      <alignment horizontal="left" vertical="center" wrapText="1"/>
    </xf>
    <xf numFmtId="3" fontId="4" fillId="6" borderId="27" xfId="6" applyNumberFormat="1" applyFont="1" applyFill="1" applyBorder="1" applyAlignment="1">
      <alignment horizontal="center" vertical="center"/>
    </xf>
    <xf numFmtId="3" fontId="26" fillId="6" borderId="17" xfId="6" applyNumberFormat="1" applyFont="1" applyFill="1" applyBorder="1" applyAlignment="1">
      <alignment horizontal="right" vertical="center"/>
    </xf>
    <xf numFmtId="3" fontId="15" fillId="6" borderId="28" xfId="6" applyNumberFormat="1" applyFont="1" applyFill="1" applyBorder="1" applyAlignment="1">
      <alignment horizontal="right" vertical="center"/>
    </xf>
    <xf numFmtId="49" fontId="6" fillId="0" borderId="0" xfId="6" quotePrefix="1" applyNumberFormat="1" applyFont="1" applyBorder="1" applyAlignment="1">
      <alignment horizontal="center" vertical="center"/>
    </xf>
    <xf numFmtId="0" fontId="6" fillId="0" borderId="0" xfId="6" applyFont="1" applyBorder="1"/>
    <xf numFmtId="0" fontId="15" fillId="0" borderId="0" xfId="6" applyFont="1" applyBorder="1"/>
    <xf numFmtId="165" fontId="6" fillId="0" borderId="0" xfId="6" applyNumberFormat="1" applyFont="1" applyAlignment="1">
      <alignment horizontal="left"/>
    </xf>
    <xf numFmtId="0" fontId="9" fillId="0" borderId="0" xfId="0" applyFont="1"/>
    <xf numFmtId="0" fontId="4" fillId="0" borderId="2" xfId="5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9" fillId="0" borderId="1" xfId="0" applyFont="1" applyBorder="1" applyAlignment="1"/>
    <xf numFmtId="0" fontId="0" fillId="0" borderId="1" xfId="0" applyBorder="1" applyAlignment="1"/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9" fillId="0" borderId="1" xfId="0" applyFont="1" applyBorder="1"/>
    <xf numFmtId="41" fontId="0" fillId="0" borderId="1" xfId="0" applyNumberFormat="1" applyBorder="1"/>
    <xf numFmtId="41" fontId="5" fillId="0" borderId="1" xfId="0" applyNumberFormat="1" applyFont="1" applyBorder="1"/>
    <xf numFmtId="0" fontId="9" fillId="0" borderId="0" xfId="7"/>
    <xf numFmtId="0" fontId="9" fillId="0" borderId="5" xfId="7" applyBorder="1" applyAlignment="1">
      <alignment horizontal="center" wrapText="1"/>
    </xf>
    <xf numFmtId="0" fontId="13" fillId="0" borderId="6" xfId="7" applyFont="1" applyBorder="1" applyAlignment="1">
      <alignment horizontal="center" wrapText="1"/>
    </xf>
    <xf numFmtId="0" fontId="5" fillId="0" borderId="6" xfId="7" applyFont="1" applyBorder="1" applyAlignment="1">
      <alignment horizontal="center" wrapText="1"/>
    </xf>
    <xf numFmtId="0" fontId="5" fillId="0" borderId="7" xfId="7" applyFont="1" applyBorder="1" applyAlignment="1">
      <alignment horizontal="center"/>
    </xf>
    <xf numFmtId="0" fontId="13" fillId="0" borderId="1" xfId="7" applyFont="1" applyBorder="1" applyAlignment="1">
      <alignment horizontal="center" wrapText="1"/>
    </xf>
    <xf numFmtId="0" fontId="5" fillId="0" borderId="9" xfId="7" applyFont="1" applyBorder="1" applyAlignment="1">
      <alignment horizontal="center"/>
    </xf>
    <xf numFmtId="3" fontId="9" fillId="0" borderId="8" xfId="7" applyNumberFormat="1" applyBorder="1" applyAlignment="1">
      <alignment horizontal="left" wrapText="1"/>
    </xf>
    <xf numFmtId="3" fontId="9" fillId="0" borderId="1" xfId="7" applyNumberFormat="1" applyBorder="1" applyAlignment="1">
      <alignment horizontal="right"/>
    </xf>
    <xf numFmtId="3" fontId="9" fillId="0" borderId="0" xfId="7" applyNumberFormat="1"/>
    <xf numFmtId="3" fontId="5" fillId="2" borderId="10" xfId="7" applyNumberFormat="1" applyFont="1" applyFill="1" applyBorder="1" applyAlignment="1">
      <alignment horizontal="center" wrapText="1"/>
    </xf>
    <xf numFmtId="3" fontId="5" fillId="2" borderId="11" xfId="7" applyNumberFormat="1" applyFont="1" applyFill="1" applyBorder="1" applyAlignment="1">
      <alignment horizontal="right" wrapText="1"/>
    </xf>
    <xf numFmtId="3" fontId="9" fillId="0" borderId="12" xfId="7" applyNumberFormat="1" applyBorder="1" applyAlignment="1">
      <alignment horizontal="left" wrapText="1"/>
    </xf>
    <xf numFmtId="3" fontId="9" fillId="0" borderId="13" xfId="7" applyNumberFormat="1" applyBorder="1" applyAlignment="1">
      <alignment horizontal="right"/>
    </xf>
    <xf numFmtId="3" fontId="9" fillId="8" borderId="14" xfId="7" applyNumberFormat="1" applyFill="1" applyBorder="1" applyAlignment="1">
      <alignment horizontal="right" wrapText="1"/>
    </xf>
    <xf numFmtId="3" fontId="9" fillId="0" borderId="5" xfId="7" applyNumberFormat="1" applyBorder="1" applyAlignment="1">
      <alignment horizontal="left" wrapText="1"/>
    </xf>
    <xf numFmtId="3" fontId="9" fillId="0" borderId="15" xfId="7" applyNumberFormat="1" applyBorder="1" applyAlignment="1">
      <alignment horizontal="left" wrapText="1"/>
    </xf>
    <xf numFmtId="3" fontId="9" fillId="0" borderId="17" xfId="7" applyNumberFormat="1" applyBorder="1" applyAlignment="1">
      <alignment horizontal="left" wrapText="1"/>
    </xf>
    <xf numFmtId="3" fontId="9" fillId="7" borderId="0" xfId="7" applyNumberFormat="1" applyFill="1"/>
    <xf numFmtId="3" fontId="5" fillId="3" borderId="0" xfId="7" applyNumberFormat="1" applyFont="1" applyFill="1" applyBorder="1" applyAlignment="1">
      <alignment wrapText="1"/>
    </xf>
    <xf numFmtId="3" fontId="9" fillId="0" borderId="1" xfId="7" applyNumberFormat="1" applyBorder="1" applyAlignment="1">
      <alignment horizontal="right" wrapText="1"/>
    </xf>
    <xf numFmtId="3" fontId="9" fillId="0" borderId="8" xfId="7" applyNumberFormat="1" applyBorder="1" applyAlignment="1">
      <alignment horizontal="right" wrapText="1"/>
    </xf>
    <xf numFmtId="3" fontId="9" fillId="0" borderId="13" xfId="7" applyNumberFormat="1" applyBorder="1" applyAlignment="1">
      <alignment horizontal="right" wrapText="1"/>
    </xf>
    <xf numFmtId="3" fontId="9" fillId="0" borderId="12" xfId="7" applyNumberFormat="1" applyBorder="1" applyAlignment="1">
      <alignment horizontal="right" wrapText="1"/>
    </xf>
    <xf numFmtId="0" fontId="9" fillId="0" borderId="0" xfId="7" applyAlignment="1">
      <alignment horizontal="center" wrapText="1"/>
    </xf>
    <xf numFmtId="0" fontId="9" fillId="0" borderId="0" xfId="7" applyAlignment="1">
      <alignment wrapText="1"/>
    </xf>
    <xf numFmtId="0" fontId="5" fillId="0" borderId="0" xfId="7" applyFont="1"/>
    <xf numFmtId="3" fontId="9" fillId="0" borderId="1" xfId="7" applyNumberFormat="1" applyBorder="1" applyAlignment="1">
      <alignment wrapText="1"/>
    </xf>
    <xf numFmtId="3" fontId="9" fillId="0" borderId="16" xfId="7" applyNumberFormat="1" applyBorder="1" applyAlignment="1">
      <alignment wrapText="1"/>
    </xf>
    <xf numFmtId="3" fontId="9" fillId="0" borderId="1" xfId="7" applyNumberFormat="1" applyBorder="1"/>
    <xf numFmtId="3" fontId="9" fillId="0" borderId="16" xfId="7" applyNumberFormat="1" applyBorder="1" applyAlignment="1">
      <alignment horizontal="right" wrapText="1"/>
    </xf>
    <xf numFmtId="3" fontId="9" fillId="0" borderId="5" xfId="7" applyNumberFormat="1" applyBorder="1" applyAlignment="1">
      <alignment horizontal="right" wrapText="1"/>
    </xf>
    <xf numFmtId="0" fontId="9" fillId="7" borderId="0" xfId="7" applyFill="1"/>
    <xf numFmtId="0" fontId="10" fillId="0" borderId="0" xfId="1"/>
    <xf numFmtId="0" fontId="11" fillId="0" borderId="1" xfId="1" applyFont="1" applyFill="1" applyBorder="1" applyAlignment="1">
      <alignment horizontal="center" vertical="center" wrapText="1"/>
    </xf>
    <xf numFmtId="0" fontId="10" fillId="0" borderId="1" xfId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left" vertical="top" wrapText="1"/>
    </xf>
    <xf numFmtId="3" fontId="9" fillId="0" borderId="1" xfId="1" applyNumberFormat="1" applyFont="1" applyBorder="1" applyAlignment="1">
      <alignment horizontal="right" vertical="top" wrapText="1"/>
    </xf>
    <xf numFmtId="3" fontId="10" fillId="0" borderId="1" xfId="1" applyNumberFormat="1" applyBorder="1"/>
    <xf numFmtId="0" fontId="10" fillId="0" borderId="1" xfId="1" applyBorder="1"/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top" wrapText="1"/>
    </xf>
    <xf numFmtId="3" fontId="27" fillId="0" borderId="1" xfId="1" applyNumberFormat="1" applyFont="1" applyBorder="1"/>
    <xf numFmtId="0" fontId="27" fillId="0" borderId="1" xfId="1" applyFont="1" applyBorder="1"/>
    <xf numFmtId="0" fontId="28" fillId="0" borderId="1" xfId="1" applyFont="1" applyBorder="1"/>
    <xf numFmtId="3" fontId="28" fillId="0" borderId="1" xfId="1" applyNumberFormat="1" applyFont="1" applyBorder="1"/>
    <xf numFmtId="0" fontId="10" fillId="0" borderId="1" xfId="1" applyFill="1" applyBorder="1"/>
    <xf numFmtId="0" fontId="27" fillId="0" borderId="1" xfId="1" applyFont="1" applyFill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0" fontId="9" fillId="0" borderId="0" xfId="7" applyBorder="1" applyAlignment="1">
      <alignment horizontal="center" wrapText="1"/>
    </xf>
    <xf numFmtId="0" fontId="13" fillId="0" borderId="0" xfId="7" applyFont="1" applyBorder="1" applyAlignment="1">
      <alignment horizontal="center" wrapText="1"/>
    </xf>
    <xf numFmtId="0" fontId="5" fillId="0" borderId="0" xfId="7" applyFont="1" applyBorder="1" applyAlignment="1">
      <alignment horizontal="center" wrapText="1"/>
    </xf>
    <xf numFmtId="0" fontId="5" fillId="0" borderId="0" xfId="7" applyFont="1" applyBorder="1" applyAlignment="1">
      <alignment horizontal="center"/>
    </xf>
    <xf numFmtId="0" fontId="9" fillId="0" borderId="0" xfId="7" applyBorder="1" applyAlignment="1">
      <alignment horizontal="center"/>
    </xf>
    <xf numFmtId="3" fontId="9" fillId="0" borderId="0" xfId="7" applyNumberFormat="1" applyBorder="1" applyAlignment="1">
      <alignment horizontal="left" wrapText="1"/>
    </xf>
    <xf numFmtId="3" fontId="9" fillId="7" borderId="0" xfId="7" applyNumberFormat="1" applyFill="1" applyBorder="1" applyAlignment="1">
      <alignment horizontal="right" wrapText="1"/>
    </xf>
    <xf numFmtId="3" fontId="9" fillId="8" borderId="0" xfId="7" applyNumberFormat="1" applyFill="1" applyBorder="1" applyAlignment="1">
      <alignment horizontal="right" wrapText="1"/>
    </xf>
    <xf numFmtId="3" fontId="9" fillId="0" borderId="0" xfId="7" applyNumberFormat="1" applyBorder="1" applyAlignment="1">
      <alignment horizontal="right"/>
    </xf>
    <xf numFmtId="3" fontId="5" fillId="2" borderId="0" xfId="7" applyNumberFormat="1" applyFont="1" applyFill="1" applyBorder="1" applyAlignment="1">
      <alignment horizontal="center" wrapText="1"/>
    </xf>
    <xf numFmtId="3" fontId="5" fillId="2" borderId="0" xfId="7" applyNumberFormat="1" applyFont="1" applyFill="1" applyBorder="1" applyAlignment="1">
      <alignment horizontal="right" wrapText="1"/>
    </xf>
    <xf numFmtId="3" fontId="9" fillId="0" borderId="0" xfId="7" applyNumberFormat="1" applyBorder="1" applyAlignment="1">
      <alignment horizontal="center" wrapText="1"/>
    </xf>
    <xf numFmtId="0" fontId="0" fillId="0" borderId="0" xfId="0" applyAlignment="1">
      <alignment wrapText="1"/>
    </xf>
    <xf numFmtId="3" fontId="4" fillId="0" borderId="14" xfId="5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3" fontId="0" fillId="0" borderId="8" xfId="0" applyNumberFormat="1" applyBorder="1" applyAlignment="1">
      <alignment horizontal="left" wrapText="1"/>
    </xf>
    <xf numFmtId="3" fontId="0" fillId="0" borderId="1" xfId="0" applyNumberFormat="1" applyBorder="1" applyAlignment="1">
      <alignment wrapText="1"/>
    </xf>
    <xf numFmtId="3" fontId="0" fillId="0" borderId="16" xfId="0" applyNumberFormat="1" applyBorder="1" applyAlignment="1">
      <alignment wrapText="1"/>
    </xf>
    <xf numFmtId="3" fontId="0" fillId="0" borderId="1" xfId="0" applyNumberFormat="1" applyBorder="1"/>
    <xf numFmtId="0" fontId="13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3" fontId="0" fillId="0" borderId="1" xfId="0" applyNumberFormat="1" applyBorder="1" applyAlignment="1">
      <alignment horizontal="right" wrapText="1"/>
    </xf>
    <xf numFmtId="3" fontId="0" fillId="0" borderId="16" xfId="0" applyNumberFormat="1" applyBorder="1" applyAlignment="1">
      <alignment horizontal="right" wrapText="1"/>
    </xf>
    <xf numFmtId="3" fontId="0" fillId="0" borderId="8" xfId="0" applyNumberFormat="1" applyBorder="1" applyAlignment="1">
      <alignment horizontal="right" wrapText="1"/>
    </xf>
    <xf numFmtId="3" fontId="0" fillId="0" borderId="1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5" fillId="2" borderId="10" xfId="0" applyNumberFormat="1" applyFont="1" applyFill="1" applyBorder="1" applyAlignment="1">
      <alignment horizontal="center" wrapText="1"/>
    </xf>
    <xf numFmtId="3" fontId="5" fillId="2" borderId="11" xfId="0" applyNumberFormat="1" applyFont="1" applyFill="1" applyBorder="1" applyAlignment="1">
      <alignment horizontal="right" wrapText="1"/>
    </xf>
    <xf numFmtId="3" fontId="0" fillId="8" borderId="12" xfId="0" applyNumberFormat="1" applyFill="1" applyBorder="1" applyAlignment="1">
      <alignment horizontal="left" wrapText="1"/>
    </xf>
    <xf numFmtId="3" fontId="0" fillId="8" borderId="13" xfId="0" applyNumberFormat="1" applyFill="1" applyBorder="1" applyAlignment="1">
      <alignment horizontal="right" wrapText="1"/>
    </xf>
    <xf numFmtId="3" fontId="0" fillId="8" borderId="1" xfId="0" applyNumberFormat="1" applyFill="1" applyBorder="1" applyAlignment="1">
      <alignment horizontal="right" wrapText="1"/>
    </xf>
    <xf numFmtId="3" fontId="0" fillId="8" borderId="12" xfId="0" applyNumberFormat="1" applyFill="1" applyBorder="1" applyAlignment="1">
      <alignment horizontal="right" wrapText="1"/>
    </xf>
    <xf numFmtId="3" fontId="0" fillId="8" borderId="13" xfId="0" applyNumberFormat="1" applyFill="1" applyBorder="1" applyAlignment="1">
      <alignment horizontal="right"/>
    </xf>
    <xf numFmtId="3" fontId="0" fillId="8" borderId="8" xfId="0" applyNumberFormat="1" applyFill="1" applyBorder="1" applyAlignment="1">
      <alignment horizontal="left" wrapText="1"/>
    </xf>
    <xf numFmtId="3" fontId="0" fillId="8" borderId="8" xfId="0" applyNumberFormat="1" applyFill="1" applyBorder="1" applyAlignment="1">
      <alignment horizontal="right" wrapText="1"/>
    </xf>
    <xf numFmtId="3" fontId="0" fillId="8" borderId="1" xfId="0" applyNumberFormat="1" applyFill="1" applyBorder="1" applyAlignment="1">
      <alignment horizontal="right"/>
    </xf>
    <xf numFmtId="3" fontId="0" fillId="8" borderId="16" xfId="0" applyNumberFormat="1" applyFill="1" applyBorder="1" applyAlignment="1">
      <alignment horizontal="right" wrapText="1"/>
    </xf>
    <xf numFmtId="3" fontId="0" fillId="0" borderId="5" xfId="0" applyNumberFormat="1" applyBorder="1" applyAlignment="1">
      <alignment horizontal="left" wrapText="1"/>
    </xf>
    <xf numFmtId="3" fontId="0" fillId="0" borderId="15" xfId="0" applyNumberFormat="1" applyBorder="1" applyAlignment="1">
      <alignment horizontal="left" wrapText="1"/>
    </xf>
    <xf numFmtId="3" fontId="0" fillId="0" borderId="17" xfId="0" applyNumberFormat="1" applyBorder="1" applyAlignment="1">
      <alignment horizontal="left" wrapText="1"/>
    </xf>
    <xf numFmtId="3" fontId="0" fillId="0" borderId="0" xfId="0" applyNumberFormat="1" applyAlignment="1">
      <alignment horizontal="center" wrapText="1"/>
    </xf>
    <xf numFmtId="3" fontId="5" fillId="3" borderId="0" xfId="0" applyNumberFormat="1" applyFont="1" applyFill="1" applyBorder="1" applyAlignment="1">
      <alignment wrapText="1"/>
    </xf>
    <xf numFmtId="3" fontId="0" fillId="0" borderId="5" xfId="0" applyNumberFormat="1" applyBorder="1" applyAlignment="1">
      <alignment horizontal="right" wrapText="1"/>
    </xf>
    <xf numFmtId="0" fontId="0" fillId="0" borderId="0" xfId="0" applyAlignment="1">
      <alignment horizontal="center" wrapText="1"/>
    </xf>
    <xf numFmtId="0" fontId="5" fillId="0" borderId="0" xfId="0" applyFont="1"/>
    <xf numFmtId="1" fontId="6" fillId="0" borderId="2" xfId="5" applyNumberFormat="1" applyFont="1" applyFill="1" applyBorder="1" applyAlignment="1">
      <alignment horizontal="center" vertical="center"/>
    </xf>
    <xf numFmtId="0" fontId="2" fillId="0" borderId="0" xfId="4" applyFont="1" applyFill="1" applyAlignment="1">
      <alignment horizontal="left"/>
    </xf>
    <xf numFmtId="0" fontId="0" fillId="0" borderId="0" xfId="0" applyAlignment="1"/>
    <xf numFmtId="164" fontId="4" fillId="0" borderId="1" xfId="5" applyNumberFormat="1" applyFont="1" applyFill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center" vertical="center"/>
    </xf>
    <xf numFmtId="0" fontId="6" fillId="0" borderId="4" xfId="5" applyFont="1" applyFill="1" applyBorder="1" applyAlignment="1">
      <alignment horizontal="center" vertical="center"/>
    </xf>
    <xf numFmtId="0" fontId="6" fillId="0" borderId="3" xfId="5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2" xfId="5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2" xfId="5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2" xfId="0" quotePrefix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2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quotePrefix="1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" fontId="6" fillId="0" borderId="2" xfId="5" applyNumberFormat="1" applyFont="1" applyFill="1" applyBorder="1" applyAlignment="1">
      <alignment horizontal="center" vertical="center"/>
    </xf>
    <xf numFmtId="1" fontId="6" fillId="0" borderId="3" xfId="5" applyNumberFormat="1" applyFont="1" applyFill="1" applyBorder="1" applyAlignment="1">
      <alignment horizontal="center" vertical="center"/>
    </xf>
    <xf numFmtId="0" fontId="6" fillId="0" borderId="2" xfId="5" quotePrefix="1" applyFont="1" applyFill="1" applyBorder="1" applyAlignment="1">
      <alignment horizontal="center" vertical="center"/>
    </xf>
    <xf numFmtId="0" fontId="6" fillId="0" borderId="3" xfId="5" quotePrefix="1" applyFont="1" applyFill="1" applyBorder="1" applyAlignment="1">
      <alignment horizontal="center" vertical="center"/>
    </xf>
    <xf numFmtId="0" fontId="9" fillId="0" borderId="2" xfId="5" applyFont="1" applyFill="1" applyBorder="1" applyAlignment="1">
      <alignment horizontal="left" vertical="center" wrapText="1"/>
    </xf>
    <xf numFmtId="0" fontId="9" fillId="0" borderId="4" xfId="5" applyFont="1" applyFill="1" applyBorder="1" applyAlignment="1">
      <alignment horizontal="left" vertical="center" wrapText="1"/>
    </xf>
    <xf numFmtId="0" fontId="9" fillId="0" borderId="3" xfId="5" applyFont="1" applyFill="1" applyBorder="1" applyAlignment="1">
      <alignment horizontal="left" vertical="center" wrapText="1"/>
    </xf>
    <xf numFmtId="0" fontId="6" fillId="0" borderId="2" xfId="5" applyFont="1" applyFill="1" applyBorder="1" applyAlignment="1">
      <alignment horizontal="left" vertical="center" wrapText="1"/>
    </xf>
    <xf numFmtId="0" fontId="6" fillId="0" borderId="4" xfId="5" applyFont="1" applyFill="1" applyBorder="1" applyAlignment="1">
      <alignment horizontal="left" vertical="center" wrapText="1"/>
    </xf>
    <xf numFmtId="0" fontId="4" fillId="0" borderId="2" xfId="5" quotePrefix="1" applyFont="1" applyFill="1" applyBorder="1" applyAlignment="1">
      <alignment horizontal="center" vertical="center"/>
    </xf>
    <xf numFmtId="0" fontId="4" fillId="0" borderId="3" xfId="5" quotePrefix="1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left" vertical="center" wrapText="1"/>
    </xf>
    <xf numFmtId="0" fontId="5" fillId="0" borderId="4" xfId="5" applyFont="1" applyFill="1" applyBorder="1" applyAlignment="1">
      <alignment horizontal="left" vertical="center" wrapText="1"/>
    </xf>
    <xf numFmtId="0" fontId="5" fillId="0" borderId="3" xfId="5" applyFont="1" applyFill="1" applyBorder="1" applyAlignment="1">
      <alignment horizontal="left" vertical="center" wrapText="1"/>
    </xf>
    <xf numFmtId="0" fontId="4" fillId="0" borderId="2" xfId="5" applyFont="1" applyFill="1" applyBorder="1" applyAlignment="1">
      <alignment horizontal="left" vertical="center" wrapText="1"/>
    </xf>
    <xf numFmtId="0" fontId="4" fillId="0" borderId="4" xfId="5" applyFont="1" applyFill="1" applyBorder="1" applyAlignment="1">
      <alignment horizontal="left" vertical="center" wrapText="1"/>
    </xf>
    <xf numFmtId="0" fontId="9" fillId="0" borderId="2" xfId="5" applyFont="1" applyFill="1" applyBorder="1" applyAlignment="1">
      <alignment horizontal="left" vertical="center"/>
    </xf>
    <xf numFmtId="0" fontId="9" fillId="0" borderId="4" xfId="5" applyFont="1" applyFill="1" applyBorder="1" applyAlignment="1">
      <alignment horizontal="left" vertical="center"/>
    </xf>
    <xf numFmtId="0" fontId="9" fillId="0" borderId="3" xfId="5" applyFont="1" applyFill="1" applyBorder="1" applyAlignment="1">
      <alignment horizontal="left" vertical="center"/>
    </xf>
    <xf numFmtId="0" fontId="5" fillId="0" borderId="2" xfId="5" applyFont="1" applyFill="1" applyBorder="1" applyAlignment="1">
      <alignment horizontal="left" vertical="center"/>
    </xf>
    <xf numFmtId="0" fontId="5" fillId="0" borderId="4" xfId="5" applyFont="1" applyFill="1" applyBorder="1" applyAlignment="1">
      <alignment horizontal="left" vertical="center"/>
    </xf>
    <xf numFmtId="0" fontId="5" fillId="0" borderId="3" xfId="5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6" fillId="0" borderId="0" xfId="6" applyFont="1" applyBorder="1" applyAlignment="1">
      <alignment horizontal="center" wrapText="1"/>
    </xf>
    <xf numFmtId="0" fontId="3" fillId="0" borderId="0" xfId="6" applyAlignment="1"/>
    <xf numFmtId="0" fontId="7" fillId="4" borderId="0" xfId="6" applyFont="1" applyFill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8" fillId="4" borderId="0" xfId="6" applyFont="1" applyFill="1" applyAlignment="1">
      <alignment horizontal="center" vertical="center"/>
    </xf>
    <xf numFmtId="0" fontId="3" fillId="0" borderId="0" xfId="6" applyAlignment="1">
      <alignment horizontal="center" vertical="center"/>
    </xf>
    <xf numFmtId="0" fontId="7" fillId="0" borderId="6" xfId="6" applyFont="1" applyBorder="1" applyAlignment="1">
      <alignment horizontal="center" vertical="center" wrapText="1"/>
    </xf>
    <xf numFmtId="0" fontId="25" fillId="0" borderId="18" xfId="6" applyFont="1" applyBorder="1" applyAlignment="1">
      <alignment horizontal="center" vertical="center" wrapText="1"/>
    </xf>
    <xf numFmtId="0" fontId="7" fillId="0" borderId="7" xfId="6" applyFont="1" applyBorder="1" applyAlignment="1">
      <alignment horizontal="center" vertical="center" wrapText="1"/>
    </xf>
    <xf numFmtId="0" fontId="25" fillId="0" borderId="28" xfId="6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8" fillId="0" borderId="29" xfId="0" applyFont="1" applyBorder="1" applyAlignment="1">
      <alignment horizontal="center" wrapText="1"/>
    </xf>
    <xf numFmtId="0" fontId="0" fillId="0" borderId="29" xfId="0" applyBorder="1" applyAlignment="1"/>
    <xf numFmtId="3" fontId="9" fillId="0" borderId="0" xfId="7" applyNumberFormat="1" applyBorder="1" applyAlignment="1">
      <alignment horizontal="center" wrapText="1"/>
    </xf>
    <xf numFmtId="0" fontId="0" fillId="0" borderId="0" xfId="0" applyAlignment="1">
      <alignment wrapText="1"/>
    </xf>
    <xf numFmtId="3" fontId="12" fillId="0" borderId="0" xfId="7" applyNumberFormat="1" applyFont="1" applyBorder="1" applyAlignment="1">
      <alignment horizontal="center" vertical="center" wrapText="1"/>
    </xf>
    <xf numFmtId="0" fontId="9" fillId="0" borderId="0" xfId="7" applyBorder="1" applyAlignment="1">
      <alignment horizontal="center" vertical="center" wrapText="1"/>
    </xf>
    <xf numFmtId="0" fontId="9" fillId="0" borderId="0" xfId="7" applyBorder="1" applyAlignment="1"/>
    <xf numFmtId="0" fontId="8" fillId="0" borderId="0" xfId="7" applyFont="1" applyBorder="1" applyAlignment="1">
      <alignment horizontal="center" wrapText="1"/>
    </xf>
    <xf numFmtId="0" fontId="5" fillId="0" borderId="0" xfId="7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8" fillId="0" borderId="29" xfId="7" applyFont="1" applyBorder="1" applyAlignment="1">
      <alignment horizontal="center" wrapText="1"/>
    </xf>
    <xf numFmtId="0" fontId="9" fillId="0" borderId="29" xfId="7" applyBorder="1" applyAlignment="1"/>
    <xf numFmtId="0" fontId="5" fillId="0" borderId="30" xfId="7" applyFont="1" applyBorder="1" applyAlignment="1">
      <alignment horizontal="center" wrapText="1"/>
    </xf>
    <xf numFmtId="0" fontId="5" fillId="0" borderId="31" xfId="7" applyFont="1" applyBorder="1" applyAlignment="1">
      <alignment horizontal="center" wrapText="1"/>
    </xf>
    <xf numFmtId="0" fontId="11" fillId="0" borderId="0" xfId="1" applyFont="1" applyFill="1" applyAlignment="1">
      <alignment horizontal="center" vertical="center" wrapText="1"/>
    </xf>
    <xf numFmtId="0" fontId="10" fillId="0" borderId="0" xfId="1" applyFill="1" applyAlignment="1">
      <alignment horizontal="center" vertical="center"/>
    </xf>
    <xf numFmtId="0" fontId="10" fillId="0" borderId="0" xfId="1" applyFill="1" applyAlignment="1"/>
    <xf numFmtId="0" fontId="11" fillId="0" borderId="1" xfId="1" applyFont="1" applyFill="1" applyBorder="1" applyAlignment="1">
      <alignment horizontal="center" vertical="center" wrapText="1"/>
    </xf>
    <xf numFmtId="0" fontId="10" fillId="0" borderId="1" xfId="1" applyFill="1" applyBorder="1" applyAlignment="1">
      <alignment horizontal="center" vertical="center"/>
    </xf>
    <xf numFmtId="0" fontId="10" fillId="0" borderId="1" xfId="1" applyBorder="1" applyAlignment="1"/>
  </cellXfs>
  <cellStyles count="8">
    <cellStyle name="Normál" xfId="0" builtinId="0"/>
    <cellStyle name="Normál 2" xfId="1"/>
    <cellStyle name="Normál 3" xfId="2"/>
    <cellStyle name="Normál 4" xfId="7"/>
    <cellStyle name="Normál_5Ktsgv05" xfId="3"/>
    <cellStyle name="Normál_KVRENMUNKA" xfId="4"/>
    <cellStyle name="Normál_Munka1" xfId="5"/>
    <cellStyle name="Normál_Munkafüzet20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agogus\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rma_2008\Oracle_ba\adat_2008_vesz2fe_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210"/>
  <sheetViews>
    <sheetView workbookViewId="0">
      <selection sqref="A1:AL1"/>
    </sheetView>
  </sheetViews>
  <sheetFormatPr defaultRowHeight="12.75"/>
  <cols>
    <col min="1" max="1" width="9" customWidth="1"/>
    <col min="2" max="2" width="9.140625" hidden="1" customWidth="1"/>
    <col min="11" max="11" width="8.85546875" customWidth="1"/>
    <col min="12" max="20" width="9.140625" hidden="1" customWidth="1"/>
    <col min="21" max="21" width="0.140625" hidden="1" customWidth="1"/>
    <col min="22" max="28" width="9.140625" hidden="1" customWidth="1"/>
    <col min="29" max="29" width="9" customWidth="1"/>
    <col min="30" max="30" width="0.140625" customWidth="1"/>
    <col min="31" max="32" width="9.140625" hidden="1" customWidth="1"/>
    <col min="33" max="33" width="14.28515625" customWidth="1"/>
    <col min="34" max="34" width="11.85546875" customWidth="1"/>
    <col min="35" max="36" width="11.85546875" hidden="1" customWidth="1"/>
    <col min="37" max="37" width="12" customWidth="1"/>
    <col min="38" max="38" width="11.42578125" customWidth="1"/>
  </cols>
  <sheetData>
    <row r="1" spans="1:40" ht="15">
      <c r="A1" s="216" t="s">
        <v>848</v>
      </c>
      <c r="B1" s="216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</row>
    <row r="4" spans="1:40" ht="38.25">
      <c r="A4" s="218" t="s">
        <v>0</v>
      </c>
      <c r="B4" s="219"/>
      <c r="C4" s="220" t="s">
        <v>1</v>
      </c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2" t="s">
        <v>2</v>
      </c>
      <c r="AD4" s="221"/>
      <c r="AE4" s="221"/>
      <c r="AF4" s="221"/>
      <c r="AG4" s="1" t="s">
        <v>3</v>
      </c>
      <c r="AH4" s="1" t="s">
        <v>709</v>
      </c>
      <c r="AI4" s="1" t="s">
        <v>4</v>
      </c>
      <c r="AJ4" s="1" t="s">
        <v>5</v>
      </c>
      <c r="AK4" s="1" t="s">
        <v>6</v>
      </c>
      <c r="AL4" s="1" t="s">
        <v>7</v>
      </c>
      <c r="AM4" s="2"/>
      <c r="AN4" s="2"/>
    </row>
    <row r="5" spans="1:40">
      <c r="A5" s="3" t="s">
        <v>8</v>
      </c>
      <c r="B5" s="4"/>
      <c r="C5" s="223" t="s">
        <v>9</v>
      </c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3" t="s">
        <v>10</v>
      </c>
      <c r="AD5" s="224"/>
      <c r="AE5" s="224"/>
      <c r="AF5" s="225"/>
      <c r="AG5" s="8" t="s">
        <v>11</v>
      </c>
      <c r="AH5" s="8" t="s">
        <v>12</v>
      </c>
      <c r="AI5" s="8"/>
      <c r="AJ5" s="8"/>
      <c r="AK5" s="8" t="s">
        <v>13</v>
      </c>
      <c r="AL5" s="8" t="s">
        <v>14</v>
      </c>
    </row>
    <row r="6" spans="1:40" ht="24.75" customHeight="1">
      <c r="A6" s="3" t="s">
        <v>9</v>
      </c>
      <c r="B6" s="9"/>
      <c r="C6" s="226" t="s">
        <v>15</v>
      </c>
      <c r="D6" s="227"/>
      <c r="E6" s="227"/>
      <c r="F6" s="227"/>
      <c r="G6" s="227"/>
      <c r="H6" s="227"/>
      <c r="I6" s="227"/>
      <c r="J6" s="227"/>
      <c r="K6" s="22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5"/>
      <c r="AD6" s="6"/>
      <c r="AE6" s="6"/>
      <c r="AF6" s="7"/>
      <c r="AG6" s="8"/>
      <c r="AH6" s="8"/>
      <c r="AI6" s="8"/>
      <c r="AJ6" s="8"/>
      <c r="AK6" s="8"/>
      <c r="AL6" s="8"/>
    </row>
    <row r="7" spans="1:40">
      <c r="A7" s="3" t="s">
        <v>10</v>
      </c>
      <c r="B7" s="3"/>
      <c r="C7" s="228" t="s">
        <v>16</v>
      </c>
      <c r="D7" s="229"/>
      <c r="E7" s="229"/>
      <c r="F7" s="229"/>
      <c r="G7" s="229"/>
      <c r="H7" s="229"/>
      <c r="I7" s="229"/>
      <c r="J7" s="229"/>
      <c r="K7" s="229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1" t="s">
        <v>17</v>
      </c>
      <c r="AD7" s="12"/>
      <c r="AE7" s="12"/>
      <c r="AF7" s="13"/>
      <c r="AG7" s="14">
        <v>18552868</v>
      </c>
      <c r="AH7" s="14">
        <v>25269296</v>
      </c>
      <c r="AI7" s="14"/>
      <c r="AJ7" s="14"/>
      <c r="AK7" s="14">
        <v>25269296</v>
      </c>
      <c r="AL7" s="14"/>
    </row>
    <row r="8" spans="1:40">
      <c r="A8" s="3" t="s">
        <v>11</v>
      </c>
      <c r="B8" s="3"/>
      <c r="C8" s="228" t="s">
        <v>18</v>
      </c>
      <c r="D8" s="229"/>
      <c r="E8" s="229"/>
      <c r="F8" s="229"/>
      <c r="G8" s="229"/>
      <c r="H8" s="229"/>
      <c r="I8" s="229"/>
      <c r="J8" s="229"/>
      <c r="K8" s="229"/>
      <c r="L8" s="228"/>
      <c r="M8" s="229"/>
      <c r="N8" s="229"/>
      <c r="O8" s="229"/>
      <c r="P8" s="229"/>
      <c r="Q8" s="229"/>
      <c r="R8" s="229"/>
      <c r="S8" s="229"/>
      <c r="T8" s="229"/>
      <c r="U8" s="228"/>
      <c r="V8" s="229"/>
      <c r="W8" s="229"/>
      <c r="X8" s="229"/>
      <c r="Y8" s="229"/>
      <c r="Z8" s="229"/>
      <c r="AA8" s="229"/>
      <c r="AB8" s="229"/>
      <c r="AC8" s="11" t="s">
        <v>19</v>
      </c>
      <c r="AD8" s="11"/>
      <c r="AE8" s="11"/>
      <c r="AF8" s="11"/>
      <c r="AG8" s="14"/>
      <c r="AH8" s="14"/>
      <c r="AI8" s="14"/>
      <c r="AJ8" s="14"/>
      <c r="AK8" s="14"/>
      <c r="AL8" s="14"/>
    </row>
    <row r="9" spans="1:40">
      <c r="A9" s="3" t="s">
        <v>12</v>
      </c>
      <c r="B9" s="3"/>
      <c r="C9" s="228" t="s">
        <v>20</v>
      </c>
      <c r="D9" s="229"/>
      <c r="E9" s="229"/>
      <c r="F9" s="229"/>
      <c r="G9" s="229"/>
      <c r="H9" s="229"/>
      <c r="I9" s="229"/>
      <c r="J9" s="229"/>
      <c r="K9" s="229"/>
      <c r="L9" s="228"/>
      <c r="M9" s="229"/>
      <c r="N9" s="229"/>
      <c r="O9" s="229"/>
      <c r="P9" s="229"/>
      <c r="Q9" s="229"/>
      <c r="R9" s="229"/>
      <c r="S9" s="229"/>
      <c r="T9" s="229"/>
      <c r="U9" s="228"/>
      <c r="V9" s="229"/>
      <c r="W9" s="229"/>
      <c r="X9" s="229"/>
      <c r="Y9" s="229"/>
      <c r="Z9" s="229"/>
      <c r="AA9" s="229"/>
      <c r="AB9" s="229"/>
      <c r="AC9" s="11" t="s">
        <v>21</v>
      </c>
      <c r="AD9" s="11"/>
      <c r="AE9" s="11"/>
      <c r="AF9" s="11"/>
      <c r="AG9" s="14"/>
      <c r="AH9" s="14">
        <v>47370</v>
      </c>
      <c r="AI9" s="14"/>
      <c r="AJ9" s="14"/>
      <c r="AK9" s="14">
        <v>47370</v>
      </c>
      <c r="AL9" s="14"/>
    </row>
    <row r="10" spans="1:40" ht="12.75" hidden="1" customHeight="1">
      <c r="A10" s="3" t="s">
        <v>13</v>
      </c>
      <c r="B10" s="3"/>
      <c r="C10" s="228" t="s">
        <v>22</v>
      </c>
      <c r="D10" s="229"/>
      <c r="E10" s="229"/>
      <c r="F10" s="229"/>
      <c r="G10" s="229"/>
      <c r="H10" s="229"/>
      <c r="I10" s="229"/>
      <c r="J10" s="229"/>
      <c r="K10" s="229"/>
      <c r="L10" s="228"/>
      <c r="M10" s="229"/>
      <c r="N10" s="229"/>
      <c r="O10" s="229"/>
      <c r="P10" s="229"/>
      <c r="Q10" s="229"/>
      <c r="R10" s="229"/>
      <c r="S10" s="229"/>
      <c r="T10" s="229"/>
      <c r="U10" s="228"/>
      <c r="V10" s="229"/>
      <c r="W10" s="229"/>
      <c r="X10" s="229"/>
      <c r="Y10" s="229"/>
      <c r="Z10" s="229"/>
      <c r="AA10" s="229"/>
      <c r="AB10" s="229"/>
      <c r="AC10" s="11" t="s">
        <v>23</v>
      </c>
      <c r="AD10" s="11"/>
      <c r="AE10" s="11"/>
      <c r="AF10" s="11"/>
      <c r="AG10" s="14"/>
      <c r="AH10" s="14"/>
      <c r="AI10" s="14"/>
      <c r="AJ10" s="14"/>
      <c r="AK10" s="14"/>
      <c r="AL10" s="14"/>
    </row>
    <row r="11" spans="1:40" ht="12.75" hidden="1" customHeight="1">
      <c r="A11" s="3" t="s">
        <v>14</v>
      </c>
      <c r="B11" s="3"/>
      <c r="C11" s="228" t="s">
        <v>24</v>
      </c>
      <c r="D11" s="229"/>
      <c r="E11" s="229"/>
      <c r="F11" s="229"/>
      <c r="G11" s="229"/>
      <c r="H11" s="229"/>
      <c r="I11" s="229"/>
      <c r="J11" s="229"/>
      <c r="K11" s="229"/>
      <c r="L11" s="228"/>
      <c r="M11" s="229"/>
      <c r="N11" s="229"/>
      <c r="O11" s="229"/>
      <c r="P11" s="229"/>
      <c r="Q11" s="229"/>
      <c r="R11" s="229"/>
      <c r="S11" s="229"/>
      <c r="T11" s="229"/>
      <c r="U11" s="228"/>
      <c r="V11" s="229"/>
      <c r="W11" s="229"/>
      <c r="X11" s="229"/>
      <c r="Y11" s="229"/>
      <c r="Z11" s="229"/>
      <c r="AA11" s="229"/>
      <c r="AB11" s="229"/>
      <c r="AC11" s="11" t="s">
        <v>25</v>
      </c>
      <c r="AD11" s="11"/>
      <c r="AE11" s="11"/>
      <c r="AF11" s="11"/>
      <c r="AG11" s="14"/>
      <c r="AH11" s="14"/>
      <c r="AI11" s="14"/>
      <c r="AJ11" s="14"/>
      <c r="AK11" s="14"/>
      <c r="AL11" s="14"/>
    </row>
    <row r="12" spans="1:40" ht="12.75" hidden="1" customHeight="1">
      <c r="A12" s="3" t="s">
        <v>26</v>
      </c>
      <c r="B12" s="3"/>
      <c r="C12" s="228" t="s">
        <v>27</v>
      </c>
      <c r="D12" s="229"/>
      <c r="E12" s="229"/>
      <c r="F12" s="229"/>
      <c r="G12" s="229"/>
      <c r="H12" s="229"/>
      <c r="I12" s="229"/>
      <c r="J12" s="229"/>
      <c r="K12" s="229"/>
      <c r="L12" s="228"/>
      <c r="M12" s="229"/>
      <c r="N12" s="229"/>
      <c r="O12" s="229"/>
      <c r="P12" s="229"/>
      <c r="Q12" s="229"/>
      <c r="R12" s="229"/>
      <c r="S12" s="229"/>
      <c r="T12" s="229"/>
      <c r="U12" s="228"/>
      <c r="V12" s="229"/>
      <c r="W12" s="229"/>
      <c r="X12" s="229"/>
      <c r="Y12" s="229"/>
      <c r="Z12" s="229"/>
      <c r="AA12" s="229"/>
      <c r="AB12" s="229"/>
      <c r="AC12" s="11" t="s">
        <v>28</v>
      </c>
      <c r="AD12" s="11"/>
      <c r="AE12" s="11"/>
      <c r="AF12" s="11"/>
      <c r="AG12" s="14"/>
      <c r="AH12" s="14"/>
      <c r="AI12" s="14"/>
      <c r="AJ12" s="14"/>
      <c r="AK12" s="14"/>
      <c r="AL12" s="14"/>
    </row>
    <row r="13" spans="1:40" ht="12.75" customHeight="1">
      <c r="A13" s="3" t="s">
        <v>29</v>
      </c>
      <c r="B13" s="3"/>
      <c r="C13" s="228" t="s">
        <v>30</v>
      </c>
      <c r="D13" s="229"/>
      <c r="E13" s="229"/>
      <c r="F13" s="229"/>
      <c r="G13" s="229"/>
      <c r="H13" s="229"/>
      <c r="I13" s="229"/>
      <c r="J13" s="229"/>
      <c r="K13" s="229"/>
      <c r="L13" s="228"/>
      <c r="M13" s="229"/>
      <c r="N13" s="229"/>
      <c r="O13" s="229"/>
      <c r="P13" s="229"/>
      <c r="Q13" s="229"/>
      <c r="R13" s="229"/>
      <c r="S13" s="229"/>
      <c r="T13" s="229"/>
      <c r="U13" s="228"/>
      <c r="V13" s="229"/>
      <c r="W13" s="229"/>
      <c r="X13" s="229"/>
      <c r="Y13" s="229"/>
      <c r="Z13" s="229"/>
      <c r="AA13" s="229"/>
      <c r="AB13" s="229"/>
      <c r="AC13" s="11" t="s">
        <v>31</v>
      </c>
      <c r="AD13" s="11"/>
      <c r="AE13" s="11"/>
      <c r="AF13" s="11"/>
      <c r="AG13" s="14">
        <v>390000</v>
      </c>
      <c r="AH13" s="14">
        <v>390000</v>
      </c>
      <c r="AI13" s="14"/>
      <c r="AJ13" s="14">
        <v>0</v>
      </c>
      <c r="AK13" s="14">
        <v>390000</v>
      </c>
      <c r="AL13" s="14"/>
    </row>
    <row r="14" spans="1:40" ht="12.75" customHeight="1">
      <c r="A14" s="3" t="s">
        <v>32</v>
      </c>
      <c r="B14" s="3"/>
      <c r="C14" s="228" t="s">
        <v>33</v>
      </c>
      <c r="D14" s="229"/>
      <c r="E14" s="229"/>
      <c r="F14" s="229"/>
      <c r="G14" s="229"/>
      <c r="H14" s="229"/>
      <c r="I14" s="229"/>
      <c r="J14" s="229"/>
      <c r="K14" s="229"/>
      <c r="L14" s="228"/>
      <c r="M14" s="229"/>
      <c r="N14" s="229"/>
      <c r="O14" s="229"/>
      <c r="P14" s="229"/>
      <c r="Q14" s="229"/>
      <c r="R14" s="229"/>
      <c r="S14" s="229"/>
      <c r="T14" s="229"/>
      <c r="U14" s="228"/>
      <c r="V14" s="229"/>
      <c r="W14" s="229"/>
      <c r="X14" s="229"/>
      <c r="Y14" s="229"/>
      <c r="Z14" s="229"/>
      <c r="AA14" s="229"/>
      <c r="AB14" s="229"/>
      <c r="AC14" s="11" t="s">
        <v>34</v>
      </c>
      <c r="AD14" s="11"/>
      <c r="AE14" s="11"/>
      <c r="AF14" s="11"/>
      <c r="AG14" s="14"/>
      <c r="AH14" s="14"/>
      <c r="AI14" s="14"/>
      <c r="AJ14" s="14"/>
      <c r="AK14" s="14"/>
      <c r="AL14" s="14"/>
    </row>
    <row r="15" spans="1:40" ht="12.75" customHeight="1">
      <c r="A15" s="3" t="s">
        <v>35</v>
      </c>
      <c r="B15" s="3"/>
      <c r="C15" s="228" t="s">
        <v>36</v>
      </c>
      <c r="D15" s="229"/>
      <c r="E15" s="229"/>
      <c r="F15" s="229"/>
      <c r="G15" s="229"/>
      <c r="H15" s="229"/>
      <c r="I15" s="229"/>
      <c r="J15" s="229"/>
      <c r="K15" s="229"/>
      <c r="L15" s="228"/>
      <c r="M15" s="229"/>
      <c r="N15" s="229"/>
      <c r="O15" s="229"/>
      <c r="P15" s="229"/>
      <c r="Q15" s="229"/>
      <c r="R15" s="229"/>
      <c r="S15" s="229"/>
      <c r="T15" s="229"/>
      <c r="U15" s="228"/>
      <c r="V15" s="229"/>
      <c r="W15" s="229"/>
      <c r="X15" s="229"/>
      <c r="Y15" s="229"/>
      <c r="Z15" s="229"/>
      <c r="AA15" s="229"/>
      <c r="AB15" s="229"/>
      <c r="AC15" s="11" t="s">
        <v>37</v>
      </c>
      <c r="AD15" s="11"/>
      <c r="AE15" s="11"/>
      <c r="AF15" s="11"/>
      <c r="AG15" s="14">
        <v>0</v>
      </c>
      <c r="AH15" s="14">
        <v>390577</v>
      </c>
      <c r="AI15" s="14"/>
      <c r="AJ15" s="14"/>
      <c r="AK15" s="14">
        <v>390577</v>
      </c>
      <c r="AL15" s="14"/>
    </row>
    <row r="16" spans="1:40" ht="12.75" customHeight="1">
      <c r="A16" s="3" t="s">
        <v>38</v>
      </c>
      <c r="B16" s="3"/>
      <c r="C16" s="228" t="s">
        <v>39</v>
      </c>
      <c r="D16" s="229"/>
      <c r="E16" s="229"/>
      <c r="F16" s="229"/>
      <c r="G16" s="229"/>
      <c r="H16" s="229"/>
      <c r="I16" s="229"/>
      <c r="J16" s="229"/>
      <c r="K16" s="229"/>
      <c r="L16" s="228"/>
      <c r="M16" s="229"/>
      <c r="N16" s="229"/>
      <c r="O16" s="229"/>
      <c r="P16" s="229"/>
      <c r="Q16" s="229"/>
      <c r="R16" s="229"/>
      <c r="S16" s="229"/>
      <c r="T16" s="229"/>
      <c r="U16" s="228"/>
      <c r="V16" s="229"/>
      <c r="W16" s="229"/>
      <c r="X16" s="229"/>
      <c r="Y16" s="229"/>
      <c r="Z16" s="229"/>
      <c r="AA16" s="229"/>
      <c r="AB16" s="229"/>
      <c r="AC16" s="11" t="s">
        <v>40</v>
      </c>
      <c r="AD16" s="11"/>
      <c r="AE16" s="11"/>
      <c r="AF16" s="11"/>
      <c r="AG16" s="14">
        <v>310000</v>
      </c>
      <c r="AH16" s="14">
        <v>96000</v>
      </c>
      <c r="AI16" s="14"/>
      <c r="AJ16" s="14"/>
      <c r="AK16" s="14">
        <v>96000</v>
      </c>
      <c r="AL16" s="14"/>
    </row>
    <row r="17" spans="1:38" ht="12.75" hidden="1" customHeight="1">
      <c r="A17" s="215" t="s">
        <v>41</v>
      </c>
      <c r="B17" s="3"/>
      <c r="C17" s="228" t="s">
        <v>42</v>
      </c>
      <c r="D17" s="229"/>
      <c r="E17" s="229"/>
      <c r="F17" s="229"/>
      <c r="G17" s="229"/>
      <c r="H17" s="229"/>
      <c r="I17" s="229"/>
      <c r="J17" s="229"/>
      <c r="K17" s="229"/>
      <c r="L17" s="228"/>
      <c r="M17" s="229"/>
      <c r="N17" s="229"/>
      <c r="O17" s="229"/>
      <c r="P17" s="229"/>
      <c r="Q17" s="229"/>
      <c r="R17" s="229"/>
      <c r="S17" s="229"/>
      <c r="T17" s="229"/>
      <c r="U17" s="228"/>
      <c r="V17" s="229"/>
      <c r="W17" s="229"/>
      <c r="X17" s="229"/>
      <c r="Y17" s="229"/>
      <c r="Z17" s="229"/>
      <c r="AA17" s="229"/>
      <c r="AB17" s="229"/>
      <c r="AC17" s="11" t="s">
        <v>43</v>
      </c>
      <c r="AD17" s="11"/>
      <c r="AE17" s="11"/>
      <c r="AF17" s="11"/>
      <c r="AG17" s="14"/>
      <c r="AH17" s="14"/>
      <c r="AI17" s="14"/>
      <c r="AJ17" s="14"/>
      <c r="AK17" s="14"/>
      <c r="AL17" s="14"/>
    </row>
    <row r="18" spans="1:38" ht="12.75" hidden="1" customHeight="1">
      <c r="A18" s="3" t="s">
        <v>44</v>
      </c>
      <c r="B18" s="3"/>
      <c r="C18" s="228" t="s">
        <v>45</v>
      </c>
      <c r="D18" s="229"/>
      <c r="E18" s="229"/>
      <c r="F18" s="229"/>
      <c r="G18" s="229"/>
      <c r="H18" s="229"/>
      <c r="I18" s="229"/>
      <c r="J18" s="229"/>
      <c r="K18" s="229"/>
      <c r="L18" s="228"/>
      <c r="M18" s="229"/>
      <c r="N18" s="229"/>
      <c r="O18" s="229"/>
      <c r="P18" s="229"/>
      <c r="Q18" s="229"/>
      <c r="R18" s="229"/>
      <c r="S18" s="229"/>
      <c r="T18" s="229"/>
      <c r="U18" s="228"/>
      <c r="V18" s="229"/>
      <c r="W18" s="229"/>
      <c r="X18" s="229"/>
      <c r="Y18" s="229"/>
      <c r="Z18" s="229"/>
      <c r="AA18" s="229"/>
      <c r="AB18" s="229"/>
      <c r="AC18" s="11" t="s">
        <v>46</v>
      </c>
      <c r="AD18" s="11"/>
      <c r="AE18" s="11"/>
      <c r="AF18" s="11"/>
      <c r="AG18" s="14"/>
      <c r="AH18" s="14"/>
      <c r="AI18" s="14"/>
      <c r="AJ18" s="14"/>
      <c r="AK18" s="14"/>
      <c r="AL18" s="14"/>
    </row>
    <row r="19" spans="1:38" ht="12.75" customHeight="1">
      <c r="A19" s="3" t="s">
        <v>47</v>
      </c>
      <c r="B19" s="3"/>
      <c r="C19" s="228" t="s">
        <v>48</v>
      </c>
      <c r="D19" s="229"/>
      <c r="E19" s="229"/>
      <c r="F19" s="229"/>
      <c r="G19" s="229"/>
      <c r="H19" s="229"/>
      <c r="I19" s="229"/>
      <c r="J19" s="229"/>
      <c r="K19" s="229"/>
      <c r="L19" s="228"/>
      <c r="M19" s="229"/>
      <c r="N19" s="229"/>
      <c r="O19" s="229"/>
      <c r="P19" s="229"/>
      <c r="Q19" s="229"/>
      <c r="R19" s="229"/>
      <c r="S19" s="229"/>
      <c r="T19" s="229"/>
      <c r="U19" s="228"/>
      <c r="V19" s="229"/>
      <c r="W19" s="229"/>
      <c r="X19" s="229"/>
      <c r="Y19" s="229"/>
      <c r="Z19" s="229"/>
      <c r="AA19" s="229"/>
      <c r="AB19" s="229"/>
      <c r="AC19" s="11" t="s">
        <v>49</v>
      </c>
      <c r="AD19" s="11"/>
      <c r="AE19" s="11"/>
      <c r="AF19" s="11"/>
      <c r="AG19" s="14">
        <v>72000</v>
      </c>
      <c r="AH19" s="14">
        <v>788148</v>
      </c>
      <c r="AI19" s="14"/>
      <c r="AJ19" s="14"/>
      <c r="AK19" s="14">
        <v>716120</v>
      </c>
      <c r="AL19" s="14"/>
    </row>
    <row r="20" spans="1:38" ht="12.75" customHeight="1">
      <c r="A20" s="15" t="s">
        <v>50</v>
      </c>
      <c r="B20" s="15"/>
      <c r="C20" s="230" t="s">
        <v>51</v>
      </c>
      <c r="D20" s="231"/>
      <c r="E20" s="231"/>
      <c r="F20" s="231"/>
      <c r="G20" s="231"/>
      <c r="H20" s="231"/>
      <c r="I20" s="231"/>
      <c r="J20" s="231"/>
      <c r="K20" s="231"/>
      <c r="L20" s="230"/>
      <c r="M20" s="231"/>
      <c r="N20" s="231"/>
      <c r="O20" s="231"/>
      <c r="P20" s="231"/>
      <c r="Q20" s="231"/>
      <c r="R20" s="231"/>
      <c r="S20" s="231"/>
      <c r="T20" s="231"/>
      <c r="U20" s="230"/>
      <c r="V20" s="231"/>
      <c r="W20" s="231"/>
      <c r="X20" s="231"/>
      <c r="Y20" s="231"/>
      <c r="Z20" s="231"/>
      <c r="AA20" s="231"/>
      <c r="AB20" s="231"/>
      <c r="AC20" s="16" t="s">
        <v>52</v>
      </c>
      <c r="AD20" s="16"/>
      <c r="AE20" s="16"/>
      <c r="AF20" s="16"/>
      <c r="AG20" s="17">
        <f>AG7+AG13+AG15+AG16+AG19</f>
        <v>19324868</v>
      </c>
      <c r="AH20" s="17">
        <f>AH7+AH13+AH15+AH16+AH19+AH9</f>
        <v>26981391</v>
      </c>
      <c r="AI20" s="17">
        <f t="shared" ref="AI20:AK20" si="0">AI7+AI13+AI15+AI16+AI19+AI9</f>
        <v>0</v>
      </c>
      <c r="AJ20" s="17">
        <f t="shared" si="0"/>
        <v>0</v>
      </c>
      <c r="AK20" s="17">
        <f t="shared" si="0"/>
        <v>26909363</v>
      </c>
      <c r="AL20" s="17"/>
    </row>
    <row r="21" spans="1:38" ht="12.75" customHeight="1">
      <c r="A21" s="3" t="s">
        <v>53</v>
      </c>
      <c r="B21" s="3"/>
      <c r="C21" s="228" t="s">
        <v>54</v>
      </c>
      <c r="D21" s="229"/>
      <c r="E21" s="229"/>
      <c r="F21" s="229"/>
      <c r="G21" s="229"/>
      <c r="H21" s="229"/>
      <c r="I21" s="229"/>
      <c r="J21" s="229"/>
      <c r="K21" s="229"/>
      <c r="L21" s="228"/>
      <c r="M21" s="229"/>
      <c r="N21" s="229"/>
      <c r="O21" s="229"/>
      <c r="P21" s="229"/>
      <c r="Q21" s="229"/>
      <c r="R21" s="229"/>
      <c r="S21" s="229"/>
      <c r="T21" s="229"/>
      <c r="U21" s="228"/>
      <c r="V21" s="229"/>
      <c r="W21" s="229"/>
      <c r="X21" s="229"/>
      <c r="Y21" s="229"/>
      <c r="Z21" s="229"/>
      <c r="AA21" s="229"/>
      <c r="AB21" s="229"/>
      <c r="AC21" s="11" t="s">
        <v>55</v>
      </c>
      <c r="AD21" s="11"/>
      <c r="AE21" s="11"/>
      <c r="AF21" s="11"/>
      <c r="AG21" s="14">
        <v>13574815</v>
      </c>
      <c r="AH21" s="14">
        <v>12820046</v>
      </c>
      <c r="AI21" s="14"/>
      <c r="AJ21" s="14"/>
      <c r="AK21" s="14">
        <v>12820046</v>
      </c>
      <c r="AL21" s="14">
        <v>0</v>
      </c>
    </row>
    <row r="22" spans="1:38" ht="12.75" customHeight="1">
      <c r="A22" s="3" t="s">
        <v>56</v>
      </c>
      <c r="B22" s="3"/>
      <c r="C22" s="228" t="s">
        <v>57</v>
      </c>
      <c r="D22" s="229"/>
      <c r="E22" s="229"/>
      <c r="F22" s="229"/>
      <c r="G22" s="229"/>
      <c r="H22" s="229"/>
      <c r="I22" s="229"/>
      <c r="J22" s="229"/>
      <c r="K22" s="229"/>
      <c r="L22" s="228"/>
      <c r="M22" s="229"/>
      <c r="N22" s="229"/>
      <c r="O22" s="229"/>
      <c r="P22" s="229"/>
      <c r="Q22" s="229"/>
      <c r="R22" s="229"/>
      <c r="S22" s="229"/>
      <c r="T22" s="229"/>
      <c r="U22" s="228"/>
      <c r="V22" s="229"/>
      <c r="W22" s="229"/>
      <c r="X22" s="229"/>
      <c r="Y22" s="229"/>
      <c r="Z22" s="229"/>
      <c r="AA22" s="229"/>
      <c r="AB22" s="229"/>
      <c r="AC22" s="11" t="s">
        <v>58</v>
      </c>
      <c r="AD22" s="11"/>
      <c r="AE22" s="11"/>
      <c r="AF22" s="11"/>
      <c r="AG22" s="14"/>
      <c r="AH22" s="14">
        <v>625417</v>
      </c>
      <c r="AI22" s="14"/>
      <c r="AJ22" s="14"/>
      <c r="AK22" s="14">
        <v>625417</v>
      </c>
      <c r="AL22" s="14"/>
    </row>
    <row r="23" spans="1:38">
      <c r="A23" s="3" t="s">
        <v>59</v>
      </c>
      <c r="B23" s="3"/>
      <c r="C23" s="228" t="s">
        <v>60</v>
      </c>
      <c r="D23" s="229"/>
      <c r="E23" s="229"/>
      <c r="F23" s="229"/>
      <c r="G23" s="229"/>
      <c r="H23" s="229"/>
      <c r="I23" s="229"/>
      <c r="J23" s="229"/>
      <c r="K23" s="229"/>
      <c r="L23" s="228"/>
      <c r="M23" s="229"/>
      <c r="N23" s="229"/>
      <c r="O23" s="229"/>
      <c r="P23" s="229"/>
      <c r="Q23" s="229"/>
      <c r="R23" s="229"/>
      <c r="S23" s="229"/>
      <c r="T23" s="229"/>
      <c r="U23" s="228"/>
      <c r="V23" s="229"/>
      <c r="W23" s="229"/>
      <c r="X23" s="229"/>
      <c r="Y23" s="229"/>
      <c r="Z23" s="229"/>
      <c r="AA23" s="229"/>
      <c r="AB23" s="229"/>
      <c r="AC23" s="11" t="s">
        <v>61</v>
      </c>
      <c r="AD23" s="11"/>
      <c r="AE23" s="11"/>
      <c r="AF23" s="11"/>
      <c r="AG23" s="14">
        <v>0</v>
      </c>
      <c r="AH23" s="14">
        <v>154531</v>
      </c>
      <c r="AI23" s="14"/>
      <c r="AJ23" s="14"/>
      <c r="AK23" s="14">
        <v>154178</v>
      </c>
      <c r="AL23" s="14"/>
    </row>
    <row r="24" spans="1:38" ht="12.75" customHeight="1">
      <c r="A24" s="15" t="s">
        <v>62</v>
      </c>
      <c r="B24" s="15"/>
      <c r="C24" s="230" t="s">
        <v>63</v>
      </c>
      <c r="D24" s="231"/>
      <c r="E24" s="231"/>
      <c r="F24" s="231"/>
      <c r="G24" s="231"/>
      <c r="H24" s="231"/>
      <c r="I24" s="231"/>
      <c r="J24" s="231"/>
      <c r="K24" s="231"/>
      <c r="L24" s="230"/>
      <c r="M24" s="231"/>
      <c r="N24" s="231"/>
      <c r="O24" s="231"/>
      <c r="P24" s="231"/>
      <c r="Q24" s="231"/>
      <c r="R24" s="231"/>
      <c r="S24" s="231"/>
      <c r="T24" s="231"/>
      <c r="U24" s="230"/>
      <c r="V24" s="231"/>
      <c r="W24" s="231"/>
      <c r="X24" s="231"/>
      <c r="Y24" s="231"/>
      <c r="Z24" s="231"/>
      <c r="AA24" s="231"/>
      <c r="AB24" s="231"/>
      <c r="AC24" s="16" t="s">
        <v>64</v>
      </c>
      <c r="AD24" s="16"/>
      <c r="AE24" s="16"/>
      <c r="AF24" s="16"/>
      <c r="AG24" s="17">
        <f>AG22+AG21+AG23</f>
        <v>13574815</v>
      </c>
      <c r="AH24" s="17">
        <f>AH22+AH21+AH23</f>
        <v>13599994</v>
      </c>
      <c r="AI24" s="17">
        <f t="shared" ref="AI24:AK24" si="1">AI22+AI21+AI23</f>
        <v>0</v>
      </c>
      <c r="AJ24" s="17">
        <f t="shared" si="1"/>
        <v>0</v>
      </c>
      <c r="AK24" s="17">
        <f t="shared" si="1"/>
        <v>13599641</v>
      </c>
      <c r="AL24" s="17">
        <v>0</v>
      </c>
    </row>
    <row r="25" spans="1:38" ht="12.75" customHeight="1">
      <c r="A25" s="15" t="s">
        <v>65</v>
      </c>
      <c r="B25" s="15"/>
      <c r="C25" s="230" t="s">
        <v>66</v>
      </c>
      <c r="D25" s="231"/>
      <c r="E25" s="231"/>
      <c r="F25" s="231"/>
      <c r="G25" s="231"/>
      <c r="H25" s="231"/>
      <c r="I25" s="231"/>
      <c r="J25" s="231"/>
      <c r="K25" s="231"/>
      <c r="L25" s="230"/>
      <c r="M25" s="231"/>
      <c r="N25" s="231"/>
      <c r="O25" s="231"/>
      <c r="P25" s="231"/>
      <c r="Q25" s="231"/>
      <c r="R25" s="231"/>
      <c r="S25" s="231"/>
      <c r="T25" s="231"/>
      <c r="U25" s="230"/>
      <c r="V25" s="231"/>
      <c r="W25" s="231"/>
      <c r="X25" s="231"/>
      <c r="Y25" s="231"/>
      <c r="Z25" s="231"/>
      <c r="AA25" s="231"/>
      <c r="AB25" s="231"/>
      <c r="AC25" s="16" t="s">
        <v>67</v>
      </c>
      <c r="AD25" s="16"/>
      <c r="AE25" s="16"/>
      <c r="AF25" s="16"/>
      <c r="AG25" s="17">
        <f>AG24+AG20</f>
        <v>32899683</v>
      </c>
      <c r="AH25" s="17">
        <f>AH24+AH20</f>
        <v>40581385</v>
      </c>
      <c r="AI25" s="17">
        <f>AI24+AI20</f>
        <v>0</v>
      </c>
      <c r="AJ25" s="17">
        <f>AJ24+AJ20</f>
        <v>0</v>
      </c>
      <c r="AK25" s="17">
        <f>AK24+AK20</f>
        <v>40509004</v>
      </c>
      <c r="AL25" s="17">
        <v>0</v>
      </c>
    </row>
    <row r="26" spans="1:38" ht="12.75" customHeight="1">
      <c r="A26" s="15" t="s">
        <v>68</v>
      </c>
      <c r="B26" s="15"/>
      <c r="C26" s="230" t="s">
        <v>69</v>
      </c>
      <c r="D26" s="231"/>
      <c r="E26" s="231"/>
      <c r="F26" s="231"/>
      <c r="G26" s="231"/>
      <c r="H26" s="231"/>
      <c r="I26" s="231"/>
      <c r="J26" s="231"/>
      <c r="K26" s="231"/>
      <c r="L26" s="230"/>
      <c r="M26" s="231"/>
      <c r="N26" s="231"/>
      <c r="O26" s="231"/>
      <c r="P26" s="231"/>
      <c r="Q26" s="231"/>
      <c r="R26" s="231"/>
      <c r="S26" s="231"/>
      <c r="T26" s="231"/>
      <c r="U26" s="230"/>
      <c r="V26" s="231"/>
      <c r="W26" s="231"/>
      <c r="X26" s="231"/>
      <c r="Y26" s="231"/>
      <c r="Z26" s="231"/>
      <c r="AA26" s="231"/>
      <c r="AB26" s="231"/>
      <c r="AC26" s="16" t="s">
        <v>70</v>
      </c>
      <c r="AD26" s="16"/>
      <c r="AE26" s="16"/>
      <c r="AF26" s="16"/>
      <c r="AG26" s="17">
        <v>7201090</v>
      </c>
      <c r="AH26" s="17">
        <v>8136718</v>
      </c>
      <c r="AI26" s="17"/>
      <c r="AJ26" s="17"/>
      <c r="AK26" s="17">
        <v>8136718</v>
      </c>
      <c r="AL26" s="17">
        <v>0</v>
      </c>
    </row>
    <row r="27" spans="1:38" ht="12.75" customHeight="1">
      <c r="A27" s="3" t="s">
        <v>71</v>
      </c>
      <c r="B27" s="3"/>
      <c r="C27" s="228" t="s">
        <v>72</v>
      </c>
      <c r="D27" s="229"/>
      <c r="E27" s="229"/>
      <c r="F27" s="229"/>
      <c r="G27" s="229"/>
      <c r="H27" s="229"/>
      <c r="I27" s="229"/>
      <c r="J27" s="229"/>
      <c r="K27" s="229"/>
      <c r="L27" s="228"/>
      <c r="M27" s="229"/>
      <c r="N27" s="229"/>
      <c r="O27" s="229"/>
      <c r="P27" s="229"/>
      <c r="Q27" s="229"/>
      <c r="R27" s="229"/>
      <c r="S27" s="229"/>
      <c r="T27" s="229"/>
      <c r="U27" s="228"/>
      <c r="V27" s="229"/>
      <c r="W27" s="229"/>
      <c r="X27" s="229"/>
      <c r="Y27" s="229"/>
      <c r="Z27" s="229"/>
      <c r="AA27" s="229"/>
      <c r="AB27" s="229"/>
      <c r="AC27" s="11" t="s">
        <v>73</v>
      </c>
      <c r="AD27" s="11"/>
      <c r="AE27" s="11"/>
      <c r="AF27" s="11"/>
      <c r="AG27" s="14">
        <v>8000</v>
      </c>
      <c r="AH27" s="14">
        <v>80739</v>
      </c>
      <c r="AI27" s="14"/>
      <c r="AJ27" s="14"/>
      <c r="AK27" s="14">
        <v>80238</v>
      </c>
      <c r="AL27" s="14"/>
    </row>
    <row r="28" spans="1:38" ht="12.75" customHeight="1">
      <c r="A28" s="3" t="s">
        <v>74</v>
      </c>
      <c r="B28" s="3"/>
      <c r="C28" s="228" t="s">
        <v>75</v>
      </c>
      <c r="D28" s="229"/>
      <c r="E28" s="229"/>
      <c r="F28" s="229"/>
      <c r="G28" s="229"/>
      <c r="H28" s="229"/>
      <c r="I28" s="229"/>
      <c r="J28" s="229"/>
      <c r="K28" s="229"/>
      <c r="L28" s="228"/>
      <c r="M28" s="229"/>
      <c r="N28" s="229"/>
      <c r="O28" s="229"/>
      <c r="P28" s="229"/>
      <c r="Q28" s="229"/>
      <c r="R28" s="229"/>
      <c r="S28" s="229"/>
      <c r="T28" s="229"/>
      <c r="U28" s="228"/>
      <c r="V28" s="229"/>
      <c r="W28" s="229"/>
      <c r="X28" s="229"/>
      <c r="Y28" s="229"/>
      <c r="Z28" s="229"/>
      <c r="AA28" s="229"/>
      <c r="AB28" s="229"/>
      <c r="AC28" s="11" t="s">
        <v>76</v>
      </c>
      <c r="AD28" s="11"/>
      <c r="AE28" s="11"/>
      <c r="AF28" s="11"/>
      <c r="AG28" s="14">
        <v>5136000</v>
      </c>
      <c r="AH28" s="14">
        <v>7339578</v>
      </c>
      <c r="AI28" s="14"/>
      <c r="AJ28" s="14"/>
      <c r="AK28" s="14">
        <v>7339578</v>
      </c>
      <c r="AL28" s="14"/>
    </row>
    <row r="29" spans="1:38" ht="12.75" customHeight="1">
      <c r="A29" s="3" t="s">
        <v>77</v>
      </c>
      <c r="B29" s="3"/>
      <c r="C29" s="228" t="s">
        <v>78</v>
      </c>
      <c r="D29" s="229"/>
      <c r="E29" s="229"/>
      <c r="F29" s="229"/>
      <c r="G29" s="229"/>
      <c r="H29" s="229"/>
      <c r="I29" s="229"/>
      <c r="J29" s="229"/>
      <c r="K29" s="229"/>
      <c r="L29" s="228"/>
      <c r="M29" s="229"/>
      <c r="N29" s="229"/>
      <c r="O29" s="229"/>
      <c r="P29" s="229"/>
      <c r="Q29" s="229"/>
      <c r="R29" s="229"/>
      <c r="S29" s="229"/>
      <c r="T29" s="229"/>
      <c r="U29" s="228"/>
      <c r="V29" s="229"/>
      <c r="W29" s="229"/>
      <c r="X29" s="229"/>
      <c r="Y29" s="229"/>
      <c r="Z29" s="229"/>
      <c r="AA29" s="229"/>
      <c r="AB29" s="229"/>
      <c r="AC29" s="11" t="s">
        <v>79</v>
      </c>
      <c r="AD29" s="11"/>
      <c r="AE29" s="11"/>
      <c r="AF29" s="11"/>
      <c r="AG29" s="14"/>
      <c r="AH29" s="14"/>
      <c r="AI29" s="14"/>
      <c r="AJ29" s="14"/>
      <c r="AK29" s="14"/>
      <c r="AL29" s="14"/>
    </row>
    <row r="30" spans="1:38" ht="12.75" customHeight="1">
      <c r="A30" s="15" t="s">
        <v>80</v>
      </c>
      <c r="B30" s="15"/>
      <c r="C30" s="230" t="s">
        <v>81</v>
      </c>
      <c r="D30" s="231"/>
      <c r="E30" s="231"/>
      <c r="F30" s="231"/>
      <c r="G30" s="231"/>
      <c r="H30" s="231"/>
      <c r="I30" s="231"/>
      <c r="J30" s="231"/>
      <c r="K30" s="231"/>
      <c r="L30" s="230"/>
      <c r="M30" s="231"/>
      <c r="N30" s="231"/>
      <c r="O30" s="231"/>
      <c r="P30" s="231"/>
      <c r="Q30" s="231"/>
      <c r="R30" s="231"/>
      <c r="S30" s="231"/>
      <c r="T30" s="231"/>
      <c r="U30" s="230"/>
      <c r="V30" s="231"/>
      <c r="W30" s="231"/>
      <c r="X30" s="231"/>
      <c r="Y30" s="231"/>
      <c r="Z30" s="231"/>
      <c r="AA30" s="231"/>
      <c r="AB30" s="231"/>
      <c r="AC30" s="16" t="s">
        <v>82</v>
      </c>
      <c r="AD30" s="16"/>
      <c r="AE30" s="16"/>
      <c r="AF30" s="16"/>
      <c r="AG30" s="17">
        <f>AG27+AG28</f>
        <v>5144000</v>
      </c>
      <c r="AH30" s="17">
        <f>AH27+AH28</f>
        <v>7420317</v>
      </c>
      <c r="AI30" s="17">
        <f>AI27+AI28</f>
        <v>0</v>
      </c>
      <c r="AJ30" s="17">
        <f>AJ29+AJ28+AJ27</f>
        <v>0</v>
      </c>
      <c r="AK30" s="17">
        <f>AK27+AK28</f>
        <v>7419816</v>
      </c>
      <c r="AL30" s="17"/>
    </row>
    <row r="31" spans="1:38" ht="12.75" customHeight="1">
      <c r="A31" s="3" t="s">
        <v>83</v>
      </c>
      <c r="B31" s="3"/>
      <c r="C31" s="228" t="s">
        <v>84</v>
      </c>
      <c r="D31" s="229"/>
      <c r="E31" s="229"/>
      <c r="F31" s="229"/>
      <c r="G31" s="229"/>
      <c r="H31" s="229"/>
      <c r="I31" s="229"/>
      <c r="J31" s="229"/>
      <c r="K31" s="229"/>
      <c r="L31" s="228"/>
      <c r="M31" s="229"/>
      <c r="N31" s="229"/>
      <c r="O31" s="229"/>
      <c r="P31" s="229"/>
      <c r="Q31" s="229"/>
      <c r="R31" s="229"/>
      <c r="S31" s="229"/>
      <c r="T31" s="229"/>
      <c r="U31" s="228"/>
      <c r="V31" s="229"/>
      <c r="W31" s="229"/>
      <c r="X31" s="229"/>
      <c r="Y31" s="229"/>
      <c r="Z31" s="229"/>
      <c r="AA31" s="229"/>
      <c r="AB31" s="229"/>
      <c r="AC31" s="11" t="s">
        <v>85</v>
      </c>
      <c r="AD31" s="11"/>
      <c r="AE31" s="11"/>
      <c r="AF31" s="11"/>
      <c r="AG31" s="14">
        <v>208100</v>
      </c>
      <c r="AH31" s="14">
        <v>1390101</v>
      </c>
      <c r="AI31" s="14"/>
      <c r="AJ31" s="14"/>
      <c r="AK31" s="14">
        <v>1390101</v>
      </c>
      <c r="AL31" s="14"/>
    </row>
    <row r="32" spans="1:38" ht="12.75" customHeight="1">
      <c r="A32" s="3" t="s">
        <v>86</v>
      </c>
      <c r="B32" s="3"/>
      <c r="C32" s="228" t="s">
        <v>87</v>
      </c>
      <c r="D32" s="229"/>
      <c r="E32" s="229"/>
      <c r="F32" s="229"/>
      <c r="G32" s="229"/>
      <c r="H32" s="229"/>
      <c r="I32" s="229"/>
      <c r="J32" s="229"/>
      <c r="K32" s="229"/>
      <c r="L32" s="228"/>
      <c r="M32" s="229"/>
      <c r="N32" s="229"/>
      <c r="O32" s="229"/>
      <c r="P32" s="229"/>
      <c r="Q32" s="229"/>
      <c r="R32" s="229"/>
      <c r="S32" s="229"/>
      <c r="T32" s="229"/>
      <c r="U32" s="228"/>
      <c r="V32" s="229"/>
      <c r="W32" s="229"/>
      <c r="X32" s="229"/>
      <c r="Y32" s="229"/>
      <c r="Z32" s="229"/>
      <c r="AA32" s="229"/>
      <c r="AB32" s="229"/>
      <c r="AC32" s="11" t="s">
        <v>88</v>
      </c>
      <c r="AD32" s="11"/>
      <c r="AE32" s="11"/>
      <c r="AF32" s="11"/>
      <c r="AG32" s="14">
        <v>157000</v>
      </c>
      <c r="AH32" s="14">
        <v>112454</v>
      </c>
      <c r="AI32" s="14"/>
      <c r="AJ32" s="14"/>
      <c r="AK32" s="14">
        <v>112454</v>
      </c>
      <c r="AL32" s="14"/>
    </row>
    <row r="33" spans="1:38" ht="12.75" customHeight="1">
      <c r="A33" s="15" t="s">
        <v>89</v>
      </c>
      <c r="B33" s="15"/>
      <c r="C33" s="230" t="s">
        <v>90</v>
      </c>
      <c r="D33" s="231"/>
      <c r="E33" s="231"/>
      <c r="F33" s="231"/>
      <c r="G33" s="231"/>
      <c r="H33" s="231"/>
      <c r="I33" s="231"/>
      <c r="J33" s="231"/>
      <c r="K33" s="231"/>
      <c r="L33" s="230"/>
      <c r="M33" s="231"/>
      <c r="N33" s="231"/>
      <c r="O33" s="231"/>
      <c r="P33" s="231"/>
      <c r="Q33" s="231"/>
      <c r="R33" s="231"/>
      <c r="S33" s="231"/>
      <c r="T33" s="231"/>
      <c r="U33" s="230"/>
      <c r="V33" s="231"/>
      <c r="W33" s="231"/>
      <c r="X33" s="231"/>
      <c r="Y33" s="231"/>
      <c r="Z33" s="231"/>
      <c r="AA33" s="231"/>
      <c r="AB33" s="231"/>
      <c r="AC33" s="16" t="s">
        <v>91</v>
      </c>
      <c r="AD33" s="16"/>
      <c r="AE33" s="16"/>
      <c r="AF33" s="16"/>
      <c r="AG33" s="17">
        <f>AG31+AG32</f>
        <v>365100</v>
      </c>
      <c r="AH33" s="17">
        <f>AH31+AH32</f>
        <v>1502555</v>
      </c>
      <c r="AI33" s="17">
        <f>AI31+AI32</f>
        <v>0</v>
      </c>
      <c r="AJ33" s="17">
        <f>AJ31+AJ32</f>
        <v>0</v>
      </c>
      <c r="AK33" s="17">
        <f>AK31+AK32</f>
        <v>1502555</v>
      </c>
      <c r="AL33" s="17"/>
    </row>
    <row r="34" spans="1:38" ht="12.75" customHeight="1">
      <c r="A34" s="3" t="s">
        <v>92</v>
      </c>
      <c r="B34" s="3"/>
      <c r="C34" s="228" t="s">
        <v>93</v>
      </c>
      <c r="D34" s="229"/>
      <c r="E34" s="229"/>
      <c r="F34" s="229"/>
      <c r="G34" s="229"/>
      <c r="H34" s="229"/>
      <c r="I34" s="229"/>
      <c r="J34" s="229"/>
      <c r="K34" s="229"/>
      <c r="L34" s="228"/>
      <c r="M34" s="229"/>
      <c r="N34" s="229"/>
      <c r="O34" s="229"/>
      <c r="P34" s="229"/>
      <c r="Q34" s="229"/>
      <c r="R34" s="229"/>
      <c r="S34" s="229"/>
      <c r="T34" s="229"/>
      <c r="U34" s="228"/>
      <c r="V34" s="229"/>
      <c r="W34" s="229"/>
      <c r="X34" s="229"/>
      <c r="Y34" s="229"/>
      <c r="Z34" s="229"/>
      <c r="AA34" s="229"/>
      <c r="AB34" s="229"/>
      <c r="AC34" s="11" t="s">
        <v>94</v>
      </c>
      <c r="AD34" s="11"/>
      <c r="AE34" s="11"/>
      <c r="AF34" s="11"/>
      <c r="AG34" s="14">
        <v>25691000</v>
      </c>
      <c r="AH34" s="14">
        <v>22741968</v>
      </c>
      <c r="AI34" s="14"/>
      <c r="AJ34" s="14"/>
      <c r="AK34" s="14">
        <v>22741968</v>
      </c>
      <c r="AL34" s="14"/>
    </row>
    <row r="35" spans="1:38" ht="12.75" customHeight="1">
      <c r="A35" s="3" t="s">
        <v>95</v>
      </c>
      <c r="B35" s="3"/>
      <c r="C35" s="228" t="s">
        <v>96</v>
      </c>
      <c r="D35" s="229"/>
      <c r="E35" s="229"/>
      <c r="F35" s="229"/>
      <c r="G35" s="229"/>
      <c r="H35" s="229"/>
      <c r="I35" s="229"/>
      <c r="J35" s="229"/>
      <c r="K35" s="229"/>
      <c r="L35" s="228"/>
      <c r="M35" s="229"/>
      <c r="N35" s="229"/>
      <c r="O35" s="229"/>
      <c r="P35" s="229"/>
      <c r="Q35" s="229"/>
      <c r="R35" s="229"/>
      <c r="S35" s="229"/>
      <c r="T35" s="229"/>
      <c r="U35" s="228"/>
      <c r="V35" s="229"/>
      <c r="W35" s="229"/>
      <c r="X35" s="229"/>
      <c r="Y35" s="229"/>
      <c r="Z35" s="229"/>
      <c r="AA35" s="229"/>
      <c r="AB35" s="229"/>
      <c r="AC35" s="11" t="s">
        <v>97</v>
      </c>
      <c r="AD35" s="11"/>
      <c r="AE35" s="11"/>
      <c r="AF35" s="11"/>
      <c r="AG35" s="14">
        <v>18000000</v>
      </c>
      <c r="AH35" s="14">
        <v>16486901</v>
      </c>
      <c r="AI35" s="14"/>
      <c r="AJ35" s="14"/>
      <c r="AK35" s="14">
        <v>16486901</v>
      </c>
      <c r="AL35" s="14"/>
    </row>
    <row r="36" spans="1:38" ht="12.75" customHeight="1">
      <c r="A36" s="3" t="s">
        <v>98</v>
      </c>
      <c r="B36" s="3"/>
      <c r="C36" s="228" t="s">
        <v>99</v>
      </c>
      <c r="D36" s="229"/>
      <c r="E36" s="229"/>
      <c r="F36" s="229"/>
      <c r="G36" s="229"/>
      <c r="H36" s="229"/>
      <c r="I36" s="229"/>
      <c r="J36" s="229"/>
      <c r="K36" s="229"/>
      <c r="L36" s="228"/>
      <c r="M36" s="229"/>
      <c r="N36" s="229"/>
      <c r="O36" s="229"/>
      <c r="P36" s="229"/>
      <c r="Q36" s="229"/>
      <c r="R36" s="229"/>
      <c r="S36" s="229"/>
      <c r="T36" s="229"/>
      <c r="U36" s="228"/>
      <c r="V36" s="229"/>
      <c r="W36" s="229"/>
      <c r="X36" s="229"/>
      <c r="Y36" s="229"/>
      <c r="Z36" s="229"/>
      <c r="AA36" s="229"/>
      <c r="AB36" s="229"/>
      <c r="AC36" s="11" t="s">
        <v>100</v>
      </c>
      <c r="AD36" s="11"/>
      <c r="AE36" s="11"/>
      <c r="AF36" s="11"/>
      <c r="AG36" s="14">
        <v>455000</v>
      </c>
      <c r="AH36" s="14">
        <v>568894</v>
      </c>
      <c r="AI36" s="14"/>
      <c r="AJ36" s="14"/>
      <c r="AK36" s="14">
        <v>568894</v>
      </c>
      <c r="AL36" s="14"/>
    </row>
    <row r="37" spans="1:38" ht="12.75" customHeight="1">
      <c r="A37" s="3" t="s">
        <v>101</v>
      </c>
      <c r="B37" s="3"/>
      <c r="C37" s="228" t="s">
        <v>102</v>
      </c>
      <c r="D37" s="229"/>
      <c r="E37" s="229"/>
      <c r="F37" s="229"/>
      <c r="G37" s="229"/>
      <c r="H37" s="229"/>
      <c r="I37" s="229"/>
      <c r="J37" s="229"/>
      <c r="K37" s="229"/>
      <c r="L37" s="228"/>
      <c r="M37" s="229"/>
      <c r="N37" s="229"/>
      <c r="O37" s="229"/>
      <c r="P37" s="229"/>
      <c r="Q37" s="229"/>
      <c r="R37" s="229"/>
      <c r="S37" s="229"/>
      <c r="T37" s="229"/>
      <c r="U37" s="228"/>
      <c r="V37" s="229"/>
      <c r="W37" s="229"/>
      <c r="X37" s="229"/>
      <c r="Y37" s="229"/>
      <c r="Z37" s="229"/>
      <c r="AA37" s="229"/>
      <c r="AB37" s="229"/>
      <c r="AC37" s="11" t="s">
        <v>103</v>
      </c>
      <c r="AD37" s="11"/>
      <c r="AE37" s="11"/>
      <c r="AF37" s="11"/>
      <c r="AG37" s="14">
        <v>1361000</v>
      </c>
      <c r="AH37" s="14">
        <v>11943072</v>
      </c>
      <c r="AI37" s="14"/>
      <c r="AJ37" s="14"/>
      <c r="AK37" s="14">
        <v>11243072</v>
      </c>
      <c r="AL37" s="14"/>
    </row>
    <row r="38" spans="1:38" ht="12.75" customHeight="1">
      <c r="A38" s="3" t="s">
        <v>104</v>
      </c>
      <c r="B38" s="3"/>
      <c r="C38" s="228" t="s">
        <v>105</v>
      </c>
      <c r="D38" s="229"/>
      <c r="E38" s="229"/>
      <c r="F38" s="229"/>
      <c r="G38" s="229"/>
      <c r="H38" s="229"/>
      <c r="I38" s="229"/>
      <c r="J38" s="229"/>
      <c r="K38" s="229"/>
      <c r="L38" s="228"/>
      <c r="M38" s="229"/>
      <c r="N38" s="229"/>
      <c r="O38" s="229"/>
      <c r="P38" s="229"/>
      <c r="Q38" s="229"/>
      <c r="R38" s="229"/>
      <c r="S38" s="229"/>
      <c r="T38" s="229"/>
      <c r="U38" s="228"/>
      <c r="V38" s="229"/>
      <c r="W38" s="229"/>
      <c r="X38" s="229"/>
      <c r="Y38" s="229"/>
      <c r="Z38" s="229"/>
      <c r="AA38" s="229"/>
      <c r="AB38" s="229"/>
      <c r="AC38" s="11" t="s">
        <v>106</v>
      </c>
      <c r="AD38" s="11"/>
      <c r="AE38" s="11"/>
      <c r="AF38" s="11"/>
      <c r="AG38" s="14">
        <v>2635000</v>
      </c>
      <c r="AH38" s="14">
        <v>2752617</v>
      </c>
      <c r="AI38" s="14"/>
      <c r="AJ38" s="14"/>
      <c r="AK38" s="14">
        <v>2752617</v>
      </c>
      <c r="AL38" s="14"/>
    </row>
    <row r="39" spans="1:38">
      <c r="A39" s="3" t="s">
        <v>107</v>
      </c>
      <c r="B39" s="3"/>
      <c r="C39" s="228" t="s">
        <v>108</v>
      </c>
      <c r="D39" s="229"/>
      <c r="E39" s="229"/>
      <c r="F39" s="229"/>
      <c r="G39" s="229"/>
      <c r="H39" s="229"/>
      <c r="I39" s="229"/>
      <c r="J39" s="229"/>
      <c r="K39" s="229"/>
      <c r="L39" s="228"/>
      <c r="M39" s="229"/>
      <c r="N39" s="229"/>
      <c r="O39" s="229"/>
      <c r="P39" s="229"/>
      <c r="Q39" s="229"/>
      <c r="R39" s="229"/>
      <c r="S39" s="229"/>
      <c r="T39" s="229"/>
      <c r="U39" s="228"/>
      <c r="V39" s="229"/>
      <c r="W39" s="229"/>
      <c r="X39" s="229"/>
      <c r="Y39" s="229"/>
      <c r="Z39" s="229"/>
      <c r="AA39" s="229"/>
      <c r="AB39" s="229"/>
      <c r="AC39" s="11" t="s">
        <v>109</v>
      </c>
      <c r="AD39" s="11"/>
      <c r="AE39" s="11"/>
      <c r="AF39" s="11"/>
      <c r="AG39" s="14"/>
      <c r="AH39" s="14">
        <v>1073550</v>
      </c>
      <c r="AI39" s="14"/>
      <c r="AJ39" s="14"/>
      <c r="AK39" s="14">
        <v>1073550</v>
      </c>
      <c r="AL39" s="14"/>
    </row>
    <row r="40" spans="1:38" ht="12.75" customHeight="1">
      <c r="A40" s="3" t="s">
        <v>110</v>
      </c>
      <c r="B40" s="3"/>
      <c r="C40" s="228" t="s">
        <v>111</v>
      </c>
      <c r="D40" s="229"/>
      <c r="E40" s="229"/>
      <c r="F40" s="229"/>
      <c r="G40" s="229"/>
      <c r="H40" s="229"/>
      <c r="I40" s="229"/>
      <c r="J40" s="229"/>
      <c r="K40" s="229"/>
      <c r="L40" s="228"/>
      <c r="M40" s="229"/>
      <c r="N40" s="229"/>
      <c r="O40" s="229"/>
      <c r="P40" s="229"/>
      <c r="Q40" s="229"/>
      <c r="R40" s="229"/>
      <c r="S40" s="229"/>
      <c r="T40" s="229"/>
      <c r="U40" s="228"/>
      <c r="V40" s="229"/>
      <c r="W40" s="229"/>
      <c r="X40" s="229"/>
      <c r="Y40" s="229"/>
      <c r="Z40" s="229"/>
      <c r="AA40" s="229"/>
      <c r="AB40" s="229"/>
      <c r="AC40" s="11" t="s">
        <v>112</v>
      </c>
      <c r="AD40" s="11"/>
      <c r="AE40" s="11"/>
      <c r="AF40" s="11"/>
      <c r="AG40" s="14">
        <v>10214575</v>
      </c>
      <c r="AH40" s="14">
        <v>12181476</v>
      </c>
      <c r="AI40" s="14"/>
      <c r="AJ40" s="14"/>
      <c r="AK40" s="14">
        <v>12181476</v>
      </c>
      <c r="AL40" s="14"/>
    </row>
    <row r="41" spans="1:38" ht="12.75" customHeight="1">
      <c r="A41" s="15" t="s">
        <v>113</v>
      </c>
      <c r="B41" s="15"/>
      <c r="C41" s="230" t="s">
        <v>114</v>
      </c>
      <c r="D41" s="231"/>
      <c r="E41" s="231"/>
      <c r="F41" s="231"/>
      <c r="G41" s="231"/>
      <c r="H41" s="231"/>
      <c r="I41" s="231"/>
      <c r="J41" s="231"/>
      <c r="K41" s="231"/>
      <c r="L41" s="230"/>
      <c r="M41" s="231"/>
      <c r="N41" s="231"/>
      <c r="O41" s="231"/>
      <c r="P41" s="231"/>
      <c r="Q41" s="231"/>
      <c r="R41" s="231"/>
      <c r="S41" s="231"/>
      <c r="T41" s="231"/>
      <c r="U41" s="230"/>
      <c r="V41" s="231"/>
      <c r="W41" s="231"/>
      <c r="X41" s="231"/>
      <c r="Y41" s="231"/>
      <c r="Z41" s="231"/>
      <c r="AA41" s="231"/>
      <c r="AB41" s="231"/>
      <c r="AC41" s="16" t="s">
        <v>115</v>
      </c>
      <c r="AD41" s="16"/>
      <c r="AE41" s="16"/>
      <c r="AF41" s="16"/>
      <c r="AG41" s="17">
        <f>AG34+AG35+AG37+AG38+AG40+AG36</f>
        <v>58356575</v>
      </c>
      <c r="AH41" s="17">
        <f>AH34+AH35+AH37+AH38+AH40+AH36+AH39</f>
        <v>67748478</v>
      </c>
      <c r="AI41" s="17">
        <f t="shared" ref="AI41:AK41" si="2">AI34+AI35+AI37+AI38+AI40+AI36+AI39</f>
        <v>0</v>
      </c>
      <c r="AJ41" s="17">
        <f t="shared" si="2"/>
        <v>0</v>
      </c>
      <c r="AK41" s="17">
        <f t="shared" si="2"/>
        <v>67048478</v>
      </c>
      <c r="AL41" s="17"/>
    </row>
    <row r="42" spans="1:38" ht="12.75" customHeight="1">
      <c r="A42" s="3" t="s">
        <v>116</v>
      </c>
      <c r="B42" s="3"/>
      <c r="C42" s="228" t="s">
        <v>117</v>
      </c>
      <c r="D42" s="229"/>
      <c r="E42" s="229"/>
      <c r="F42" s="229"/>
      <c r="G42" s="229"/>
      <c r="H42" s="229"/>
      <c r="I42" s="229"/>
      <c r="J42" s="229"/>
      <c r="K42" s="229"/>
      <c r="L42" s="228"/>
      <c r="M42" s="229"/>
      <c r="N42" s="229"/>
      <c r="O42" s="229"/>
      <c r="P42" s="229"/>
      <c r="Q42" s="229"/>
      <c r="R42" s="229"/>
      <c r="S42" s="229"/>
      <c r="T42" s="229"/>
      <c r="U42" s="228"/>
      <c r="V42" s="229"/>
      <c r="W42" s="229"/>
      <c r="X42" s="229"/>
      <c r="Y42" s="229"/>
      <c r="Z42" s="229"/>
      <c r="AA42" s="229"/>
      <c r="AB42" s="229"/>
      <c r="AC42" s="11" t="s">
        <v>118</v>
      </c>
      <c r="AD42" s="11"/>
      <c r="AE42" s="11"/>
      <c r="AF42" s="11"/>
      <c r="AG42" s="14"/>
      <c r="AH42" s="14"/>
      <c r="AI42" s="14"/>
      <c r="AJ42" s="14"/>
      <c r="AK42" s="14"/>
      <c r="AL42" s="14"/>
    </row>
    <row r="43" spans="1:38" ht="12.75" customHeight="1">
      <c r="A43" s="3" t="s">
        <v>119</v>
      </c>
      <c r="B43" s="3"/>
      <c r="C43" s="228" t="s">
        <v>120</v>
      </c>
      <c r="D43" s="229"/>
      <c r="E43" s="229"/>
      <c r="F43" s="229"/>
      <c r="G43" s="229"/>
      <c r="H43" s="229"/>
      <c r="I43" s="229"/>
      <c r="J43" s="229"/>
      <c r="K43" s="229"/>
      <c r="L43" s="228"/>
      <c r="M43" s="229"/>
      <c r="N43" s="229"/>
      <c r="O43" s="229"/>
      <c r="P43" s="229"/>
      <c r="Q43" s="229"/>
      <c r="R43" s="229"/>
      <c r="S43" s="229"/>
      <c r="T43" s="229"/>
      <c r="U43" s="228"/>
      <c r="V43" s="229"/>
      <c r="W43" s="229"/>
      <c r="X43" s="229"/>
      <c r="Y43" s="229"/>
      <c r="Z43" s="229"/>
      <c r="AA43" s="229"/>
      <c r="AB43" s="229"/>
      <c r="AC43" s="11" t="s">
        <v>121</v>
      </c>
      <c r="AD43" s="11"/>
      <c r="AE43" s="11"/>
      <c r="AF43" s="11"/>
      <c r="AG43" s="14"/>
      <c r="AH43" s="14">
        <v>82822</v>
      </c>
      <c r="AI43" s="14"/>
      <c r="AJ43" s="14"/>
      <c r="AK43" s="14">
        <v>82822</v>
      </c>
      <c r="AL43" s="14"/>
    </row>
    <row r="44" spans="1:38" ht="12.75" customHeight="1">
      <c r="A44" s="15" t="s">
        <v>122</v>
      </c>
      <c r="B44" s="15"/>
      <c r="C44" s="230" t="s">
        <v>123</v>
      </c>
      <c r="D44" s="231"/>
      <c r="E44" s="231"/>
      <c r="F44" s="231"/>
      <c r="G44" s="231"/>
      <c r="H44" s="231"/>
      <c r="I44" s="231"/>
      <c r="J44" s="231"/>
      <c r="K44" s="231"/>
      <c r="L44" s="230"/>
      <c r="M44" s="231"/>
      <c r="N44" s="231"/>
      <c r="O44" s="231"/>
      <c r="P44" s="231"/>
      <c r="Q44" s="231"/>
      <c r="R44" s="231"/>
      <c r="S44" s="231"/>
      <c r="T44" s="231"/>
      <c r="U44" s="230"/>
      <c r="V44" s="231"/>
      <c r="W44" s="231"/>
      <c r="X44" s="231"/>
      <c r="Y44" s="231"/>
      <c r="Z44" s="231"/>
      <c r="AA44" s="231"/>
      <c r="AB44" s="231"/>
      <c r="AC44" s="16" t="s">
        <v>124</v>
      </c>
      <c r="AD44" s="16"/>
      <c r="AE44" s="16"/>
      <c r="AF44" s="16"/>
      <c r="AG44" s="17"/>
      <c r="AH44" s="17">
        <f>AH42+AH43</f>
        <v>82822</v>
      </c>
      <c r="AI44" s="17">
        <f t="shared" ref="AI44:AK44" si="3">AI42+AI43</f>
        <v>0</v>
      </c>
      <c r="AJ44" s="17">
        <f t="shared" si="3"/>
        <v>0</v>
      </c>
      <c r="AK44" s="17">
        <f t="shared" si="3"/>
        <v>82822</v>
      </c>
      <c r="AL44" s="17"/>
    </row>
    <row r="45" spans="1:38" ht="12.75" customHeight="1">
      <c r="A45" s="3" t="s">
        <v>125</v>
      </c>
      <c r="B45" s="3"/>
      <c r="C45" s="228" t="s">
        <v>126</v>
      </c>
      <c r="D45" s="229"/>
      <c r="E45" s="229"/>
      <c r="F45" s="229"/>
      <c r="G45" s="229"/>
      <c r="H45" s="229"/>
      <c r="I45" s="229"/>
      <c r="J45" s="229"/>
      <c r="K45" s="229"/>
      <c r="L45" s="228"/>
      <c r="M45" s="229"/>
      <c r="N45" s="229"/>
      <c r="O45" s="229"/>
      <c r="P45" s="229"/>
      <c r="Q45" s="229"/>
      <c r="R45" s="229"/>
      <c r="S45" s="229"/>
      <c r="T45" s="229"/>
      <c r="U45" s="228"/>
      <c r="V45" s="229"/>
      <c r="W45" s="229"/>
      <c r="X45" s="229"/>
      <c r="Y45" s="229"/>
      <c r="Z45" s="229"/>
      <c r="AA45" s="229"/>
      <c r="AB45" s="229"/>
      <c r="AC45" s="11" t="s">
        <v>127</v>
      </c>
      <c r="AD45" s="11"/>
      <c r="AE45" s="11"/>
      <c r="AF45" s="11"/>
      <c r="AG45" s="14">
        <v>15127000</v>
      </c>
      <c r="AH45" s="14">
        <v>17832757</v>
      </c>
      <c r="AI45" s="14"/>
      <c r="AJ45" s="14"/>
      <c r="AK45" s="14">
        <v>17832757</v>
      </c>
      <c r="AL45" s="14"/>
    </row>
    <row r="46" spans="1:38" ht="12.75" customHeight="1">
      <c r="A46" s="3" t="s">
        <v>128</v>
      </c>
      <c r="B46" s="3"/>
      <c r="C46" s="228" t="s">
        <v>129</v>
      </c>
      <c r="D46" s="229"/>
      <c r="E46" s="229"/>
      <c r="F46" s="229"/>
      <c r="G46" s="229"/>
      <c r="H46" s="229"/>
      <c r="I46" s="229"/>
      <c r="J46" s="229"/>
      <c r="K46" s="229"/>
      <c r="L46" s="228"/>
      <c r="M46" s="229"/>
      <c r="N46" s="229"/>
      <c r="O46" s="229"/>
      <c r="P46" s="229"/>
      <c r="Q46" s="229"/>
      <c r="R46" s="229"/>
      <c r="S46" s="229"/>
      <c r="T46" s="229"/>
      <c r="U46" s="228"/>
      <c r="V46" s="229"/>
      <c r="W46" s="229"/>
      <c r="X46" s="229"/>
      <c r="Y46" s="229"/>
      <c r="Z46" s="229"/>
      <c r="AA46" s="229"/>
      <c r="AB46" s="229"/>
      <c r="AC46" s="11" t="s">
        <v>130</v>
      </c>
      <c r="AD46" s="11"/>
      <c r="AE46" s="11"/>
      <c r="AF46" s="11"/>
      <c r="AG46" s="14"/>
      <c r="AH46" s="14">
        <v>14962000</v>
      </c>
      <c r="AI46" s="14"/>
      <c r="AJ46" s="14"/>
      <c r="AK46" s="14">
        <v>14962000</v>
      </c>
      <c r="AL46" s="14"/>
    </row>
    <row r="47" spans="1:38" ht="12.75" customHeight="1">
      <c r="A47" s="3" t="s">
        <v>131</v>
      </c>
      <c r="B47" s="3"/>
      <c r="C47" s="228" t="s">
        <v>132</v>
      </c>
      <c r="D47" s="229"/>
      <c r="E47" s="229"/>
      <c r="F47" s="229"/>
      <c r="G47" s="229"/>
      <c r="H47" s="229"/>
      <c r="I47" s="229"/>
      <c r="J47" s="229"/>
      <c r="K47" s="229"/>
      <c r="L47" s="228"/>
      <c r="M47" s="229"/>
      <c r="N47" s="229"/>
      <c r="O47" s="229"/>
      <c r="P47" s="229"/>
      <c r="Q47" s="229"/>
      <c r="R47" s="229"/>
      <c r="S47" s="229"/>
      <c r="T47" s="229"/>
      <c r="U47" s="228"/>
      <c r="V47" s="229"/>
      <c r="W47" s="229"/>
      <c r="X47" s="229"/>
      <c r="Y47" s="229"/>
      <c r="Z47" s="229"/>
      <c r="AA47" s="229"/>
      <c r="AB47" s="229"/>
      <c r="AC47" s="11" t="s">
        <v>133</v>
      </c>
      <c r="AD47" s="11"/>
      <c r="AE47" s="11"/>
      <c r="AF47" s="11"/>
      <c r="AG47" s="14"/>
      <c r="AH47" s="14">
        <v>0</v>
      </c>
      <c r="AI47" s="14"/>
      <c r="AJ47" s="14"/>
      <c r="AK47" s="14">
        <v>0</v>
      </c>
      <c r="AL47" s="14"/>
    </row>
    <row r="48" spans="1:38" ht="12.75" customHeight="1">
      <c r="A48" s="3" t="s">
        <v>134</v>
      </c>
      <c r="B48" s="3"/>
      <c r="C48" s="228" t="s">
        <v>135</v>
      </c>
      <c r="D48" s="229"/>
      <c r="E48" s="229"/>
      <c r="F48" s="229"/>
      <c r="G48" s="229"/>
      <c r="H48" s="229"/>
      <c r="I48" s="229"/>
      <c r="J48" s="229"/>
      <c r="K48" s="229"/>
      <c r="L48" s="228"/>
      <c r="M48" s="229"/>
      <c r="N48" s="229"/>
      <c r="O48" s="229"/>
      <c r="P48" s="229"/>
      <c r="Q48" s="229"/>
      <c r="R48" s="229"/>
      <c r="S48" s="229"/>
      <c r="T48" s="229"/>
      <c r="U48" s="228"/>
      <c r="V48" s="229"/>
      <c r="W48" s="229"/>
      <c r="X48" s="229"/>
      <c r="Y48" s="229"/>
      <c r="Z48" s="229"/>
      <c r="AA48" s="229"/>
      <c r="AB48" s="229"/>
      <c r="AC48" s="11" t="s">
        <v>136</v>
      </c>
      <c r="AD48" s="11"/>
      <c r="AE48" s="11"/>
      <c r="AF48" s="11"/>
      <c r="AG48" s="14"/>
      <c r="AH48" s="14"/>
      <c r="AI48" s="14"/>
      <c r="AJ48" s="14"/>
      <c r="AK48" s="14"/>
      <c r="AL48" s="14"/>
    </row>
    <row r="49" spans="1:38" ht="12.75" customHeight="1">
      <c r="A49" s="3" t="s">
        <v>137</v>
      </c>
      <c r="B49" s="3"/>
      <c r="C49" s="228" t="s">
        <v>138</v>
      </c>
      <c r="D49" s="229"/>
      <c r="E49" s="229"/>
      <c r="F49" s="229"/>
      <c r="G49" s="229"/>
      <c r="H49" s="229"/>
      <c r="I49" s="229"/>
      <c r="J49" s="229"/>
      <c r="K49" s="229"/>
      <c r="L49" s="228"/>
      <c r="M49" s="229"/>
      <c r="N49" s="229"/>
      <c r="O49" s="229"/>
      <c r="P49" s="229"/>
      <c r="Q49" s="229"/>
      <c r="R49" s="229"/>
      <c r="S49" s="229"/>
      <c r="T49" s="229"/>
      <c r="U49" s="228"/>
      <c r="V49" s="229"/>
      <c r="W49" s="229"/>
      <c r="X49" s="229"/>
      <c r="Y49" s="229"/>
      <c r="Z49" s="229"/>
      <c r="AA49" s="229"/>
      <c r="AB49" s="229"/>
      <c r="AC49" s="11" t="s">
        <v>139</v>
      </c>
      <c r="AD49" s="11"/>
      <c r="AE49" s="11"/>
      <c r="AF49" s="11"/>
      <c r="AG49" s="14">
        <v>210000</v>
      </c>
      <c r="AH49" s="14">
        <v>151411</v>
      </c>
      <c r="AI49" s="14"/>
      <c r="AJ49" s="14"/>
      <c r="AK49" s="14">
        <v>151411</v>
      </c>
      <c r="AL49" s="14"/>
    </row>
    <row r="50" spans="1:38" ht="12.75" customHeight="1">
      <c r="A50" s="15" t="s">
        <v>140</v>
      </c>
      <c r="B50" s="15"/>
      <c r="C50" s="230" t="s">
        <v>141</v>
      </c>
      <c r="D50" s="231"/>
      <c r="E50" s="231"/>
      <c r="F50" s="231"/>
      <c r="G50" s="231"/>
      <c r="H50" s="231"/>
      <c r="I50" s="231"/>
      <c r="J50" s="231"/>
      <c r="K50" s="231"/>
      <c r="L50" s="230"/>
      <c r="M50" s="231"/>
      <c r="N50" s="231"/>
      <c r="O50" s="231"/>
      <c r="P50" s="231"/>
      <c r="Q50" s="231"/>
      <c r="R50" s="231"/>
      <c r="S50" s="231"/>
      <c r="T50" s="231"/>
      <c r="U50" s="230"/>
      <c r="V50" s="231"/>
      <c r="W50" s="231"/>
      <c r="X50" s="231"/>
      <c r="Y50" s="231"/>
      <c r="Z50" s="231"/>
      <c r="AA50" s="231"/>
      <c r="AB50" s="231"/>
      <c r="AC50" s="16" t="s">
        <v>142</v>
      </c>
      <c r="AD50" s="16"/>
      <c r="AE50" s="16"/>
      <c r="AF50" s="16"/>
      <c r="AG50" s="17">
        <f>AG46+AG47+AG49+AG45</f>
        <v>15337000</v>
      </c>
      <c r="AH50" s="17">
        <f t="shared" ref="AH50:AK50" si="4">AH46+AH47+AH49+AH45</f>
        <v>32946168</v>
      </c>
      <c r="AI50" s="17">
        <f t="shared" si="4"/>
        <v>0</v>
      </c>
      <c r="AJ50" s="17">
        <f t="shared" si="4"/>
        <v>0</v>
      </c>
      <c r="AK50" s="17">
        <f t="shared" si="4"/>
        <v>32946168</v>
      </c>
      <c r="AL50" s="17"/>
    </row>
    <row r="51" spans="1:38" ht="12.75" customHeight="1">
      <c r="A51" s="15" t="s">
        <v>143</v>
      </c>
      <c r="B51" s="15"/>
      <c r="C51" s="230" t="s">
        <v>144</v>
      </c>
      <c r="D51" s="231"/>
      <c r="E51" s="231"/>
      <c r="F51" s="231"/>
      <c r="G51" s="231"/>
      <c r="H51" s="231"/>
      <c r="I51" s="231"/>
      <c r="J51" s="231"/>
      <c r="K51" s="231"/>
      <c r="L51" s="230"/>
      <c r="M51" s="231"/>
      <c r="N51" s="231"/>
      <c r="O51" s="231"/>
      <c r="P51" s="231"/>
      <c r="Q51" s="231"/>
      <c r="R51" s="231"/>
      <c r="S51" s="231"/>
      <c r="T51" s="231"/>
      <c r="U51" s="230"/>
      <c r="V51" s="231"/>
      <c r="W51" s="231"/>
      <c r="X51" s="231"/>
      <c r="Y51" s="231"/>
      <c r="Z51" s="231"/>
      <c r="AA51" s="231"/>
      <c r="AB51" s="231"/>
      <c r="AC51" s="16" t="s">
        <v>145</v>
      </c>
      <c r="AD51" s="16"/>
      <c r="AE51" s="16"/>
      <c r="AF51" s="16"/>
      <c r="AG51" s="17">
        <f>AG50+AG41+AG33+AG30</f>
        <v>79202675</v>
      </c>
      <c r="AH51" s="17">
        <f>AH50+AH41+AH33+AH30+AH44</f>
        <v>109700340</v>
      </c>
      <c r="AI51" s="17">
        <f t="shared" ref="AI51:AK51" si="5">AI50+AI41+AI33+AI30+AI44</f>
        <v>0</v>
      </c>
      <c r="AJ51" s="17">
        <f t="shared" si="5"/>
        <v>0</v>
      </c>
      <c r="AK51" s="17">
        <f t="shared" si="5"/>
        <v>108999839</v>
      </c>
      <c r="AL51" s="14"/>
    </row>
    <row r="52" spans="1:38" ht="12.75" customHeight="1">
      <c r="A52" s="3" t="s">
        <v>146</v>
      </c>
      <c r="B52" s="3"/>
      <c r="C52" s="228" t="s">
        <v>147</v>
      </c>
      <c r="D52" s="229"/>
      <c r="E52" s="229"/>
      <c r="F52" s="229"/>
      <c r="G52" s="229"/>
      <c r="H52" s="229"/>
      <c r="I52" s="229"/>
      <c r="J52" s="229"/>
      <c r="K52" s="229"/>
      <c r="L52" s="228"/>
      <c r="M52" s="229"/>
      <c r="N52" s="229"/>
      <c r="O52" s="229"/>
      <c r="P52" s="229"/>
      <c r="Q52" s="229"/>
      <c r="R52" s="229"/>
      <c r="S52" s="229"/>
      <c r="T52" s="229"/>
      <c r="U52" s="228"/>
      <c r="V52" s="229"/>
      <c r="W52" s="229"/>
      <c r="X52" s="229"/>
      <c r="Y52" s="229"/>
      <c r="Z52" s="229"/>
      <c r="AA52" s="229"/>
      <c r="AB52" s="229"/>
      <c r="AC52" s="11" t="s">
        <v>148</v>
      </c>
      <c r="AD52" s="11"/>
      <c r="AE52" s="11"/>
      <c r="AF52" s="11"/>
      <c r="AG52" s="14"/>
      <c r="AH52" s="14"/>
      <c r="AI52" s="14"/>
      <c r="AJ52" s="14"/>
      <c r="AK52" s="14"/>
      <c r="AL52" s="14"/>
    </row>
    <row r="53" spans="1:38" ht="12.75" customHeight="1">
      <c r="A53" s="3" t="s">
        <v>149</v>
      </c>
      <c r="B53" s="3"/>
      <c r="C53" s="228" t="s">
        <v>150</v>
      </c>
      <c r="D53" s="229"/>
      <c r="E53" s="229"/>
      <c r="F53" s="229"/>
      <c r="G53" s="229"/>
      <c r="H53" s="229"/>
      <c r="I53" s="229"/>
      <c r="J53" s="229"/>
      <c r="K53" s="229"/>
      <c r="L53" s="228"/>
      <c r="M53" s="229"/>
      <c r="N53" s="229"/>
      <c r="O53" s="229"/>
      <c r="P53" s="229"/>
      <c r="Q53" s="229"/>
      <c r="R53" s="229"/>
      <c r="S53" s="229"/>
      <c r="T53" s="229"/>
      <c r="U53" s="228"/>
      <c r="V53" s="229"/>
      <c r="W53" s="229"/>
      <c r="X53" s="229"/>
      <c r="Y53" s="229"/>
      <c r="Z53" s="229"/>
      <c r="AA53" s="229"/>
      <c r="AB53" s="229"/>
      <c r="AC53" s="11" t="s">
        <v>151</v>
      </c>
      <c r="AD53" s="11"/>
      <c r="AE53" s="11"/>
      <c r="AF53" s="11"/>
      <c r="AG53" s="14"/>
      <c r="AH53" s="14">
        <v>324000</v>
      </c>
      <c r="AI53" s="14"/>
      <c r="AJ53" s="14"/>
      <c r="AK53" s="14">
        <v>324000</v>
      </c>
      <c r="AL53" s="14"/>
    </row>
    <row r="54" spans="1:38" ht="12.75" hidden="1" customHeight="1">
      <c r="A54" s="3" t="s">
        <v>152</v>
      </c>
      <c r="B54" s="3"/>
      <c r="C54" s="228" t="s">
        <v>153</v>
      </c>
      <c r="D54" s="229"/>
      <c r="E54" s="229"/>
      <c r="F54" s="229"/>
      <c r="G54" s="229"/>
      <c r="H54" s="229"/>
      <c r="I54" s="229"/>
      <c r="J54" s="229"/>
      <c r="K54" s="229"/>
      <c r="L54" s="228"/>
      <c r="M54" s="229"/>
      <c r="N54" s="229"/>
      <c r="O54" s="229"/>
      <c r="P54" s="229"/>
      <c r="Q54" s="229"/>
      <c r="R54" s="229"/>
      <c r="S54" s="229"/>
      <c r="T54" s="229"/>
      <c r="U54" s="228"/>
      <c r="V54" s="229"/>
      <c r="W54" s="229"/>
      <c r="X54" s="229"/>
      <c r="Y54" s="229"/>
      <c r="Z54" s="229"/>
      <c r="AA54" s="229"/>
      <c r="AB54" s="229"/>
      <c r="AC54" s="11" t="s">
        <v>154</v>
      </c>
      <c r="AD54" s="11"/>
      <c r="AE54" s="11"/>
      <c r="AF54" s="11"/>
      <c r="AG54" s="14"/>
      <c r="AH54" s="14">
        <v>0</v>
      </c>
      <c r="AI54" s="14"/>
      <c r="AJ54" s="14"/>
      <c r="AK54" s="14">
        <v>0</v>
      </c>
      <c r="AL54" s="14"/>
    </row>
    <row r="55" spans="1:38" ht="12.75" hidden="1" customHeight="1">
      <c r="A55" s="3" t="s">
        <v>155</v>
      </c>
      <c r="B55" s="3"/>
      <c r="C55" s="228" t="s">
        <v>156</v>
      </c>
      <c r="D55" s="229"/>
      <c r="E55" s="229"/>
      <c r="F55" s="229"/>
      <c r="G55" s="229"/>
      <c r="H55" s="229"/>
      <c r="I55" s="229"/>
      <c r="J55" s="229"/>
      <c r="K55" s="229"/>
      <c r="L55" s="228"/>
      <c r="M55" s="229"/>
      <c r="N55" s="229"/>
      <c r="O55" s="229"/>
      <c r="P55" s="229"/>
      <c r="Q55" s="229"/>
      <c r="R55" s="229"/>
      <c r="S55" s="229"/>
      <c r="T55" s="229"/>
      <c r="U55" s="228"/>
      <c r="V55" s="229"/>
      <c r="W55" s="229"/>
      <c r="X55" s="229"/>
      <c r="Y55" s="229"/>
      <c r="Z55" s="229"/>
      <c r="AA55" s="229"/>
      <c r="AB55" s="229"/>
      <c r="AC55" s="11" t="s">
        <v>157</v>
      </c>
      <c r="AD55" s="11"/>
      <c r="AE55" s="11"/>
      <c r="AF55" s="11"/>
      <c r="AG55" s="14"/>
      <c r="AH55" s="14">
        <v>0</v>
      </c>
      <c r="AI55" s="14"/>
      <c r="AJ55" s="14"/>
      <c r="AK55" s="14">
        <v>0</v>
      </c>
      <c r="AL55" s="14"/>
    </row>
    <row r="56" spans="1:38" ht="12.75" hidden="1" customHeight="1">
      <c r="A56" s="3" t="s">
        <v>158</v>
      </c>
      <c r="B56" s="3"/>
      <c r="C56" s="228" t="s">
        <v>159</v>
      </c>
      <c r="D56" s="229"/>
      <c r="E56" s="229"/>
      <c r="F56" s="229"/>
      <c r="G56" s="229"/>
      <c r="H56" s="229"/>
      <c r="I56" s="229"/>
      <c r="J56" s="229"/>
      <c r="K56" s="229"/>
      <c r="L56" s="228"/>
      <c r="M56" s="229"/>
      <c r="N56" s="229"/>
      <c r="O56" s="229"/>
      <c r="P56" s="229"/>
      <c r="Q56" s="229"/>
      <c r="R56" s="229"/>
      <c r="S56" s="229"/>
      <c r="T56" s="229"/>
      <c r="U56" s="228"/>
      <c r="V56" s="229"/>
      <c r="W56" s="229"/>
      <c r="X56" s="229"/>
      <c r="Y56" s="229"/>
      <c r="Z56" s="229"/>
      <c r="AA56" s="229"/>
      <c r="AB56" s="229"/>
      <c r="AC56" s="11" t="s">
        <v>160</v>
      </c>
      <c r="AD56" s="11"/>
      <c r="AE56" s="11"/>
      <c r="AF56" s="11"/>
      <c r="AG56" s="14"/>
      <c r="AH56" s="14"/>
      <c r="AI56" s="14"/>
      <c r="AJ56" s="14"/>
      <c r="AK56" s="14"/>
      <c r="AL56" s="14"/>
    </row>
    <row r="57" spans="1:38" ht="12.75" hidden="1" customHeight="1">
      <c r="A57" s="3" t="s">
        <v>161</v>
      </c>
      <c r="B57" s="3"/>
      <c r="C57" s="228" t="s">
        <v>162</v>
      </c>
      <c r="D57" s="229"/>
      <c r="E57" s="229"/>
      <c r="F57" s="229"/>
      <c r="G57" s="229"/>
      <c r="H57" s="229"/>
      <c r="I57" s="229"/>
      <c r="J57" s="229"/>
      <c r="K57" s="229"/>
      <c r="L57" s="228"/>
      <c r="M57" s="229"/>
      <c r="N57" s="229"/>
      <c r="O57" s="229"/>
      <c r="P57" s="229"/>
      <c r="Q57" s="229"/>
      <c r="R57" s="229"/>
      <c r="S57" s="229"/>
      <c r="T57" s="229"/>
      <c r="U57" s="228"/>
      <c r="V57" s="229"/>
      <c r="W57" s="229"/>
      <c r="X57" s="229"/>
      <c r="Y57" s="229"/>
      <c r="Z57" s="229"/>
      <c r="AA57" s="229"/>
      <c r="AB57" s="229"/>
      <c r="AC57" s="11" t="s">
        <v>163</v>
      </c>
      <c r="AD57" s="11"/>
      <c r="AE57" s="11"/>
      <c r="AF57" s="11"/>
      <c r="AG57" s="14"/>
      <c r="AH57" s="14"/>
      <c r="AI57" s="14"/>
      <c r="AJ57" s="14"/>
      <c r="AK57" s="14"/>
      <c r="AL57" s="14"/>
    </row>
    <row r="58" spans="1:38" ht="12.75" hidden="1" customHeight="1">
      <c r="A58" s="3" t="s">
        <v>164</v>
      </c>
      <c r="B58" s="3"/>
      <c r="C58" s="228" t="s">
        <v>165</v>
      </c>
      <c r="D58" s="229"/>
      <c r="E58" s="229"/>
      <c r="F58" s="229"/>
      <c r="G58" s="229"/>
      <c r="H58" s="229"/>
      <c r="I58" s="229"/>
      <c r="J58" s="229"/>
      <c r="K58" s="229"/>
      <c r="L58" s="228"/>
      <c r="M58" s="229"/>
      <c r="N58" s="229"/>
      <c r="O58" s="229"/>
      <c r="P58" s="229"/>
      <c r="Q58" s="229"/>
      <c r="R58" s="229"/>
      <c r="S58" s="229"/>
      <c r="T58" s="229"/>
      <c r="U58" s="228"/>
      <c r="V58" s="229"/>
      <c r="W58" s="229"/>
      <c r="X58" s="229"/>
      <c r="Y58" s="229"/>
      <c r="Z58" s="229"/>
      <c r="AA58" s="229"/>
      <c r="AB58" s="229"/>
      <c r="AC58" s="11" t="s">
        <v>166</v>
      </c>
      <c r="AD58" s="11"/>
      <c r="AE58" s="11"/>
      <c r="AF58" s="11"/>
      <c r="AG58" s="14"/>
      <c r="AH58" s="14"/>
      <c r="AI58" s="14"/>
      <c r="AJ58" s="14"/>
      <c r="AK58" s="14"/>
      <c r="AL58" s="14"/>
    </row>
    <row r="59" spans="1:38" ht="12.75" customHeight="1">
      <c r="A59" s="3" t="s">
        <v>167</v>
      </c>
      <c r="B59" s="3"/>
      <c r="C59" s="228" t="s">
        <v>168</v>
      </c>
      <c r="D59" s="229"/>
      <c r="E59" s="229"/>
      <c r="F59" s="229"/>
      <c r="G59" s="229"/>
      <c r="H59" s="229"/>
      <c r="I59" s="229"/>
      <c r="J59" s="229"/>
      <c r="K59" s="229"/>
      <c r="L59" s="228"/>
      <c r="M59" s="229"/>
      <c r="N59" s="229"/>
      <c r="O59" s="229"/>
      <c r="P59" s="229"/>
      <c r="Q59" s="229"/>
      <c r="R59" s="229"/>
      <c r="S59" s="229"/>
      <c r="T59" s="229"/>
      <c r="U59" s="228"/>
      <c r="V59" s="229"/>
      <c r="W59" s="229"/>
      <c r="X59" s="229"/>
      <c r="Y59" s="229"/>
      <c r="Z59" s="229"/>
      <c r="AA59" s="229"/>
      <c r="AB59" s="229"/>
      <c r="AC59" s="11" t="s">
        <v>169</v>
      </c>
      <c r="AD59" s="11"/>
      <c r="AE59" s="11"/>
      <c r="AF59" s="11"/>
      <c r="AG59" s="14">
        <v>10000000</v>
      </c>
      <c r="AH59" s="14">
        <v>5157607</v>
      </c>
      <c r="AI59" s="14"/>
      <c r="AJ59" s="14"/>
      <c r="AK59" s="14">
        <v>5157607</v>
      </c>
      <c r="AL59" s="14"/>
    </row>
    <row r="60" spans="1:38" ht="12.75" customHeight="1">
      <c r="A60" s="15" t="s">
        <v>170</v>
      </c>
      <c r="B60" s="15"/>
      <c r="C60" s="230" t="s">
        <v>171</v>
      </c>
      <c r="D60" s="231"/>
      <c r="E60" s="231"/>
      <c r="F60" s="231"/>
      <c r="G60" s="231"/>
      <c r="H60" s="231"/>
      <c r="I60" s="231"/>
      <c r="J60" s="231"/>
      <c r="K60" s="231"/>
      <c r="L60" s="230"/>
      <c r="M60" s="231"/>
      <c r="N60" s="231"/>
      <c r="O60" s="231"/>
      <c r="P60" s="231"/>
      <c r="Q60" s="231"/>
      <c r="R60" s="231"/>
      <c r="S60" s="231"/>
      <c r="T60" s="231"/>
      <c r="U60" s="230"/>
      <c r="V60" s="231"/>
      <c r="W60" s="231"/>
      <c r="X60" s="231"/>
      <c r="Y60" s="231"/>
      <c r="Z60" s="231"/>
      <c r="AA60" s="231"/>
      <c r="AB60" s="231"/>
      <c r="AC60" s="16" t="s">
        <v>172</v>
      </c>
      <c r="AD60" s="16"/>
      <c r="AE60" s="16"/>
      <c r="AF60" s="16"/>
      <c r="AG60" s="17">
        <f>AG59+AG55</f>
        <v>10000000</v>
      </c>
      <c r="AH60" s="17">
        <f>AH59+AH55+AH54+AH53</f>
        <v>5481607</v>
      </c>
      <c r="AI60" s="17">
        <f t="shared" ref="AI60:AK60" si="6">AI59+AI55+AI54+AI53</f>
        <v>0</v>
      </c>
      <c r="AJ60" s="17">
        <f t="shared" si="6"/>
        <v>0</v>
      </c>
      <c r="AK60" s="17">
        <f t="shared" si="6"/>
        <v>5481607</v>
      </c>
      <c r="AL60" s="17"/>
    </row>
    <row r="61" spans="1:38" ht="12.75" customHeight="1">
      <c r="A61" s="15" t="s">
        <v>173</v>
      </c>
      <c r="B61" s="15"/>
      <c r="C61" s="228" t="s">
        <v>710</v>
      </c>
      <c r="D61" s="229"/>
      <c r="E61" s="229"/>
      <c r="F61" s="229"/>
      <c r="G61" s="229"/>
      <c r="H61" s="229"/>
      <c r="I61" s="229"/>
      <c r="J61" s="229"/>
      <c r="K61" s="229"/>
      <c r="L61" s="105"/>
      <c r="M61" s="106"/>
      <c r="N61" s="106"/>
      <c r="O61" s="106"/>
      <c r="P61" s="106"/>
      <c r="Q61" s="106"/>
      <c r="R61" s="106"/>
      <c r="S61" s="106"/>
      <c r="T61" s="106"/>
      <c r="U61" s="105"/>
      <c r="V61" s="106"/>
      <c r="W61" s="106"/>
      <c r="X61" s="106"/>
      <c r="Y61" s="106"/>
      <c r="Z61" s="106"/>
      <c r="AA61" s="106"/>
      <c r="AB61" s="106"/>
      <c r="AC61" s="11" t="s">
        <v>712</v>
      </c>
      <c r="AD61" s="16"/>
      <c r="AE61" s="16"/>
      <c r="AF61" s="16"/>
      <c r="AG61" s="14"/>
      <c r="AH61" s="14">
        <v>727707</v>
      </c>
      <c r="AI61" s="14"/>
      <c r="AJ61" s="14"/>
      <c r="AK61" s="14">
        <v>727707</v>
      </c>
      <c r="AL61" s="14"/>
    </row>
    <row r="62" spans="1:38" ht="12.75" hidden="1" customHeight="1">
      <c r="A62" s="3" t="s">
        <v>176</v>
      </c>
      <c r="B62" s="3"/>
      <c r="C62" s="228" t="s">
        <v>174</v>
      </c>
      <c r="D62" s="229"/>
      <c r="E62" s="229"/>
      <c r="F62" s="229"/>
      <c r="G62" s="229"/>
      <c r="H62" s="229"/>
      <c r="I62" s="229"/>
      <c r="J62" s="229"/>
      <c r="K62" s="229"/>
      <c r="L62" s="228"/>
      <c r="M62" s="229"/>
      <c r="N62" s="229"/>
      <c r="O62" s="229"/>
      <c r="P62" s="229"/>
      <c r="Q62" s="229"/>
      <c r="R62" s="229"/>
      <c r="S62" s="229"/>
      <c r="T62" s="229"/>
      <c r="U62" s="228"/>
      <c r="V62" s="229"/>
      <c r="W62" s="229"/>
      <c r="X62" s="229"/>
      <c r="Y62" s="229"/>
      <c r="Z62" s="229"/>
      <c r="AA62" s="229"/>
      <c r="AB62" s="229"/>
      <c r="AC62" s="11" t="s">
        <v>175</v>
      </c>
      <c r="AD62" s="11"/>
      <c r="AE62" s="11"/>
      <c r="AF62" s="11"/>
      <c r="AG62" s="14"/>
      <c r="AH62" s="14"/>
      <c r="AI62" s="14"/>
      <c r="AJ62" s="14"/>
      <c r="AK62" s="14"/>
      <c r="AL62" s="14"/>
    </row>
    <row r="63" spans="1:38" ht="12.75" hidden="1" customHeight="1">
      <c r="A63" s="3" t="s">
        <v>179</v>
      </c>
      <c r="B63" s="3"/>
      <c r="C63" s="228" t="s">
        <v>177</v>
      </c>
      <c r="D63" s="229"/>
      <c r="E63" s="229"/>
      <c r="F63" s="229"/>
      <c r="G63" s="229"/>
      <c r="H63" s="229"/>
      <c r="I63" s="229"/>
      <c r="J63" s="229"/>
      <c r="K63" s="229"/>
      <c r="L63" s="228"/>
      <c r="M63" s="229"/>
      <c r="N63" s="229"/>
      <c r="O63" s="229"/>
      <c r="P63" s="229"/>
      <c r="Q63" s="229"/>
      <c r="R63" s="229"/>
      <c r="S63" s="229"/>
      <c r="T63" s="229"/>
      <c r="U63" s="228"/>
      <c r="V63" s="229"/>
      <c r="W63" s="229"/>
      <c r="X63" s="229"/>
      <c r="Y63" s="229"/>
      <c r="Z63" s="229"/>
      <c r="AA63" s="229"/>
      <c r="AB63" s="229"/>
      <c r="AC63" s="11" t="s">
        <v>178</v>
      </c>
      <c r="AD63" s="11"/>
      <c r="AE63" s="11"/>
      <c r="AF63" s="11"/>
      <c r="AG63" s="14">
        <v>0</v>
      </c>
      <c r="AH63" s="14"/>
      <c r="AI63" s="14"/>
      <c r="AJ63" s="14"/>
      <c r="AK63" s="14"/>
      <c r="AL63" s="14"/>
    </row>
    <row r="64" spans="1:38" ht="12.75" hidden="1" customHeight="1">
      <c r="A64" s="3" t="s">
        <v>182</v>
      </c>
      <c r="B64" s="3"/>
      <c r="C64" s="228" t="s">
        <v>180</v>
      </c>
      <c r="D64" s="229"/>
      <c r="E64" s="229"/>
      <c r="F64" s="229"/>
      <c r="G64" s="229"/>
      <c r="H64" s="229"/>
      <c r="I64" s="229"/>
      <c r="J64" s="229"/>
      <c r="K64" s="229"/>
      <c r="L64" s="228"/>
      <c r="M64" s="229"/>
      <c r="N64" s="229"/>
      <c r="O64" s="229"/>
      <c r="P64" s="229"/>
      <c r="Q64" s="229"/>
      <c r="R64" s="229"/>
      <c r="S64" s="229"/>
      <c r="T64" s="229"/>
      <c r="U64" s="228"/>
      <c r="V64" s="229"/>
      <c r="W64" s="229"/>
      <c r="X64" s="229"/>
      <c r="Y64" s="229"/>
      <c r="Z64" s="229"/>
      <c r="AA64" s="229"/>
      <c r="AB64" s="229"/>
      <c r="AC64" s="11" t="s">
        <v>181</v>
      </c>
      <c r="AD64" s="11"/>
      <c r="AE64" s="11"/>
      <c r="AF64" s="11"/>
      <c r="AG64" s="14"/>
      <c r="AH64" s="14"/>
      <c r="AI64" s="14"/>
      <c r="AJ64" s="14"/>
      <c r="AK64" s="14"/>
      <c r="AL64" s="14"/>
    </row>
    <row r="65" spans="1:38" ht="12.75" hidden="1" customHeight="1">
      <c r="A65" s="3" t="s">
        <v>185</v>
      </c>
      <c r="B65" s="3"/>
      <c r="C65" s="228" t="s">
        <v>183</v>
      </c>
      <c r="D65" s="229"/>
      <c r="E65" s="229"/>
      <c r="F65" s="229"/>
      <c r="G65" s="229"/>
      <c r="H65" s="229"/>
      <c r="I65" s="229"/>
      <c r="J65" s="229"/>
      <c r="K65" s="229"/>
      <c r="L65" s="228"/>
      <c r="M65" s="229"/>
      <c r="N65" s="229"/>
      <c r="O65" s="229"/>
      <c r="P65" s="229"/>
      <c r="Q65" s="229"/>
      <c r="R65" s="229"/>
      <c r="S65" s="229"/>
      <c r="T65" s="229"/>
      <c r="U65" s="228"/>
      <c r="V65" s="229"/>
      <c r="W65" s="229"/>
      <c r="X65" s="229"/>
      <c r="Y65" s="229"/>
      <c r="Z65" s="229"/>
      <c r="AA65" s="229"/>
      <c r="AB65" s="229"/>
      <c r="AC65" s="11" t="s">
        <v>184</v>
      </c>
      <c r="AD65" s="11"/>
      <c r="AE65" s="11"/>
      <c r="AF65" s="11"/>
      <c r="AG65" s="14"/>
      <c r="AH65" s="14"/>
      <c r="AI65" s="14"/>
      <c r="AJ65" s="14"/>
      <c r="AK65" s="14"/>
      <c r="AL65" s="14"/>
    </row>
    <row r="66" spans="1:38" ht="12.75" hidden="1" customHeight="1">
      <c r="A66" s="3" t="s">
        <v>188</v>
      </c>
      <c r="B66" s="3"/>
      <c r="C66" s="228" t="s">
        <v>186</v>
      </c>
      <c r="D66" s="229"/>
      <c r="E66" s="229"/>
      <c r="F66" s="229"/>
      <c r="G66" s="229"/>
      <c r="H66" s="229"/>
      <c r="I66" s="229"/>
      <c r="J66" s="229"/>
      <c r="K66" s="229"/>
      <c r="L66" s="228"/>
      <c r="M66" s="229"/>
      <c r="N66" s="229"/>
      <c r="O66" s="229"/>
      <c r="P66" s="229"/>
      <c r="Q66" s="229"/>
      <c r="R66" s="229"/>
      <c r="S66" s="229"/>
      <c r="T66" s="229"/>
      <c r="U66" s="228"/>
      <c r="V66" s="229"/>
      <c r="W66" s="229"/>
      <c r="X66" s="229"/>
      <c r="Y66" s="229"/>
      <c r="Z66" s="229"/>
      <c r="AA66" s="229"/>
      <c r="AB66" s="229"/>
      <c r="AC66" s="11" t="s">
        <v>187</v>
      </c>
      <c r="AD66" s="11"/>
      <c r="AE66" s="11"/>
      <c r="AF66" s="11"/>
      <c r="AG66" s="14"/>
      <c r="AH66" s="14"/>
      <c r="AI66" s="14"/>
      <c r="AJ66" s="14"/>
      <c r="AK66" s="14"/>
      <c r="AL66" s="14"/>
    </row>
    <row r="67" spans="1:38" ht="12.75" customHeight="1">
      <c r="A67" s="3" t="s">
        <v>191</v>
      </c>
      <c r="B67" s="3"/>
      <c r="C67" s="228" t="s">
        <v>189</v>
      </c>
      <c r="D67" s="229"/>
      <c r="E67" s="229"/>
      <c r="F67" s="229"/>
      <c r="G67" s="229"/>
      <c r="H67" s="229"/>
      <c r="I67" s="229"/>
      <c r="J67" s="229"/>
      <c r="K67" s="229"/>
      <c r="L67" s="228"/>
      <c r="M67" s="229"/>
      <c r="N67" s="229"/>
      <c r="O67" s="229"/>
      <c r="P67" s="229"/>
      <c r="Q67" s="229"/>
      <c r="R67" s="229"/>
      <c r="S67" s="229"/>
      <c r="T67" s="229"/>
      <c r="U67" s="228"/>
      <c r="V67" s="229"/>
      <c r="W67" s="229"/>
      <c r="X67" s="229"/>
      <c r="Y67" s="229"/>
      <c r="Z67" s="229"/>
      <c r="AA67" s="229"/>
      <c r="AB67" s="229"/>
      <c r="AC67" s="11" t="s">
        <v>190</v>
      </c>
      <c r="AD67" s="11"/>
      <c r="AE67" s="11"/>
      <c r="AF67" s="11"/>
      <c r="AG67" s="14">
        <v>105118291</v>
      </c>
      <c r="AH67" s="14">
        <v>103323911</v>
      </c>
      <c r="AI67" s="14"/>
      <c r="AJ67" s="14"/>
      <c r="AK67" s="14">
        <v>103323911</v>
      </c>
      <c r="AL67" s="14"/>
    </row>
    <row r="68" spans="1:38" ht="12.75" hidden="1" customHeight="1">
      <c r="A68" s="3" t="s">
        <v>194</v>
      </c>
      <c r="B68" s="3"/>
      <c r="C68" s="228" t="s">
        <v>192</v>
      </c>
      <c r="D68" s="229"/>
      <c r="E68" s="229"/>
      <c r="F68" s="229"/>
      <c r="G68" s="229"/>
      <c r="H68" s="229"/>
      <c r="I68" s="229"/>
      <c r="J68" s="229"/>
      <c r="K68" s="229"/>
      <c r="L68" s="228"/>
      <c r="M68" s="229"/>
      <c r="N68" s="229"/>
      <c r="O68" s="229"/>
      <c r="P68" s="229"/>
      <c r="Q68" s="229"/>
      <c r="R68" s="229"/>
      <c r="S68" s="229"/>
      <c r="T68" s="229"/>
      <c r="U68" s="228"/>
      <c r="V68" s="229"/>
      <c r="W68" s="229"/>
      <c r="X68" s="229"/>
      <c r="Y68" s="229"/>
      <c r="Z68" s="229"/>
      <c r="AA68" s="229"/>
      <c r="AB68" s="229"/>
      <c r="AC68" s="11" t="s">
        <v>193</v>
      </c>
      <c r="AD68" s="11"/>
      <c r="AE68" s="11"/>
      <c r="AF68" s="11"/>
      <c r="AG68" s="14"/>
      <c r="AH68" s="14"/>
      <c r="AI68" s="14"/>
      <c r="AJ68" s="14"/>
      <c r="AK68" s="14"/>
      <c r="AL68" s="14"/>
    </row>
    <row r="69" spans="1:38" ht="12.75" hidden="1" customHeight="1">
      <c r="A69" s="3" t="s">
        <v>197</v>
      </c>
      <c r="B69" s="3"/>
      <c r="C69" s="228" t="s">
        <v>195</v>
      </c>
      <c r="D69" s="229"/>
      <c r="E69" s="229"/>
      <c r="F69" s="229"/>
      <c r="G69" s="229"/>
      <c r="H69" s="229"/>
      <c r="I69" s="229"/>
      <c r="J69" s="229"/>
      <c r="K69" s="229"/>
      <c r="L69" s="228"/>
      <c r="M69" s="229"/>
      <c r="N69" s="229"/>
      <c r="O69" s="229"/>
      <c r="P69" s="229"/>
      <c r="Q69" s="229"/>
      <c r="R69" s="229"/>
      <c r="S69" s="229"/>
      <c r="T69" s="229"/>
      <c r="U69" s="228"/>
      <c r="V69" s="229"/>
      <c r="W69" s="229"/>
      <c r="X69" s="229"/>
      <c r="Y69" s="229"/>
      <c r="Z69" s="229"/>
      <c r="AA69" s="229"/>
      <c r="AB69" s="229"/>
      <c r="AC69" s="11" t="s">
        <v>196</v>
      </c>
      <c r="AD69" s="11"/>
      <c r="AE69" s="11"/>
      <c r="AF69" s="11"/>
      <c r="AG69" s="14"/>
      <c r="AH69" s="14">
        <v>0</v>
      </c>
      <c r="AI69" s="14"/>
      <c r="AJ69" s="14">
        <v>0</v>
      </c>
      <c r="AK69" s="14">
        <v>0</v>
      </c>
      <c r="AL69" s="14"/>
    </row>
    <row r="70" spans="1:38" ht="12.75" hidden="1" customHeight="1">
      <c r="A70" s="3" t="s">
        <v>200</v>
      </c>
      <c r="B70" s="3"/>
      <c r="C70" s="228" t="s">
        <v>198</v>
      </c>
      <c r="D70" s="229"/>
      <c r="E70" s="229"/>
      <c r="F70" s="229"/>
      <c r="G70" s="229"/>
      <c r="H70" s="229"/>
      <c r="I70" s="229"/>
      <c r="J70" s="229"/>
      <c r="K70" s="229"/>
      <c r="L70" s="228"/>
      <c r="M70" s="229"/>
      <c r="N70" s="229"/>
      <c r="O70" s="229"/>
      <c r="P70" s="229"/>
      <c r="Q70" s="229"/>
      <c r="R70" s="229"/>
      <c r="S70" s="229"/>
      <c r="T70" s="229"/>
      <c r="U70" s="228"/>
      <c r="V70" s="229"/>
      <c r="W70" s="229"/>
      <c r="X70" s="229"/>
      <c r="Y70" s="229"/>
      <c r="Z70" s="229"/>
      <c r="AA70" s="229"/>
      <c r="AB70" s="229"/>
      <c r="AC70" s="11" t="s">
        <v>199</v>
      </c>
      <c r="AD70" s="11"/>
      <c r="AE70" s="11"/>
      <c r="AF70" s="11"/>
      <c r="AG70" s="14"/>
      <c r="AH70" s="14"/>
      <c r="AI70" s="14"/>
      <c r="AJ70" s="14"/>
      <c r="AK70" s="14"/>
      <c r="AL70" s="14"/>
    </row>
    <row r="71" spans="1:38" hidden="1">
      <c r="A71" s="3" t="s">
        <v>203</v>
      </c>
      <c r="B71" s="3"/>
      <c r="C71" s="228" t="s">
        <v>201</v>
      </c>
      <c r="D71" s="229"/>
      <c r="E71" s="229"/>
      <c r="F71" s="229"/>
      <c r="G71" s="229"/>
      <c r="H71" s="229"/>
      <c r="I71" s="229"/>
      <c r="J71" s="229"/>
      <c r="K71" s="229"/>
      <c r="L71" s="228"/>
      <c r="M71" s="229"/>
      <c r="N71" s="229"/>
      <c r="O71" s="229"/>
      <c r="P71" s="229"/>
      <c r="Q71" s="229"/>
      <c r="R71" s="229"/>
      <c r="S71" s="229"/>
      <c r="T71" s="229"/>
      <c r="U71" s="228"/>
      <c r="V71" s="229"/>
      <c r="W71" s="229"/>
      <c r="X71" s="229"/>
      <c r="Y71" s="229"/>
      <c r="Z71" s="229"/>
      <c r="AA71" s="229"/>
      <c r="AB71" s="229"/>
      <c r="AC71" s="11" t="s">
        <v>202</v>
      </c>
      <c r="AD71" s="11"/>
      <c r="AE71" s="11"/>
      <c r="AF71" s="11"/>
      <c r="AG71" s="14"/>
      <c r="AH71" s="14"/>
      <c r="AI71" s="14"/>
      <c r="AJ71" s="14"/>
      <c r="AK71" s="14"/>
      <c r="AL71" s="14"/>
    </row>
    <row r="72" spans="1:38" ht="12.75" customHeight="1">
      <c r="A72" s="3" t="s">
        <v>206</v>
      </c>
      <c r="B72" s="3"/>
      <c r="C72" s="228" t="s">
        <v>204</v>
      </c>
      <c r="D72" s="229"/>
      <c r="E72" s="229"/>
      <c r="F72" s="229"/>
      <c r="G72" s="229"/>
      <c r="H72" s="229"/>
      <c r="I72" s="229"/>
      <c r="J72" s="229"/>
      <c r="K72" s="229"/>
      <c r="L72" s="228"/>
      <c r="M72" s="229"/>
      <c r="N72" s="229"/>
      <c r="O72" s="229"/>
      <c r="P72" s="229"/>
      <c r="Q72" s="229"/>
      <c r="R72" s="229"/>
      <c r="S72" s="229"/>
      <c r="T72" s="229"/>
      <c r="U72" s="228"/>
      <c r="V72" s="229"/>
      <c r="W72" s="229"/>
      <c r="X72" s="229"/>
      <c r="Y72" s="229"/>
      <c r="Z72" s="229"/>
      <c r="AA72" s="229"/>
      <c r="AB72" s="229"/>
      <c r="AC72" s="11" t="s">
        <v>205</v>
      </c>
      <c r="AD72" s="11"/>
      <c r="AE72" s="11"/>
      <c r="AF72" s="11"/>
      <c r="AG72" s="14">
        <v>3380000</v>
      </c>
      <c r="AH72" s="14">
        <v>3758308</v>
      </c>
      <c r="AI72" s="14"/>
      <c r="AJ72" s="14"/>
      <c r="AK72" s="14">
        <v>3758308</v>
      </c>
      <c r="AL72" s="14">
        <v>3380000</v>
      </c>
    </row>
    <row r="73" spans="1:38">
      <c r="A73" s="3" t="s">
        <v>209</v>
      </c>
      <c r="B73" s="3"/>
      <c r="C73" s="228" t="s">
        <v>207</v>
      </c>
      <c r="D73" s="229"/>
      <c r="E73" s="229"/>
      <c r="F73" s="229"/>
      <c r="G73" s="229"/>
      <c r="H73" s="229"/>
      <c r="I73" s="229"/>
      <c r="J73" s="229"/>
      <c r="K73" s="229"/>
      <c r="L73" s="228"/>
      <c r="M73" s="229"/>
      <c r="N73" s="229"/>
      <c r="O73" s="229"/>
      <c r="P73" s="229"/>
      <c r="Q73" s="229"/>
      <c r="R73" s="229"/>
      <c r="S73" s="229"/>
      <c r="T73" s="229"/>
      <c r="U73" s="228"/>
      <c r="V73" s="229"/>
      <c r="W73" s="229"/>
      <c r="X73" s="229"/>
      <c r="Y73" s="229"/>
      <c r="Z73" s="229"/>
      <c r="AA73" s="229"/>
      <c r="AB73" s="229"/>
      <c r="AC73" s="11" t="s">
        <v>208</v>
      </c>
      <c r="AD73" s="11"/>
      <c r="AE73" s="11"/>
      <c r="AF73" s="11"/>
      <c r="AG73" s="14">
        <v>5482144</v>
      </c>
      <c r="AH73" s="14">
        <v>267151117</v>
      </c>
      <c r="AI73" s="14"/>
      <c r="AJ73" s="14"/>
      <c r="AK73" s="14"/>
      <c r="AL73" s="14"/>
    </row>
    <row r="74" spans="1:38" ht="12.75" customHeight="1">
      <c r="A74" s="15" t="s">
        <v>212</v>
      </c>
      <c r="B74" s="15"/>
      <c r="C74" s="230" t="s">
        <v>210</v>
      </c>
      <c r="D74" s="231"/>
      <c r="E74" s="231"/>
      <c r="F74" s="231"/>
      <c r="G74" s="231"/>
      <c r="H74" s="231"/>
      <c r="I74" s="231"/>
      <c r="J74" s="231"/>
      <c r="K74" s="231"/>
      <c r="L74" s="230"/>
      <c r="M74" s="231"/>
      <c r="N74" s="231"/>
      <c r="O74" s="231"/>
      <c r="P74" s="231"/>
      <c r="Q74" s="231"/>
      <c r="R74" s="231"/>
      <c r="S74" s="231"/>
      <c r="T74" s="231"/>
      <c r="U74" s="230"/>
      <c r="V74" s="231"/>
      <c r="W74" s="231"/>
      <c r="X74" s="231"/>
      <c r="Y74" s="231"/>
      <c r="Z74" s="231"/>
      <c r="AA74" s="231"/>
      <c r="AB74" s="231"/>
      <c r="AC74" s="16" t="s">
        <v>211</v>
      </c>
      <c r="AD74" s="16"/>
      <c r="AE74" s="16"/>
      <c r="AF74" s="16"/>
      <c r="AG74" s="17">
        <f>AG73+AG72+AG67+AG63</f>
        <v>113980435</v>
      </c>
      <c r="AH74" s="17">
        <f>AH73+AH72+AH67+AH69+AH61</f>
        <v>374961043</v>
      </c>
      <c r="AI74" s="17">
        <f>AI73+AI72+AI67+AI69+AI63</f>
        <v>0</v>
      </c>
      <c r="AJ74" s="17">
        <f>AJ63+AJ67+AJ72+AJ73</f>
        <v>0</v>
      </c>
      <c r="AK74" s="17">
        <f>AK63+AK67+AK72+AK73+AK61+AK69</f>
        <v>107809926</v>
      </c>
      <c r="AL74" s="17"/>
    </row>
    <row r="75" spans="1:38">
      <c r="A75" s="3" t="s">
        <v>215</v>
      </c>
      <c r="B75" s="3"/>
      <c r="C75" s="228" t="s">
        <v>213</v>
      </c>
      <c r="D75" s="229"/>
      <c r="E75" s="229"/>
      <c r="F75" s="229"/>
      <c r="G75" s="229"/>
      <c r="H75" s="229"/>
      <c r="I75" s="229"/>
      <c r="J75" s="229"/>
      <c r="K75" s="229"/>
      <c r="L75" s="228"/>
      <c r="M75" s="229"/>
      <c r="N75" s="229"/>
      <c r="O75" s="229"/>
      <c r="P75" s="229"/>
      <c r="Q75" s="229"/>
      <c r="R75" s="229"/>
      <c r="S75" s="229"/>
      <c r="T75" s="229"/>
      <c r="U75" s="228"/>
      <c r="V75" s="229"/>
      <c r="W75" s="229"/>
      <c r="X75" s="229"/>
      <c r="Y75" s="229"/>
      <c r="Z75" s="229"/>
      <c r="AA75" s="229"/>
      <c r="AB75" s="229"/>
      <c r="AC75" s="11" t="s">
        <v>214</v>
      </c>
      <c r="AD75" s="11"/>
      <c r="AE75" s="11"/>
      <c r="AF75" s="11"/>
      <c r="AG75" s="14"/>
      <c r="AH75" s="14">
        <v>857047</v>
      </c>
      <c r="AI75" s="14"/>
      <c r="AJ75" s="14"/>
      <c r="AK75" s="14">
        <v>635933</v>
      </c>
      <c r="AL75" s="14"/>
    </row>
    <row r="76" spans="1:38">
      <c r="A76" s="3" t="s">
        <v>218</v>
      </c>
      <c r="B76" s="3"/>
      <c r="C76" s="228" t="s">
        <v>216</v>
      </c>
      <c r="D76" s="229"/>
      <c r="E76" s="229"/>
      <c r="F76" s="229"/>
      <c r="G76" s="229"/>
      <c r="H76" s="229"/>
      <c r="I76" s="229"/>
      <c r="J76" s="229"/>
      <c r="K76" s="229"/>
      <c r="L76" s="228"/>
      <c r="M76" s="229"/>
      <c r="N76" s="229"/>
      <c r="O76" s="229"/>
      <c r="P76" s="229"/>
      <c r="Q76" s="229"/>
      <c r="R76" s="229"/>
      <c r="S76" s="229"/>
      <c r="T76" s="229"/>
      <c r="U76" s="228"/>
      <c r="V76" s="229"/>
      <c r="W76" s="229"/>
      <c r="X76" s="229"/>
      <c r="Y76" s="229"/>
      <c r="Z76" s="229"/>
      <c r="AA76" s="229"/>
      <c r="AB76" s="229"/>
      <c r="AC76" s="11" t="s">
        <v>217</v>
      </c>
      <c r="AD76" s="11"/>
      <c r="AE76" s="11"/>
      <c r="AF76" s="11"/>
      <c r="AG76" s="14"/>
      <c r="AH76" s="14">
        <v>2507647</v>
      </c>
      <c r="AI76" s="14"/>
      <c r="AJ76" s="14"/>
      <c r="AK76" s="14">
        <v>2507647</v>
      </c>
      <c r="AL76" s="14"/>
    </row>
    <row r="77" spans="1:38">
      <c r="A77" s="3" t="s">
        <v>221</v>
      </c>
      <c r="B77" s="3"/>
      <c r="C77" s="228" t="s">
        <v>219</v>
      </c>
      <c r="D77" s="229"/>
      <c r="E77" s="229"/>
      <c r="F77" s="229"/>
      <c r="G77" s="229"/>
      <c r="H77" s="229"/>
      <c r="I77" s="229"/>
      <c r="J77" s="229"/>
      <c r="K77" s="229"/>
      <c r="L77" s="228"/>
      <c r="M77" s="229"/>
      <c r="N77" s="229"/>
      <c r="O77" s="229"/>
      <c r="P77" s="229"/>
      <c r="Q77" s="229"/>
      <c r="R77" s="229"/>
      <c r="S77" s="229"/>
      <c r="T77" s="229"/>
      <c r="U77" s="228"/>
      <c r="V77" s="229"/>
      <c r="W77" s="229"/>
      <c r="X77" s="229"/>
      <c r="Y77" s="229"/>
      <c r="Z77" s="229"/>
      <c r="AA77" s="229"/>
      <c r="AB77" s="229"/>
      <c r="AC77" s="11" t="s">
        <v>220</v>
      </c>
      <c r="AD77" s="11"/>
      <c r="AE77" s="11"/>
      <c r="AF77" s="11"/>
      <c r="AG77" s="14">
        <v>200000</v>
      </c>
      <c r="AH77" s="14">
        <v>220000</v>
      </c>
      <c r="AI77" s="14"/>
      <c r="AJ77" s="14"/>
      <c r="AK77" s="14">
        <v>213307</v>
      </c>
      <c r="AL77" s="14"/>
    </row>
    <row r="78" spans="1:38">
      <c r="A78" s="3" t="s">
        <v>224</v>
      </c>
      <c r="B78" s="3"/>
      <c r="C78" s="228" t="s">
        <v>222</v>
      </c>
      <c r="D78" s="229"/>
      <c r="E78" s="229"/>
      <c r="F78" s="229"/>
      <c r="G78" s="229"/>
      <c r="H78" s="229"/>
      <c r="I78" s="229"/>
      <c r="J78" s="229"/>
      <c r="K78" s="229"/>
      <c r="L78" s="228"/>
      <c r="M78" s="229"/>
      <c r="N78" s="229"/>
      <c r="O78" s="229"/>
      <c r="P78" s="229"/>
      <c r="Q78" s="229"/>
      <c r="R78" s="229"/>
      <c r="S78" s="229"/>
      <c r="T78" s="229"/>
      <c r="U78" s="228"/>
      <c r="V78" s="229"/>
      <c r="W78" s="229"/>
      <c r="X78" s="229"/>
      <c r="Y78" s="229"/>
      <c r="Z78" s="229"/>
      <c r="AA78" s="229"/>
      <c r="AB78" s="229"/>
      <c r="AC78" s="11" t="s">
        <v>223</v>
      </c>
      <c r="AD78" s="11"/>
      <c r="AE78" s="11"/>
      <c r="AF78" s="11"/>
      <c r="AG78" s="14">
        <v>2176890</v>
      </c>
      <c r="AH78" s="14">
        <v>265922</v>
      </c>
      <c r="AI78" s="14"/>
      <c r="AJ78" s="14"/>
      <c r="AK78" s="14">
        <v>265922</v>
      </c>
      <c r="AL78" s="14"/>
    </row>
    <row r="79" spans="1:38">
      <c r="A79" s="3" t="s">
        <v>227</v>
      </c>
      <c r="B79" s="3"/>
      <c r="C79" s="228" t="s">
        <v>225</v>
      </c>
      <c r="D79" s="229"/>
      <c r="E79" s="229"/>
      <c r="F79" s="229"/>
      <c r="G79" s="229"/>
      <c r="H79" s="229"/>
      <c r="I79" s="229"/>
      <c r="J79" s="229"/>
      <c r="K79" s="229"/>
      <c r="L79" s="228"/>
      <c r="M79" s="229"/>
      <c r="N79" s="229"/>
      <c r="O79" s="229"/>
      <c r="P79" s="229"/>
      <c r="Q79" s="229"/>
      <c r="R79" s="229"/>
      <c r="S79" s="229"/>
      <c r="T79" s="229"/>
      <c r="U79" s="228"/>
      <c r="V79" s="229"/>
      <c r="W79" s="229"/>
      <c r="X79" s="229"/>
      <c r="Y79" s="229"/>
      <c r="Z79" s="229"/>
      <c r="AA79" s="229"/>
      <c r="AB79" s="229"/>
      <c r="AC79" s="11" t="s">
        <v>226</v>
      </c>
      <c r="AD79" s="11"/>
      <c r="AE79" s="11"/>
      <c r="AF79" s="11"/>
      <c r="AG79" s="14"/>
      <c r="AH79" s="14"/>
      <c r="AI79" s="14"/>
      <c r="AJ79" s="14"/>
      <c r="AK79" s="14"/>
      <c r="AL79" s="14"/>
    </row>
    <row r="80" spans="1:38">
      <c r="A80" s="3" t="s">
        <v>230</v>
      </c>
      <c r="B80" s="3"/>
      <c r="C80" s="228" t="s">
        <v>228</v>
      </c>
      <c r="D80" s="229"/>
      <c r="E80" s="229"/>
      <c r="F80" s="229"/>
      <c r="G80" s="229"/>
      <c r="H80" s="229"/>
      <c r="I80" s="229"/>
      <c r="J80" s="229"/>
      <c r="K80" s="229"/>
      <c r="L80" s="228"/>
      <c r="M80" s="229"/>
      <c r="N80" s="229"/>
      <c r="O80" s="229"/>
      <c r="P80" s="229"/>
      <c r="Q80" s="229"/>
      <c r="R80" s="229"/>
      <c r="S80" s="229"/>
      <c r="T80" s="229"/>
      <c r="U80" s="228"/>
      <c r="V80" s="229"/>
      <c r="W80" s="229"/>
      <c r="X80" s="229"/>
      <c r="Y80" s="229"/>
      <c r="Z80" s="229"/>
      <c r="AA80" s="229"/>
      <c r="AB80" s="229"/>
      <c r="AC80" s="11" t="s">
        <v>229</v>
      </c>
      <c r="AD80" s="11"/>
      <c r="AE80" s="11"/>
      <c r="AF80" s="11"/>
      <c r="AG80" s="14"/>
      <c r="AH80" s="14"/>
      <c r="AI80" s="14"/>
      <c r="AJ80" s="14"/>
      <c r="AK80" s="14"/>
      <c r="AL80" s="14"/>
    </row>
    <row r="81" spans="1:38">
      <c r="A81" s="3" t="s">
        <v>233</v>
      </c>
      <c r="B81" s="3"/>
      <c r="C81" s="228" t="s">
        <v>231</v>
      </c>
      <c r="D81" s="229"/>
      <c r="E81" s="229"/>
      <c r="F81" s="229"/>
      <c r="G81" s="229"/>
      <c r="H81" s="229"/>
      <c r="I81" s="229"/>
      <c r="J81" s="229"/>
      <c r="K81" s="229"/>
      <c r="L81" s="228"/>
      <c r="M81" s="229"/>
      <c r="N81" s="229"/>
      <c r="O81" s="229"/>
      <c r="P81" s="229"/>
      <c r="Q81" s="229"/>
      <c r="R81" s="229"/>
      <c r="S81" s="229"/>
      <c r="T81" s="229"/>
      <c r="U81" s="228"/>
      <c r="V81" s="229"/>
      <c r="W81" s="229"/>
      <c r="X81" s="229"/>
      <c r="Y81" s="229"/>
      <c r="Z81" s="229"/>
      <c r="AA81" s="229"/>
      <c r="AB81" s="229"/>
      <c r="AC81" s="11" t="s">
        <v>232</v>
      </c>
      <c r="AD81" s="11"/>
      <c r="AE81" s="11"/>
      <c r="AF81" s="11"/>
      <c r="AG81" s="14">
        <v>594000</v>
      </c>
      <c r="AH81" s="14">
        <v>732382</v>
      </c>
      <c r="AI81" s="14"/>
      <c r="AJ81" s="14"/>
      <c r="AK81" s="14">
        <v>699411</v>
      </c>
      <c r="AL81" s="14"/>
    </row>
    <row r="82" spans="1:38">
      <c r="A82" s="3" t="s">
        <v>236</v>
      </c>
      <c r="B82" s="3"/>
      <c r="C82" s="230" t="s">
        <v>234</v>
      </c>
      <c r="D82" s="231"/>
      <c r="E82" s="231"/>
      <c r="F82" s="231"/>
      <c r="G82" s="231"/>
      <c r="H82" s="231"/>
      <c r="I82" s="231"/>
      <c r="J82" s="231"/>
      <c r="K82" s="231"/>
      <c r="L82" s="230"/>
      <c r="M82" s="231"/>
      <c r="N82" s="231"/>
      <c r="O82" s="231"/>
      <c r="P82" s="231"/>
      <c r="Q82" s="231"/>
      <c r="R82" s="231"/>
      <c r="S82" s="231"/>
      <c r="T82" s="231"/>
      <c r="U82" s="230"/>
      <c r="V82" s="231"/>
      <c r="W82" s="231"/>
      <c r="X82" s="231"/>
      <c r="Y82" s="231"/>
      <c r="Z82" s="231"/>
      <c r="AA82" s="231"/>
      <c r="AB82" s="231"/>
      <c r="AC82" s="16" t="s">
        <v>235</v>
      </c>
      <c r="AD82" s="16"/>
      <c r="AE82" s="16"/>
      <c r="AF82" s="16"/>
      <c r="AG82" s="17">
        <f t="shared" ref="AG82:AJ82" si="7">SUM(AG75:AG81)</f>
        <v>2970890</v>
      </c>
      <c r="AH82" s="17">
        <f t="shared" si="7"/>
        <v>4582998</v>
      </c>
      <c r="AI82" s="17">
        <f t="shared" si="7"/>
        <v>0</v>
      </c>
      <c r="AJ82" s="17">
        <f t="shared" si="7"/>
        <v>0</v>
      </c>
      <c r="AK82" s="17">
        <f>SUM(AK75:AK81)</f>
        <v>4322220</v>
      </c>
      <c r="AL82" s="17"/>
    </row>
    <row r="83" spans="1:38" ht="12.75" customHeight="1">
      <c r="A83" s="3" t="s">
        <v>239</v>
      </c>
      <c r="B83" s="3"/>
      <c r="C83" s="228" t="s">
        <v>237</v>
      </c>
      <c r="D83" s="229"/>
      <c r="E83" s="229"/>
      <c r="F83" s="229"/>
      <c r="G83" s="229"/>
      <c r="H83" s="229"/>
      <c r="I83" s="229"/>
      <c r="J83" s="229"/>
      <c r="K83" s="229"/>
      <c r="L83" s="228"/>
      <c r="M83" s="229"/>
      <c r="N83" s="229"/>
      <c r="O83" s="229"/>
      <c r="P83" s="229"/>
      <c r="Q83" s="229"/>
      <c r="R83" s="229"/>
      <c r="S83" s="229"/>
      <c r="T83" s="229"/>
      <c r="U83" s="228"/>
      <c r="V83" s="229"/>
      <c r="W83" s="229"/>
      <c r="X83" s="229"/>
      <c r="Y83" s="229"/>
      <c r="Z83" s="229"/>
      <c r="AA83" s="229"/>
      <c r="AB83" s="229"/>
      <c r="AC83" s="11" t="s">
        <v>238</v>
      </c>
      <c r="AD83" s="11"/>
      <c r="AE83" s="11"/>
      <c r="AF83" s="11"/>
      <c r="AG83" s="14">
        <v>151390091</v>
      </c>
      <c r="AH83" s="14">
        <v>74845279</v>
      </c>
      <c r="AI83" s="14"/>
      <c r="AJ83" s="14"/>
      <c r="AK83" s="14">
        <v>74845279</v>
      </c>
      <c r="AL83" s="14"/>
    </row>
    <row r="84" spans="1:38" ht="12.75" customHeight="1">
      <c r="A84" s="3" t="s">
        <v>242</v>
      </c>
      <c r="B84" s="3"/>
      <c r="C84" s="228" t="s">
        <v>240</v>
      </c>
      <c r="D84" s="229"/>
      <c r="E84" s="229"/>
      <c r="F84" s="229"/>
      <c r="G84" s="229"/>
      <c r="H84" s="229"/>
      <c r="I84" s="229"/>
      <c r="J84" s="229"/>
      <c r="K84" s="229"/>
      <c r="L84" s="228"/>
      <c r="M84" s="229"/>
      <c r="N84" s="229"/>
      <c r="O84" s="229"/>
      <c r="P84" s="229"/>
      <c r="Q84" s="229"/>
      <c r="R84" s="229"/>
      <c r="S84" s="229"/>
      <c r="T84" s="229"/>
      <c r="U84" s="228"/>
      <c r="V84" s="229"/>
      <c r="W84" s="229"/>
      <c r="X84" s="229"/>
      <c r="Y84" s="229"/>
      <c r="Z84" s="229"/>
      <c r="AA84" s="229"/>
      <c r="AB84" s="229"/>
      <c r="AC84" s="11" t="s">
        <v>241</v>
      </c>
      <c r="AD84" s="11"/>
      <c r="AE84" s="11"/>
      <c r="AF84" s="11"/>
      <c r="AG84" s="14"/>
      <c r="AH84" s="14">
        <v>0</v>
      </c>
      <c r="AI84" s="14"/>
      <c r="AJ84" s="14"/>
      <c r="AK84" s="14">
        <v>0</v>
      </c>
      <c r="AL84" s="14"/>
    </row>
    <row r="85" spans="1:38" ht="12.75" customHeight="1">
      <c r="A85" s="3" t="s">
        <v>245</v>
      </c>
      <c r="B85" s="3"/>
      <c r="C85" s="228" t="s">
        <v>243</v>
      </c>
      <c r="D85" s="229"/>
      <c r="E85" s="229"/>
      <c r="F85" s="229"/>
      <c r="G85" s="229"/>
      <c r="H85" s="229"/>
      <c r="I85" s="229"/>
      <c r="J85" s="229"/>
      <c r="K85" s="229"/>
      <c r="L85" s="228"/>
      <c r="M85" s="229"/>
      <c r="N85" s="229"/>
      <c r="O85" s="229"/>
      <c r="P85" s="229"/>
      <c r="Q85" s="229"/>
      <c r="R85" s="229"/>
      <c r="S85" s="229"/>
      <c r="T85" s="229"/>
      <c r="U85" s="228"/>
      <c r="V85" s="229"/>
      <c r="W85" s="229"/>
      <c r="X85" s="229"/>
      <c r="Y85" s="229"/>
      <c r="Z85" s="229"/>
      <c r="AA85" s="229"/>
      <c r="AB85" s="229"/>
      <c r="AC85" s="11" t="s">
        <v>244</v>
      </c>
      <c r="AD85" s="11"/>
      <c r="AE85" s="11"/>
      <c r="AF85" s="11"/>
      <c r="AG85" s="14">
        <v>0</v>
      </c>
      <c r="AH85" s="14">
        <v>0</v>
      </c>
      <c r="AI85" s="14"/>
      <c r="AJ85" s="14"/>
      <c r="AK85" s="14">
        <v>0</v>
      </c>
      <c r="AL85" s="14"/>
    </row>
    <row r="86" spans="1:38" ht="12.75" customHeight="1">
      <c r="A86" s="3" t="s">
        <v>248</v>
      </c>
      <c r="B86" s="3"/>
      <c r="C86" s="228" t="s">
        <v>246</v>
      </c>
      <c r="D86" s="229"/>
      <c r="E86" s="229"/>
      <c r="F86" s="229"/>
      <c r="G86" s="229"/>
      <c r="H86" s="229"/>
      <c r="I86" s="229"/>
      <c r="J86" s="229"/>
      <c r="K86" s="229"/>
      <c r="L86" s="228"/>
      <c r="M86" s="229"/>
      <c r="N86" s="229"/>
      <c r="O86" s="229"/>
      <c r="P86" s="229"/>
      <c r="Q86" s="229"/>
      <c r="R86" s="229"/>
      <c r="S86" s="229"/>
      <c r="T86" s="229"/>
      <c r="U86" s="228"/>
      <c r="V86" s="229"/>
      <c r="W86" s="229"/>
      <c r="X86" s="229"/>
      <c r="Y86" s="229"/>
      <c r="Z86" s="229"/>
      <c r="AA86" s="229"/>
      <c r="AB86" s="229"/>
      <c r="AC86" s="11" t="s">
        <v>247</v>
      </c>
      <c r="AD86" s="11"/>
      <c r="AE86" s="11"/>
      <c r="AF86" s="11"/>
      <c r="AG86" s="14">
        <v>1350000</v>
      </c>
      <c r="AH86" s="14">
        <v>2876999</v>
      </c>
      <c r="AI86" s="14"/>
      <c r="AJ86" s="14"/>
      <c r="AK86" s="14">
        <v>2876999</v>
      </c>
      <c r="AL86" s="14"/>
    </row>
    <row r="87" spans="1:38" ht="12.75" customHeight="1">
      <c r="A87" s="3" t="s">
        <v>251</v>
      </c>
      <c r="B87" s="3"/>
      <c r="C87" s="230" t="s">
        <v>249</v>
      </c>
      <c r="D87" s="231"/>
      <c r="E87" s="231"/>
      <c r="F87" s="231"/>
      <c r="G87" s="231"/>
      <c r="H87" s="231"/>
      <c r="I87" s="231"/>
      <c r="J87" s="231"/>
      <c r="K87" s="231"/>
      <c r="L87" s="230"/>
      <c r="M87" s="231"/>
      <c r="N87" s="231"/>
      <c r="O87" s="231"/>
      <c r="P87" s="231"/>
      <c r="Q87" s="231"/>
      <c r="R87" s="231"/>
      <c r="S87" s="231"/>
      <c r="T87" s="231"/>
      <c r="U87" s="230"/>
      <c r="V87" s="231"/>
      <c r="W87" s="231"/>
      <c r="X87" s="231"/>
      <c r="Y87" s="231"/>
      <c r="Z87" s="231"/>
      <c r="AA87" s="231"/>
      <c r="AB87" s="231"/>
      <c r="AC87" s="16" t="s">
        <v>250</v>
      </c>
      <c r="AD87" s="16"/>
      <c r="AE87" s="16"/>
      <c r="AF87" s="16"/>
      <c r="AG87" s="17">
        <f>AG83+AG85+AG86</f>
        <v>152740091</v>
      </c>
      <c r="AH87" s="17">
        <f>AH83+AH85+AH86+AH84</f>
        <v>77722278</v>
      </c>
      <c r="AI87" s="17">
        <f t="shared" ref="AI87" si="8">AI83+AI85+AI86</f>
        <v>0</v>
      </c>
      <c r="AJ87" s="17">
        <f>SUM(AJ83:AJ86)</f>
        <v>0</v>
      </c>
      <c r="AK87" s="17">
        <f>SUM(AK83:AK86)</f>
        <v>77722278</v>
      </c>
      <c r="AL87" s="17"/>
    </row>
    <row r="88" spans="1:38" ht="12.75" hidden="1" customHeight="1">
      <c r="A88" s="3" t="s">
        <v>254</v>
      </c>
      <c r="B88" s="3"/>
      <c r="C88" s="228" t="s">
        <v>252</v>
      </c>
      <c r="D88" s="229"/>
      <c r="E88" s="229"/>
      <c r="F88" s="229"/>
      <c r="G88" s="229"/>
      <c r="H88" s="229"/>
      <c r="I88" s="229"/>
      <c r="J88" s="229"/>
      <c r="K88" s="229"/>
      <c r="L88" s="228"/>
      <c r="M88" s="229"/>
      <c r="N88" s="229"/>
      <c r="O88" s="229"/>
      <c r="P88" s="229"/>
      <c r="Q88" s="229"/>
      <c r="R88" s="229"/>
      <c r="S88" s="229"/>
      <c r="T88" s="229"/>
      <c r="U88" s="228"/>
      <c r="V88" s="229"/>
      <c r="W88" s="229"/>
      <c r="X88" s="229"/>
      <c r="Y88" s="229"/>
      <c r="Z88" s="229"/>
      <c r="AA88" s="229"/>
      <c r="AB88" s="229"/>
      <c r="AC88" s="11" t="s">
        <v>253</v>
      </c>
      <c r="AD88" s="11"/>
      <c r="AE88" s="11"/>
      <c r="AF88" s="11"/>
      <c r="AG88" s="14"/>
      <c r="AH88" s="14"/>
      <c r="AI88" s="14"/>
      <c r="AJ88" s="14"/>
      <c r="AK88" s="14"/>
      <c r="AL88" s="14"/>
    </row>
    <row r="89" spans="1:38" ht="12.75" hidden="1" customHeight="1">
      <c r="A89" s="3" t="s">
        <v>257</v>
      </c>
      <c r="B89" s="3"/>
      <c r="C89" s="228" t="s">
        <v>255</v>
      </c>
      <c r="D89" s="229"/>
      <c r="E89" s="229"/>
      <c r="F89" s="229"/>
      <c r="G89" s="229"/>
      <c r="H89" s="229"/>
      <c r="I89" s="229"/>
      <c r="J89" s="229"/>
      <c r="K89" s="229"/>
      <c r="L89" s="228"/>
      <c r="M89" s="229"/>
      <c r="N89" s="229"/>
      <c r="O89" s="229"/>
      <c r="P89" s="229"/>
      <c r="Q89" s="229"/>
      <c r="R89" s="229"/>
      <c r="S89" s="229"/>
      <c r="T89" s="229"/>
      <c r="U89" s="228"/>
      <c r="V89" s="229"/>
      <c r="W89" s="229"/>
      <c r="X89" s="229"/>
      <c r="Y89" s="229"/>
      <c r="Z89" s="229"/>
      <c r="AA89" s="229"/>
      <c r="AB89" s="229"/>
      <c r="AC89" s="11" t="s">
        <v>256</v>
      </c>
      <c r="AD89" s="11"/>
      <c r="AE89" s="11"/>
      <c r="AF89" s="11"/>
      <c r="AG89" s="14"/>
      <c r="AH89" s="14"/>
      <c r="AI89" s="14"/>
      <c r="AJ89" s="14"/>
      <c r="AK89" s="14"/>
      <c r="AL89" s="14"/>
    </row>
    <row r="90" spans="1:38" ht="12.75" hidden="1" customHeight="1">
      <c r="A90" s="3" t="s">
        <v>260</v>
      </c>
      <c r="B90" s="3"/>
      <c r="C90" s="228" t="s">
        <v>258</v>
      </c>
      <c r="D90" s="229"/>
      <c r="E90" s="229"/>
      <c r="F90" s="229"/>
      <c r="G90" s="229"/>
      <c r="H90" s="229"/>
      <c r="I90" s="229"/>
      <c r="J90" s="229"/>
      <c r="K90" s="229"/>
      <c r="L90" s="228"/>
      <c r="M90" s="229"/>
      <c r="N90" s="229"/>
      <c r="O90" s="229"/>
      <c r="P90" s="229"/>
      <c r="Q90" s="229"/>
      <c r="R90" s="229"/>
      <c r="S90" s="229"/>
      <c r="T90" s="229"/>
      <c r="U90" s="228"/>
      <c r="V90" s="229"/>
      <c r="W90" s="229"/>
      <c r="X90" s="229"/>
      <c r="Y90" s="229"/>
      <c r="Z90" s="229"/>
      <c r="AA90" s="229"/>
      <c r="AB90" s="229"/>
      <c r="AC90" s="11" t="s">
        <v>259</v>
      </c>
      <c r="AD90" s="11"/>
      <c r="AE90" s="11"/>
      <c r="AF90" s="11"/>
      <c r="AG90" s="14"/>
      <c r="AH90" s="14"/>
      <c r="AI90" s="14"/>
      <c r="AJ90" s="14"/>
      <c r="AK90" s="14"/>
      <c r="AL90" s="14"/>
    </row>
    <row r="91" spans="1:38" ht="12.75" hidden="1" customHeight="1">
      <c r="A91" s="3" t="s">
        <v>263</v>
      </c>
      <c r="B91" s="3"/>
      <c r="C91" s="228" t="s">
        <v>261</v>
      </c>
      <c r="D91" s="229"/>
      <c r="E91" s="229"/>
      <c r="F91" s="229"/>
      <c r="G91" s="229"/>
      <c r="H91" s="229"/>
      <c r="I91" s="229"/>
      <c r="J91" s="229"/>
      <c r="K91" s="229"/>
      <c r="L91" s="228"/>
      <c r="M91" s="229"/>
      <c r="N91" s="229"/>
      <c r="O91" s="229"/>
      <c r="P91" s="229"/>
      <c r="Q91" s="229"/>
      <c r="R91" s="229"/>
      <c r="S91" s="229"/>
      <c r="T91" s="229"/>
      <c r="U91" s="228"/>
      <c r="V91" s="229"/>
      <c r="W91" s="229"/>
      <c r="X91" s="229"/>
      <c r="Y91" s="229"/>
      <c r="Z91" s="229"/>
      <c r="AA91" s="229"/>
      <c r="AB91" s="229"/>
      <c r="AC91" s="11" t="s">
        <v>262</v>
      </c>
      <c r="AD91" s="11"/>
      <c r="AE91" s="11"/>
      <c r="AF91" s="11"/>
      <c r="AG91" s="14"/>
      <c r="AH91" s="14"/>
      <c r="AI91" s="14"/>
      <c r="AJ91" s="14"/>
      <c r="AK91" s="14"/>
      <c r="AL91" s="14"/>
    </row>
    <row r="92" spans="1:38" ht="12.75" hidden="1" customHeight="1">
      <c r="A92" s="3" t="s">
        <v>266</v>
      </c>
      <c r="B92" s="3"/>
      <c r="C92" s="228" t="s">
        <v>264</v>
      </c>
      <c r="D92" s="229"/>
      <c r="E92" s="229"/>
      <c r="F92" s="229"/>
      <c r="G92" s="229"/>
      <c r="H92" s="229"/>
      <c r="I92" s="229"/>
      <c r="J92" s="229"/>
      <c r="K92" s="229"/>
      <c r="L92" s="228"/>
      <c r="M92" s="229"/>
      <c r="N92" s="229"/>
      <c r="O92" s="229"/>
      <c r="P92" s="229"/>
      <c r="Q92" s="229"/>
      <c r="R92" s="229"/>
      <c r="S92" s="229"/>
      <c r="T92" s="229"/>
      <c r="U92" s="228"/>
      <c r="V92" s="229"/>
      <c r="W92" s="229"/>
      <c r="X92" s="229"/>
      <c r="Y92" s="229"/>
      <c r="Z92" s="229"/>
      <c r="AA92" s="229"/>
      <c r="AB92" s="229"/>
      <c r="AC92" s="11" t="s">
        <v>265</v>
      </c>
      <c r="AD92" s="11"/>
      <c r="AE92" s="11"/>
      <c r="AF92" s="11"/>
      <c r="AG92" s="14"/>
      <c r="AH92" s="14"/>
      <c r="AI92" s="14"/>
      <c r="AJ92" s="14"/>
      <c r="AK92" s="14"/>
      <c r="AL92" s="14"/>
    </row>
    <row r="93" spans="1:38" ht="12.75" hidden="1" customHeight="1">
      <c r="A93" s="3" t="s">
        <v>269</v>
      </c>
      <c r="B93" s="3"/>
      <c r="C93" s="228" t="s">
        <v>267</v>
      </c>
      <c r="D93" s="229"/>
      <c r="E93" s="229"/>
      <c r="F93" s="229"/>
      <c r="G93" s="229"/>
      <c r="H93" s="229"/>
      <c r="I93" s="229"/>
      <c r="J93" s="229"/>
      <c r="K93" s="229"/>
      <c r="L93" s="228"/>
      <c r="M93" s="229"/>
      <c r="N93" s="229"/>
      <c r="O93" s="229"/>
      <c r="P93" s="229"/>
      <c r="Q93" s="229"/>
      <c r="R93" s="229"/>
      <c r="S93" s="229"/>
      <c r="T93" s="229"/>
      <c r="U93" s="228"/>
      <c r="V93" s="229"/>
      <c r="W93" s="229"/>
      <c r="X93" s="229"/>
      <c r="Y93" s="229"/>
      <c r="Z93" s="229"/>
      <c r="AA93" s="229"/>
      <c r="AB93" s="229"/>
      <c r="AC93" s="11" t="s">
        <v>268</v>
      </c>
      <c r="AD93" s="11"/>
      <c r="AE93" s="11"/>
      <c r="AF93" s="11"/>
      <c r="AG93" s="14"/>
      <c r="AH93" s="14"/>
      <c r="AI93" s="14"/>
      <c r="AJ93" s="14"/>
      <c r="AK93" s="14"/>
      <c r="AL93" s="14"/>
    </row>
    <row r="94" spans="1:38" ht="12.75" hidden="1" customHeight="1">
      <c r="A94" s="3" t="s">
        <v>272</v>
      </c>
      <c r="B94" s="3"/>
      <c r="C94" s="228" t="s">
        <v>270</v>
      </c>
      <c r="D94" s="229"/>
      <c r="E94" s="229"/>
      <c r="F94" s="229"/>
      <c r="G94" s="229"/>
      <c r="H94" s="229"/>
      <c r="I94" s="229"/>
      <c r="J94" s="229"/>
      <c r="K94" s="229"/>
      <c r="L94" s="228"/>
      <c r="M94" s="229"/>
      <c r="N94" s="229"/>
      <c r="O94" s="229"/>
      <c r="P94" s="229"/>
      <c r="Q94" s="229"/>
      <c r="R94" s="229"/>
      <c r="S94" s="229"/>
      <c r="T94" s="229"/>
      <c r="U94" s="228"/>
      <c r="V94" s="229"/>
      <c r="W94" s="229"/>
      <c r="X94" s="229"/>
      <c r="Y94" s="229"/>
      <c r="Z94" s="229"/>
      <c r="AA94" s="229"/>
      <c r="AB94" s="229"/>
      <c r="AC94" s="11" t="s">
        <v>271</v>
      </c>
      <c r="AD94" s="11"/>
      <c r="AE94" s="11"/>
      <c r="AF94" s="11"/>
      <c r="AG94" s="14"/>
      <c r="AH94" s="14"/>
      <c r="AI94" s="14"/>
      <c r="AJ94" s="14"/>
      <c r="AK94" s="14"/>
      <c r="AL94" s="14"/>
    </row>
    <row r="95" spans="1:38" ht="12.75" hidden="1" customHeight="1">
      <c r="A95" s="3" t="s">
        <v>275</v>
      </c>
      <c r="B95" s="3"/>
      <c r="C95" s="228" t="s">
        <v>273</v>
      </c>
      <c r="D95" s="229"/>
      <c r="E95" s="229"/>
      <c r="F95" s="229"/>
      <c r="G95" s="229"/>
      <c r="H95" s="229"/>
      <c r="I95" s="229"/>
      <c r="J95" s="229"/>
      <c r="K95" s="229"/>
      <c r="L95" s="228"/>
      <c r="M95" s="229"/>
      <c r="N95" s="229"/>
      <c r="O95" s="229"/>
      <c r="P95" s="229"/>
      <c r="Q95" s="229"/>
      <c r="R95" s="229"/>
      <c r="S95" s="229"/>
      <c r="T95" s="229"/>
      <c r="U95" s="228"/>
      <c r="V95" s="229"/>
      <c r="W95" s="229"/>
      <c r="X95" s="229"/>
      <c r="Y95" s="229"/>
      <c r="Z95" s="229"/>
      <c r="AA95" s="229"/>
      <c r="AB95" s="229"/>
      <c r="AC95" s="11" t="s">
        <v>274</v>
      </c>
      <c r="AD95" s="11"/>
      <c r="AE95" s="11"/>
      <c r="AF95" s="11"/>
      <c r="AG95" s="14">
        <v>0</v>
      </c>
      <c r="AH95" s="14"/>
      <c r="AI95" s="14"/>
      <c r="AJ95" s="14"/>
      <c r="AK95" s="14"/>
      <c r="AL95" s="14"/>
    </row>
    <row r="96" spans="1:38" ht="12.75" hidden="1" customHeight="1">
      <c r="A96" s="3" t="s">
        <v>278</v>
      </c>
      <c r="B96" s="3"/>
      <c r="C96" s="230" t="s">
        <v>276</v>
      </c>
      <c r="D96" s="231"/>
      <c r="E96" s="231"/>
      <c r="F96" s="231"/>
      <c r="G96" s="231"/>
      <c r="H96" s="231"/>
      <c r="I96" s="231"/>
      <c r="J96" s="231"/>
      <c r="K96" s="231"/>
      <c r="L96" s="230"/>
      <c r="M96" s="231"/>
      <c r="N96" s="231"/>
      <c r="O96" s="231"/>
      <c r="P96" s="231"/>
      <c r="Q96" s="231"/>
      <c r="R96" s="231"/>
      <c r="S96" s="231"/>
      <c r="T96" s="231"/>
      <c r="U96" s="230"/>
      <c r="V96" s="231"/>
      <c r="W96" s="231"/>
      <c r="X96" s="231"/>
      <c r="Y96" s="231"/>
      <c r="Z96" s="231"/>
      <c r="AA96" s="231"/>
      <c r="AB96" s="231"/>
      <c r="AC96" s="16" t="s">
        <v>277</v>
      </c>
      <c r="AD96" s="16"/>
      <c r="AE96" s="16"/>
      <c r="AF96" s="16"/>
      <c r="AG96" s="17">
        <v>0</v>
      </c>
      <c r="AH96" s="17"/>
      <c r="AI96" s="17"/>
      <c r="AJ96" s="17"/>
      <c r="AK96" s="17"/>
      <c r="AL96" s="17"/>
    </row>
    <row r="97" spans="1:38">
      <c r="A97" s="3" t="s">
        <v>711</v>
      </c>
      <c r="B97" s="3"/>
      <c r="C97" s="230" t="s">
        <v>279</v>
      </c>
      <c r="D97" s="231"/>
      <c r="E97" s="231"/>
      <c r="F97" s="231"/>
      <c r="G97" s="231"/>
      <c r="H97" s="231"/>
      <c r="I97" s="231"/>
      <c r="J97" s="231"/>
      <c r="K97" s="231"/>
      <c r="L97" s="230"/>
      <c r="M97" s="231"/>
      <c r="N97" s="231"/>
      <c r="O97" s="231"/>
      <c r="P97" s="231"/>
      <c r="Q97" s="231"/>
      <c r="R97" s="231"/>
      <c r="S97" s="231"/>
      <c r="T97" s="231"/>
      <c r="U97" s="230"/>
      <c r="V97" s="231"/>
      <c r="W97" s="231"/>
      <c r="X97" s="231"/>
      <c r="Y97" s="231"/>
      <c r="Z97" s="231"/>
      <c r="AA97" s="231"/>
      <c r="AB97" s="231"/>
      <c r="AC97" s="16" t="s">
        <v>280</v>
      </c>
      <c r="AD97" s="16"/>
      <c r="AE97" s="16"/>
      <c r="AF97" s="16"/>
      <c r="AG97" s="17">
        <f>AG25+AG26+AG51+AG60+AG74+AG87+AG96+AG82</f>
        <v>398994864</v>
      </c>
      <c r="AH97" s="17">
        <f>AH25+AH26+AH51+AH60+AH74+AH87+AH96+AH82</f>
        <v>621166369</v>
      </c>
      <c r="AI97" s="17">
        <f t="shared" ref="AI97:AK97" si="9">AI25+AI26+AI51+AI60+AI74+AI87+AI96+AI82</f>
        <v>0</v>
      </c>
      <c r="AJ97" s="17">
        <f t="shared" si="9"/>
        <v>0</v>
      </c>
      <c r="AK97" s="17">
        <f t="shared" si="9"/>
        <v>352981592</v>
      </c>
      <c r="AL97" s="17">
        <f>AL24+AL26</f>
        <v>0</v>
      </c>
    </row>
    <row r="98" spans="1:38" ht="26.25" customHeight="1">
      <c r="A98" s="3" t="s">
        <v>9</v>
      </c>
      <c r="B98" s="9"/>
      <c r="C98" s="226" t="s">
        <v>282</v>
      </c>
      <c r="D98" s="227"/>
      <c r="E98" s="227"/>
      <c r="F98" s="227"/>
      <c r="G98" s="227"/>
      <c r="H98" s="227"/>
      <c r="I98" s="227"/>
      <c r="J98" s="227"/>
      <c r="K98" s="227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5"/>
      <c r="AD98" s="6"/>
      <c r="AE98" s="6"/>
      <c r="AF98" s="7"/>
      <c r="AG98" s="8"/>
      <c r="AH98" s="8"/>
      <c r="AI98" s="8"/>
      <c r="AJ98" s="8"/>
      <c r="AK98" s="8"/>
      <c r="AL98" s="8"/>
    </row>
    <row r="99" spans="1:38">
      <c r="A99" s="232" t="s">
        <v>283</v>
      </c>
      <c r="B99" s="233"/>
      <c r="C99" s="234" t="s">
        <v>284</v>
      </c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6"/>
      <c r="AC99" s="237" t="s">
        <v>285</v>
      </c>
      <c r="AD99" s="238"/>
      <c r="AE99" s="238"/>
      <c r="AF99" s="239"/>
      <c r="AG99" s="17">
        <v>80822950</v>
      </c>
      <c r="AH99" s="17">
        <v>81938774</v>
      </c>
      <c r="AI99" s="17"/>
      <c r="AJ99" s="17"/>
      <c r="AK99" s="17">
        <v>81938774</v>
      </c>
      <c r="AL99" s="17"/>
    </row>
    <row r="100" spans="1:38">
      <c r="A100" s="232" t="s">
        <v>286</v>
      </c>
      <c r="B100" s="233"/>
      <c r="C100" s="240" t="s">
        <v>287</v>
      </c>
      <c r="D100" s="241"/>
      <c r="E100" s="241"/>
      <c r="F100" s="241"/>
      <c r="G100" s="241"/>
      <c r="H100" s="241"/>
      <c r="I100" s="241"/>
      <c r="J100" s="241"/>
      <c r="K100" s="241"/>
      <c r="L100" s="241"/>
      <c r="M100" s="241"/>
      <c r="N100" s="241"/>
      <c r="O100" s="241"/>
      <c r="P100" s="241"/>
      <c r="Q100" s="241"/>
      <c r="R100" s="241"/>
      <c r="S100" s="241"/>
      <c r="T100" s="241"/>
      <c r="U100" s="241"/>
      <c r="V100" s="241"/>
      <c r="W100" s="241"/>
      <c r="X100" s="241"/>
      <c r="Y100" s="241"/>
      <c r="Z100" s="241"/>
      <c r="AA100" s="241"/>
      <c r="AB100" s="242"/>
      <c r="AC100" s="237" t="s">
        <v>288</v>
      </c>
      <c r="AD100" s="238"/>
      <c r="AE100" s="238"/>
      <c r="AF100" s="239"/>
      <c r="AG100" s="17">
        <v>89691827</v>
      </c>
      <c r="AH100" s="17">
        <v>94873343</v>
      </c>
      <c r="AI100" s="17"/>
      <c r="AJ100" s="17"/>
      <c r="AK100" s="17">
        <v>94873343</v>
      </c>
      <c r="AL100" s="17"/>
    </row>
    <row r="101" spans="1:38">
      <c r="A101" s="232" t="s">
        <v>289</v>
      </c>
      <c r="B101" s="233"/>
      <c r="C101" s="240" t="s">
        <v>290</v>
      </c>
      <c r="D101" s="241"/>
      <c r="E101" s="241"/>
      <c r="F101" s="241"/>
      <c r="G101" s="241"/>
      <c r="H101" s="241"/>
      <c r="I101" s="241"/>
      <c r="J101" s="241"/>
      <c r="K101" s="241"/>
      <c r="L101" s="241"/>
      <c r="M101" s="241"/>
      <c r="N101" s="241"/>
      <c r="O101" s="241"/>
      <c r="P101" s="241"/>
      <c r="Q101" s="241"/>
      <c r="R101" s="241"/>
      <c r="S101" s="241"/>
      <c r="T101" s="241"/>
      <c r="U101" s="241"/>
      <c r="V101" s="241"/>
      <c r="W101" s="241"/>
      <c r="X101" s="241"/>
      <c r="Y101" s="241"/>
      <c r="Z101" s="241"/>
      <c r="AA101" s="241"/>
      <c r="AB101" s="242"/>
      <c r="AC101" s="237" t="s">
        <v>291</v>
      </c>
      <c r="AD101" s="238"/>
      <c r="AE101" s="238"/>
      <c r="AF101" s="239"/>
      <c r="AG101" s="17">
        <v>34465173</v>
      </c>
      <c r="AH101" s="17">
        <v>34964164</v>
      </c>
      <c r="AI101" s="17"/>
      <c r="AJ101" s="17"/>
      <c r="AK101" s="17">
        <v>34964164</v>
      </c>
      <c r="AL101" s="17"/>
    </row>
    <row r="102" spans="1:38">
      <c r="A102" s="232" t="s">
        <v>292</v>
      </c>
      <c r="B102" s="233"/>
      <c r="C102" s="240" t="s">
        <v>293</v>
      </c>
      <c r="D102" s="241"/>
      <c r="E102" s="241"/>
      <c r="F102" s="241"/>
      <c r="G102" s="241"/>
      <c r="H102" s="241"/>
      <c r="I102" s="241"/>
      <c r="J102" s="241"/>
      <c r="K102" s="241"/>
      <c r="L102" s="241"/>
      <c r="M102" s="241"/>
      <c r="N102" s="241"/>
      <c r="O102" s="241"/>
      <c r="P102" s="241"/>
      <c r="Q102" s="241"/>
      <c r="R102" s="241"/>
      <c r="S102" s="241"/>
      <c r="T102" s="241"/>
      <c r="U102" s="241"/>
      <c r="V102" s="241"/>
      <c r="W102" s="241"/>
      <c r="X102" s="241"/>
      <c r="Y102" s="241"/>
      <c r="Z102" s="241"/>
      <c r="AA102" s="241"/>
      <c r="AB102" s="242"/>
      <c r="AC102" s="237" t="s">
        <v>294</v>
      </c>
      <c r="AD102" s="238"/>
      <c r="AE102" s="238"/>
      <c r="AF102" s="239"/>
      <c r="AG102" s="17">
        <v>3720960</v>
      </c>
      <c r="AH102" s="17">
        <v>3720960</v>
      </c>
      <c r="AI102" s="17"/>
      <c r="AJ102" s="17"/>
      <c r="AK102" s="17">
        <v>3720960</v>
      </c>
      <c r="AL102" s="17"/>
    </row>
    <row r="103" spans="1:38">
      <c r="A103" s="232" t="s">
        <v>295</v>
      </c>
      <c r="B103" s="233"/>
      <c r="C103" s="240" t="s">
        <v>296</v>
      </c>
      <c r="D103" s="241"/>
      <c r="E103" s="241"/>
      <c r="F103" s="241"/>
      <c r="G103" s="241"/>
      <c r="H103" s="241"/>
      <c r="I103" s="241"/>
      <c r="J103" s="241"/>
      <c r="K103" s="241"/>
      <c r="L103" s="241"/>
      <c r="M103" s="241"/>
      <c r="N103" s="241"/>
      <c r="O103" s="241"/>
      <c r="P103" s="241"/>
      <c r="Q103" s="241"/>
      <c r="R103" s="241"/>
      <c r="S103" s="241"/>
      <c r="T103" s="241"/>
      <c r="U103" s="241"/>
      <c r="V103" s="241"/>
      <c r="W103" s="241"/>
      <c r="X103" s="241"/>
      <c r="Y103" s="241"/>
      <c r="Z103" s="241"/>
      <c r="AA103" s="241"/>
      <c r="AB103" s="242"/>
      <c r="AC103" s="237" t="s">
        <v>297</v>
      </c>
      <c r="AD103" s="238"/>
      <c r="AE103" s="238"/>
      <c r="AF103" s="239"/>
      <c r="AG103" s="17">
        <v>0</v>
      </c>
      <c r="AH103" s="17">
        <v>0</v>
      </c>
      <c r="AI103" s="17"/>
      <c r="AJ103" s="17"/>
      <c r="AK103" s="17">
        <v>0</v>
      </c>
      <c r="AL103" s="17"/>
    </row>
    <row r="104" spans="1:38">
      <c r="A104" s="232" t="s">
        <v>298</v>
      </c>
      <c r="B104" s="233"/>
      <c r="C104" s="240" t="s">
        <v>299</v>
      </c>
      <c r="D104" s="241"/>
      <c r="E104" s="241"/>
      <c r="F104" s="241"/>
      <c r="G104" s="241"/>
      <c r="H104" s="241"/>
      <c r="I104" s="241"/>
      <c r="J104" s="241"/>
      <c r="K104" s="241"/>
      <c r="L104" s="241"/>
      <c r="M104" s="241"/>
      <c r="N104" s="241"/>
      <c r="O104" s="241"/>
      <c r="P104" s="241"/>
      <c r="Q104" s="241"/>
      <c r="R104" s="241"/>
      <c r="S104" s="241"/>
      <c r="T104" s="241"/>
      <c r="U104" s="241"/>
      <c r="V104" s="241"/>
      <c r="W104" s="241"/>
      <c r="X104" s="241"/>
      <c r="Y104" s="241"/>
      <c r="Z104" s="241"/>
      <c r="AA104" s="241"/>
      <c r="AB104" s="242"/>
      <c r="AC104" s="237" t="s">
        <v>300</v>
      </c>
      <c r="AD104" s="238"/>
      <c r="AE104" s="238"/>
      <c r="AF104" s="239"/>
      <c r="AG104" s="17"/>
      <c r="AH104" s="17">
        <v>3442916</v>
      </c>
      <c r="AI104" s="17"/>
      <c r="AJ104" s="17"/>
      <c r="AK104" s="17">
        <v>3442916</v>
      </c>
      <c r="AL104" s="17"/>
    </row>
    <row r="105" spans="1:38">
      <c r="A105" s="243" t="s">
        <v>301</v>
      </c>
      <c r="B105" s="244"/>
      <c r="C105" s="245" t="s">
        <v>302</v>
      </c>
      <c r="D105" s="246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  <c r="R105" s="246"/>
      <c r="S105" s="246"/>
      <c r="T105" s="246"/>
      <c r="U105" s="246"/>
      <c r="V105" s="246"/>
      <c r="W105" s="246"/>
      <c r="X105" s="246"/>
      <c r="Y105" s="246"/>
      <c r="Z105" s="246"/>
      <c r="AA105" s="246"/>
      <c r="AB105" s="247"/>
      <c r="AC105" s="248" t="s">
        <v>303</v>
      </c>
      <c r="AD105" s="249"/>
      <c r="AE105" s="249"/>
      <c r="AF105" s="250"/>
      <c r="AG105" s="17">
        <f>AG99+AG100+AG101+AG102+AG103</f>
        <v>208700910</v>
      </c>
      <c r="AH105" s="17">
        <f>AH99+AH100+AH101+AH102+AH103+AH104</f>
        <v>218940157</v>
      </c>
      <c r="AI105" s="17">
        <f>AI99+AI100+AI101+AI102+AI103</f>
        <v>0</v>
      </c>
      <c r="AJ105" s="17">
        <f>SUM(AJ99:AJ104)</f>
        <v>0</v>
      </c>
      <c r="AK105" s="17">
        <f>SUM(AK99:AK104)</f>
        <v>218940157</v>
      </c>
      <c r="AL105" s="17">
        <f>AL99+AL100+AL101+AL102+AL103</f>
        <v>0</v>
      </c>
    </row>
    <row r="106" spans="1:38" hidden="1">
      <c r="A106" s="232" t="s">
        <v>304</v>
      </c>
      <c r="B106" s="233"/>
      <c r="C106" s="240" t="s">
        <v>305</v>
      </c>
      <c r="D106" s="241"/>
      <c r="E106" s="241"/>
      <c r="F106" s="241"/>
      <c r="G106" s="241"/>
      <c r="H106" s="241"/>
      <c r="I106" s="241"/>
      <c r="J106" s="241"/>
      <c r="K106" s="241"/>
      <c r="L106" s="241"/>
      <c r="M106" s="241"/>
      <c r="N106" s="241"/>
      <c r="O106" s="241"/>
      <c r="P106" s="241"/>
      <c r="Q106" s="241"/>
      <c r="R106" s="241"/>
      <c r="S106" s="241"/>
      <c r="T106" s="241"/>
      <c r="U106" s="241"/>
      <c r="V106" s="241"/>
      <c r="W106" s="241"/>
      <c r="X106" s="241"/>
      <c r="Y106" s="241"/>
      <c r="Z106" s="241"/>
      <c r="AA106" s="241"/>
      <c r="AB106" s="242"/>
      <c r="AC106" s="237" t="s">
        <v>306</v>
      </c>
      <c r="AD106" s="238"/>
      <c r="AE106" s="238"/>
      <c r="AF106" s="239"/>
      <c r="AG106" s="17"/>
      <c r="AH106" s="17"/>
      <c r="AI106" s="17"/>
      <c r="AJ106" s="17"/>
      <c r="AK106" s="17"/>
      <c r="AL106" s="17"/>
    </row>
    <row r="107" spans="1:38" hidden="1">
      <c r="A107" s="232" t="s">
        <v>307</v>
      </c>
      <c r="B107" s="233"/>
      <c r="C107" s="240" t="s">
        <v>308</v>
      </c>
      <c r="D107" s="241"/>
      <c r="E107" s="241"/>
      <c r="F107" s="241"/>
      <c r="G107" s="241"/>
      <c r="H107" s="241"/>
      <c r="I107" s="241"/>
      <c r="J107" s="241"/>
      <c r="K107" s="241"/>
      <c r="L107" s="241"/>
      <c r="M107" s="241"/>
      <c r="N107" s="241"/>
      <c r="O107" s="241"/>
      <c r="P107" s="241"/>
      <c r="Q107" s="241"/>
      <c r="R107" s="241"/>
      <c r="S107" s="241"/>
      <c r="T107" s="241"/>
      <c r="U107" s="241"/>
      <c r="V107" s="241"/>
      <c r="W107" s="241"/>
      <c r="X107" s="241"/>
      <c r="Y107" s="241"/>
      <c r="Z107" s="241"/>
      <c r="AA107" s="241"/>
      <c r="AB107" s="242"/>
      <c r="AC107" s="237" t="s">
        <v>309</v>
      </c>
      <c r="AD107" s="238"/>
      <c r="AE107" s="238"/>
      <c r="AF107" s="239"/>
      <c r="AG107" s="17"/>
      <c r="AH107" s="17"/>
      <c r="AI107" s="17"/>
      <c r="AJ107" s="17"/>
      <c r="AK107" s="17"/>
      <c r="AL107" s="17"/>
    </row>
    <row r="108" spans="1:38" hidden="1">
      <c r="A108" s="232" t="s">
        <v>310</v>
      </c>
      <c r="B108" s="233"/>
      <c r="C108" s="240" t="s">
        <v>311</v>
      </c>
      <c r="D108" s="241"/>
      <c r="E108" s="241"/>
      <c r="F108" s="241"/>
      <c r="G108" s="241"/>
      <c r="H108" s="241"/>
      <c r="I108" s="241"/>
      <c r="J108" s="241"/>
      <c r="K108" s="241"/>
      <c r="L108" s="241"/>
      <c r="M108" s="241"/>
      <c r="N108" s="241"/>
      <c r="O108" s="241"/>
      <c r="P108" s="241"/>
      <c r="Q108" s="241"/>
      <c r="R108" s="241"/>
      <c r="S108" s="241"/>
      <c r="T108" s="241"/>
      <c r="U108" s="241"/>
      <c r="V108" s="241"/>
      <c r="W108" s="241"/>
      <c r="X108" s="241"/>
      <c r="Y108" s="241"/>
      <c r="Z108" s="241"/>
      <c r="AA108" s="241"/>
      <c r="AB108" s="242"/>
      <c r="AC108" s="237" t="s">
        <v>312</v>
      </c>
      <c r="AD108" s="238"/>
      <c r="AE108" s="238"/>
      <c r="AF108" s="239"/>
      <c r="AG108" s="17"/>
      <c r="AH108" s="17"/>
      <c r="AI108" s="17"/>
      <c r="AJ108" s="17"/>
      <c r="AK108" s="17"/>
      <c r="AL108" s="17"/>
    </row>
    <row r="109" spans="1:38" hidden="1">
      <c r="A109" s="232" t="s">
        <v>313</v>
      </c>
      <c r="B109" s="233"/>
      <c r="C109" s="240" t="s">
        <v>314</v>
      </c>
      <c r="D109" s="241"/>
      <c r="E109" s="241"/>
      <c r="F109" s="241"/>
      <c r="G109" s="241"/>
      <c r="H109" s="241"/>
      <c r="I109" s="241"/>
      <c r="J109" s="241"/>
      <c r="K109" s="241"/>
      <c r="L109" s="241"/>
      <c r="M109" s="241"/>
      <c r="N109" s="241"/>
      <c r="O109" s="241"/>
      <c r="P109" s="241"/>
      <c r="Q109" s="241"/>
      <c r="R109" s="241"/>
      <c r="S109" s="241"/>
      <c r="T109" s="241"/>
      <c r="U109" s="241"/>
      <c r="V109" s="241"/>
      <c r="W109" s="241"/>
      <c r="X109" s="241"/>
      <c r="Y109" s="241"/>
      <c r="Z109" s="241"/>
      <c r="AA109" s="241"/>
      <c r="AB109" s="242"/>
      <c r="AC109" s="237" t="s">
        <v>315</v>
      </c>
      <c r="AD109" s="238"/>
      <c r="AE109" s="238"/>
      <c r="AF109" s="239"/>
      <c r="AG109" s="17"/>
      <c r="AH109" s="17"/>
      <c r="AI109" s="17"/>
      <c r="AJ109" s="17"/>
      <c r="AK109" s="17"/>
      <c r="AL109" s="17"/>
    </row>
    <row r="110" spans="1:38">
      <c r="A110" s="232" t="s">
        <v>316</v>
      </c>
      <c r="B110" s="233"/>
      <c r="C110" s="240" t="s">
        <v>317</v>
      </c>
      <c r="D110" s="241"/>
      <c r="E110" s="241"/>
      <c r="F110" s="241"/>
      <c r="G110" s="241"/>
      <c r="H110" s="241"/>
      <c r="I110" s="241"/>
      <c r="J110" s="241"/>
      <c r="K110" s="241"/>
      <c r="L110" s="241"/>
      <c r="M110" s="241"/>
      <c r="N110" s="241"/>
      <c r="O110" s="241"/>
      <c r="P110" s="241"/>
      <c r="Q110" s="241"/>
      <c r="R110" s="241"/>
      <c r="S110" s="241"/>
      <c r="T110" s="241"/>
      <c r="U110" s="241"/>
      <c r="V110" s="241"/>
      <c r="W110" s="241"/>
      <c r="X110" s="241"/>
      <c r="Y110" s="241"/>
      <c r="Z110" s="241"/>
      <c r="AA110" s="241"/>
      <c r="AB110" s="242"/>
      <c r="AC110" s="237" t="s">
        <v>318</v>
      </c>
      <c r="AD110" s="238"/>
      <c r="AE110" s="238"/>
      <c r="AF110" s="239"/>
      <c r="AG110" s="17">
        <v>8514682</v>
      </c>
      <c r="AH110" s="17">
        <v>23792062</v>
      </c>
      <c r="AI110" s="17"/>
      <c r="AJ110" s="17"/>
      <c r="AK110" s="17">
        <v>23678104</v>
      </c>
      <c r="AL110" s="17"/>
    </row>
    <row r="111" spans="1:38">
      <c r="A111" s="243" t="s">
        <v>319</v>
      </c>
      <c r="B111" s="244"/>
      <c r="C111" s="245" t="s">
        <v>320</v>
      </c>
      <c r="D111" s="246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  <c r="R111" s="246"/>
      <c r="S111" s="246"/>
      <c r="T111" s="246"/>
      <c r="U111" s="246"/>
      <c r="V111" s="246"/>
      <c r="W111" s="246"/>
      <c r="X111" s="246"/>
      <c r="Y111" s="246"/>
      <c r="Z111" s="246"/>
      <c r="AA111" s="246"/>
      <c r="AB111" s="247"/>
      <c r="AC111" s="248" t="s">
        <v>321</v>
      </c>
      <c r="AD111" s="249"/>
      <c r="AE111" s="249"/>
      <c r="AF111" s="250"/>
      <c r="AG111" s="17">
        <f>AG105+AG110</f>
        <v>217215592</v>
      </c>
      <c r="AH111" s="17">
        <f>AH105+AH110</f>
        <v>242732219</v>
      </c>
      <c r="AI111" s="17">
        <f>AI105+AI110</f>
        <v>0</v>
      </c>
      <c r="AJ111" s="17">
        <f>SUM(AJ105:AJ110)</f>
        <v>0</v>
      </c>
      <c r="AK111" s="17">
        <f>SUM(AK105:AK110)</f>
        <v>242618261</v>
      </c>
      <c r="AL111" s="17"/>
    </row>
    <row r="112" spans="1:38">
      <c r="A112" s="232" t="s">
        <v>322</v>
      </c>
      <c r="B112" s="233"/>
      <c r="C112" s="240" t="s">
        <v>323</v>
      </c>
      <c r="D112" s="241"/>
      <c r="E112" s="241"/>
      <c r="F112" s="241"/>
      <c r="G112" s="241"/>
      <c r="H112" s="241"/>
      <c r="I112" s="241"/>
      <c r="J112" s="241"/>
      <c r="K112" s="241"/>
      <c r="L112" s="241"/>
      <c r="M112" s="241"/>
      <c r="N112" s="241"/>
      <c r="O112" s="241"/>
      <c r="P112" s="241"/>
      <c r="Q112" s="241"/>
      <c r="R112" s="241"/>
      <c r="S112" s="241"/>
      <c r="T112" s="241"/>
      <c r="U112" s="241"/>
      <c r="V112" s="241"/>
      <c r="W112" s="241"/>
      <c r="X112" s="241"/>
      <c r="Y112" s="241"/>
      <c r="Z112" s="241"/>
      <c r="AA112" s="241"/>
      <c r="AB112" s="242"/>
      <c r="AC112" s="237" t="s">
        <v>324</v>
      </c>
      <c r="AD112" s="238"/>
      <c r="AE112" s="238"/>
      <c r="AF112" s="239"/>
      <c r="AG112" s="17">
        <v>2716890</v>
      </c>
      <c r="AH112" s="17">
        <v>149010337</v>
      </c>
      <c r="AI112" s="17"/>
      <c r="AJ112" s="17"/>
      <c r="AK112" s="17">
        <v>149010337</v>
      </c>
      <c r="AL112" s="17"/>
    </row>
    <row r="113" spans="1:38" hidden="1">
      <c r="A113" s="232" t="s">
        <v>325</v>
      </c>
      <c r="B113" s="233"/>
      <c r="C113" s="240" t="s">
        <v>326</v>
      </c>
      <c r="D113" s="241"/>
      <c r="E113" s="241"/>
      <c r="F113" s="241"/>
      <c r="G113" s="241"/>
      <c r="H113" s="241"/>
      <c r="I113" s="241"/>
      <c r="J113" s="241"/>
      <c r="K113" s="241"/>
      <c r="L113" s="241"/>
      <c r="M113" s="241"/>
      <c r="N113" s="241"/>
      <c r="O113" s="241"/>
      <c r="P113" s="241"/>
      <c r="Q113" s="241"/>
      <c r="R113" s="241"/>
      <c r="S113" s="241"/>
      <c r="T113" s="241"/>
      <c r="U113" s="241"/>
      <c r="V113" s="241"/>
      <c r="W113" s="241"/>
      <c r="X113" s="241"/>
      <c r="Y113" s="241"/>
      <c r="Z113" s="241"/>
      <c r="AA113" s="241"/>
      <c r="AB113" s="242"/>
      <c r="AC113" s="237" t="s">
        <v>327</v>
      </c>
      <c r="AD113" s="238"/>
      <c r="AE113" s="238"/>
      <c r="AF113" s="239"/>
      <c r="AG113" s="17"/>
      <c r="AH113" s="17"/>
      <c r="AI113" s="17"/>
      <c r="AJ113" s="17"/>
      <c r="AK113" s="17"/>
      <c r="AL113" s="17"/>
    </row>
    <row r="114" spans="1:38" hidden="1">
      <c r="A114" s="232" t="s">
        <v>328</v>
      </c>
      <c r="B114" s="233"/>
      <c r="C114" s="240" t="s">
        <v>329</v>
      </c>
      <c r="D114" s="241"/>
      <c r="E114" s="241"/>
      <c r="F114" s="241"/>
      <c r="G114" s="241"/>
      <c r="H114" s="241"/>
      <c r="I114" s="241"/>
      <c r="J114" s="241"/>
      <c r="K114" s="241"/>
      <c r="L114" s="241"/>
      <c r="M114" s="241"/>
      <c r="N114" s="241"/>
      <c r="O114" s="241"/>
      <c r="P114" s="241"/>
      <c r="Q114" s="241"/>
      <c r="R114" s="241"/>
      <c r="S114" s="241"/>
      <c r="T114" s="241"/>
      <c r="U114" s="241"/>
      <c r="V114" s="241"/>
      <c r="W114" s="241"/>
      <c r="X114" s="241"/>
      <c r="Y114" s="241"/>
      <c r="Z114" s="241"/>
      <c r="AA114" s="241"/>
      <c r="AB114" s="242"/>
      <c r="AC114" s="237" t="s">
        <v>330</v>
      </c>
      <c r="AD114" s="238"/>
      <c r="AE114" s="238"/>
      <c r="AF114" s="239"/>
      <c r="AG114" s="17"/>
      <c r="AH114" s="17"/>
      <c r="AI114" s="17"/>
      <c r="AJ114" s="17"/>
      <c r="AK114" s="17"/>
      <c r="AL114" s="17"/>
    </row>
    <row r="115" spans="1:38" hidden="1">
      <c r="A115" s="232" t="s">
        <v>331</v>
      </c>
      <c r="B115" s="233"/>
      <c r="C115" s="240" t="s">
        <v>332</v>
      </c>
      <c r="D115" s="241"/>
      <c r="E115" s="241"/>
      <c r="F115" s="241"/>
      <c r="G115" s="241"/>
      <c r="H115" s="241"/>
      <c r="I115" s="241"/>
      <c r="J115" s="241"/>
      <c r="K115" s="241"/>
      <c r="L115" s="241"/>
      <c r="M115" s="241"/>
      <c r="N115" s="241"/>
      <c r="O115" s="241"/>
      <c r="P115" s="241"/>
      <c r="Q115" s="241"/>
      <c r="R115" s="241"/>
      <c r="S115" s="241"/>
      <c r="T115" s="241"/>
      <c r="U115" s="241"/>
      <c r="V115" s="241"/>
      <c r="W115" s="241"/>
      <c r="X115" s="241"/>
      <c r="Y115" s="241"/>
      <c r="Z115" s="241"/>
      <c r="AA115" s="241"/>
      <c r="AB115" s="242"/>
      <c r="AC115" s="237" t="s">
        <v>333</v>
      </c>
      <c r="AD115" s="238"/>
      <c r="AE115" s="238"/>
      <c r="AF115" s="239"/>
      <c r="AG115" s="17"/>
      <c r="AH115" s="17"/>
      <c r="AI115" s="17"/>
      <c r="AJ115" s="17"/>
      <c r="AK115" s="17"/>
      <c r="AL115" s="17"/>
    </row>
    <row r="116" spans="1:38" hidden="1">
      <c r="A116" s="232" t="s">
        <v>334</v>
      </c>
      <c r="B116" s="233"/>
      <c r="C116" s="240" t="s">
        <v>335</v>
      </c>
      <c r="D116" s="241"/>
      <c r="E116" s="241"/>
      <c r="F116" s="241"/>
      <c r="G116" s="241"/>
      <c r="H116" s="241"/>
      <c r="I116" s="241"/>
      <c r="J116" s="241"/>
      <c r="K116" s="241"/>
      <c r="L116" s="241"/>
      <c r="M116" s="241"/>
      <c r="N116" s="241"/>
      <c r="O116" s="241"/>
      <c r="P116" s="241"/>
      <c r="Q116" s="241"/>
      <c r="R116" s="241"/>
      <c r="S116" s="241"/>
      <c r="T116" s="241"/>
      <c r="U116" s="241"/>
      <c r="V116" s="241"/>
      <c r="W116" s="241"/>
      <c r="X116" s="241"/>
      <c r="Y116" s="241"/>
      <c r="Z116" s="241"/>
      <c r="AA116" s="241"/>
      <c r="AB116" s="242"/>
      <c r="AC116" s="237" t="s">
        <v>336</v>
      </c>
      <c r="AD116" s="238"/>
      <c r="AE116" s="238"/>
      <c r="AF116" s="239"/>
      <c r="AG116" s="17"/>
      <c r="AH116" s="17">
        <v>0</v>
      </c>
      <c r="AI116" s="17"/>
      <c r="AJ116" s="17"/>
      <c r="AK116" s="17">
        <v>0</v>
      </c>
      <c r="AL116" s="17"/>
    </row>
    <row r="117" spans="1:38">
      <c r="A117" s="243" t="s">
        <v>337</v>
      </c>
      <c r="B117" s="244"/>
      <c r="C117" s="245" t="s">
        <v>338</v>
      </c>
      <c r="D117" s="246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  <c r="R117" s="246"/>
      <c r="S117" s="246"/>
      <c r="T117" s="246"/>
      <c r="U117" s="246"/>
      <c r="V117" s="246"/>
      <c r="W117" s="246"/>
      <c r="X117" s="246"/>
      <c r="Y117" s="246"/>
      <c r="Z117" s="246"/>
      <c r="AA117" s="246"/>
      <c r="AB117" s="247"/>
      <c r="AC117" s="248" t="s">
        <v>339</v>
      </c>
      <c r="AD117" s="249"/>
      <c r="AE117" s="249"/>
      <c r="AF117" s="250"/>
      <c r="AG117" s="17">
        <f>SUM(AG112:AG116)</f>
        <v>2716890</v>
      </c>
      <c r="AH117" s="17">
        <f t="shared" ref="AH117:AK117" si="10">SUM(AH112:AH116)</f>
        <v>149010337</v>
      </c>
      <c r="AI117" s="17">
        <f t="shared" si="10"/>
        <v>0</v>
      </c>
      <c r="AJ117" s="17">
        <f t="shared" si="10"/>
        <v>0</v>
      </c>
      <c r="AK117" s="17">
        <f t="shared" si="10"/>
        <v>149010337</v>
      </c>
      <c r="AL117" s="17"/>
    </row>
    <row r="118" spans="1:38">
      <c r="A118" s="232" t="s">
        <v>340</v>
      </c>
      <c r="B118" s="233"/>
      <c r="C118" s="240" t="s">
        <v>341</v>
      </c>
      <c r="D118" s="241"/>
      <c r="E118" s="241"/>
      <c r="F118" s="241"/>
      <c r="G118" s="241"/>
      <c r="H118" s="241"/>
      <c r="I118" s="241"/>
      <c r="J118" s="241"/>
      <c r="K118" s="241"/>
      <c r="L118" s="241"/>
      <c r="M118" s="241"/>
      <c r="N118" s="241"/>
      <c r="O118" s="241"/>
      <c r="P118" s="241"/>
      <c r="Q118" s="241"/>
      <c r="R118" s="241"/>
      <c r="S118" s="241"/>
      <c r="T118" s="241"/>
      <c r="U118" s="241"/>
      <c r="V118" s="241"/>
      <c r="W118" s="241"/>
      <c r="X118" s="241"/>
      <c r="Y118" s="241"/>
      <c r="Z118" s="241"/>
      <c r="AA118" s="241"/>
      <c r="AB118" s="242"/>
      <c r="AC118" s="237" t="s">
        <v>342</v>
      </c>
      <c r="AD118" s="238"/>
      <c r="AE118" s="238"/>
      <c r="AF118" s="239"/>
      <c r="AG118" s="17"/>
      <c r="AH118" s="17">
        <v>15705</v>
      </c>
      <c r="AI118" s="17"/>
      <c r="AJ118" s="17">
        <v>0</v>
      </c>
      <c r="AK118" s="17">
        <v>15705</v>
      </c>
      <c r="AL118" s="17"/>
    </row>
    <row r="119" spans="1:38">
      <c r="A119" s="232" t="s">
        <v>343</v>
      </c>
      <c r="B119" s="233"/>
      <c r="C119" s="240" t="s">
        <v>344</v>
      </c>
      <c r="D119" s="241"/>
      <c r="E119" s="241"/>
      <c r="F119" s="241"/>
      <c r="G119" s="241"/>
      <c r="H119" s="241"/>
      <c r="I119" s="241"/>
      <c r="J119" s="241"/>
      <c r="K119" s="241"/>
      <c r="L119" s="241"/>
      <c r="M119" s="241"/>
      <c r="N119" s="241"/>
      <c r="O119" s="241"/>
      <c r="P119" s="241"/>
      <c r="Q119" s="241"/>
      <c r="R119" s="241"/>
      <c r="S119" s="241"/>
      <c r="T119" s="241"/>
      <c r="U119" s="241"/>
      <c r="V119" s="241"/>
      <c r="W119" s="241"/>
      <c r="X119" s="241"/>
      <c r="Y119" s="241"/>
      <c r="Z119" s="241"/>
      <c r="AA119" s="241"/>
      <c r="AB119" s="242"/>
      <c r="AC119" s="237" t="s">
        <v>345</v>
      </c>
      <c r="AD119" s="238"/>
      <c r="AE119" s="238"/>
      <c r="AF119" s="239"/>
      <c r="AG119" s="17"/>
      <c r="AH119" s="17"/>
      <c r="AI119" s="17"/>
      <c r="AJ119" s="17"/>
      <c r="AK119" s="17"/>
      <c r="AL119" s="17"/>
    </row>
    <row r="120" spans="1:38">
      <c r="A120" s="243" t="s">
        <v>346</v>
      </c>
      <c r="B120" s="244"/>
      <c r="C120" s="245" t="s">
        <v>347</v>
      </c>
      <c r="D120" s="246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  <c r="R120" s="246"/>
      <c r="S120" s="246"/>
      <c r="T120" s="246"/>
      <c r="U120" s="246"/>
      <c r="V120" s="246"/>
      <c r="W120" s="246"/>
      <c r="X120" s="246"/>
      <c r="Y120" s="246"/>
      <c r="Z120" s="246"/>
      <c r="AA120" s="246"/>
      <c r="AB120" s="247"/>
      <c r="AC120" s="248" t="s">
        <v>348</v>
      </c>
      <c r="AD120" s="249"/>
      <c r="AE120" s="249"/>
      <c r="AF120" s="250"/>
      <c r="AG120" s="17"/>
      <c r="AH120" s="17">
        <f>AH118+AH119</f>
        <v>15705</v>
      </c>
      <c r="AI120" s="17">
        <f t="shared" ref="AI120:AK120" si="11">AI118+AI119</f>
        <v>0</v>
      </c>
      <c r="AJ120" s="17">
        <f t="shared" si="11"/>
        <v>0</v>
      </c>
      <c r="AK120" s="17">
        <f t="shared" si="11"/>
        <v>15705</v>
      </c>
      <c r="AL120" s="17"/>
    </row>
    <row r="121" spans="1:38" hidden="1">
      <c r="A121" s="232" t="s">
        <v>349</v>
      </c>
      <c r="B121" s="233"/>
      <c r="C121" s="240" t="s">
        <v>350</v>
      </c>
      <c r="D121" s="241"/>
      <c r="E121" s="241"/>
      <c r="F121" s="241"/>
      <c r="G121" s="241"/>
      <c r="H121" s="241"/>
      <c r="I121" s="241"/>
      <c r="J121" s="241"/>
      <c r="K121" s="241"/>
      <c r="L121" s="241"/>
      <c r="M121" s="241"/>
      <c r="N121" s="241"/>
      <c r="O121" s="241"/>
      <c r="P121" s="241"/>
      <c r="Q121" s="241"/>
      <c r="R121" s="241"/>
      <c r="S121" s="241"/>
      <c r="T121" s="241"/>
      <c r="U121" s="241"/>
      <c r="V121" s="241"/>
      <c r="W121" s="241"/>
      <c r="X121" s="241"/>
      <c r="Y121" s="241"/>
      <c r="Z121" s="241"/>
      <c r="AA121" s="241"/>
      <c r="AB121" s="242"/>
      <c r="AC121" s="237" t="s">
        <v>351</v>
      </c>
      <c r="AD121" s="238"/>
      <c r="AE121" s="238"/>
      <c r="AF121" s="239"/>
      <c r="AG121" s="17"/>
      <c r="AH121" s="17"/>
      <c r="AI121" s="17"/>
      <c r="AJ121" s="17"/>
      <c r="AK121" s="17"/>
      <c r="AL121" s="17"/>
    </row>
    <row r="122" spans="1:38" hidden="1">
      <c r="A122" s="232" t="s">
        <v>352</v>
      </c>
      <c r="B122" s="233"/>
      <c r="C122" s="240" t="s">
        <v>353</v>
      </c>
      <c r="D122" s="241"/>
      <c r="E122" s="241"/>
      <c r="F122" s="241"/>
      <c r="G122" s="241"/>
      <c r="H122" s="241"/>
      <c r="I122" s="241"/>
      <c r="J122" s="241"/>
      <c r="K122" s="241"/>
      <c r="L122" s="241"/>
      <c r="M122" s="241"/>
      <c r="N122" s="241"/>
      <c r="O122" s="241"/>
      <c r="P122" s="241"/>
      <c r="Q122" s="241"/>
      <c r="R122" s="241"/>
      <c r="S122" s="241"/>
      <c r="T122" s="241"/>
      <c r="U122" s="241"/>
      <c r="V122" s="241"/>
      <c r="W122" s="241"/>
      <c r="X122" s="241"/>
      <c r="Y122" s="241"/>
      <c r="Z122" s="241"/>
      <c r="AA122" s="241"/>
      <c r="AB122" s="242"/>
      <c r="AC122" s="237" t="s">
        <v>354</v>
      </c>
      <c r="AD122" s="238"/>
      <c r="AE122" s="238"/>
      <c r="AF122" s="239"/>
      <c r="AG122" s="17"/>
      <c r="AH122" s="17"/>
      <c r="AI122" s="17"/>
      <c r="AJ122" s="17"/>
      <c r="AK122" s="17"/>
      <c r="AL122" s="17"/>
    </row>
    <row r="123" spans="1:38" hidden="1">
      <c r="A123" s="232" t="s">
        <v>355</v>
      </c>
      <c r="B123" s="233"/>
      <c r="C123" s="240" t="s">
        <v>356</v>
      </c>
      <c r="D123" s="241"/>
      <c r="E123" s="241"/>
      <c r="F123" s="241"/>
      <c r="G123" s="241"/>
      <c r="H123" s="241"/>
      <c r="I123" s="241"/>
      <c r="J123" s="241"/>
      <c r="K123" s="241"/>
      <c r="L123" s="241"/>
      <c r="M123" s="241"/>
      <c r="N123" s="241"/>
      <c r="O123" s="241"/>
      <c r="P123" s="241"/>
      <c r="Q123" s="241"/>
      <c r="R123" s="241"/>
      <c r="S123" s="241"/>
      <c r="T123" s="241"/>
      <c r="U123" s="241"/>
      <c r="V123" s="241"/>
      <c r="W123" s="241"/>
      <c r="X123" s="241"/>
      <c r="Y123" s="241"/>
      <c r="Z123" s="241"/>
      <c r="AA123" s="241"/>
      <c r="AB123" s="242"/>
      <c r="AC123" s="237" t="s">
        <v>357</v>
      </c>
      <c r="AD123" s="238"/>
      <c r="AE123" s="238"/>
      <c r="AF123" s="239"/>
      <c r="AG123" s="17"/>
      <c r="AH123" s="17"/>
      <c r="AI123" s="17"/>
      <c r="AJ123" s="17"/>
      <c r="AK123" s="17"/>
      <c r="AL123" s="17"/>
    </row>
    <row r="124" spans="1:38">
      <c r="A124" s="232" t="s">
        <v>358</v>
      </c>
      <c r="B124" s="233"/>
      <c r="C124" s="240" t="s">
        <v>359</v>
      </c>
      <c r="D124" s="241"/>
      <c r="E124" s="241"/>
      <c r="F124" s="241"/>
      <c r="G124" s="241"/>
      <c r="H124" s="241"/>
      <c r="I124" s="241"/>
      <c r="J124" s="241"/>
      <c r="K124" s="241"/>
      <c r="L124" s="241"/>
      <c r="M124" s="241"/>
      <c r="N124" s="241"/>
      <c r="O124" s="241"/>
      <c r="P124" s="241"/>
      <c r="Q124" s="241"/>
      <c r="R124" s="241"/>
      <c r="S124" s="241"/>
      <c r="T124" s="241"/>
      <c r="U124" s="241"/>
      <c r="V124" s="241"/>
      <c r="W124" s="241"/>
      <c r="X124" s="241"/>
      <c r="Y124" s="241"/>
      <c r="Z124" s="241"/>
      <c r="AA124" s="241"/>
      <c r="AB124" s="242"/>
      <c r="AC124" s="237" t="s">
        <v>360</v>
      </c>
      <c r="AD124" s="238"/>
      <c r="AE124" s="238"/>
      <c r="AF124" s="239"/>
      <c r="AG124" s="17">
        <v>40000000</v>
      </c>
      <c r="AH124" s="17">
        <v>58195244</v>
      </c>
      <c r="AI124" s="17"/>
      <c r="AJ124" s="17"/>
      <c r="AK124" s="17">
        <v>58195244</v>
      </c>
      <c r="AL124" s="17"/>
    </row>
    <row r="125" spans="1:38">
      <c r="A125" s="232" t="s">
        <v>361</v>
      </c>
      <c r="B125" s="233"/>
      <c r="C125" s="240" t="s">
        <v>362</v>
      </c>
      <c r="D125" s="241"/>
      <c r="E125" s="241"/>
      <c r="F125" s="241"/>
      <c r="G125" s="241"/>
      <c r="H125" s="241"/>
      <c r="I125" s="241"/>
      <c r="J125" s="241"/>
      <c r="K125" s="241"/>
      <c r="L125" s="241"/>
      <c r="M125" s="241"/>
      <c r="N125" s="241"/>
      <c r="O125" s="241"/>
      <c r="P125" s="241"/>
      <c r="Q125" s="241"/>
      <c r="R125" s="241"/>
      <c r="S125" s="241"/>
      <c r="T125" s="241"/>
      <c r="U125" s="241"/>
      <c r="V125" s="241"/>
      <c r="W125" s="241"/>
      <c r="X125" s="241"/>
      <c r="Y125" s="241"/>
      <c r="Z125" s="241"/>
      <c r="AA125" s="241"/>
      <c r="AB125" s="242"/>
      <c r="AC125" s="237" t="s">
        <v>363</v>
      </c>
      <c r="AD125" s="238"/>
      <c r="AE125" s="238"/>
      <c r="AF125" s="239"/>
      <c r="AG125" s="17"/>
      <c r="AH125" s="17"/>
      <c r="AI125" s="17"/>
      <c r="AJ125" s="17"/>
      <c r="AK125" s="17"/>
      <c r="AL125" s="17"/>
    </row>
    <row r="126" spans="1:38">
      <c r="A126" s="232" t="s">
        <v>364</v>
      </c>
      <c r="B126" s="233"/>
      <c r="C126" s="240" t="s">
        <v>365</v>
      </c>
      <c r="D126" s="241"/>
      <c r="E126" s="241"/>
      <c r="F126" s="241"/>
      <c r="G126" s="241"/>
      <c r="H126" s="241"/>
      <c r="I126" s="241"/>
      <c r="J126" s="241"/>
      <c r="K126" s="241"/>
      <c r="L126" s="241"/>
      <c r="M126" s="241"/>
      <c r="N126" s="241"/>
      <c r="O126" s="241"/>
      <c r="P126" s="241"/>
      <c r="Q126" s="241"/>
      <c r="R126" s="241"/>
      <c r="S126" s="241"/>
      <c r="T126" s="241"/>
      <c r="U126" s="241"/>
      <c r="V126" s="241"/>
      <c r="W126" s="241"/>
      <c r="X126" s="241"/>
      <c r="Y126" s="241"/>
      <c r="Z126" s="241"/>
      <c r="AA126" s="241"/>
      <c r="AB126" s="242"/>
      <c r="AC126" s="237" t="s">
        <v>366</v>
      </c>
      <c r="AD126" s="238"/>
      <c r="AE126" s="238"/>
      <c r="AF126" s="239"/>
      <c r="AG126" s="17"/>
      <c r="AH126" s="17"/>
      <c r="AI126" s="17"/>
      <c r="AJ126" s="17"/>
      <c r="AK126" s="17"/>
      <c r="AL126" s="17"/>
    </row>
    <row r="127" spans="1:38">
      <c r="A127" s="232" t="s">
        <v>367</v>
      </c>
      <c r="B127" s="233"/>
      <c r="C127" s="240" t="s">
        <v>368</v>
      </c>
      <c r="D127" s="241"/>
      <c r="E127" s="241"/>
      <c r="F127" s="241"/>
      <c r="G127" s="241"/>
      <c r="H127" s="241"/>
      <c r="I127" s="241"/>
      <c r="J127" s="241"/>
      <c r="K127" s="241"/>
      <c r="L127" s="241"/>
      <c r="M127" s="241"/>
      <c r="N127" s="241"/>
      <c r="O127" s="241"/>
      <c r="P127" s="241"/>
      <c r="Q127" s="241"/>
      <c r="R127" s="241"/>
      <c r="S127" s="241"/>
      <c r="T127" s="241"/>
      <c r="U127" s="241"/>
      <c r="V127" s="241"/>
      <c r="W127" s="241"/>
      <c r="X127" s="241"/>
      <c r="Y127" s="241"/>
      <c r="Z127" s="241"/>
      <c r="AA127" s="241"/>
      <c r="AB127" s="242"/>
      <c r="AC127" s="237" t="s">
        <v>369</v>
      </c>
      <c r="AD127" s="238"/>
      <c r="AE127" s="238"/>
      <c r="AF127" s="239"/>
      <c r="AG127" s="17">
        <v>7000000</v>
      </c>
      <c r="AH127" s="17">
        <v>9414930</v>
      </c>
      <c r="AI127" s="17"/>
      <c r="AJ127" s="17"/>
      <c r="AK127" s="17">
        <v>9414930</v>
      </c>
      <c r="AL127" s="17"/>
    </row>
    <row r="128" spans="1:38">
      <c r="A128" s="232" t="s">
        <v>370</v>
      </c>
      <c r="B128" s="233"/>
      <c r="C128" s="240" t="s">
        <v>371</v>
      </c>
      <c r="D128" s="241"/>
      <c r="E128" s="241"/>
      <c r="F128" s="241"/>
      <c r="G128" s="241"/>
      <c r="H128" s="241"/>
      <c r="I128" s="241"/>
      <c r="J128" s="241"/>
      <c r="K128" s="241"/>
      <c r="L128" s="241"/>
      <c r="M128" s="241"/>
      <c r="N128" s="241"/>
      <c r="O128" s="241"/>
      <c r="P128" s="241"/>
      <c r="Q128" s="241"/>
      <c r="R128" s="241"/>
      <c r="S128" s="241"/>
      <c r="T128" s="241"/>
      <c r="U128" s="241"/>
      <c r="V128" s="241"/>
      <c r="W128" s="241"/>
      <c r="X128" s="241"/>
      <c r="Y128" s="241"/>
      <c r="Z128" s="241"/>
      <c r="AA128" s="241"/>
      <c r="AB128" s="242"/>
      <c r="AC128" s="237" t="s">
        <v>372</v>
      </c>
      <c r="AD128" s="238"/>
      <c r="AE128" s="238"/>
      <c r="AF128" s="239"/>
      <c r="AG128" s="17"/>
      <c r="AH128" s="17">
        <v>0</v>
      </c>
      <c r="AI128" s="17"/>
      <c r="AJ128" s="17"/>
      <c r="AK128" s="17">
        <v>0</v>
      </c>
      <c r="AL128" s="17"/>
    </row>
    <row r="129" spans="1:38">
      <c r="A129" s="243" t="s">
        <v>373</v>
      </c>
      <c r="B129" s="244"/>
      <c r="C129" s="245" t="s">
        <v>374</v>
      </c>
      <c r="D129" s="246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  <c r="R129" s="246"/>
      <c r="S129" s="246"/>
      <c r="T129" s="246"/>
      <c r="U129" s="246"/>
      <c r="V129" s="246"/>
      <c r="W129" s="246"/>
      <c r="X129" s="246"/>
      <c r="Y129" s="246"/>
      <c r="Z129" s="246"/>
      <c r="AA129" s="246"/>
      <c r="AB129" s="247"/>
      <c r="AC129" s="248" t="s">
        <v>375</v>
      </c>
      <c r="AD129" s="249"/>
      <c r="AE129" s="249"/>
      <c r="AF129" s="250"/>
      <c r="AG129" s="17">
        <f>AG127+AG124</f>
        <v>47000000</v>
      </c>
      <c r="AH129" s="17">
        <f>AH128+AH127+AH124</f>
        <v>67610174</v>
      </c>
      <c r="AI129" s="17">
        <f>AI127+AI124+AI128</f>
        <v>0</v>
      </c>
      <c r="AJ129" s="17">
        <f>SUM(AJ121:AJ128)</f>
        <v>0</v>
      </c>
      <c r="AK129" s="17">
        <f>AK127+AK124+AK128</f>
        <v>67610174</v>
      </c>
      <c r="AL129" s="17"/>
    </row>
    <row r="130" spans="1:38">
      <c r="A130" s="232" t="s">
        <v>376</v>
      </c>
      <c r="B130" s="233"/>
      <c r="C130" s="240" t="s">
        <v>377</v>
      </c>
      <c r="D130" s="241"/>
      <c r="E130" s="241"/>
      <c r="F130" s="241"/>
      <c r="G130" s="241"/>
      <c r="H130" s="241"/>
      <c r="I130" s="241"/>
      <c r="J130" s="241"/>
      <c r="K130" s="241"/>
      <c r="L130" s="241"/>
      <c r="M130" s="241"/>
      <c r="N130" s="241"/>
      <c r="O130" s="241"/>
      <c r="P130" s="241"/>
      <c r="Q130" s="241"/>
      <c r="R130" s="241"/>
      <c r="S130" s="241"/>
      <c r="T130" s="241"/>
      <c r="U130" s="241"/>
      <c r="V130" s="241"/>
      <c r="W130" s="241"/>
      <c r="X130" s="241"/>
      <c r="Y130" s="241"/>
      <c r="Z130" s="241"/>
      <c r="AA130" s="241"/>
      <c r="AB130" s="242"/>
      <c r="AC130" s="237" t="s">
        <v>378</v>
      </c>
      <c r="AD130" s="238"/>
      <c r="AE130" s="238"/>
      <c r="AF130" s="239"/>
      <c r="AG130" s="17"/>
      <c r="AH130" s="17">
        <v>1138493</v>
      </c>
      <c r="AI130" s="17"/>
      <c r="AJ130" s="17"/>
      <c r="AK130" s="17">
        <v>1138493</v>
      </c>
      <c r="AL130" s="17"/>
    </row>
    <row r="131" spans="1:38">
      <c r="A131" s="243" t="s">
        <v>379</v>
      </c>
      <c r="B131" s="244"/>
      <c r="C131" s="245" t="s">
        <v>380</v>
      </c>
      <c r="D131" s="246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  <c r="R131" s="246"/>
      <c r="S131" s="246"/>
      <c r="T131" s="246"/>
      <c r="U131" s="246"/>
      <c r="V131" s="246"/>
      <c r="W131" s="246"/>
      <c r="X131" s="246"/>
      <c r="Y131" s="246"/>
      <c r="Z131" s="246"/>
      <c r="AA131" s="246"/>
      <c r="AB131" s="247"/>
      <c r="AC131" s="248" t="s">
        <v>381</v>
      </c>
      <c r="AD131" s="249"/>
      <c r="AE131" s="249"/>
      <c r="AF131" s="250"/>
      <c r="AG131" s="17">
        <f>AG129+AG130</f>
        <v>47000000</v>
      </c>
      <c r="AH131" s="17">
        <f>AH129+AH130+AH120</f>
        <v>68764372</v>
      </c>
      <c r="AI131" s="17">
        <f>AI130+AI129</f>
        <v>0</v>
      </c>
      <c r="AJ131" s="17">
        <f>AJ130+AJ129+AJ120</f>
        <v>0</v>
      </c>
      <c r="AK131" s="17">
        <f>AK129+AK130+AK120</f>
        <v>68764372</v>
      </c>
      <c r="AL131" s="17"/>
    </row>
    <row r="132" spans="1:38">
      <c r="A132" s="232" t="s">
        <v>382</v>
      </c>
      <c r="B132" s="233"/>
      <c r="C132" s="251" t="s">
        <v>383</v>
      </c>
      <c r="D132" s="252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  <c r="R132" s="252"/>
      <c r="S132" s="252"/>
      <c r="T132" s="252"/>
      <c r="U132" s="252"/>
      <c r="V132" s="252"/>
      <c r="W132" s="252"/>
      <c r="X132" s="252"/>
      <c r="Y132" s="252"/>
      <c r="Z132" s="252"/>
      <c r="AA132" s="252"/>
      <c r="AB132" s="253"/>
      <c r="AC132" s="237" t="s">
        <v>384</v>
      </c>
      <c r="AD132" s="238"/>
      <c r="AE132" s="238"/>
      <c r="AF132" s="239"/>
      <c r="AG132" s="17"/>
      <c r="AH132" s="17"/>
      <c r="AI132" s="17"/>
      <c r="AJ132" s="17"/>
      <c r="AK132" s="17"/>
      <c r="AL132" s="17"/>
    </row>
    <row r="133" spans="1:38">
      <c r="A133" s="232" t="s">
        <v>385</v>
      </c>
      <c r="B133" s="233"/>
      <c r="C133" s="251" t="s">
        <v>386</v>
      </c>
      <c r="D133" s="252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  <c r="R133" s="252"/>
      <c r="S133" s="252"/>
      <c r="T133" s="252"/>
      <c r="U133" s="252"/>
      <c r="V133" s="252"/>
      <c r="W133" s="252"/>
      <c r="X133" s="252"/>
      <c r="Y133" s="252"/>
      <c r="Z133" s="252"/>
      <c r="AA133" s="252"/>
      <c r="AB133" s="253"/>
      <c r="AC133" s="237" t="s">
        <v>387</v>
      </c>
      <c r="AD133" s="238"/>
      <c r="AE133" s="238"/>
      <c r="AF133" s="239"/>
      <c r="AG133" s="17">
        <v>20645000</v>
      </c>
      <c r="AH133" s="17">
        <v>21684821</v>
      </c>
      <c r="AI133" s="17"/>
      <c r="AJ133" s="17"/>
      <c r="AK133" s="17">
        <v>21684821</v>
      </c>
      <c r="AL133" s="17"/>
    </row>
    <row r="134" spans="1:38">
      <c r="A134" s="232" t="s">
        <v>388</v>
      </c>
      <c r="B134" s="233"/>
      <c r="C134" s="251" t="s">
        <v>389</v>
      </c>
      <c r="D134" s="252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  <c r="R134" s="252"/>
      <c r="S134" s="252"/>
      <c r="T134" s="252"/>
      <c r="U134" s="252"/>
      <c r="V134" s="252"/>
      <c r="W134" s="252"/>
      <c r="X134" s="252"/>
      <c r="Y134" s="252"/>
      <c r="Z134" s="252"/>
      <c r="AA134" s="252"/>
      <c r="AB134" s="253"/>
      <c r="AC134" s="237" t="s">
        <v>390</v>
      </c>
      <c r="AD134" s="238"/>
      <c r="AE134" s="238"/>
      <c r="AF134" s="239"/>
      <c r="AG134" s="17">
        <v>2635000</v>
      </c>
      <c r="AH134" s="17">
        <v>3457263</v>
      </c>
      <c r="AI134" s="17"/>
      <c r="AJ134" s="17"/>
      <c r="AK134" s="17">
        <v>3438901</v>
      </c>
      <c r="AL134" s="17"/>
    </row>
    <row r="135" spans="1:38">
      <c r="A135" s="232" t="s">
        <v>391</v>
      </c>
      <c r="B135" s="233"/>
      <c r="C135" s="251" t="s">
        <v>392</v>
      </c>
      <c r="D135" s="252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  <c r="R135" s="252"/>
      <c r="S135" s="252"/>
      <c r="T135" s="252"/>
      <c r="U135" s="252"/>
      <c r="V135" s="252"/>
      <c r="W135" s="252"/>
      <c r="X135" s="252"/>
      <c r="Y135" s="252"/>
      <c r="Z135" s="252"/>
      <c r="AA135" s="252"/>
      <c r="AB135" s="253"/>
      <c r="AC135" s="237" t="s">
        <v>393</v>
      </c>
      <c r="AD135" s="238"/>
      <c r="AE135" s="238"/>
      <c r="AF135" s="239"/>
      <c r="AG135" s="17"/>
      <c r="AH135" s="17">
        <v>1647072</v>
      </c>
      <c r="AI135" s="17"/>
      <c r="AJ135" s="17"/>
      <c r="AK135" s="17">
        <v>933642</v>
      </c>
      <c r="AL135" s="17"/>
    </row>
    <row r="136" spans="1:38">
      <c r="A136" s="232" t="s">
        <v>394</v>
      </c>
      <c r="B136" s="233"/>
      <c r="C136" s="251" t="s">
        <v>395</v>
      </c>
      <c r="D136" s="252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  <c r="R136" s="252"/>
      <c r="S136" s="252"/>
      <c r="T136" s="252"/>
      <c r="U136" s="252"/>
      <c r="V136" s="252"/>
      <c r="W136" s="252"/>
      <c r="X136" s="252"/>
      <c r="Y136" s="252"/>
      <c r="Z136" s="252"/>
      <c r="AA136" s="252"/>
      <c r="AB136" s="253"/>
      <c r="AC136" s="237" t="s">
        <v>396</v>
      </c>
      <c r="AD136" s="238"/>
      <c r="AE136" s="238"/>
      <c r="AF136" s="239"/>
      <c r="AG136" s="17">
        <v>5000000</v>
      </c>
      <c r="AH136" s="17">
        <v>6104802</v>
      </c>
      <c r="AI136" s="17"/>
      <c r="AJ136" s="17"/>
      <c r="AK136" s="17">
        <v>5874832</v>
      </c>
      <c r="AL136" s="17"/>
    </row>
    <row r="137" spans="1:38">
      <c r="A137" s="232" t="s">
        <v>397</v>
      </c>
      <c r="B137" s="233"/>
      <c r="C137" s="251" t="s">
        <v>398</v>
      </c>
      <c r="D137" s="252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  <c r="R137" s="252"/>
      <c r="S137" s="252"/>
      <c r="T137" s="252"/>
      <c r="U137" s="252"/>
      <c r="V137" s="252"/>
      <c r="W137" s="252"/>
      <c r="X137" s="252"/>
      <c r="Y137" s="252"/>
      <c r="Z137" s="252"/>
      <c r="AA137" s="252"/>
      <c r="AB137" s="253"/>
      <c r="AC137" s="237" t="s">
        <v>399</v>
      </c>
      <c r="AD137" s="238"/>
      <c r="AE137" s="238"/>
      <c r="AF137" s="239"/>
      <c r="AG137" s="17">
        <v>2331000</v>
      </c>
      <c r="AH137" s="17">
        <v>4072828</v>
      </c>
      <c r="AI137" s="17"/>
      <c r="AJ137" s="17"/>
      <c r="AK137" s="17">
        <v>4006479</v>
      </c>
      <c r="AL137" s="17"/>
    </row>
    <row r="138" spans="1:38">
      <c r="A138" s="232" t="s">
        <v>400</v>
      </c>
      <c r="B138" s="233"/>
      <c r="C138" s="251" t="s">
        <v>401</v>
      </c>
      <c r="D138" s="252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2"/>
      <c r="S138" s="252"/>
      <c r="T138" s="252"/>
      <c r="U138" s="252"/>
      <c r="V138" s="252"/>
      <c r="W138" s="252"/>
      <c r="X138" s="252"/>
      <c r="Y138" s="252"/>
      <c r="Z138" s="252"/>
      <c r="AA138" s="252"/>
      <c r="AB138" s="253"/>
      <c r="AC138" s="237" t="s">
        <v>402</v>
      </c>
      <c r="AD138" s="238"/>
      <c r="AE138" s="238"/>
      <c r="AF138" s="239"/>
      <c r="AG138" s="17"/>
      <c r="AH138" s="17">
        <v>138000</v>
      </c>
      <c r="AI138" s="17"/>
      <c r="AJ138" s="17"/>
      <c r="AK138" s="17">
        <v>138000</v>
      </c>
      <c r="AL138" s="17"/>
    </row>
    <row r="139" spans="1:38">
      <c r="A139" s="232" t="s">
        <v>403</v>
      </c>
      <c r="B139" s="233"/>
      <c r="C139" s="251" t="s">
        <v>404</v>
      </c>
      <c r="D139" s="252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  <c r="R139" s="252"/>
      <c r="S139" s="252"/>
      <c r="T139" s="252"/>
      <c r="U139" s="252"/>
      <c r="V139" s="252"/>
      <c r="W139" s="252"/>
      <c r="X139" s="252"/>
      <c r="Y139" s="252"/>
      <c r="Z139" s="252"/>
      <c r="AA139" s="252"/>
      <c r="AB139" s="253"/>
      <c r="AC139" s="237" t="s">
        <v>405</v>
      </c>
      <c r="AD139" s="238"/>
      <c r="AE139" s="238"/>
      <c r="AF139" s="239"/>
      <c r="AG139" s="17"/>
      <c r="AH139" s="17">
        <v>482360</v>
      </c>
      <c r="AI139" s="17"/>
      <c r="AJ139" s="17"/>
      <c r="AK139" s="17">
        <v>482360</v>
      </c>
      <c r="AL139" s="17"/>
    </row>
    <row r="140" spans="1:38">
      <c r="A140" s="232" t="s">
        <v>406</v>
      </c>
      <c r="B140" s="233"/>
      <c r="C140" s="251" t="s">
        <v>407</v>
      </c>
      <c r="D140" s="252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  <c r="R140" s="252"/>
      <c r="S140" s="252"/>
      <c r="T140" s="252"/>
      <c r="U140" s="252"/>
      <c r="V140" s="252"/>
      <c r="W140" s="252"/>
      <c r="X140" s="252"/>
      <c r="Y140" s="252"/>
      <c r="Z140" s="252"/>
      <c r="AA140" s="252"/>
      <c r="AB140" s="253"/>
      <c r="AC140" s="237" t="s">
        <v>408</v>
      </c>
      <c r="AD140" s="238"/>
      <c r="AE140" s="238"/>
      <c r="AF140" s="239"/>
      <c r="AG140" s="17"/>
      <c r="AH140" s="17">
        <v>3087694</v>
      </c>
      <c r="AI140" s="17"/>
      <c r="AJ140" s="17"/>
      <c r="AK140" s="17">
        <v>3087694</v>
      </c>
      <c r="AL140" s="17"/>
    </row>
    <row r="141" spans="1:38">
      <c r="A141" s="232" t="s">
        <v>409</v>
      </c>
      <c r="B141" s="233"/>
      <c r="C141" s="251" t="s">
        <v>410</v>
      </c>
      <c r="D141" s="252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  <c r="R141" s="252"/>
      <c r="S141" s="252"/>
      <c r="T141" s="252"/>
      <c r="U141" s="252"/>
      <c r="V141" s="252"/>
      <c r="W141" s="252"/>
      <c r="X141" s="252"/>
      <c r="Y141" s="252"/>
      <c r="Z141" s="252"/>
      <c r="AA141" s="252"/>
      <c r="AB141" s="253"/>
      <c r="AC141" s="237" t="s">
        <v>411</v>
      </c>
      <c r="AD141" s="238"/>
      <c r="AE141" s="238"/>
      <c r="AF141" s="239"/>
      <c r="AG141" s="17">
        <v>0</v>
      </c>
      <c r="AH141" s="17">
        <v>0</v>
      </c>
      <c r="AI141" s="17"/>
      <c r="AJ141" s="17"/>
      <c r="AK141" s="17">
        <v>0</v>
      </c>
      <c r="AL141" s="17"/>
    </row>
    <row r="142" spans="1:38">
      <c r="A142" s="243" t="s">
        <v>412</v>
      </c>
      <c r="B142" s="244"/>
      <c r="C142" s="254" t="s">
        <v>413</v>
      </c>
      <c r="D142" s="255"/>
      <c r="E142" s="255"/>
      <c r="F142" s="255"/>
      <c r="G142" s="255"/>
      <c r="H142" s="255"/>
      <c r="I142" s="255"/>
      <c r="J142" s="255"/>
      <c r="K142" s="255"/>
      <c r="L142" s="255"/>
      <c r="M142" s="255"/>
      <c r="N142" s="255"/>
      <c r="O142" s="255"/>
      <c r="P142" s="255"/>
      <c r="Q142" s="255"/>
      <c r="R142" s="255"/>
      <c r="S142" s="255"/>
      <c r="T142" s="255"/>
      <c r="U142" s="255"/>
      <c r="V142" s="255"/>
      <c r="W142" s="255"/>
      <c r="X142" s="255"/>
      <c r="Y142" s="255"/>
      <c r="Z142" s="255"/>
      <c r="AA142" s="255"/>
      <c r="AB142" s="256"/>
      <c r="AC142" s="248" t="s">
        <v>414</v>
      </c>
      <c r="AD142" s="249"/>
      <c r="AE142" s="249"/>
      <c r="AF142" s="250"/>
      <c r="AG142" s="17">
        <f>AG133+AG134+AG136+AG137+AG141</f>
        <v>30611000</v>
      </c>
      <c r="AH142" s="17">
        <f>AH133+AH134+AH136+AH137+AH139+AH141+AH135+AH138+AH140</f>
        <v>40674840</v>
      </c>
      <c r="AI142" s="17">
        <f t="shared" ref="AI142:AK142" si="12">AI133+AI134+AI136+AI137+AI139+AI141+AI135+AI138+AI140</f>
        <v>0</v>
      </c>
      <c r="AJ142" s="17">
        <f t="shared" si="12"/>
        <v>0</v>
      </c>
      <c r="AK142" s="17">
        <f t="shared" si="12"/>
        <v>39646729</v>
      </c>
      <c r="AL142" s="17"/>
    </row>
    <row r="143" spans="1:38">
      <c r="A143" s="232">
        <v>45</v>
      </c>
      <c r="B143" s="257"/>
      <c r="C143" s="251" t="s">
        <v>415</v>
      </c>
      <c r="D143" s="252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  <c r="R143" s="252"/>
      <c r="S143" s="252"/>
      <c r="T143" s="252"/>
      <c r="U143" s="252"/>
      <c r="V143" s="252"/>
      <c r="W143" s="252"/>
      <c r="X143" s="252"/>
      <c r="Y143" s="252"/>
      <c r="Z143" s="252"/>
      <c r="AA143" s="252"/>
      <c r="AB143" s="253"/>
      <c r="AC143" s="237" t="s">
        <v>416</v>
      </c>
      <c r="AD143" s="238"/>
      <c r="AE143" s="238"/>
      <c r="AF143" s="239"/>
      <c r="AG143" s="17"/>
      <c r="AH143" s="17"/>
      <c r="AI143" s="17"/>
      <c r="AJ143" s="17"/>
      <c r="AK143" s="17"/>
      <c r="AL143" s="17"/>
    </row>
    <row r="144" spans="1:38">
      <c r="A144" s="232">
        <v>46</v>
      </c>
      <c r="B144" s="257"/>
      <c r="C144" s="251" t="s">
        <v>417</v>
      </c>
      <c r="D144" s="252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  <c r="R144" s="252"/>
      <c r="S144" s="252"/>
      <c r="T144" s="252"/>
      <c r="U144" s="252"/>
      <c r="V144" s="252"/>
      <c r="W144" s="252"/>
      <c r="X144" s="252"/>
      <c r="Y144" s="252"/>
      <c r="Z144" s="252"/>
      <c r="AA144" s="252"/>
      <c r="AB144" s="253"/>
      <c r="AC144" s="237" t="s">
        <v>418</v>
      </c>
      <c r="AD144" s="238"/>
      <c r="AE144" s="238"/>
      <c r="AF144" s="239"/>
      <c r="AG144" s="17">
        <v>4194000</v>
      </c>
      <c r="AH144" s="17">
        <v>14964825</v>
      </c>
      <c r="AI144" s="17"/>
      <c r="AJ144" s="17"/>
      <c r="AK144" s="17">
        <v>14964825</v>
      </c>
      <c r="AL144" s="17"/>
    </row>
    <row r="145" spans="1:38">
      <c r="A145" s="232">
        <v>47</v>
      </c>
      <c r="B145" s="257"/>
      <c r="C145" s="251" t="s">
        <v>419</v>
      </c>
      <c r="D145" s="252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  <c r="R145" s="252"/>
      <c r="S145" s="252"/>
      <c r="T145" s="252"/>
      <c r="U145" s="252"/>
      <c r="V145" s="252"/>
      <c r="W145" s="252"/>
      <c r="X145" s="252"/>
      <c r="Y145" s="252"/>
      <c r="Z145" s="252"/>
      <c r="AA145" s="252"/>
      <c r="AB145" s="253"/>
      <c r="AC145" s="237" t="s">
        <v>420</v>
      </c>
      <c r="AD145" s="238"/>
      <c r="AE145" s="238"/>
      <c r="AF145" s="239"/>
      <c r="AG145" s="17"/>
      <c r="AH145" s="17"/>
      <c r="AI145" s="17"/>
      <c r="AJ145" s="17"/>
      <c r="AK145" s="17"/>
      <c r="AL145" s="17"/>
    </row>
    <row r="146" spans="1:38">
      <c r="A146" s="232">
        <v>48</v>
      </c>
      <c r="B146" s="257"/>
      <c r="C146" s="251" t="s">
        <v>421</v>
      </c>
      <c r="D146" s="252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  <c r="R146" s="252"/>
      <c r="S146" s="252"/>
      <c r="T146" s="252"/>
      <c r="U146" s="252"/>
      <c r="V146" s="252"/>
      <c r="W146" s="252"/>
      <c r="X146" s="252"/>
      <c r="Y146" s="252"/>
      <c r="Z146" s="252"/>
      <c r="AA146" s="252"/>
      <c r="AB146" s="253"/>
      <c r="AC146" s="237" t="s">
        <v>422</v>
      </c>
      <c r="AD146" s="238"/>
      <c r="AE146" s="238"/>
      <c r="AF146" s="239"/>
      <c r="AG146" s="17"/>
      <c r="AH146" s="17"/>
      <c r="AI146" s="17"/>
      <c r="AJ146" s="17"/>
      <c r="AK146" s="17"/>
      <c r="AL146" s="17"/>
    </row>
    <row r="147" spans="1:38">
      <c r="A147" s="232">
        <v>49</v>
      </c>
      <c r="B147" s="257"/>
      <c r="C147" s="251" t="s">
        <v>423</v>
      </c>
      <c r="D147" s="252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  <c r="R147" s="252"/>
      <c r="S147" s="252"/>
      <c r="T147" s="252"/>
      <c r="U147" s="252"/>
      <c r="V147" s="252"/>
      <c r="W147" s="252"/>
      <c r="X147" s="252"/>
      <c r="Y147" s="252"/>
      <c r="Z147" s="252"/>
      <c r="AA147" s="252"/>
      <c r="AB147" s="253"/>
      <c r="AC147" s="237" t="s">
        <v>424</v>
      </c>
      <c r="AD147" s="238"/>
      <c r="AE147" s="238"/>
      <c r="AF147" s="239"/>
      <c r="AG147" s="17"/>
      <c r="AH147" s="17"/>
      <c r="AI147" s="17"/>
      <c r="AJ147" s="17"/>
      <c r="AK147" s="17"/>
      <c r="AL147" s="17"/>
    </row>
    <row r="148" spans="1:38">
      <c r="A148" s="243">
        <v>50</v>
      </c>
      <c r="B148" s="258"/>
      <c r="C148" s="245" t="s">
        <v>425</v>
      </c>
      <c r="D148" s="246"/>
      <c r="E148" s="246"/>
      <c r="F148" s="246"/>
      <c r="G148" s="246"/>
      <c r="H148" s="246"/>
      <c r="I148" s="246"/>
      <c r="J148" s="246"/>
      <c r="K148" s="246"/>
      <c r="L148" s="246"/>
      <c r="M148" s="246"/>
      <c r="N148" s="246"/>
      <c r="O148" s="246"/>
      <c r="P148" s="246"/>
      <c r="Q148" s="246"/>
      <c r="R148" s="246"/>
      <c r="S148" s="246"/>
      <c r="T148" s="246"/>
      <c r="U148" s="246"/>
      <c r="V148" s="246"/>
      <c r="W148" s="246"/>
      <c r="X148" s="246"/>
      <c r="Y148" s="246"/>
      <c r="Z148" s="246"/>
      <c r="AA148" s="246"/>
      <c r="AB148" s="247"/>
      <c r="AC148" s="248" t="s">
        <v>426</v>
      </c>
      <c r="AD148" s="249"/>
      <c r="AE148" s="249"/>
      <c r="AF148" s="250"/>
      <c r="AG148" s="17">
        <f t="shared" ref="AG148:AJ148" si="13">SUM(AG144:AG147)</f>
        <v>4194000</v>
      </c>
      <c r="AH148" s="17">
        <f t="shared" si="13"/>
        <v>14964825</v>
      </c>
      <c r="AI148" s="17">
        <f t="shared" si="13"/>
        <v>0</v>
      </c>
      <c r="AJ148" s="17">
        <f t="shared" si="13"/>
        <v>0</v>
      </c>
      <c r="AK148" s="17">
        <f>SUM(AK144:AK147)</f>
        <v>14964825</v>
      </c>
      <c r="AL148" s="17"/>
    </row>
    <row r="149" spans="1:38">
      <c r="A149" s="232">
        <v>51</v>
      </c>
      <c r="B149" s="257"/>
      <c r="C149" s="251" t="s">
        <v>427</v>
      </c>
      <c r="D149" s="252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  <c r="R149" s="252"/>
      <c r="S149" s="252"/>
      <c r="T149" s="252"/>
      <c r="U149" s="252"/>
      <c r="V149" s="252"/>
      <c r="W149" s="252"/>
      <c r="X149" s="252"/>
      <c r="Y149" s="252"/>
      <c r="Z149" s="252"/>
      <c r="AA149" s="252"/>
      <c r="AB149" s="253"/>
      <c r="AC149" s="237" t="s">
        <v>428</v>
      </c>
      <c r="AD149" s="238"/>
      <c r="AE149" s="238"/>
      <c r="AF149" s="239"/>
      <c r="AG149" s="17"/>
      <c r="AH149" s="17">
        <v>0</v>
      </c>
      <c r="AI149" s="17"/>
      <c r="AJ149" s="17"/>
      <c r="AK149" s="17">
        <v>0</v>
      </c>
      <c r="AL149" s="17"/>
    </row>
    <row r="150" spans="1:38">
      <c r="A150" s="232">
        <v>52</v>
      </c>
      <c r="B150" s="257"/>
      <c r="C150" s="240" t="s">
        <v>429</v>
      </c>
      <c r="D150" s="241"/>
      <c r="E150" s="241"/>
      <c r="F150" s="241"/>
      <c r="G150" s="241"/>
      <c r="H150" s="241"/>
      <c r="I150" s="241"/>
      <c r="J150" s="241"/>
      <c r="K150" s="241"/>
      <c r="L150" s="241"/>
      <c r="M150" s="241"/>
      <c r="N150" s="241"/>
      <c r="O150" s="241"/>
      <c r="P150" s="241"/>
      <c r="Q150" s="241"/>
      <c r="R150" s="241"/>
      <c r="S150" s="241"/>
      <c r="T150" s="241"/>
      <c r="U150" s="241"/>
      <c r="V150" s="241"/>
      <c r="W150" s="241"/>
      <c r="X150" s="241"/>
      <c r="Y150" s="241"/>
      <c r="Z150" s="241"/>
      <c r="AA150" s="241"/>
      <c r="AB150" s="242"/>
      <c r="AC150" s="237" t="s">
        <v>430</v>
      </c>
      <c r="AD150" s="238"/>
      <c r="AE150" s="238"/>
      <c r="AF150" s="239"/>
      <c r="AG150" s="17"/>
      <c r="AH150" s="17"/>
      <c r="AI150" s="17"/>
      <c r="AJ150" s="17"/>
      <c r="AK150" s="17"/>
      <c r="AL150" s="17"/>
    </row>
    <row r="151" spans="1:38">
      <c r="A151" s="232">
        <v>53</v>
      </c>
      <c r="B151" s="257"/>
      <c r="C151" s="251" t="s">
        <v>431</v>
      </c>
      <c r="D151" s="252"/>
      <c r="E151" s="252"/>
      <c r="F151" s="252"/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  <c r="R151" s="252"/>
      <c r="S151" s="252"/>
      <c r="T151" s="252"/>
      <c r="U151" s="252"/>
      <c r="V151" s="252"/>
      <c r="W151" s="252"/>
      <c r="X151" s="252"/>
      <c r="Y151" s="252"/>
      <c r="Z151" s="252"/>
      <c r="AA151" s="252"/>
      <c r="AB151" s="253"/>
      <c r="AC151" s="237" t="s">
        <v>432</v>
      </c>
      <c r="AD151" s="238"/>
      <c r="AE151" s="238"/>
      <c r="AF151" s="239"/>
      <c r="AG151" s="17"/>
      <c r="AH151" s="17">
        <v>100000</v>
      </c>
      <c r="AI151" s="17"/>
      <c r="AJ151" s="17"/>
      <c r="AK151" s="17">
        <v>100000</v>
      </c>
      <c r="AL151" s="17"/>
    </row>
    <row r="152" spans="1:38">
      <c r="A152" s="243">
        <v>54</v>
      </c>
      <c r="B152" s="258"/>
      <c r="C152" s="245" t="s">
        <v>433</v>
      </c>
      <c r="D152" s="246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  <c r="R152" s="246"/>
      <c r="S152" s="246"/>
      <c r="T152" s="246"/>
      <c r="U152" s="246"/>
      <c r="V152" s="246"/>
      <c r="W152" s="246"/>
      <c r="X152" s="246"/>
      <c r="Y152" s="246"/>
      <c r="Z152" s="246"/>
      <c r="AA152" s="246"/>
      <c r="AB152" s="247"/>
      <c r="AC152" s="248" t="s">
        <v>434</v>
      </c>
      <c r="AD152" s="249"/>
      <c r="AE152" s="249"/>
      <c r="AF152" s="250"/>
      <c r="AG152" s="17"/>
      <c r="AH152" s="17">
        <f>SUM(AH149:AJ151)</f>
        <v>100000</v>
      </c>
      <c r="AI152" s="17">
        <f t="shared" ref="AI152:AK152" si="14">SUM(AI149:AK151)</f>
        <v>100000</v>
      </c>
      <c r="AJ152" s="17">
        <f t="shared" si="14"/>
        <v>100000</v>
      </c>
      <c r="AK152" s="17">
        <f t="shared" si="14"/>
        <v>100000</v>
      </c>
      <c r="AL152" s="17"/>
    </row>
    <row r="153" spans="1:38">
      <c r="A153" s="232">
        <v>55</v>
      </c>
      <c r="B153" s="257"/>
      <c r="C153" s="251" t="s">
        <v>435</v>
      </c>
      <c r="D153" s="252"/>
      <c r="E153" s="252"/>
      <c r="F153" s="252"/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  <c r="R153" s="252"/>
      <c r="S153" s="252"/>
      <c r="T153" s="252"/>
      <c r="U153" s="252"/>
      <c r="V153" s="252"/>
      <c r="W153" s="252"/>
      <c r="X153" s="252"/>
      <c r="Y153" s="252"/>
      <c r="Z153" s="252"/>
      <c r="AA153" s="252"/>
      <c r="AB153" s="253"/>
      <c r="AC153" s="237" t="s">
        <v>436</v>
      </c>
      <c r="AD153" s="238"/>
      <c r="AE153" s="238"/>
      <c r="AF153" s="239"/>
      <c r="AG153" s="17">
        <v>1755000</v>
      </c>
      <c r="AH153" s="17">
        <v>1755000</v>
      </c>
      <c r="AI153" s="17"/>
      <c r="AJ153" s="17"/>
      <c r="AK153" s="17">
        <v>288360</v>
      </c>
      <c r="AL153" s="17"/>
    </row>
    <row r="154" spans="1:38">
      <c r="A154" s="232">
        <v>56</v>
      </c>
      <c r="B154" s="257"/>
      <c r="C154" s="240" t="s">
        <v>437</v>
      </c>
      <c r="D154" s="241"/>
      <c r="E154" s="241"/>
      <c r="F154" s="241"/>
      <c r="G154" s="241"/>
      <c r="H154" s="241"/>
      <c r="I154" s="241"/>
      <c r="J154" s="241"/>
      <c r="K154" s="241"/>
      <c r="L154" s="241"/>
      <c r="M154" s="241"/>
      <c r="N154" s="241"/>
      <c r="O154" s="241"/>
      <c r="P154" s="241"/>
      <c r="Q154" s="241"/>
      <c r="R154" s="241"/>
      <c r="S154" s="241"/>
      <c r="T154" s="241"/>
      <c r="U154" s="241"/>
      <c r="V154" s="241"/>
      <c r="W154" s="241"/>
      <c r="X154" s="241"/>
      <c r="Y154" s="241"/>
      <c r="Z154" s="241"/>
      <c r="AA154" s="241"/>
      <c r="AB154" s="242"/>
      <c r="AC154" s="237" t="s">
        <v>438</v>
      </c>
      <c r="AD154" s="238"/>
      <c r="AE154" s="238"/>
      <c r="AF154" s="239"/>
      <c r="AG154" s="17"/>
      <c r="AH154" s="17"/>
      <c r="AI154" s="17"/>
      <c r="AJ154" s="17"/>
      <c r="AK154" s="17"/>
      <c r="AL154" s="17"/>
    </row>
    <row r="155" spans="1:38">
      <c r="A155" s="232">
        <v>57</v>
      </c>
      <c r="B155" s="257"/>
      <c r="C155" s="251" t="s">
        <v>439</v>
      </c>
      <c r="D155" s="252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  <c r="R155" s="252"/>
      <c r="S155" s="252"/>
      <c r="T155" s="252"/>
      <c r="U155" s="252"/>
      <c r="V155" s="252"/>
      <c r="W155" s="252"/>
      <c r="X155" s="252"/>
      <c r="Y155" s="252"/>
      <c r="Z155" s="252"/>
      <c r="AA155" s="252"/>
      <c r="AB155" s="253"/>
      <c r="AC155" s="237" t="s">
        <v>440</v>
      </c>
      <c r="AD155" s="238"/>
      <c r="AE155" s="238"/>
      <c r="AF155" s="239"/>
      <c r="AG155" s="17"/>
      <c r="AH155" s="17">
        <v>2716890</v>
      </c>
      <c r="AI155" s="17"/>
      <c r="AJ155" s="17"/>
      <c r="AK155" s="17">
        <v>2716890</v>
      </c>
      <c r="AL155" s="17"/>
    </row>
    <row r="156" spans="1:38">
      <c r="A156" s="243">
        <v>58</v>
      </c>
      <c r="B156" s="258"/>
      <c r="C156" s="245" t="s">
        <v>441</v>
      </c>
      <c r="D156" s="246"/>
      <c r="E156" s="246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  <c r="R156" s="246"/>
      <c r="S156" s="246"/>
      <c r="T156" s="246"/>
      <c r="U156" s="246"/>
      <c r="V156" s="246"/>
      <c r="W156" s="246"/>
      <c r="X156" s="246"/>
      <c r="Y156" s="246"/>
      <c r="Z156" s="246"/>
      <c r="AA156" s="246"/>
      <c r="AB156" s="247"/>
      <c r="AC156" s="248" t="s">
        <v>442</v>
      </c>
      <c r="AD156" s="249"/>
      <c r="AE156" s="249"/>
      <c r="AF156" s="250"/>
      <c r="AG156" s="17">
        <f>SUM(AG153:AG155)</f>
        <v>1755000</v>
      </c>
      <c r="AH156" s="17">
        <f t="shared" ref="AH156:AJ156" si="15">SUM(AH153:AH155)</f>
        <v>4471890</v>
      </c>
      <c r="AI156" s="17">
        <f t="shared" si="15"/>
        <v>0</v>
      </c>
      <c r="AJ156" s="17">
        <f t="shared" si="15"/>
        <v>0</v>
      </c>
      <c r="AK156" s="17">
        <f>SUM(AK153:AK155)</f>
        <v>3005250</v>
      </c>
      <c r="AL156" s="17"/>
    </row>
    <row r="157" spans="1:38">
      <c r="A157" s="243">
        <v>59</v>
      </c>
      <c r="B157" s="258"/>
      <c r="C157" s="254" t="s">
        <v>443</v>
      </c>
      <c r="D157" s="255"/>
      <c r="E157" s="255"/>
      <c r="F157" s="255"/>
      <c r="G157" s="255"/>
      <c r="H157" s="255"/>
      <c r="I157" s="255"/>
      <c r="J157" s="255"/>
      <c r="K157" s="255"/>
      <c r="L157" s="255"/>
      <c r="M157" s="255"/>
      <c r="N157" s="255"/>
      <c r="O157" s="255"/>
      <c r="P157" s="255"/>
      <c r="Q157" s="255"/>
      <c r="R157" s="255"/>
      <c r="S157" s="255"/>
      <c r="T157" s="255"/>
      <c r="U157" s="255"/>
      <c r="V157" s="255"/>
      <c r="W157" s="255"/>
      <c r="X157" s="255"/>
      <c r="Y157" s="255"/>
      <c r="Z157" s="255"/>
      <c r="AA157" s="255"/>
      <c r="AB157" s="256"/>
      <c r="AC157" s="248" t="s">
        <v>444</v>
      </c>
      <c r="AD157" s="249"/>
      <c r="AE157" s="249"/>
      <c r="AF157" s="250"/>
      <c r="AG157" s="17">
        <f>AG111+AG117+AG131+AG142+AG148+AG152+AG156</f>
        <v>303492482</v>
      </c>
      <c r="AH157" s="17">
        <f>AH111+AH117+AH131+AH142+AH148+AH152+AH156</f>
        <v>520718483</v>
      </c>
      <c r="AI157" s="17">
        <f>AI111+AI117+AI131+AI142+AI148+AI152+AI156</f>
        <v>100000</v>
      </c>
      <c r="AJ157" s="17">
        <f>AJ111+AJ117+AJ131+AJ142+AJ148+AJ152+AJ156</f>
        <v>100000</v>
      </c>
      <c r="AK157" s="17">
        <f>AK111+AK117+AK131+AK142+AK148+AK152+AK156</f>
        <v>518109774</v>
      </c>
      <c r="AL157" s="17">
        <v>0</v>
      </c>
    </row>
    <row r="158" spans="1:38" ht="30" customHeight="1">
      <c r="A158" s="18">
        <v>60</v>
      </c>
      <c r="C158" s="259" t="s">
        <v>445</v>
      </c>
      <c r="D158" s="260"/>
      <c r="E158" s="260"/>
      <c r="F158" s="260"/>
      <c r="G158" s="260"/>
      <c r="H158" s="260"/>
      <c r="I158" s="260"/>
      <c r="J158" s="260"/>
      <c r="K158" s="260"/>
      <c r="AC158" s="19"/>
      <c r="AG158" s="17"/>
      <c r="AH158" s="17"/>
      <c r="AI158" s="17"/>
      <c r="AJ158" s="17"/>
      <c r="AK158" s="17"/>
      <c r="AL158" s="17"/>
    </row>
    <row r="159" spans="1:38" ht="30" customHeight="1">
      <c r="A159" s="261" t="s">
        <v>8</v>
      </c>
      <c r="B159" s="262"/>
      <c r="C159" s="223" t="s">
        <v>9</v>
      </c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19"/>
      <c r="AG159" s="17"/>
      <c r="AH159" s="17"/>
      <c r="AI159" s="17"/>
      <c r="AJ159" s="17"/>
      <c r="AK159" s="17"/>
      <c r="AL159" s="17"/>
    </row>
    <row r="160" spans="1:38" ht="12.75" hidden="1" customHeight="1">
      <c r="A160" s="263" t="s">
        <v>283</v>
      </c>
      <c r="B160" s="264"/>
      <c r="C160" s="265" t="s">
        <v>446</v>
      </c>
      <c r="D160" s="266"/>
      <c r="E160" s="266"/>
      <c r="F160" s="266"/>
      <c r="G160" s="266"/>
      <c r="H160" s="266"/>
      <c r="I160" s="266"/>
      <c r="J160" s="266"/>
      <c r="K160" s="266"/>
      <c r="L160" s="266"/>
      <c r="M160" s="266"/>
      <c r="N160" s="266"/>
      <c r="O160" s="266"/>
      <c r="P160" s="266"/>
      <c r="Q160" s="266"/>
      <c r="R160" s="266"/>
      <c r="S160" s="266"/>
      <c r="T160" s="266"/>
      <c r="U160" s="266"/>
      <c r="V160" s="266"/>
      <c r="W160" s="266"/>
      <c r="X160" s="266"/>
      <c r="Y160" s="266"/>
      <c r="Z160" s="266"/>
      <c r="AA160" s="266"/>
      <c r="AB160" s="267"/>
      <c r="AC160" s="268" t="s">
        <v>447</v>
      </c>
      <c r="AD160" s="269"/>
      <c r="AE160" s="269"/>
      <c r="AF160" s="269"/>
      <c r="AG160" s="17"/>
      <c r="AH160" s="17"/>
      <c r="AI160" s="17"/>
      <c r="AJ160" s="17"/>
      <c r="AK160" s="17"/>
      <c r="AL160" s="17"/>
    </row>
    <row r="161" spans="1:38" ht="12.75" hidden="1" customHeight="1">
      <c r="A161" s="263" t="s">
        <v>286</v>
      </c>
      <c r="B161" s="264"/>
      <c r="C161" s="265" t="s">
        <v>448</v>
      </c>
      <c r="D161" s="266"/>
      <c r="E161" s="266"/>
      <c r="F161" s="266"/>
      <c r="G161" s="266"/>
      <c r="H161" s="266"/>
      <c r="I161" s="266"/>
      <c r="J161" s="266"/>
      <c r="K161" s="266"/>
      <c r="L161" s="266"/>
      <c r="M161" s="266"/>
      <c r="N161" s="266"/>
      <c r="O161" s="266"/>
      <c r="P161" s="266"/>
      <c r="Q161" s="266"/>
      <c r="R161" s="266"/>
      <c r="S161" s="266"/>
      <c r="T161" s="266"/>
      <c r="U161" s="266"/>
      <c r="V161" s="266"/>
      <c r="W161" s="266"/>
      <c r="X161" s="266"/>
      <c r="Y161" s="266"/>
      <c r="Z161" s="266"/>
      <c r="AA161" s="266"/>
      <c r="AB161" s="267"/>
      <c r="AC161" s="268" t="s">
        <v>449</v>
      </c>
      <c r="AD161" s="269"/>
      <c r="AE161" s="269"/>
      <c r="AF161" s="269"/>
      <c r="AG161" s="17"/>
      <c r="AH161" s="17"/>
      <c r="AI161" s="17"/>
      <c r="AJ161" s="17"/>
      <c r="AK161" s="17"/>
      <c r="AL161" s="17"/>
    </row>
    <row r="162" spans="1:38" ht="12.75" hidden="1" customHeight="1">
      <c r="A162" s="263" t="s">
        <v>289</v>
      </c>
      <c r="B162" s="264"/>
      <c r="C162" s="265" t="s">
        <v>450</v>
      </c>
      <c r="D162" s="266"/>
      <c r="E162" s="266"/>
      <c r="F162" s="266"/>
      <c r="G162" s="266"/>
      <c r="H162" s="266"/>
      <c r="I162" s="266"/>
      <c r="J162" s="266"/>
      <c r="K162" s="266"/>
      <c r="L162" s="266"/>
      <c r="M162" s="266"/>
      <c r="N162" s="266"/>
      <c r="O162" s="266"/>
      <c r="P162" s="266"/>
      <c r="Q162" s="266"/>
      <c r="R162" s="266"/>
      <c r="S162" s="266"/>
      <c r="T162" s="266"/>
      <c r="U162" s="266"/>
      <c r="V162" s="266"/>
      <c r="W162" s="266"/>
      <c r="X162" s="266"/>
      <c r="Y162" s="266"/>
      <c r="Z162" s="266"/>
      <c r="AA162" s="266"/>
      <c r="AB162" s="267"/>
      <c r="AC162" s="268" t="s">
        <v>451</v>
      </c>
      <c r="AD162" s="269"/>
      <c r="AE162" s="269"/>
      <c r="AF162" s="269"/>
      <c r="AG162" s="17"/>
      <c r="AH162" s="17">
        <v>0</v>
      </c>
      <c r="AI162" s="17"/>
      <c r="AJ162" s="17"/>
      <c r="AK162" s="17">
        <v>0</v>
      </c>
      <c r="AL162" s="17"/>
    </row>
    <row r="163" spans="1:38" ht="12.75" hidden="1" customHeight="1">
      <c r="A163" s="270" t="s">
        <v>292</v>
      </c>
      <c r="B163" s="271"/>
      <c r="C163" s="272" t="s">
        <v>452</v>
      </c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4"/>
      <c r="AC163" s="275" t="s">
        <v>453</v>
      </c>
      <c r="AD163" s="276"/>
      <c r="AE163" s="276"/>
      <c r="AF163" s="276"/>
      <c r="AG163" s="17"/>
      <c r="AH163" s="17">
        <v>0</v>
      </c>
      <c r="AI163" s="17"/>
      <c r="AJ163" s="17"/>
      <c r="AK163" s="17">
        <v>0</v>
      </c>
      <c r="AL163" s="17"/>
    </row>
    <row r="164" spans="1:38" ht="12.75" hidden="1" customHeight="1">
      <c r="A164" s="263" t="s">
        <v>295</v>
      </c>
      <c r="B164" s="264"/>
      <c r="C164" s="277" t="s">
        <v>454</v>
      </c>
      <c r="D164" s="278"/>
      <c r="E164" s="278"/>
      <c r="F164" s="278"/>
      <c r="G164" s="278"/>
      <c r="H164" s="278"/>
      <c r="I164" s="278"/>
      <c r="J164" s="278"/>
      <c r="K164" s="278"/>
      <c r="L164" s="278"/>
      <c r="M164" s="278"/>
      <c r="N164" s="278"/>
      <c r="O164" s="278"/>
      <c r="P164" s="278"/>
      <c r="Q164" s="278"/>
      <c r="R164" s="278"/>
      <c r="S164" s="278"/>
      <c r="T164" s="278"/>
      <c r="U164" s="278"/>
      <c r="V164" s="278"/>
      <c r="W164" s="278"/>
      <c r="X164" s="278"/>
      <c r="Y164" s="278"/>
      <c r="Z164" s="278"/>
      <c r="AA164" s="278"/>
      <c r="AB164" s="279"/>
      <c r="AC164" s="268" t="s">
        <v>455</v>
      </c>
      <c r="AD164" s="269"/>
      <c r="AE164" s="269"/>
      <c r="AF164" s="269"/>
      <c r="AG164" s="17"/>
      <c r="AH164" s="17"/>
      <c r="AI164" s="17"/>
      <c r="AJ164" s="17"/>
      <c r="AK164" s="17"/>
      <c r="AL164" s="17"/>
    </row>
    <row r="165" spans="1:38" ht="15" hidden="1" customHeight="1">
      <c r="A165" s="263" t="s">
        <v>298</v>
      </c>
      <c r="B165" s="264"/>
      <c r="C165" s="277" t="s">
        <v>456</v>
      </c>
      <c r="D165" s="278"/>
      <c r="E165" s="278"/>
      <c r="F165" s="278"/>
      <c r="G165" s="278"/>
      <c r="H165" s="278"/>
      <c r="I165" s="278"/>
      <c r="J165" s="278"/>
      <c r="K165" s="278"/>
      <c r="L165" s="278"/>
      <c r="M165" s="278"/>
      <c r="N165" s="278"/>
      <c r="O165" s="278"/>
      <c r="P165" s="278"/>
      <c r="Q165" s="278"/>
      <c r="R165" s="278"/>
      <c r="S165" s="278"/>
      <c r="T165" s="278"/>
      <c r="U165" s="278"/>
      <c r="V165" s="278"/>
      <c r="W165" s="278"/>
      <c r="X165" s="278"/>
      <c r="Y165" s="278"/>
      <c r="Z165" s="278"/>
      <c r="AA165" s="278"/>
      <c r="AB165" s="279"/>
      <c r="AC165" s="268" t="s">
        <v>457</v>
      </c>
      <c r="AD165" s="269"/>
      <c r="AE165" s="269"/>
      <c r="AF165" s="269"/>
      <c r="AG165" s="17"/>
      <c r="AH165" s="17"/>
      <c r="AI165" s="17"/>
      <c r="AJ165" s="17"/>
      <c r="AK165" s="17"/>
      <c r="AL165" s="17"/>
    </row>
    <row r="166" spans="1:38" hidden="1">
      <c r="A166" s="263" t="s">
        <v>301</v>
      </c>
      <c r="B166" s="264"/>
      <c r="C166" s="265" t="s">
        <v>458</v>
      </c>
      <c r="D166" s="266"/>
      <c r="E166" s="266"/>
      <c r="F166" s="266"/>
      <c r="G166" s="266"/>
      <c r="H166" s="266"/>
      <c r="I166" s="266"/>
      <c r="J166" s="266"/>
      <c r="K166" s="266"/>
      <c r="L166" s="266"/>
      <c r="M166" s="266"/>
      <c r="N166" s="266"/>
      <c r="O166" s="266"/>
      <c r="P166" s="266"/>
      <c r="Q166" s="266"/>
      <c r="R166" s="266"/>
      <c r="S166" s="266"/>
      <c r="T166" s="266"/>
      <c r="U166" s="266"/>
      <c r="V166" s="266"/>
      <c r="W166" s="266"/>
      <c r="X166" s="266"/>
      <c r="Y166" s="266"/>
      <c r="Z166" s="266"/>
      <c r="AA166" s="266"/>
      <c r="AB166" s="267"/>
      <c r="AC166" s="268" t="s">
        <v>459</v>
      </c>
      <c r="AD166" s="269"/>
      <c r="AE166" s="269"/>
      <c r="AF166" s="269"/>
      <c r="AG166" s="17"/>
      <c r="AH166" s="17"/>
      <c r="AI166" s="17"/>
      <c r="AJ166" s="17"/>
      <c r="AK166" s="17"/>
      <c r="AL166" s="17"/>
    </row>
    <row r="167" spans="1:38" hidden="1">
      <c r="A167" s="263" t="s">
        <v>304</v>
      </c>
      <c r="B167" s="264"/>
      <c r="C167" s="265" t="s">
        <v>460</v>
      </c>
      <c r="D167" s="266"/>
      <c r="E167" s="266"/>
      <c r="F167" s="266"/>
      <c r="G167" s="266"/>
      <c r="H167" s="266"/>
      <c r="I167" s="266"/>
      <c r="J167" s="266"/>
      <c r="K167" s="266"/>
      <c r="L167" s="266"/>
      <c r="M167" s="266"/>
      <c r="N167" s="266"/>
      <c r="O167" s="266"/>
      <c r="P167" s="266"/>
      <c r="Q167" s="266"/>
      <c r="R167" s="266"/>
      <c r="S167" s="266"/>
      <c r="T167" s="266"/>
      <c r="U167" s="266"/>
      <c r="V167" s="266"/>
      <c r="W167" s="266"/>
      <c r="X167" s="266"/>
      <c r="Y167" s="266"/>
      <c r="Z167" s="266"/>
      <c r="AA167" s="266"/>
      <c r="AB167" s="267"/>
      <c r="AC167" s="268" t="s">
        <v>461</v>
      </c>
      <c r="AD167" s="269"/>
      <c r="AE167" s="269"/>
      <c r="AF167" s="269"/>
      <c r="AG167" s="17"/>
      <c r="AH167" s="17"/>
      <c r="AI167" s="17"/>
      <c r="AJ167" s="17"/>
      <c r="AK167" s="17"/>
      <c r="AL167" s="17"/>
    </row>
    <row r="168" spans="1:38" hidden="1">
      <c r="A168" s="270" t="s">
        <v>307</v>
      </c>
      <c r="B168" s="271"/>
      <c r="C168" s="280" t="s">
        <v>462</v>
      </c>
      <c r="D168" s="281"/>
      <c r="E168" s="281"/>
      <c r="F168" s="281"/>
      <c r="G168" s="281"/>
      <c r="H168" s="281"/>
      <c r="I168" s="281"/>
      <c r="J168" s="281"/>
      <c r="K168" s="281"/>
      <c r="L168" s="281"/>
      <c r="M168" s="281"/>
      <c r="N168" s="281"/>
      <c r="O168" s="281"/>
      <c r="P168" s="281"/>
      <c r="Q168" s="281"/>
      <c r="R168" s="281"/>
      <c r="S168" s="281"/>
      <c r="T168" s="281"/>
      <c r="U168" s="281"/>
      <c r="V168" s="281"/>
      <c r="W168" s="281"/>
      <c r="X168" s="281"/>
      <c r="Y168" s="281"/>
      <c r="Z168" s="281"/>
      <c r="AA168" s="281"/>
      <c r="AB168" s="282"/>
      <c r="AC168" s="275" t="s">
        <v>463</v>
      </c>
      <c r="AD168" s="276"/>
      <c r="AE168" s="276"/>
      <c r="AF168" s="276"/>
      <c r="AG168" s="17"/>
      <c r="AH168" s="17"/>
      <c r="AI168" s="17"/>
      <c r="AJ168" s="17"/>
      <c r="AK168" s="17"/>
      <c r="AL168" s="17"/>
    </row>
    <row r="169" spans="1:38" hidden="1">
      <c r="A169" s="263" t="s">
        <v>310</v>
      </c>
      <c r="B169" s="264"/>
      <c r="C169" s="277" t="s">
        <v>464</v>
      </c>
      <c r="D169" s="278"/>
      <c r="E169" s="278"/>
      <c r="F169" s="278"/>
      <c r="G169" s="278"/>
      <c r="H169" s="278"/>
      <c r="I169" s="278"/>
      <c r="J169" s="278"/>
      <c r="K169" s="278"/>
      <c r="L169" s="278"/>
      <c r="M169" s="278"/>
      <c r="N169" s="278"/>
      <c r="O169" s="278"/>
      <c r="P169" s="278"/>
      <c r="Q169" s="278"/>
      <c r="R169" s="278"/>
      <c r="S169" s="278"/>
      <c r="T169" s="278"/>
      <c r="U169" s="278"/>
      <c r="V169" s="278"/>
      <c r="W169" s="278"/>
      <c r="X169" s="278"/>
      <c r="Y169" s="278"/>
      <c r="Z169" s="278"/>
      <c r="AA169" s="278"/>
      <c r="AB169" s="279"/>
      <c r="AC169" s="268" t="s">
        <v>465</v>
      </c>
      <c r="AD169" s="269"/>
      <c r="AE169" s="269"/>
      <c r="AF169" s="269"/>
      <c r="AG169" s="17"/>
      <c r="AH169" s="17"/>
      <c r="AI169" s="17"/>
      <c r="AJ169" s="17"/>
      <c r="AK169" s="17"/>
      <c r="AL169" s="17"/>
    </row>
    <row r="170" spans="1:38">
      <c r="A170" s="263" t="s">
        <v>313</v>
      </c>
      <c r="B170" s="264"/>
      <c r="C170" s="277" t="s">
        <v>466</v>
      </c>
      <c r="D170" s="278"/>
      <c r="E170" s="278"/>
      <c r="F170" s="278"/>
      <c r="G170" s="278"/>
      <c r="H170" s="278"/>
      <c r="I170" s="278"/>
      <c r="J170" s="278"/>
      <c r="K170" s="278"/>
      <c r="L170" s="278"/>
      <c r="M170" s="278"/>
      <c r="N170" s="278"/>
      <c r="O170" s="278"/>
      <c r="P170" s="278"/>
      <c r="Q170" s="278"/>
      <c r="R170" s="278"/>
      <c r="S170" s="278"/>
      <c r="T170" s="278"/>
      <c r="U170" s="278"/>
      <c r="V170" s="278"/>
      <c r="W170" s="278"/>
      <c r="X170" s="278"/>
      <c r="Y170" s="278"/>
      <c r="Z170" s="278"/>
      <c r="AA170" s="278"/>
      <c r="AB170" s="279"/>
      <c r="AC170" s="268" t="s">
        <v>467</v>
      </c>
      <c r="AD170" s="269"/>
      <c r="AE170" s="269"/>
      <c r="AF170" s="269"/>
      <c r="AG170" s="17">
        <v>7089432</v>
      </c>
      <c r="AH170" s="17">
        <v>7089432</v>
      </c>
      <c r="AI170" s="17"/>
      <c r="AJ170" s="17"/>
      <c r="AK170" s="17">
        <v>7089432</v>
      </c>
      <c r="AL170" s="17"/>
    </row>
    <row r="171" spans="1:38">
      <c r="A171" s="263" t="s">
        <v>316</v>
      </c>
      <c r="B171" s="264"/>
      <c r="C171" s="277" t="s">
        <v>468</v>
      </c>
      <c r="D171" s="278"/>
      <c r="E171" s="278"/>
      <c r="F171" s="278"/>
      <c r="G171" s="278"/>
      <c r="H171" s="278"/>
      <c r="I171" s="278"/>
      <c r="J171" s="278"/>
      <c r="K171" s="278"/>
      <c r="L171" s="278"/>
      <c r="M171" s="278"/>
      <c r="N171" s="278"/>
      <c r="O171" s="278"/>
      <c r="P171" s="278"/>
      <c r="Q171" s="278"/>
      <c r="R171" s="278"/>
      <c r="S171" s="278"/>
      <c r="T171" s="278"/>
      <c r="U171" s="278"/>
      <c r="V171" s="278"/>
      <c r="W171" s="278"/>
      <c r="X171" s="278"/>
      <c r="Y171" s="278"/>
      <c r="Z171" s="278"/>
      <c r="AA171" s="278"/>
      <c r="AB171" s="279"/>
      <c r="AC171" s="268" t="s">
        <v>469</v>
      </c>
      <c r="AD171" s="269"/>
      <c r="AE171" s="269"/>
      <c r="AF171" s="269"/>
      <c r="AG171" s="17">
        <v>61789675</v>
      </c>
      <c r="AH171" s="17">
        <v>65530318</v>
      </c>
      <c r="AI171" s="17">
        <v>0</v>
      </c>
      <c r="AJ171" s="17">
        <v>0</v>
      </c>
      <c r="AK171" s="17">
        <v>65530318</v>
      </c>
      <c r="AL171" s="17"/>
    </row>
    <row r="172" spans="1:38" hidden="1">
      <c r="A172" s="263" t="s">
        <v>319</v>
      </c>
      <c r="B172" s="264"/>
      <c r="C172" s="277" t="s">
        <v>470</v>
      </c>
      <c r="D172" s="278"/>
      <c r="E172" s="278"/>
      <c r="F172" s="278"/>
      <c r="G172" s="278"/>
      <c r="H172" s="278"/>
      <c r="I172" s="278"/>
      <c r="J172" s="278"/>
      <c r="K172" s="278"/>
      <c r="L172" s="278"/>
      <c r="M172" s="278"/>
      <c r="N172" s="278"/>
      <c r="O172" s="278"/>
      <c r="P172" s="278"/>
      <c r="Q172" s="278"/>
      <c r="R172" s="278"/>
      <c r="S172" s="278"/>
      <c r="T172" s="278"/>
      <c r="U172" s="278"/>
      <c r="V172" s="278"/>
      <c r="W172" s="278"/>
      <c r="X172" s="278"/>
      <c r="Y172" s="278"/>
      <c r="Z172" s="278"/>
      <c r="AA172" s="278"/>
      <c r="AB172" s="279"/>
      <c r="AC172" s="268" t="s">
        <v>471</v>
      </c>
      <c r="AD172" s="269"/>
      <c r="AE172" s="269"/>
      <c r="AF172" s="269"/>
      <c r="AG172" s="17"/>
      <c r="AH172" s="17"/>
      <c r="AI172" s="17"/>
      <c r="AJ172" s="17"/>
      <c r="AK172" s="17"/>
      <c r="AL172" s="17"/>
    </row>
    <row r="173" spans="1:38" hidden="1">
      <c r="A173" s="263" t="s">
        <v>322</v>
      </c>
      <c r="B173" s="264"/>
      <c r="C173" s="277" t="s">
        <v>472</v>
      </c>
      <c r="D173" s="278"/>
      <c r="E173" s="278"/>
      <c r="F173" s="278"/>
      <c r="G173" s="278"/>
      <c r="H173" s="278"/>
      <c r="I173" s="278"/>
      <c r="J173" s="278"/>
      <c r="K173" s="278"/>
      <c r="L173" s="278"/>
      <c r="M173" s="278"/>
      <c r="N173" s="278"/>
      <c r="O173" s="278"/>
      <c r="P173" s="278"/>
      <c r="Q173" s="278"/>
      <c r="R173" s="278"/>
      <c r="S173" s="278"/>
      <c r="T173" s="278"/>
      <c r="U173" s="278"/>
      <c r="V173" s="278"/>
      <c r="W173" s="278"/>
      <c r="X173" s="278"/>
      <c r="Y173" s="278"/>
      <c r="Z173" s="278"/>
      <c r="AA173" s="278"/>
      <c r="AB173" s="279"/>
      <c r="AC173" s="268" t="s">
        <v>473</v>
      </c>
      <c r="AD173" s="269"/>
      <c r="AE173" s="269"/>
      <c r="AF173" s="269"/>
      <c r="AG173" s="17"/>
      <c r="AH173" s="17"/>
      <c r="AI173" s="17"/>
      <c r="AJ173" s="17"/>
      <c r="AK173" s="17"/>
      <c r="AL173" s="17"/>
    </row>
    <row r="174" spans="1:38" hidden="1">
      <c r="A174" s="263" t="s">
        <v>325</v>
      </c>
      <c r="B174" s="264"/>
      <c r="C174" s="277" t="s">
        <v>474</v>
      </c>
      <c r="D174" s="278"/>
      <c r="E174" s="278"/>
      <c r="F174" s="278"/>
      <c r="G174" s="278"/>
      <c r="H174" s="278"/>
      <c r="I174" s="278"/>
      <c r="J174" s="278"/>
      <c r="K174" s="278"/>
      <c r="L174" s="278"/>
      <c r="M174" s="278"/>
      <c r="N174" s="278"/>
      <c r="O174" s="278"/>
      <c r="P174" s="278"/>
      <c r="Q174" s="278"/>
      <c r="R174" s="278"/>
      <c r="S174" s="278"/>
      <c r="T174" s="278"/>
      <c r="U174" s="278"/>
      <c r="V174" s="278"/>
      <c r="W174" s="278"/>
      <c r="X174" s="278"/>
      <c r="Y174" s="278"/>
      <c r="Z174" s="278"/>
      <c r="AA174" s="278"/>
      <c r="AB174" s="279"/>
      <c r="AC174" s="268" t="s">
        <v>475</v>
      </c>
      <c r="AD174" s="269"/>
      <c r="AE174" s="269"/>
      <c r="AF174" s="269"/>
      <c r="AG174" s="17"/>
      <c r="AH174" s="17"/>
      <c r="AI174" s="17"/>
      <c r="AJ174" s="17"/>
      <c r="AK174" s="17"/>
      <c r="AL174" s="17"/>
    </row>
    <row r="175" spans="1:38">
      <c r="A175" s="270" t="s">
        <v>328</v>
      </c>
      <c r="B175" s="271"/>
      <c r="C175" s="280" t="s">
        <v>476</v>
      </c>
      <c r="D175" s="281"/>
      <c r="E175" s="281"/>
      <c r="F175" s="281"/>
      <c r="G175" s="281"/>
      <c r="H175" s="281"/>
      <c r="I175" s="281"/>
      <c r="J175" s="281"/>
      <c r="K175" s="281"/>
      <c r="L175" s="281"/>
      <c r="M175" s="281"/>
      <c r="N175" s="281"/>
      <c r="O175" s="281"/>
      <c r="P175" s="281"/>
      <c r="Q175" s="281"/>
      <c r="R175" s="281"/>
      <c r="S175" s="281"/>
      <c r="T175" s="281"/>
      <c r="U175" s="281"/>
      <c r="V175" s="281"/>
      <c r="W175" s="281"/>
      <c r="X175" s="281"/>
      <c r="Y175" s="281"/>
      <c r="Z175" s="281"/>
      <c r="AA175" s="281"/>
      <c r="AB175" s="282"/>
      <c r="AC175" s="275" t="s">
        <v>477</v>
      </c>
      <c r="AD175" s="276"/>
      <c r="AE175" s="276"/>
      <c r="AF175" s="276"/>
      <c r="AG175" s="17">
        <f>SUM(AG169:AG174)</f>
        <v>68879107</v>
      </c>
      <c r="AH175" s="17">
        <f>SUM(AH163:AH174)</f>
        <v>72619750</v>
      </c>
      <c r="AI175" s="17">
        <f t="shared" ref="AI175:AK175" si="16">SUM(AI163:AI174)</f>
        <v>0</v>
      </c>
      <c r="AJ175" s="17">
        <f t="shared" si="16"/>
        <v>0</v>
      </c>
      <c r="AK175" s="17">
        <f t="shared" si="16"/>
        <v>72619750</v>
      </c>
      <c r="AL175" s="17"/>
    </row>
    <row r="176" spans="1:38" hidden="1">
      <c r="A176" s="263" t="s">
        <v>331</v>
      </c>
      <c r="B176" s="264"/>
      <c r="C176" s="277" t="s">
        <v>478</v>
      </c>
      <c r="D176" s="278"/>
      <c r="E176" s="278"/>
      <c r="F176" s="278"/>
      <c r="G176" s="278"/>
      <c r="H176" s="278"/>
      <c r="I176" s="278"/>
      <c r="J176" s="278"/>
      <c r="K176" s="278"/>
      <c r="L176" s="278"/>
      <c r="M176" s="278"/>
      <c r="N176" s="278"/>
      <c r="O176" s="278"/>
      <c r="P176" s="278"/>
      <c r="Q176" s="278"/>
      <c r="R176" s="278"/>
      <c r="S176" s="278"/>
      <c r="T176" s="278"/>
      <c r="U176" s="278"/>
      <c r="V176" s="278"/>
      <c r="W176" s="278"/>
      <c r="X176" s="278"/>
      <c r="Y176" s="278"/>
      <c r="Z176" s="278"/>
      <c r="AA176" s="278"/>
      <c r="AB176" s="279"/>
      <c r="AC176" s="268" t="s">
        <v>479</v>
      </c>
      <c r="AD176" s="269"/>
      <c r="AE176" s="269"/>
      <c r="AF176" s="269"/>
      <c r="AG176" s="17"/>
      <c r="AH176" s="17"/>
      <c r="AI176" s="17"/>
      <c r="AJ176" s="17"/>
      <c r="AK176" s="17"/>
      <c r="AL176" s="17"/>
    </row>
    <row r="177" spans="1:38" hidden="1">
      <c r="A177" s="263" t="s">
        <v>334</v>
      </c>
      <c r="B177" s="264"/>
      <c r="C177" s="265" t="s">
        <v>480</v>
      </c>
      <c r="D177" s="266"/>
      <c r="E177" s="266"/>
      <c r="F177" s="266"/>
      <c r="G177" s="266"/>
      <c r="H177" s="266"/>
      <c r="I177" s="266"/>
      <c r="J177" s="266"/>
      <c r="K177" s="266"/>
      <c r="L177" s="266"/>
      <c r="M177" s="266"/>
      <c r="N177" s="266"/>
      <c r="O177" s="266"/>
      <c r="P177" s="266"/>
      <c r="Q177" s="266"/>
      <c r="R177" s="266"/>
      <c r="S177" s="266"/>
      <c r="T177" s="266"/>
      <c r="U177" s="266"/>
      <c r="V177" s="266"/>
      <c r="W177" s="266"/>
      <c r="X177" s="266"/>
      <c r="Y177" s="266"/>
      <c r="Z177" s="266"/>
      <c r="AA177" s="266"/>
      <c r="AB177" s="267"/>
      <c r="AC177" s="268" t="s">
        <v>481</v>
      </c>
      <c r="AD177" s="269"/>
      <c r="AE177" s="269"/>
      <c r="AF177" s="269"/>
      <c r="AG177" s="17"/>
      <c r="AH177" s="17"/>
      <c r="AI177" s="17"/>
      <c r="AJ177" s="17"/>
      <c r="AK177" s="17"/>
      <c r="AL177" s="17"/>
    </row>
    <row r="178" spans="1:38" hidden="1">
      <c r="A178" s="263" t="s">
        <v>337</v>
      </c>
      <c r="B178" s="264"/>
      <c r="C178" s="277" t="s">
        <v>482</v>
      </c>
      <c r="D178" s="278"/>
      <c r="E178" s="278"/>
      <c r="F178" s="278"/>
      <c r="G178" s="278"/>
      <c r="H178" s="278"/>
      <c r="I178" s="278"/>
      <c r="J178" s="278"/>
      <c r="K178" s="278"/>
      <c r="L178" s="278"/>
      <c r="M178" s="278"/>
      <c r="N178" s="278"/>
      <c r="O178" s="278"/>
      <c r="P178" s="278"/>
      <c r="Q178" s="278"/>
      <c r="R178" s="278"/>
      <c r="S178" s="278"/>
      <c r="T178" s="278"/>
      <c r="U178" s="278"/>
      <c r="V178" s="278"/>
      <c r="W178" s="278"/>
      <c r="X178" s="278"/>
      <c r="Y178" s="278"/>
      <c r="Z178" s="278"/>
      <c r="AA178" s="278"/>
      <c r="AB178" s="279"/>
      <c r="AC178" s="268" t="s">
        <v>483</v>
      </c>
      <c r="AD178" s="269"/>
      <c r="AE178" s="269"/>
      <c r="AF178" s="269"/>
      <c r="AG178" s="17"/>
      <c r="AH178" s="17"/>
      <c r="AI178" s="17"/>
      <c r="AJ178" s="17"/>
      <c r="AK178" s="17"/>
      <c r="AL178" s="17"/>
    </row>
    <row r="179" spans="1:38" hidden="1">
      <c r="A179" s="263" t="s">
        <v>340</v>
      </c>
      <c r="B179" s="264"/>
      <c r="C179" s="277" t="s">
        <v>484</v>
      </c>
      <c r="D179" s="278"/>
      <c r="E179" s="278"/>
      <c r="F179" s="278"/>
      <c r="G179" s="278"/>
      <c r="H179" s="278"/>
      <c r="I179" s="278"/>
      <c r="J179" s="278"/>
      <c r="K179" s="278"/>
      <c r="L179" s="278"/>
      <c r="M179" s="278"/>
      <c r="N179" s="278"/>
      <c r="O179" s="278"/>
      <c r="P179" s="278"/>
      <c r="Q179" s="278"/>
      <c r="R179" s="278"/>
      <c r="S179" s="278"/>
      <c r="T179" s="278"/>
      <c r="U179" s="278"/>
      <c r="V179" s="278"/>
      <c r="W179" s="278"/>
      <c r="X179" s="278"/>
      <c r="Y179" s="278"/>
      <c r="Z179" s="278"/>
      <c r="AA179" s="278"/>
      <c r="AB179" s="279"/>
      <c r="AC179" s="268" t="s">
        <v>485</v>
      </c>
      <c r="AD179" s="269"/>
      <c r="AE179" s="269"/>
      <c r="AF179" s="269"/>
      <c r="AG179" s="17"/>
      <c r="AH179" s="17"/>
      <c r="AI179" s="17"/>
      <c r="AJ179" s="17"/>
      <c r="AK179" s="17"/>
      <c r="AL179" s="17"/>
    </row>
    <row r="180" spans="1:38" hidden="1">
      <c r="A180" s="270" t="s">
        <v>343</v>
      </c>
      <c r="B180" s="271"/>
      <c r="C180" s="280" t="s">
        <v>486</v>
      </c>
      <c r="D180" s="281"/>
      <c r="E180" s="281"/>
      <c r="F180" s="281"/>
      <c r="G180" s="281"/>
      <c r="H180" s="281"/>
      <c r="I180" s="281"/>
      <c r="J180" s="281"/>
      <c r="K180" s="281"/>
      <c r="L180" s="281"/>
      <c r="M180" s="281"/>
      <c r="N180" s="281"/>
      <c r="O180" s="281"/>
      <c r="P180" s="281"/>
      <c r="Q180" s="281"/>
      <c r="R180" s="281"/>
      <c r="S180" s="281"/>
      <c r="T180" s="281"/>
      <c r="U180" s="281"/>
      <c r="V180" s="281"/>
      <c r="W180" s="281"/>
      <c r="X180" s="281"/>
      <c r="Y180" s="281"/>
      <c r="Z180" s="281"/>
      <c r="AA180" s="281"/>
      <c r="AB180" s="282"/>
      <c r="AC180" s="275" t="s">
        <v>487</v>
      </c>
      <c r="AD180" s="276"/>
      <c r="AE180" s="276"/>
      <c r="AF180" s="276"/>
      <c r="AG180" s="17"/>
      <c r="AH180" s="17"/>
      <c r="AI180" s="17"/>
      <c r="AJ180" s="17"/>
      <c r="AK180" s="17"/>
      <c r="AL180" s="17"/>
    </row>
    <row r="181" spans="1:38" hidden="1">
      <c r="A181" s="263" t="s">
        <v>346</v>
      </c>
      <c r="B181" s="264"/>
      <c r="C181" s="265" t="s">
        <v>488</v>
      </c>
      <c r="D181" s="266"/>
      <c r="E181" s="266"/>
      <c r="F181" s="266"/>
      <c r="G181" s="266"/>
      <c r="H181" s="266"/>
      <c r="I181" s="266"/>
      <c r="J181" s="266"/>
      <c r="K181" s="266"/>
      <c r="L181" s="266"/>
      <c r="M181" s="266"/>
      <c r="N181" s="266"/>
      <c r="O181" s="266"/>
      <c r="P181" s="266"/>
      <c r="Q181" s="266"/>
      <c r="R181" s="266"/>
      <c r="S181" s="266"/>
      <c r="T181" s="266"/>
      <c r="U181" s="266"/>
      <c r="V181" s="266"/>
      <c r="W181" s="266"/>
      <c r="X181" s="266"/>
      <c r="Y181" s="266"/>
      <c r="Z181" s="266"/>
      <c r="AA181" s="266"/>
      <c r="AB181" s="267"/>
      <c r="AC181" s="268" t="s">
        <v>489</v>
      </c>
      <c r="AD181" s="269"/>
      <c r="AE181" s="269"/>
      <c r="AF181" s="269"/>
      <c r="AG181" s="17"/>
      <c r="AH181" s="17"/>
      <c r="AI181" s="17"/>
      <c r="AJ181" s="17"/>
      <c r="AK181" s="17"/>
      <c r="AL181" s="17"/>
    </row>
    <row r="182" spans="1:38">
      <c r="A182" s="270" t="s">
        <v>349</v>
      </c>
      <c r="B182" s="271"/>
      <c r="C182" s="280" t="s">
        <v>490</v>
      </c>
      <c r="D182" s="281"/>
      <c r="E182" s="281"/>
      <c r="F182" s="281"/>
      <c r="G182" s="281"/>
      <c r="H182" s="281"/>
      <c r="I182" s="281"/>
      <c r="J182" s="281"/>
      <c r="K182" s="281"/>
      <c r="L182" s="281"/>
      <c r="M182" s="281"/>
      <c r="N182" s="281"/>
      <c r="O182" s="281"/>
      <c r="P182" s="281"/>
      <c r="Q182" s="281"/>
      <c r="R182" s="281"/>
      <c r="S182" s="281"/>
      <c r="T182" s="281"/>
      <c r="U182" s="281"/>
      <c r="V182" s="281"/>
      <c r="W182" s="281"/>
      <c r="X182" s="281"/>
      <c r="Y182" s="281"/>
      <c r="Z182" s="281"/>
      <c r="AA182" s="281"/>
      <c r="AB182" s="282"/>
      <c r="AC182" s="275" t="s">
        <v>491</v>
      </c>
      <c r="AD182" s="276"/>
      <c r="AE182" s="276"/>
      <c r="AF182" s="276"/>
      <c r="AG182" s="17">
        <f>AG175+AG180+AG181</f>
        <v>68879107</v>
      </c>
      <c r="AH182" s="17">
        <f>AH175+AH180+AH181</f>
        <v>72619750</v>
      </c>
      <c r="AI182" s="17">
        <f>AI175+AI180+AI181</f>
        <v>0</v>
      </c>
      <c r="AJ182" s="17">
        <f>AJ175+AJ180+AJ181</f>
        <v>0</v>
      </c>
      <c r="AK182" s="17">
        <f>AK175+AK180+AK181</f>
        <v>72619750</v>
      </c>
      <c r="AL182" s="17"/>
    </row>
    <row r="183" spans="1:38">
      <c r="A183" s="283" t="s">
        <v>0</v>
      </c>
      <c r="B183" s="284"/>
      <c r="C183" s="285" t="s">
        <v>1</v>
      </c>
      <c r="D183" s="286"/>
      <c r="E183" s="286"/>
      <c r="F183" s="286"/>
      <c r="G183" s="286"/>
      <c r="H183" s="286"/>
      <c r="I183" s="286"/>
      <c r="J183" s="286"/>
      <c r="K183" s="286"/>
      <c r="L183" s="286"/>
      <c r="M183" s="286"/>
      <c r="N183" s="286"/>
      <c r="O183" s="286"/>
      <c r="P183" s="286"/>
      <c r="Q183" s="286"/>
      <c r="R183" s="286"/>
      <c r="S183" s="286"/>
      <c r="T183" s="286"/>
      <c r="U183" s="286"/>
      <c r="V183" s="286"/>
      <c r="W183" s="286"/>
      <c r="X183" s="286"/>
      <c r="Y183" s="286"/>
      <c r="Z183" s="286"/>
      <c r="AA183" s="286"/>
      <c r="AB183" s="286"/>
      <c r="AC183" s="19"/>
      <c r="AG183" s="17"/>
      <c r="AH183" s="17"/>
      <c r="AI183" s="17"/>
      <c r="AJ183" s="17"/>
      <c r="AK183" s="17"/>
      <c r="AL183" s="17"/>
    </row>
    <row r="184" spans="1:38" ht="32.25" customHeight="1">
      <c r="A184" s="18">
        <v>61</v>
      </c>
      <c r="C184" s="259" t="s">
        <v>492</v>
      </c>
      <c r="D184" s="260"/>
      <c r="E184" s="260"/>
      <c r="F184" s="260"/>
      <c r="G184" s="260"/>
      <c r="H184" s="260"/>
      <c r="I184" s="260"/>
      <c r="J184" s="260"/>
      <c r="K184" s="260"/>
      <c r="L184" s="18"/>
      <c r="N184" s="259"/>
      <c r="O184" s="260"/>
      <c r="P184" s="260"/>
      <c r="Q184" s="260"/>
      <c r="R184" s="260"/>
      <c r="S184" s="260"/>
      <c r="T184" s="260"/>
      <c r="U184" s="260"/>
      <c r="V184" s="260"/>
      <c r="W184" s="18"/>
      <c r="Y184" s="259"/>
      <c r="Z184" s="260"/>
      <c r="AA184" s="260"/>
      <c r="AB184" s="260"/>
      <c r="AC184" s="19"/>
      <c r="AG184" s="17"/>
      <c r="AH184" s="17"/>
      <c r="AI184" s="17"/>
      <c r="AJ184" s="17"/>
      <c r="AK184" s="17"/>
      <c r="AL184" s="17"/>
    </row>
    <row r="185" spans="1:38" hidden="1">
      <c r="A185" s="232" t="s">
        <v>283</v>
      </c>
      <c r="B185" s="257"/>
      <c r="C185" s="287" t="s">
        <v>493</v>
      </c>
      <c r="D185" s="288"/>
      <c r="E185" s="288"/>
      <c r="F185" s="288"/>
      <c r="G185" s="288"/>
      <c r="H185" s="288"/>
      <c r="I185" s="288"/>
      <c r="J185" s="288"/>
      <c r="K185" s="288"/>
      <c r="L185" s="288"/>
      <c r="M185" s="288"/>
      <c r="N185" s="288"/>
      <c r="O185" s="288"/>
      <c r="P185" s="288"/>
      <c r="Q185" s="288"/>
      <c r="R185" s="288"/>
      <c r="S185" s="288"/>
      <c r="T185" s="288"/>
      <c r="U185" s="288"/>
      <c r="V185" s="288"/>
      <c r="W185" s="288"/>
      <c r="X185" s="288"/>
      <c r="Y185" s="288"/>
      <c r="Z185" s="288"/>
      <c r="AA185" s="288"/>
      <c r="AB185" s="289"/>
      <c r="AC185" s="240" t="s">
        <v>494</v>
      </c>
      <c r="AD185" s="241"/>
      <c r="AE185" s="241"/>
      <c r="AF185" s="241"/>
      <c r="AG185" s="17"/>
      <c r="AH185" s="17"/>
      <c r="AI185" s="17"/>
      <c r="AJ185" s="17"/>
      <c r="AK185" s="17"/>
      <c r="AL185" s="17"/>
    </row>
    <row r="186" spans="1:38" hidden="1">
      <c r="A186" s="232" t="s">
        <v>286</v>
      </c>
      <c r="B186" s="257"/>
      <c r="C186" s="251" t="s">
        <v>495</v>
      </c>
      <c r="D186" s="252"/>
      <c r="E186" s="252"/>
      <c r="F186" s="252"/>
      <c r="G186" s="252"/>
      <c r="H186" s="252"/>
      <c r="I186" s="252"/>
      <c r="J186" s="252"/>
      <c r="K186" s="252"/>
      <c r="L186" s="252"/>
      <c r="M186" s="252"/>
      <c r="N186" s="252"/>
      <c r="O186" s="252"/>
      <c r="P186" s="252"/>
      <c r="Q186" s="252"/>
      <c r="R186" s="252"/>
      <c r="S186" s="252"/>
      <c r="T186" s="252"/>
      <c r="U186" s="252"/>
      <c r="V186" s="252"/>
      <c r="W186" s="252"/>
      <c r="X186" s="252"/>
      <c r="Y186" s="252"/>
      <c r="Z186" s="252"/>
      <c r="AA186" s="252"/>
      <c r="AB186" s="253"/>
      <c r="AC186" s="240" t="s">
        <v>496</v>
      </c>
      <c r="AD186" s="241"/>
      <c r="AE186" s="241"/>
      <c r="AF186" s="241"/>
      <c r="AG186" s="17"/>
      <c r="AH186" s="17"/>
      <c r="AI186" s="17"/>
      <c r="AJ186" s="17"/>
      <c r="AK186" s="17"/>
      <c r="AL186" s="17"/>
    </row>
    <row r="187" spans="1:38" hidden="1">
      <c r="A187" s="232" t="s">
        <v>289</v>
      </c>
      <c r="B187" s="257"/>
      <c r="C187" s="287" t="s">
        <v>497</v>
      </c>
      <c r="D187" s="288"/>
      <c r="E187" s="288"/>
      <c r="F187" s="288"/>
      <c r="G187" s="288"/>
      <c r="H187" s="288"/>
      <c r="I187" s="288"/>
      <c r="J187" s="288"/>
      <c r="K187" s="288"/>
      <c r="L187" s="288"/>
      <c r="M187" s="288"/>
      <c r="N187" s="288"/>
      <c r="O187" s="288"/>
      <c r="P187" s="288"/>
      <c r="Q187" s="288"/>
      <c r="R187" s="288"/>
      <c r="S187" s="288"/>
      <c r="T187" s="288"/>
      <c r="U187" s="288"/>
      <c r="V187" s="288"/>
      <c r="W187" s="288"/>
      <c r="X187" s="288"/>
      <c r="Y187" s="288"/>
      <c r="Z187" s="288"/>
      <c r="AA187" s="288"/>
      <c r="AB187" s="289"/>
      <c r="AC187" s="240" t="s">
        <v>498</v>
      </c>
      <c r="AD187" s="241"/>
      <c r="AE187" s="241"/>
      <c r="AF187" s="241"/>
      <c r="AG187" s="17"/>
      <c r="AH187" s="17">
        <v>0</v>
      </c>
      <c r="AI187" s="17"/>
      <c r="AJ187" s="17"/>
      <c r="AK187" s="17">
        <v>0</v>
      </c>
      <c r="AL187" s="17"/>
    </row>
    <row r="188" spans="1:38" hidden="1">
      <c r="A188" s="243" t="s">
        <v>292</v>
      </c>
      <c r="B188" s="258"/>
      <c r="C188" s="254" t="s">
        <v>499</v>
      </c>
      <c r="D188" s="255"/>
      <c r="E188" s="255"/>
      <c r="F188" s="255"/>
      <c r="G188" s="255"/>
      <c r="H188" s="255"/>
      <c r="I188" s="255"/>
      <c r="J188" s="255"/>
      <c r="K188" s="255"/>
      <c r="L188" s="255"/>
      <c r="M188" s="255"/>
      <c r="N188" s="255"/>
      <c r="O188" s="255"/>
      <c r="P188" s="255"/>
      <c r="Q188" s="255"/>
      <c r="R188" s="255"/>
      <c r="S188" s="255"/>
      <c r="T188" s="255"/>
      <c r="U188" s="255"/>
      <c r="V188" s="255"/>
      <c r="W188" s="255"/>
      <c r="X188" s="255"/>
      <c r="Y188" s="255"/>
      <c r="Z188" s="255"/>
      <c r="AA188" s="255"/>
      <c r="AB188" s="256"/>
      <c r="AC188" s="245" t="s">
        <v>500</v>
      </c>
      <c r="AD188" s="246"/>
      <c r="AE188" s="246"/>
      <c r="AF188" s="246"/>
      <c r="AG188" s="17"/>
      <c r="AH188" s="17">
        <v>0</v>
      </c>
      <c r="AI188" s="17"/>
      <c r="AJ188" s="17"/>
      <c r="AK188" s="17">
        <v>0</v>
      </c>
      <c r="AL188" s="17"/>
    </row>
    <row r="189" spans="1:38" hidden="1">
      <c r="A189" s="232" t="s">
        <v>295</v>
      </c>
      <c r="B189" s="257"/>
      <c r="C189" s="251" t="s">
        <v>501</v>
      </c>
      <c r="D189" s="252"/>
      <c r="E189" s="252"/>
      <c r="F189" s="252"/>
      <c r="G189" s="252"/>
      <c r="H189" s="252"/>
      <c r="I189" s="252"/>
      <c r="J189" s="252"/>
      <c r="K189" s="252"/>
      <c r="L189" s="252"/>
      <c r="M189" s="252"/>
      <c r="N189" s="252"/>
      <c r="O189" s="252"/>
      <c r="P189" s="252"/>
      <c r="Q189" s="252"/>
      <c r="R189" s="252"/>
      <c r="S189" s="252"/>
      <c r="T189" s="252"/>
      <c r="U189" s="252"/>
      <c r="V189" s="252"/>
      <c r="W189" s="252"/>
      <c r="X189" s="252"/>
      <c r="Y189" s="252"/>
      <c r="Z189" s="252"/>
      <c r="AA189" s="252"/>
      <c r="AB189" s="253"/>
      <c r="AC189" s="240" t="s">
        <v>502</v>
      </c>
      <c r="AD189" s="241"/>
      <c r="AE189" s="241"/>
      <c r="AF189" s="241"/>
      <c r="AG189" s="17"/>
      <c r="AH189" s="17"/>
      <c r="AI189" s="17"/>
      <c r="AJ189" s="17"/>
      <c r="AK189" s="17"/>
      <c r="AL189" s="17"/>
    </row>
    <row r="190" spans="1:38" hidden="1">
      <c r="A190" s="232" t="s">
        <v>298</v>
      </c>
      <c r="B190" s="257"/>
      <c r="C190" s="287" t="s">
        <v>503</v>
      </c>
      <c r="D190" s="288"/>
      <c r="E190" s="288"/>
      <c r="F190" s="288"/>
      <c r="G190" s="288"/>
      <c r="H190" s="288"/>
      <c r="I190" s="288"/>
      <c r="J190" s="288"/>
      <c r="K190" s="288"/>
      <c r="L190" s="288"/>
      <c r="M190" s="288"/>
      <c r="N190" s="288"/>
      <c r="O190" s="288"/>
      <c r="P190" s="288"/>
      <c r="Q190" s="288"/>
      <c r="R190" s="288"/>
      <c r="S190" s="288"/>
      <c r="T190" s="288"/>
      <c r="U190" s="288"/>
      <c r="V190" s="288"/>
      <c r="W190" s="288"/>
      <c r="X190" s="288"/>
      <c r="Y190" s="288"/>
      <c r="Z190" s="288"/>
      <c r="AA190" s="288"/>
      <c r="AB190" s="289"/>
      <c r="AC190" s="240" t="s">
        <v>504</v>
      </c>
      <c r="AD190" s="241"/>
      <c r="AE190" s="241"/>
      <c r="AF190" s="241"/>
      <c r="AG190" s="17"/>
      <c r="AH190" s="17"/>
      <c r="AI190" s="17"/>
      <c r="AJ190" s="17"/>
      <c r="AK190" s="17"/>
      <c r="AL190" s="17"/>
    </row>
    <row r="191" spans="1:38" hidden="1">
      <c r="A191" s="232" t="s">
        <v>301</v>
      </c>
      <c r="B191" s="257"/>
      <c r="C191" s="251" t="s">
        <v>505</v>
      </c>
      <c r="D191" s="252"/>
      <c r="E191" s="252"/>
      <c r="F191" s="252"/>
      <c r="G191" s="252"/>
      <c r="H191" s="252"/>
      <c r="I191" s="252"/>
      <c r="J191" s="252"/>
      <c r="K191" s="252"/>
      <c r="L191" s="252"/>
      <c r="M191" s="252"/>
      <c r="N191" s="252"/>
      <c r="O191" s="252"/>
      <c r="P191" s="252"/>
      <c r="Q191" s="252"/>
      <c r="R191" s="252"/>
      <c r="S191" s="252"/>
      <c r="T191" s="252"/>
      <c r="U191" s="252"/>
      <c r="V191" s="252"/>
      <c r="W191" s="252"/>
      <c r="X191" s="252"/>
      <c r="Y191" s="252"/>
      <c r="Z191" s="252"/>
      <c r="AA191" s="252"/>
      <c r="AB191" s="253"/>
      <c r="AC191" s="240" t="s">
        <v>506</v>
      </c>
      <c r="AD191" s="241"/>
      <c r="AE191" s="241"/>
      <c r="AF191" s="241"/>
      <c r="AG191" s="17"/>
      <c r="AH191" s="17"/>
      <c r="AI191" s="17"/>
      <c r="AJ191" s="17"/>
      <c r="AK191" s="17"/>
      <c r="AL191" s="17"/>
    </row>
    <row r="192" spans="1:38" hidden="1">
      <c r="A192" s="232" t="s">
        <v>304</v>
      </c>
      <c r="B192" s="257"/>
      <c r="C192" s="287" t="s">
        <v>507</v>
      </c>
      <c r="D192" s="288"/>
      <c r="E192" s="288"/>
      <c r="F192" s="288"/>
      <c r="G192" s="288"/>
      <c r="H192" s="288"/>
      <c r="I192" s="288"/>
      <c r="J192" s="288"/>
      <c r="K192" s="288"/>
      <c r="L192" s="288"/>
      <c r="M192" s="288"/>
      <c r="N192" s="288"/>
      <c r="O192" s="288"/>
      <c r="P192" s="288"/>
      <c r="Q192" s="288"/>
      <c r="R192" s="288"/>
      <c r="S192" s="288"/>
      <c r="T192" s="288"/>
      <c r="U192" s="288"/>
      <c r="V192" s="288"/>
      <c r="W192" s="288"/>
      <c r="X192" s="288"/>
      <c r="Y192" s="288"/>
      <c r="Z192" s="288"/>
      <c r="AA192" s="288"/>
      <c r="AB192" s="289"/>
      <c r="AC192" s="240" t="s">
        <v>508</v>
      </c>
      <c r="AD192" s="241"/>
      <c r="AE192" s="241"/>
      <c r="AF192" s="241"/>
      <c r="AG192" s="17"/>
      <c r="AH192" s="17"/>
      <c r="AI192" s="17"/>
      <c r="AJ192" s="17"/>
      <c r="AK192" s="17"/>
      <c r="AL192" s="17"/>
    </row>
    <row r="193" spans="1:38" hidden="1">
      <c r="A193" s="243" t="s">
        <v>307</v>
      </c>
      <c r="B193" s="258"/>
      <c r="C193" s="290" t="s">
        <v>509</v>
      </c>
      <c r="D193" s="291"/>
      <c r="E193" s="291"/>
      <c r="F193" s="291"/>
      <c r="G193" s="291"/>
      <c r="H193" s="291"/>
      <c r="I193" s="291"/>
      <c r="J193" s="291"/>
      <c r="K193" s="291"/>
      <c r="L193" s="291"/>
      <c r="M193" s="291"/>
      <c r="N193" s="291"/>
      <c r="O193" s="291"/>
      <c r="P193" s="291"/>
      <c r="Q193" s="291"/>
      <c r="R193" s="291"/>
      <c r="S193" s="291"/>
      <c r="T193" s="291"/>
      <c r="U193" s="291"/>
      <c r="V193" s="291"/>
      <c r="W193" s="291"/>
      <c r="X193" s="291"/>
      <c r="Y193" s="291"/>
      <c r="Z193" s="291"/>
      <c r="AA193" s="291"/>
      <c r="AB193" s="292"/>
      <c r="AC193" s="245" t="s">
        <v>510</v>
      </c>
      <c r="AD193" s="246"/>
      <c r="AE193" s="246"/>
      <c r="AF193" s="246"/>
      <c r="AG193" s="17"/>
      <c r="AH193" s="17"/>
      <c r="AI193" s="17"/>
      <c r="AJ193" s="17"/>
      <c r="AK193" s="17"/>
      <c r="AL193" s="17"/>
    </row>
    <row r="194" spans="1:38">
      <c r="A194" s="232" t="s">
        <v>310</v>
      </c>
      <c r="B194" s="257"/>
      <c r="C194" s="240" t="s">
        <v>511</v>
      </c>
      <c r="D194" s="241"/>
      <c r="E194" s="241"/>
      <c r="F194" s="241"/>
      <c r="G194" s="241"/>
      <c r="H194" s="241"/>
      <c r="I194" s="241"/>
      <c r="J194" s="241"/>
      <c r="K194" s="241"/>
      <c r="L194" s="241"/>
      <c r="M194" s="241"/>
      <c r="N194" s="241"/>
      <c r="O194" s="241"/>
      <c r="P194" s="241"/>
      <c r="Q194" s="241"/>
      <c r="R194" s="241"/>
      <c r="S194" s="241"/>
      <c r="T194" s="241"/>
      <c r="U194" s="241"/>
      <c r="V194" s="241"/>
      <c r="W194" s="241"/>
      <c r="X194" s="241"/>
      <c r="Y194" s="241"/>
      <c r="Z194" s="241"/>
      <c r="AA194" s="241"/>
      <c r="AB194" s="242"/>
      <c r="AC194" s="240" t="s">
        <v>512</v>
      </c>
      <c r="AD194" s="241"/>
      <c r="AE194" s="241"/>
      <c r="AF194" s="241"/>
      <c r="AG194" s="17">
        <v>164381489</v>
      </c>
      <c r="AH194" s="17">
        <v>165637855</v>
      </c>
      <c r="AI194" s="17">
        <v>0</v>
      </c>
      <c r="AJ194" s="17">
        <v>0</v>
      </c>
      <c r="AK194" s="17">
        <v>165637855</v>
      </c>
      <c r="AL194" s="17"/>
    </row>
    <row r="195" spans="1:38">
      <c r="A195" s="232" t="s">
        <v>313</v>
      </c>
      <c r="B195" s="257"/>
      <c r="C195" s="240" t="s">
        <v>513</v>
      </c>
      <c r="D195" s="241"/>
      <c r="E195" s="241"/>
      <c r="F195" s="241"/>
      <c r="G195" s="241"/>
      <c r="H195" s="241"/>
      <c r="I195" s="241"/>
      <c r="J195" s="241"/>
      <c r="K195" s="241"/>
      <c r="L195" s="241"/>
      <c r="M195" s="241"/>
      <c r="N195" s="241"/>
      <c r="O195" s="241"/>
      <c r="P195" s="241"/>
      <c r="Q195" s="241"/>
      <c r="R195" s="241"/>
      <c r="S195" s="241"/>
      <c r="T195" s="241"/>
      <c r="U195" s="241"/>
      <c r="V195" s="241"/>
      <c r="W195" s="241"/>
      <c r="X195" s="241"/>
      <c r="Y195" s="241"/>
      <c r="Z195" s="241"/>
      <c r="AA195" s="241"/>
      <c r="AB195" s="242"/>
      <c r="AC195" s="240" t="s">
        <v>514</v>
      </c>
      <c r="AD195" s="241"/>
      <c r="AE195" s="241"/>
      <c r="AF195" s="241"/>
      <c r="AG195" s="17"/>
      <c r="AH195" s="17"/>
      <c r="AI195" s="17"/>
      <c r="AJ195" s="17"/>
      <c r="AK195" s="17"/>
      <c r="AL195" s="17"/>
    </row>
    <row r="196" spans="1:38">
      <c r="A196" s="243" t="s">
        <v>316</v>
      </c>
      <c r="B196" s="258"/>
      <c r="C196" s="245" t="s">
        <v>515</v>
      </c>
      <c r="D196" s="246"/>
      <c r="E196" s="246"/>
      <c r="F196" s="246"/>
      <c r="G196" s="246"/>
      <c r="H196" s="246"/>
      <c r="I196" s="246"/>
      <c r="J196" s="246"/>
      <c r="K196" s="246"/>
      <c r="L196" s="246"/>
      <c r="M196" s="246"/>
      <c r="N196" s="246"/>
      <c r="O196" s="246"/>
      <c r="P196" s="246"/>
      <c r="Q196" s="246"/>
      <c r="R196" s="246"/>
      <c r="S196" s="246"/>
      <c r="T196" s="246"/>
      <c r="U196" s="246"/>
      <c r="V196" s="246"/>
      <c r="W196" s="246"/>
      <c r="X196" s="246"/>
      <c r="Y196" s="246"/>
      <c r="Z196" s="246"/>
      <c r="AA196" s="246"/>
      <c r="AB196" s="247"/>
      <c r="AC196" s="245" t="s">
        <v>516</v>
      </c>
      <c r="AD196" s="246"/>
      <c r="AE196" s="246"/>
      <c r="AF196" s="246"/>
      <c r="AG196" s="17">
        <f>AG194</f>
        <v>164381489</v>
      </c>
      <c r="AH196" s="17">
        <f t="shared" ref="AH196:AK196" si="17">AH194</f>
        <v>165637855</v>
      </c>
      <c r="AI196" s="17">
        <f t="shared" si="17"/>
        <v>0</v>
      </c>
      <c r="AJ196" s="17">
        <f t="shared" si="17"/>
        <v>0</v>
      </c>
      <c r="AK196" s="17">
        <f t="shared" si="17"/>
        <v>165637855</v>
      </c>
      <c r="AL196" s="17"/>
    </row>
    <row r="197" spans="1:38">
      <c r="A197" s="232" t="s">
        <v>319</v>
      </c>
      <c r="B197" s="257"/>
      <c r="C197" s="287" t="s">
        <v>517</v>
      </c>
      <c r="D197" s="288"/>
      <c r="E197" s="288"/>
      <c r="F197" s="288"/>
      <c r="G197" s="288"/>
      <c r="H197" s="288"/>
      <c r="I197" s="288"/>
      <c r="J197" s="288"/>
      <c r="K197" s="288"/>
      <c r="L197" s="288"/>
      <c r="M197" s="288"/>
      <c r="N197" s="288"/>
      <c r="O197" s="288"/>
      <c r="P197" s="288"/>
      <c r="Q197" s="288"/>
      <c r="R197" s="288"/>
      <c r="S197" s="288"/>
      <c r="T197" s="288"/>
      <c r="U197" s="288"/>
      <c r="V197" s="288"/>
      <c r="W197" s="288"/>
      <c r="X197" s="288"/>
      <c r="Y197" s="288"/>
      <c r="Z197" s="288"/>
      <c r="AA197" s="288"/>
      <c r="AB197" s="289"/>
      <c r="AC197" s="240" t="s">
        <v>518</v>
      </c>
      <c r="AD197" s="241"/>
      <c r="AE197" s="241"/>
      <c r="AF197" s="241"/>
      <c r="AG197" s="17"/>
      <c r="AH197" s="17">
        <v>7429781</v>
      </c>
      <c r="AI197" s="17"/>
      <c r="AJ197" s="17">
        <v>0</v>
      </c>
      <c r="AK197" s="17">
        <v>7429781</v>
      </c>
      <c r="AL197" s="17"/>
    </row>
    <row r="198" spans="1:38" hidden="1">
      <c r="A198" s="232" t="s">
        <v>322</v>
      </c>
      <c r="B198" s="257"/>
      <c r="C198" s="287" t="s">
        <v>519</v>
      </c>
      <c r="D198" s="288"/>
      <c r="E198" s="288"/>
      <c r="F198" s="288"/>
      <c r="G198" s="288"/>
      <c r="H198" s="288"/>
      <c r="I198" s="288"/>
      <c r="J198" s="288"/>
      <c r="K198" s="288"/>
      <c r="L198" s="288"/>
      <c r="M198" s="288"/>
      <c r="N198" s="288"/>
      <c r="O198" s="288"/>
      <c r="P198" s="288"/>
      <c r="Q198" s="288"/>
      <c r="R198" s="288"/>
      <c r="S198" s="288"/>
      <c r="T198" s="288"/>
      <c r="U198" s="288"/>
      <c r="V198" s="288"/>
      <c r="W198" s="288"/>
      <c r="X198" s="288"/>
      <c r="Y198" s="288"/>
      <c r="Z198" s="288"/>
      <c r="AA198" s="288"/>
      <c r="AB198" s="289"/>
      <c r="AC198" s="240" t="s">
        <v>520</v>
      </c>
      <c r="AD198" s="241"/>
      <c r="AE198" s="241"/>
      <c r="AF198" s="241"/>
      <c r="AG198" s="17"/>
      <c r="AH198" s="17"/>
      <c r="AI198" s="17"/>
      <c r="AJ198" s="17"/>
      <c r="AK198" s="17"/>
      <c r="AL198" s="17"/>
    </row>
    <row r="199" spans="1:38" hidden="1">
      <c r="A199" s="232" t="s">
        <v>325</v>
      </c>
      <c r="B199" s="257"/>
      <c r="C199" s="287" t="s">
        <v>521</v>
      </c>
      <c r="D199" s="288"/>
      <c r="E199" s="288"/>
      <c r="F199" s="288"/>
      <c r="G199" s="288"/>
      <c r="H199" s="288"/>
      <c r="I199" s="288"/>
      <c r="J199" s="288"/>
      <c r="K199" s="288"/>
      <c r="L199" s="288"/>
      <c r="M199" s="288"/>
      <c r="N199" s="288"/>
      <c r="O199" s="288"/>
      <c r="P199" s="288"/>
      <c r="Q199" s="288"/>
      <c r="R199" s="288"/>
      <c r="S199" s="288"/>
      <c r="T199" s="288"/>
      <c r="U199" s="288"/>
      <c r="V199" s="288"/>
      <c r="W199" s="288"/>
      <c r="X199" s="288"/>
      <c r="Y199" s="288"/>
      <c r="Z199" s="288"/>
      <c r="AA199" s="288"/>
      <c r="AB199" s="289"/>
      <c r="AC199" s="240" t="s">
        <v>522</v>
      </c>
      <c r="AD199" s="241"/>
      <c r="AE199" s="241"/>
      <c r="AF199" s="241"/>
      <c r="AG199" s="17"/>
      <c r="AH199" s="17"/>
      <c r="AI199" s="17"/>
      <c r="AJ199" s="17"/>
      <c r="AK199" s="17"/>
      <c r="AL199" s="17"/>
    </row>
    <row r="200" spans="1:38" hidden="1">
      <c r="A200" s="232" t="s">
        <v>328</v>
      </c>
      <c r="B200" s="257"/>
      <c r="C200" s="287" t="s">
        <v>523</v>
      </c>
      <c r="D200" s="288"/>
      <c r="E200" s="288"/>
      <c r="F200" s="288"/>
      <c r="G200" s="288"/>
      <c r="H200" s="288"/>
      <c r="I200" s="288"/>
      <c r="J200" s="288"/>
      <c r="K200" s="288"/>
      <c r="L200" s="288"/>
      <c r="M200" s="288"/>
      <c r="N200" s="288"/>
      <c r="O200" s="288"/>
      <c r="P200" s="288"/>
      <c r="Q200" s="288"/>
      <c r="R200" s="288"/>
      <c r="S200" s="288"/>
      <c r="T200" s="288"/>
      <c r="U200" s="288"/>
      <c r="V200" s="288"/>
      <c r="W200" s="288"/>
      <c r="X200" s="288"/>
      <c r="Y200" s="288"/>
      <c r="Z200" s="288"/>
      <c r="AA200" s="288"/>
      <c r="AB200" s="289"/>
      <c r="AC200" s="240" t="s">
        <v>524</v>
      </c>
      <c r="AD200" s="241"/>
      <c r="AE200" s="241"/>
      <c r="AF200" s="241"/>
      <c r="AG200" s="17"/>
      <c r="AH200" s="17"/>
      <c r="AI200" s="17"/>
      <c r="AJ200" s="17"/>
      <c r="AK200" s="17"/>
      <c r="AL200" s="17"/>
    </row>
    <row r="201" spans="1:38" hidden="1">
      <c r="A201" s="232" t="s">
        <v>331</v>
      </c>
      <c r="B201" s="257"/>
      <c r="C201" s="251" t="s">
        <v>525</v>
      </c>
      <c r="D201" s="252"/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  <c r="O201" s="252"/>
      <c r="P201" s="252"/>
      <c r="Q201" s="252"/>
      <c r="R201" s="252"/>
      <c r="S201" s="252"/>
      <c r="T201" s="252"/>
      <c r="U201" s="252"/>
      <c r="V201" s="252"/>
      <c r="W201" s="252"/>
      <c r="X201" s="252"/>
      <c r="Y201" s="252"/>
      <c r="Z201" s="252"/>
      <c r="AA201" s="252"/>
      <c r="AB201" s="253"/>
      <c r="AC201" s="240" t="s">
        <v>526</v>
      </c>
      <c r="AD201" s="241"/>
      <c r="AE201" s="241"/>
      <c r="AF201" s="241"/>
      <c r="AG201" s="17"/>
      <c r="AH201" s="17"/>
      <c r="AI201" s="17"/>
      <c r="AJ201" s="17"/>
      <c r="AK201" s="17"/>
      <c r="AL201" s="17"/>
    </row>
    <row r="202" spans="1:38">
      <c r="A202" s="243" t="s">
        <v>334</v>
      </c>
      <c r="B202" s="258"/>
      <c r="C202" s="254" t="s">
        <v>527</v>
      </c>
      <c r="D202" s="255"/>
      <c r="E202" s="255"/>
      <c r="F202" s="255"/>
      <c r="G202" s="255"/>
      <c r="H202" s="255"/>
      <c r="I202" s="255"/>
      <c r="J202" s="255"/>
      <c r="K202" s="255"/>
      <c r="L202" s="255"/>
      <c r="M202" s="255"/>
      <c r="N202" s="255"/>
      <c r="O202" s="255"/>
      <c r="P202" s="255"/>
      <c r="Q202" s="255"/>
      <c r="R202" s="255"/>
      <c r="S202" s="255"/>
      <c r="T202" s="255"/>
      <c r="U202" s="255"/>
      <c r="V202" s="255"/>
      <c r="W202" s="255"/>
      <c r="X202" s="255"/>
      <c r="Y202" s="255"/>
      <c r="Z202" s="255"/>
      <c r="AA202" s="255"/>
      <c r="AB202" s="256"/>
      <c r="AC202" s="245" t="s">
        <v>528</v>
      </c>
      <c r="AD202" s="246"/>
      <c r="AE202" s="246"/>
      <c r="AF202" s="246"/>
      <c r="AG202" s="17">
        <f>AG196</f>
        <v>164381489</v>
      </c>
      <c r="AH202" s="17">
        <f>AH196+AH197</f>
        <v>173067636</v>
      </c>
      <c r="AI202" s="17">
        <f t="shared" ref="AI202:AK202" si="18">AI196+AI197</f>
        <v>0</v>
      </c>
      <c r="AJ202" s="17">
        <f t="shared" si="18"/>
        <v>0</v>
      </c>
      <c r="AK202" s="17">
        <f t="shared" si="18"/>
        <v>173067636</v>
      </c>
      <c r="AL202" s="17"/>
    </row>
    <row r="203" spans="1:38" hidden="1">
      <c r="A203" s="232" t="s">
        <v>337</v>
      </c>
      <c r="B203" s="257"/>
      <c r="C203" s="251" t="s">
        <v>529</v>
      </c>
      <c r="D203" s="252"/>
      <c r="E203" s="252"/>
      <c r="F203" s="252"/>
      <c r="G203" s="252"/>
      <c r="H203" s="252"/>
      <c r="I203" s="252"/>
      <c r="J203" s="252"/>
      <c r="K203" s="252"/>
      <c r="L203" s="252"/>
      <c r="M203" s="252"/>
      <c r="N203" s="252"/>
      <c r="O203" s="252"/>
      <c r="P203" s="252"/>
      <c r="Q203" s="252"/>
      <c r="R203" s="252"/>
      <c r="S203" s="252"/>
      <c r="T203" s="252"/>
      <c r="U203" s="252"/>
      <c r="V203" s="252"/>
      <c r="W203" s="252"/>
      <c r="X203" s="252"/>
      <c r="Y203" s="252"/>
      <c r="Z203" s="252"/>
      <c r="AA203" s="252"/>
      <c r="AB203" s="253"/>
      <c r="AC203" s="240" t="s">
        <v>530</v>
      </c>
      <c r="AD203" s="241"/>
      <c r="AE203" s="241"/>
      <c r="AF203" s="241"/>
      <c r="AG203" s="17"/>
      <c r="AH203" s="17"/>
      <c r="AI203" s="17"/>
      <c r="AJ203" s="17"/>
      <c r="AK203" s="17"/>
      <c r="AL203" s="17"/>
    </row>
    <row r="204" spans="1:38" hidden="1">
      <c r="A204" s="232" t="s">
        <v>340</v>
      </c>
      <c r="B204" s="257"/>
      <c r="C204" s="251" t="s">
        <v>531</v>
      </c>
      <c r="D204" s="252"/>
      <c r="E204" s="252"/>
      <c r="F204" s="252"/>
      <c r="G204" s="252"/>
      <c r="H204" s="252"/>
      <c r="I204" s="252"/>
      <c r="J204" s="252"/>
      <c r="K204" s="252"/>
      <c r="L204" s="252"/>
      <c r="M204" s="252"/>
      <c r="N204" s="252"/>
      <c r="O204" s="252"/>
      <c r="P204" s="252"/>
      <c r="Q204" s="252"/>
      <c r="R204" s="252"/>
      <c r="S204" s="252"/>
      <c r="T204" s="252"/>
      <c r="U204" s="252"/>
      <c r="V204" s="252"/>
      <c r="W204" s="252"/>
      <c r="X204" s="252"/>
      <c r="Y204" s="252"/>
      <c r="Z204" s="252"/>
      <c r="AA204" s="252"/>
      <c r="AB204" s="253"/>
      <c r="AC204" s="240" t="s">
        <v>532</v>
      </c>
      <c r="AD204" s="241"/>
      <c r="AE204" s="241"/>
      <c r="AF204" s="241"/>
      <c r="AG204" s="17"/>
      <c r="AH204" s="17"/>
      <c r="AI204" s="17"/>
      <c r="AJ204" s="17"/>
      <c r="AK204" s="17"/>
      <c r="AL204" s="17"/>
    </row>
    <row r="205" spans="1:38" hidden="1">
      <c r="A205" s="232" t="s">
        <v>343</v>
      </c>
      <c r="B205" s="257"/>
      <c r="C205" s="287" t="s">
        <v>533</v>
      </c>
      <c r="D205" s="288"/>
      <c r="E205" s="288"/>
      <c r="F205" s="288"/>
      <c r="G205" s="288"/>
      <c r="H205" s="288"/>
      <c r="I205" s="288"/>
      <c r="J205" s="288"/>
      <c r="K205" s="288"/>
      <c r="L205" s="288"/>
      <c r="M205" s="288"/>
      <c r="N205" s="288"/>
      <c r="O205" s="288"/>
      <c r="P205" s="288"/>
      <c r="Q205" s="288"/>
      <c r="R205" s="288"/>
      <c r="S205" s="288"/>
      <c r="T205" s="288"/>
      <c r="U205" s="288"/>
      <c r="V205" s="288"/>
      <c r="W205" s="288"/>
      <c r="X205" s="288"/>
      <c r="Y205" s="288"/>
      <c r="Z205" s="288"/>
      <c r="AA205" s="288"/>
      <c r="AB205" s="289"/>
      <c r="AC205" s="240" t="s">
        <v>534</v>
      </c>
      <c r="AD205" s="241"/>
      <c r="AE205" s="241"/>
      <c r="AF205" s="241"/>
      <c r="AG205" s="17"/>
      <c r="AH205" s="17"/>
      <c r="AI205" s="17"/>
      <c r="AJ205" s="17"/>
      <c r="AK205" s="17"/>
      <c r="AL205" s="17"/>
    </row>
    <row r="206" spans="1:38" hidden="1">
      <c r="A206" s="232" t="s">
        <v>346</v>
      </c>
      <c r="B206" s="257"/>
      <c r="C206" s="287" t="s">
        <v>535</v>
      </c>
      <c r="D206" s="288"/>
      <c r="E206" s="288"/>
      <c r="F206" s="288"/>
      <c r="G206" s="288"/>
      <c r="H206" s="288"/>
      <c r="I206" s="288"/>
      <c r="J206" s="288"/>
      <c r="K206" s="288"/>
      <c r="L206" s="288"/>
      <c r="M206" s="288"/>
      <c r="N206" s="288"/>
      <c r="O206" s="288"/>
      <c r="P206" s="288"/>
      <c r="Q206" s="288"/>
      <c r="R206" s="288"/>
      <c r="S206" s="288"/>
      <c r="T206" s="288"/>
      <c r="U206" s="288"/>
      <c r="V206" s="288"/>
      <c r="W206" s="288"/>
      <c r="X206" s="288"/>
      <c r="Y206" s="288"/>
      <c r="Z206" s="288"/>
      <c r="AA206" s="288"/>
      <c r="AB206" s="289"/>
      <c r="AC206" s="240" t="s">
        <v>536</v>
      </c>
      <c r="AD206" s="241"/>
      <c r="AE206" s="241"/>
      <c r="AF206" s="241"/>
      <c r="AG206" s="17"/>
      <c r="AH206" s="17"/>
      <c r="AI206" s="17"/>
      <c r="AJ206" s="17"/>
      <c r="AK206" s="17"/>
      <c r="AL206" s="17"/>
    </row>
    <row r="207" spans="1:38" hidden="1">
      <c r="A207" s="243" t="s">
        <v>349</v>
      </c>
      <c r="B207" s="258"/>
      <c r="C207" s="290" t="s">
        <v>537</v>
      </c>
      <c r="D207" s="291"/>
      <c r="E207" s="291"/>
      <c r="F207" s="291"/>
      <c r="G207" s="291"/>
      <c r="H207" s="291"/>
      <c r="I207" s="291"/>
      <c r="J207" s="291"/>
      <c r="K207" s="291"/>
      <c r="L207" s="291"/>
      <c r="M207" s="291"/>
      <c r="N207" s="291"/>
      <c r="O207" s="291"/>
      <c r="P207" s="291"/>
      <c r="Q207" s="291"/>
      <c r="R207" s="291"/>
      <c r="S207" s="291"/>
      <c r="T207" s="291"/>
      <c r="U207" s="291"/>
      <c r="V207" s="291"/>
      <c r="W207" s="291"/>
      <c r="X207" s="291"/>
      <c r="Y207" s="291"/>
      <c r="Z207" s="291"/>
      <c r="AA207" s="291"/>
      <c r="AB207" s="292"/>
      <c r="AC207" s="245" t="s">
        <v>538</v>
      </c>
      <c r="AD207" s="246"/>
      <c r="AE207" s="246"/>
      <c r="AF207" s="246"/>
      <c r="AG207" s="17"/>
      <c r="AH207" s="17"/>
      <c r="AI207" s="17"/>
      <c r="AJ207" s="17"/>
      <c r="AK207" s="17"/>
      <c r="AL207" s="17"/>
    </row>
    <row r="208" spans="1:38" hidden="1">
      <c r="A208" s="232" t="s">
        <v>352</v>
      </c>
      <c r="B208" s="257"/>
      <c r="C208" s="251" t="s">
        <v>539</v>
      </c>
      <c r="D208" s="252"/>
      <c r="E208" s="252"/>
      <c r="F208" s="252"/>
      <c r="G208" s="252"/>
      <c r="H208" s="252"/>
      <c r="I208" s="252"/>
      <c r="J208" s="252"/>
      <c r="K208" s="252"/>
      <c r="L208" s="252"/>
      <c r="M208" s="252"/>
      <c r="N208" s="252"/>
      <c r="O208" s="252"/>
      <c r="P208" s="252"/>
      <c r="Q208" s="252"/>
      <c r="R208" s="252"/>
      <c r="S208" s="252"/>
      <c r="T208" s="252"/>
      <c r="U208" s="252"/>
      <c r="V208" s="252"/>
      <c r="W208" s="252"/>
      <c r="X208" s="252"/>
      <c r="Y208" s="252"/>
      <c r="Z208" s="252"/>
      <c r="AA208" s="252"/>
      <c r="AB208" s="253"/>
      <c r="AC208" s="240" t="s">
        <v>540</v>
      </c>
      <c r="AD208" s="241"/>
      <c r="AE208" s="241"/>
      <c r="AF208" s="241"/>
      <c r="AG208" s="17"/>
      <c r="AH208" s="17"/>
      <c r="AI208" s="17"/>
      <c r="AJ208" s="17"/>
      <c r="AK208" s="17"/>
      <c r="AL208" s="17"/>
    </row>
    <row r="209" spans="1:38">
      <c r="A209" s="243" t="s">
        <v>355</v>
      </c>
      <c r="B209" s="258"/>
      <c r="C209" s="290" t="s">
        <v>541</v>
      </c>
      <c r="D209" s="291"/>
      <c r="E209" s="291"/>
      <c r="F209" s="291"/>
      <c r="G209" s="291"/>
      <c r="H209" s="291"/>
      <c r="I209" s="291"/>
      <c r="J209" s="291"/>
      <c r="K209" s="291"/>
      <c r="L209" s="291"/>
      <c r="M209" s="291"/>
      <c r="N209" s="291"/>
      <c r="O209" s="291"/>
      <c r="P209" s="291"/>
      <c r="Q209" s="291"/>
      <c r="R209" s="291"/>
      <c r="S209" s="291"/>
      <c r="T209" s="291"/>
      <c r="U209" s="291"/>
      <c r="V209" s="291"/>
      <c r="W209" s="291"/>
      <c r="X209" s="291"/>
      <c r="Y209" s="291"/>
      <c r="Z209" s="291"/>
      <c r="AA209" s="291"/>
      <c r="AB209" s="292"/>
      <c r="AC209" s="245" t="s">
        <v>542</v>
      </c>
      <c r="AD209" s="246"/>
      <c r="AE209" s="246"/>
      <c r="AF209" s="246"/>
      <c r="AG209" s="17">
        <f>AG202</f>
        <v>164381489</v>
      </c>
      <c r="AH209" s="17">
        <f t="shared" ref="AH209:AK209" si="19">AH202</f>
        <v>173067636</v>
      </c>
      <c r="AI209" s="17">
        <f t="shared" si="19"/>
        <v>0</v>
      </c>
      <c r="AJ209" s="17">
        <f t="shared" si="19"/>
        <v>0</v>
      </c>
      <c r="AK209" s="17">
        <f t="shared" si="19"/>
        <v>173067636</v>
      </c>
      <c r="AL209" s="17"/>
    </row>
    <row r="210" spans="1:38">
      <c r="AC210" s="20"/>
      <c r="AD210" s="21"/>
      <c r="AE210" s="21"/>
      <c r="AF210" s="21"/>
      <c r="AG210" s="22"/>
      <c r="AH210" s="22"/>
      <c r="AI210" s="22"/>
      <c r="AJ210" s="22"/>
      <c r="AK210" s="22"/>
      <c r="AL210" s="22"/>
    </row>
  </sheetData>
  <mergeCells count="606">
    <mergeCell ref="A208:B208"/>
    <mergeCell ref="C208:AB208"/>
    <mergeCell ref="AC208:AF208"/>
    <mergeCell ref="A209:B209"/>
    <mergeCell ref="C209:AB209"/>
    <mergeCell ref="AC209:AF209"/>
    <mergeCell ref="A205:B205"/>
    <mergeCell ref="C205:AB205"/>
    <mergeCell ref="AC205:AF205"/>
    <mergeCell ref="A206:B206"/>
    <mergeCell ref="C206:AB206"/>
    <mergeCell ref="AC206:AF206"/>
    <mergeCell ref="A207:B207"/>
    <mergeCell ref="C207:AB207"/>
    <mergeCell ref="AC207:AF207"/>
    <mergeCell ref="A202:B202"/>
    <mergeCell ref="C202:AB202"/>
    <mergeCell ref="AC202:AF202"/>
    <mergeCell ref="A203:B203"/>
    <mergeCell ref="C203:AB203"/>
    <mergeCell ref="AC203:AF203"/>
    <mergeCell ref="A204:B204"/>
    <mergeCell ref="C204:AB204"/>
    <mergeCell ref="AC204:AF204"/>
    <mergeCell ref="A199:B199"/>
    <mergeCell ref="C199:AB199"/>
    <mergeCell ref="AC199:AF199"/>
    <mergeCell ref="A200:B200"/>
    <mergeCell ref="C200:AB200"/>
    <mergeCell ref="AC200:AF200"/>
    <mergeCell ref="A201:B201"/>
    <mergeCell ref="C201:AB201"/>
    <mergeCell ref="AC201:AF201"/>
    <mergeCell ref="A196:B196"/>
    <mergeCell ref="C196:AB196"/>
    <mergeCell ref="AC196:AF196"/>
    <mergeCell ref="A197:B197"/>
    <mergeCell ref="C197:AB197"/>
    <mergeCell ref="AC197:AF197"/>
    <mergeCell ref="A198:B198"/>
    <mergeCell ref="C198:AB198"/>
    <mergeCell ref="AC198:AF198"/>
    <mergeCell ref="A193:B193"/>
    <mergeCell ref="C193:AB193"/>
    <mergeCell ref="AC193:AF193"/>
    <mergeCell ref="A194:B194"/>
    <mergeCell ref="C194:AB194"/>
    <mergeCell ref="AC194:AF194"/>
    <mergeCell ref="A195:B195"/>
    <mergeCell ref="C195:AB195"/>
    <mergeCell ref="AC195:AF195"/>
    <mergeCell ref="A190:B190"/>
    <mergeCell ref="C190:AB190"/>
    <mergeCell ref="AC190:AF190"/>
    <mergeCell ref="A191:B191"/>
    <mergeCell ref="C191:AB191"/>
    <mergeCell ref="AC191:AF191"/>
    <mergeCell ref="A192:B192"/>
    <mergeCell ref="C192:AB192"/>
    <mergeCell ref="AC192:AF192"/>
    <mergeCell ref="A187:B187"/>
    <mergeCell ref="C187:AB187"/>
    <mergeCell ref="AC187:AF187"/>
    <mergeCell ref="A188:B188"/>
    <mergeCell ref="C188:AB188"/>
    <mergeCell ref="AC188:AF188"/>
    <mergeCell ref="A189:B189"/>
    <mergeCell ref="C189:AB189"/>
    <mergeCell ref="AC189:AF189"/>
    <mergeCell ref="A183:B183"/>
    <mergeCell ref="C183:AB183"/>
    <mergeCell ref="C184:K184"/>
    <mergeCell ref="N184:V184"/>
    <mergeCell ref="Y184:AB184"/>
    <mergeCell ref="A185:B185"/>
    <mergeCell ref="C185:AB185"/>
    <mergeCell ref="AC185:AF185"/>
    <mergeCell ref="A186:B186"/>
    <mergeCell ref="C186:AB186"/>
    <mergeCell ref="AC186:AF186"/>
    <mergeCell ref="A180:B180"/>
    <mergeCell ref="C180:AB180"/>
    <mergeCell ref="AC180:AF180"/>
    <mergeCell ref="A181:B181"/>
    <mergeCell ref="C181:AB181"/>
    <mergeCell ref="AC181:AF181"/>
    <mergeCell ref="A182:B182"/>
    <mergeCell ref="C182:AB182"/>
    <mergeCell ref="AC182:AF182"/>
    <mergeCell ref="A177:B177"/>
    <mergeCell ref="C177:AB177"/>
    <mergeCell ref="AC177:AF177"/>
    <mergeCell ref="A178:B178"/>
    <mergeCell ref="C178:AB178"/>
    <mergeCell ref="AC178:AF178"/>
    <mergeCell ref="A179:B179"/>
    <mergeCell ref="C179:AB179"/>
    <mergeCell ref="AC179:AF179"/>
    <mergeCell ref="A174:B174"/>
    <mergeCell ref="C174:AB174"/>
    <mergeCell ref="AC174:AF174"/>
    <mergeCell ref="A175:B175"/>
    <mergeCell ref="C175:AB175"/>
    <mergeCell ref="AC175:AF175"/>
    <mergeCell ref="A176:B176"/>
    <mergeCell ref="C176:AB176"/>
    <mergeCell ref="AC176:AF176"/>
    <mergeCell ref="A171:B171"/>
    <mergeCell ref="C171:AB171"/>
    <mergeCell ref="AC171:AF171"/>
    <mergeCell ref="A172:B172"/>
    <mergeCell ref="C172:AB172"/>
    <mergeCell ref="AC172:AF172"/>
    <mergeCell ref="A173:B173"/>
    <mergeCell ref="C173:AB173"/>
    <mergeCell ref="AC173:AF173"/>
    <mergeCell ref="A168:B168"/>
    <mergeCell ref="C168:AB168"/>
    <mergeCell ref="AC168:AF168"/>
    <mergeCell ref="A169:B169"/>
    <mergeCell ref="C169:AB169"/>
    <mergeCell ref="AC169:AF169"/>
    <mergeCell ref="A170:B170"/>
    <mergeCell ref="C170:AB170"/>
    <mergeCell ref="AC170:AF170"/>
    <mergeCell ref="A165:B165"/>
    <mergeCell ref="C165:AB165"/>
    <mergeCell ref="AC165:AF165"/>
    <mergeCell ref="A166:B166"/>
    <mergeCell ref="C166:AB166"/>
    <mergeCell ref="AC166:AF166"/>
    <mergeCell ref="A167:B167"/>
    <mergeCell ref="C167:AB167"/>
    <mergeCell ref="AC167:AF167"/>
    <mergeCell ref="A162:B162"/>
    <mergeCell ref="C162:AB162"/>
    <mergeCell ref="AC162:AF162"/>
    <mergeCell ref="A163:B163"/>
    <mergeCell ref="C163:AB163"/>
    <mergeCell ref="AC163:AF163"/>
    <mergeCell ref="A164:B164"/>
    <mergeCell ref="C164:AB164"/>
    <mergeCell ref="AC164:AF164"/>
    <mergeCell ref="C158:K158"/>
    <mergeCell ref="A159:B159"/>
    <mergeCell ref="C159:AB159"/>
    <mergeCell ref="A160:B160"/>
    <mergeCell ref="C160:AB160"/>
    <mergeCell ref="AC160:AF160"/>
    <mergeCell ref="A161:B161"/>
    <mergeCell ref="C161:AB161"/>
    <mergeCell ref="AC161:AF161"/>
    <mergeCell ref="A155:B155"/>
    <mergeCell ref="C155:AB155"/>
    <mergeCell ref="AC155:AF155"/>
    <mergeCell ref="A156:B156"/>
    <mergeCell ref="C156:AB156"/>
    <mergeCell ref="AC156:AF156"/>
    <mergeCell ref="A157:B157"/>
    <mergeCell ref="C157:AB157"/>
    <mergeCell ref="AC157:AF157"/>
    <mergeCell ref="A152:B152"/>
    <mergeCell ref="C152:AB152"/>
    <mergeCell ref="AC152:AF152"/>
    <mergeCell ref="A153:B153"/>
    <mergeCell ref="C153:AB153"/>
    <mergeCell ref="AC153:AF153"/>
    <mergeCell ref="A154:B154"/>
    <mergeCell ref="C154:AB154"/>
    <mergeCell ref="AC154:AF154"/>
    <mergeCell ref="A149:B149"/>
    <mergeCell ref="C149:AB149"/>
    <mergeCell ref="AC149:AF149"/>
    <mergeCell ref="A150:B150"/>
    <mergeCell ref="C150:AB150"/>
    <mergeCell ref="AC150:AF150"/>
    <mergeCell ref="A151:B151"/>
    <mergeCell ref="C151:AB151"/>
    <mergeCell ref="AC151:AF151"/>
    <mergeCell ref="A146:B146"/>
    <mergeCell ref="C146:AB146"/>
    <mergeCell ref="AC146:AF146"/>
    <mergeCell ref="A147:B147"/>
    <mergeCell ref="C147:AB147"/>
    <mergeCell ref="AC147:AF147"/>
    <mergeCell ref="A148:B148"/>
    <mergeCell ref="C148:AB148"/>
    <mergeCell ref="AC148:AF148"/>
    <mergeCell ref="A143:B143"/>
    <mergeCell ref="C143:AB143"/>
    <mergeCell ref="AC143:AF143"/>
    <mergeCell ref="A144:B144"/>
    <mergeCell ref="C144:AB144"/>
    <mergeCell ref="AC144:AF144"/>
    <mergeCell ref="A145:B145"/>
    <mergeCell ref="C145:AB145"/>
    <mergeCell ref="AC145:AF145"/>
    <mergeCell ref="A140:B140"/>
    <mergeCell ref="C140:AB140"/>
    <mergeCell ref="AC140:AF140"/>
    <mergeCell ref="A141:B141"/>
    <mergeCell ref="C141:AB141"/>
    <mergeCell ref="AC141:AF141"/>
    <mergeCell ref="A142:B142"/>
    <mergeCell ref="C142:AB142"/>
    <mergeCell ref="AC142:AF142"/>
    <mergeCell ref="A137:B137"/>
    <mergeCell ref="C137:AB137"/>
    <mergeCell ref="AC137:AF137"/>
    <mergeCell ref="A138:B138"/>
    <mergeCell ref="C138:AB138"/>
    <mergeCell ref="AC138:AF138"/>
    <mergeCell ref="A139:B139"/>
    <mergeCell ref="C139:AB139"/>
    <mergeCell ref="AC139:AF139"/>
    <mergeCell ref="A134:B134"/>
    <mergeCell ref="C134:AB134"/>
    <mergeCell ref="AC134:AF134"/>
    <mergeCell ref="A135:B135"/>
    <mergeCell ref="C135:AB135"/>
    <mergeCell ref="AC135:AF135"/>
    <mergeCell ref="A136:B136"/>
    <mergeCell ref="C136:AB136"/>
    <mergeCell ref="AC136:AF136"/>
    <mergeCell ref="A131:B131"/>
    <mergeCell ref="C131:AB131"/>
    <mergeCell ref="AC131:AF131"/>
    <mergeCell ref="A132:B132"/>
    <mergeCell ref="C132:AB132"/>
    <mergeCell ref="AC132:AF132"/>
    <mergeCell ref="A133:B133"/>
    <mergeCell ref="C133:AB133"/>
    <mergeCell ref="AC133:AF133"/>
    <mergeCell ref="A128:B128"/>
    <mergeCell ref="C128:AB128"/>
    <mergeCell ref="AC128:AF128"/>
    <mergeCell ref="A129:B129"/>
    <mergeCell ref="C129:AB129"/>
    <mergeCell ref="AC129:AF129"/>
    <mergeCell ref="A130:B130"/>
    <mergeCell ref="C130:AB130"/>
    <mergeCell ref="AC130:AF130"/>
    <mergeCell ref="A125:B125"/>
    <mergeCell ref="C125:AB125"/>
    <mergeCell ref="AC125:AF125"/>
    <mergeCell ref="A126:B126"/>
    <mergeCell ref="C126:AB126"/>
    <mergeCell ref="AC126:AF126"/>
    <mergeCell ref="A127:B127"/>
    <mergeCell ref="C127:AB127"/>
    <mergeCell ref="AC127:AF127"/>
    <mergeCell ref="A122:B122"/>
    <mergeCell ref="C122:AB122"/>
    <mergeCell ref="AC122:AF122"/>
    <mergeCell ref="A123:B123"/>
    <mergeCell ref="C123:AB123"/>
    <mergeCell ref="AC123:AF123"/>
    <mergeCell ref="A124:B124"/>
    <mergeCell ref="C124:AB124"/>
    <mergeCell ref="AC124:AF124"/>
    <mergeCell ref="A119:B119"/>
    <mergeCell ref="C119:AB119"/>
    <mergeCell ref="AC119:AF119"/>
    <mergeCell ref="A120:B120"/>
    <mergeCell ref="C120:AB120"/>
    <mergeCell ref="AC120:AF120"/>
    <mergeCell ref="A121:B121"/>
    <mergeCell ref="C121:AB121"/>
    <mergeCell ref="AC121:AF121"/>
    <mergeCell ref="A116:B116"/>
    <mergeCell ref="C116:AB116"/>
    <mergeCell ref="AC116:AF116"/>
    <mergeCell ref="A117:B117"/>
    <mergeCell ref="C117:AB117"/>
    <mergeCell ref="AC117:AF117"/>
    <mergeCell ref="A118:B118"/>
    <mergeCell ref="C118:AB118"/>
    <mergeCell ref="AC118:AF118"/>
    <mergeCell ref="A113:B113"/>
    <mergeCell ref="C113:AB113"/>
    <mergeCell ref="AC113:AF113"/>
    <mergeCell ref="A114:B114"/>
    <mergeCell ref="C114:AB114"/>
    <mergeCell ref="AC114:AF114"/>
    <mergeCell ref="A115:B115"/>
    <mergeCell ref="C115:AB115"/>
    <mergeCell ref="AC115:AF115"/>
    <mergeCell ref="A110:B110"/>
    <mergeCell ref="C110:AB110"/>
    <mergeCell ref="AC110:AF110"/>
    <mergeCell ref="A111:B111"/>
    <mergeCell ref="C111:AB111"/>
    <mergeCell ref="AC111:AF111"/>
    <mergeCell ref="A112:B112"/>
    <mergeCell ref="C112:AB112"/>
    <mergeCell ref="AC112:AF112"/>
    <mergeCell ref="A107:B107"/>
    <mergeCell ref="C107:AB107"/>
    <mergeCell ref="AC107:AF107"/>
    <mergeCell ref="A108:B108"/>
    <mergeCell ref="C108:AB108"/>
    <mergeCell ref="AC108:AF108"/>
    <mergeCell ref="A109:B109"/>
    <mergeCell ref="C109:AB109"/>
    <mergeCell ref="AC109:AF109"/>
    <mergeCell ref="A104:B104"/>
    <mergeCell ref="C104:AB104"/>
    <mergeCell ref="AC104:AF104"/>
    <mergeCell ref="A105:B105"/>
    <mergeCell ref="C105:AB105"/>
    <mergeCell ref="AC105:AF105"/>
    <mergeCell ref="A106:B106"/>
    <mergeCell ref="C106:AB106"/>
    <mergeCell ref="AC106:AF106"/>
    <mergeCell ref="A101:B101"/>
    <mergeCell ref="C101:AB101"/>
    <mergeCell ref="AC101:AF101"/>
    <mergeCell ref="A102:B102"/>
    <mergeCell ref="C102:AB102"/>
    <mergeCell ref="AC102:AF102"/>
    <mergeCell ref="A103:B103"/>
    <mergeCell ref="C103:AB103"/>
    <mergeCell ref="AC103:AF103"/>
    <mergeCell ref="C97:K97"/>
    <mergeCell ref="L97:T97"/>
    <mergeCell ref="U97:AB97"/>
    <mergeCell ref="C98:K98"/>
    <mergeCell ref="A99:B99"/>
    <mergeCell ref="C99:AB99"/>
    <mergeCell ref="AC99:AF99"/>
    <mergeCell ref="A100:B100"/>
    <mergeCell ref="C100:AB100"/>
    <mergeCell ref="AC100:AF100"/>
    <mergeCell ref="C94:K94"/>
    <mergeCell ref="L94:T94"/>
    <mergeCell ref="U94:AB94"/>
    <mergeCell ref="C95:K95"/>
    <mergeCell ref="L95:T95"/>
    <mergeCell ref="U95:AB95"/>
    <mergeCell ref="C96:K96"/>
    <mergeCell ref="L96:T96"/>
    <mergeCell ref="U96:AB96"/>
    <mergeCell ref="C91:K91"/>
    <mergeCell ref="L91:T91"/>
    <mergeCell ref="U91:AB91"/>
    <mergeCell ref="C92:K92"/>
    <mergeCell ref="L92:T92"/>
    <mergeCell ref="U92:AB92"/>
    <mergeCell ref="C93:K93"/>
    <mergeCell ref="L93:T93"/>
    <mergeCell ref="U93:AB93"/>
    <mergeCell ref="C88:K88"/>
    <mergeCell ref="L88:T88"/>
    <mergeCell ref="U88:AB88"/>
    <mergeCell ref="C89:K89"/>
    <mergeCell ref="L89:T89"/>
    <mergeCell ref="U89:AB89"/>
    <mergeCell ref="C90:K90"/>
    <mergeCell ref="L90:T90"/>
    <mergeCell ref="U90:AB90"/>
    <mergeCell ref="C85:K85"/>
    <mergeCell ref="L85:T85"/>
    <mergeCell ref="U85:AB85"/>
    <mergeCell ref="C86:K86"/>
    <mergeCell ref="L86:T86"/>
    <mergeCell ref="U86:AB86"/>
    <mergeCell ref="C87:K87"/>
    <mergeCell ref="L87:T87"/>
    <mergeCell ref="U87:AB87"/>
    <mergeCell ref="C82:K82"/>
    <mergeCell ref="L82:T82"/>
    <mergeCell ref="U82:AB82"/>
    <mergeCell ref="C83:K83"/>
    <mergeCell ref="L83:T83"/>
    <mergeCell ref="U83:AB83"/>
    <mergeCell ref="C84:K84"/>
    <mergeCell ref="L84:T84"/>
    <mergeCell ref="U84:AB84"/>
    <mergeCell ref="C79:K79"/>
    <mergeCell ref="L79:T79"/>
    <mergeCell ref="U79:AB79"/>
    <mergeCell ref="C80:K80"/>
    <mergeCell ref="L80:T80"/>
    <mergeCell ref="U80:AB80"/>
    <mergeCell ref="C81:K81"/>
    <mergeCell ref="L81:T81"/>
    <mergeCell ref="U81:AB81"/>
    <mergeCell ref="C76:K76"/>
    <mergeCell ref="L76:T76"/>
    <mergeCell ref="U76:AB76"/>
    <mergeCell ref="C77:K77"/>
    <mergeCell ref="L77:T77"/>
    <mergeCell ref="U77:AB77"/>
    <mergeCell ref="C78:K78"/>
    <mergeCell ref="L78:T78"/>
    <mergeCell ref="U78:AB78"/>
    <mergeCell ref="C73:K73"/>
    <mergeCell ref="L73:T73"/>
    <mergeCell ref="U73:AB73"/>
    <mergeCell ref="C74:K74"/>
    <mergeCell ref="L74:T74"/>
    <mergeCell ref="U74:AB74"/>
    <mergeCell ref="C75:K75"/>
    <mergeCell ref="L75:T75"/>
    <mergeCell ref="U75:AB75"/>
    <mergeCell ref="C70:K70"/>
    <mergeCell ref="L70:T70"/>
    <mergeCell ref="U70:AB70"/>
    <mergeCell ref="C71:K71"/>
    <mergeCell ref="L71:T71"/>
    <mergeCell ref="U71:AB71"/>
    <mergeCell ref="C72:K72"/>
    <mergeCell ref="L72:T72"/>
    <mergeCell ref="U72:AB72"/>
    <mergeCell ref="C67:K67"/>
    <mergeCell ref="L67:T67"/>
    <mergeCell ref="U67:AB67"/>
    <mergeCell ref="C68:K68"/>
    <mergeCell ref="L68:T68"/>
    <mergeCell ref="U68:AB68"/>
    <mergeCell ref="C69:K69"/>
    <mergeCell ref="L69:T69"/>
    <mergeCell ref="U69:AB69"/>
    <mergeCell ref="C64:K64"/>
    <mergeCell ref="L64:T64"/>
    <mergeCell ref="U64:AB64"/>
    <mergeCell ref="C65:K65"/>
    <mergeCell ref="L65:T65"/>
    <mergeCell ref="U65:AB65"/>
    <mergeCell ref="C66:K66"/>
    <mergeCell ref="L66:T66"/>
    <mergeCell ref="U66:AB66"/>
    <mergeCell ref="C60:K60"/>
    <mergeCell ref="L60:T60"/>
    <mergeCell ref="U60:AB60"/>
    <mergeCell ref="C62:K62"/>
    <mergeCell ref="L62:T62"/>
    <mergeCell ref="U62:AB62"/>
    <mergeCell ref="C63:K63"/>
    <mergeCell ref="L63:T63"/>
    <mergeCell ref="U63:AB63"/>
    <mergeCell ref="C61:K61"/>
    <mergeCell ref="C57:K57"/>
    <mergeCell ref="L57:T57"/>
    <mergeCell ref="U57:AB57"/>
    <mergeCell ref="C58:K58"/>
    <mergeCell ref="L58:T58"/>
    <mergeCell ref="U58:AB58"/>
    <mergeCell ref="C59:K59"/>
    <mergeCell ref="L59:T59"/>
    <mergeCell ref="U59:AB59"/>
    <mergeCell ref="C54:K54"/>
    <mergeCell ref="L54:T54"/>
    <mergeCell ref="U54:AB54"/>
    <mergeCell ref="C55:K55"/>
    <mergeCell ref="L55:T55"/>
    <mergeCell ref="U55:AB55"/>
    <mergeCell ref="C56:K56"/>
    <mergeCell ref="L56:T56"/>
    <mergeCell ref="U56:AB56"/>
    <mergeCell ref="C51:K51"/>
    <mergeCell ref="L51:T51"/>
    <mergeCell ref="U51:AB51"/>
    <mergeCell ref="C52:K52"/>
    <mergeCell ref="L52:T52"/>
    <mergeCell ref="U52:AB52"/>
    <mergeCell ref="C53:K53"/>
    <mergeCell ref="L53:T53"/>
    <mergeCell ref="U53:AB53"/>
    <mergeCell ref="C48:K48"/>
    <mergeCell ref="L48:T48"/>
    <mergeCell ref="U48:AB48"/>
    <mergeCell ref="C49:K49"/>
    <mergeCell ref="L49:T49"/>
    <mergeCell ref="U49:AB49"/>
    <mergeCell ref="C50:K50"/>
    <mergeCell ref="L50:T50"/>
    <mergeCell ref="U50:AB50"/>
    <mergeCell ref="C45:K45"/>
    <mergeCell ref="L45:T45"/>
    <mergeCell ref="U45:AB45"/>
    <mergeCell ref="C46:K46"/>
    <mergeCell ref="L46:T46"/>
    <mergeCell ref="U46:AB46"/>
    <mergeCell ref="C47:K47"/>
    <mergeCell ref="L47:T47"/>
    <mergeCell ref="U47:AB47"/>
    <mergeCell ref="C42:K42"/>
    <mergeCell ref="L42:T42"/>
    <mergeCell ref="U42:AB42"/>
    <mergeCell ref="C43:K43"/>
    <mergeCell ref="L43:T43"/>
    <mergeCell ref="U43:AB43"/>
    <mergeCell ref="C44:K44"/>
    <mergeCell ref="L44:T44"/>
    <mergeCell ref="U44:AB44"/>
    <mergeCell ref="C39:K39"/>
    <mergeCell ref="L39:T39"/>
    <mergeCell ref="U39:AB39"/>
    <mergeCell ref="C40:K40"/>
    <mergeCell ref="L40:T40"/>
    <mergeCell ref="U40:AB40"/>
    <mergeCell ref="C41:K41"/>
    <mergeCell ref="L41:T41"/>
    <mergeCell ref="U41:AB41"/>
    <mergeCell ref="C36:K36"/>
    <mergeCell ref="L36:T36"/>
    <mergeCell ref="U36:AB36"/>
    <mergeCell ref="C37:K37"/>
    <mergeCell ref="L37:T37"/>
    <mergeCell ref="U37:AB37"/>
    <mergeCell ref="C38:K38"/>
    <mergeCell ref="L38:T38"/>
    <mergeCell ref="U38:AB38"/>
    <mergeCell ref="C33:K33"/>
    <mergeCell ref="L33:T33"/>
    <mergeCell ref="U33:AB33"/>
    <mergeCell ref="C34:K34"/>
    <mergeCell ref="L34:T34"/>
    <mergeCell ref="U34:AB34"/>
    <mergeCell ref="C35:K35"/>
    <mergeCell ref="L35:T35"/>
    <mergeCell ref="U35:AB35"/>
    <mergeCell ref="C30:K30"/>
    <mergeCell ref="L30:T30"/>
    <mergeCell ref="U30:AB30"/>
    <mergeCell ref="C31:K31"/>
    <mergeCell ref="L31:T31"/>
    <mergeCell ref="U31:AB31"/>
    <mergeCell ref="C32:K32"/>
    <mergeCell ref="L32:T32"/>
    <mergeCell ref="U32:AB32"/>
    <mergeCell ref="C27:K27"/>
    <mergeCell ref="L27:T27"/>
    <mergeCell ref="U27:AB27"/>
    <mergeCell ref="C28:K28"/>
    <mergeCell ref="L28:T28"/>
    <mergeCell ref="U28:AB28"/>
    <mergeCell ref="C29:K29"/>
    <mergeCell ref="L29:T29"/>
    <mergeCell ref="U29:AB29"/>
    <mergeCell ref="C24:K24"/>
    <mergeCell ref="L24:T24"/>
    <mergeCell ref="U24:AB24"/>
    <mergeCell ref="C25:K25"/>
    <mergeCell ref="L25:T25"/>
    <mergeCell ref="U25:AB25"/>
    <mergeCell ref="C26:K26"/>
    <mergeCell ref="L26:T26"/>
    <mergeCell ref="U26:AB26"/>
    <mergeCell ref="C21:K21"/>
    <mergeCell ref="L21:T21"/>
    <mergeCell ref="U21:AB21"/>
    <mergeCell ref="C22:K22"/>
    <mergeCell ref="L22:T22"/>
    <mergeCell ref="U22:AB22"/>
    <mergeCell ref="C23:K23"/>
    <mergeCell ref="L23:T23"/>
    <mergeCell ref="U23:AB23"/>
    <mergeCell ref="C18:K18"/>
    <mergeCell ref="L18:T18"/>
    <mergeCell ref="U18:AB18"/>
    <mergeCell ref="C19:K19"/>
    <mergeCell ref="L19:T19"/>
    <mergeCell ref="U19:AB19"/>
    <mergeCell ref="C20:K20"/>
    <mergeCell ref="L20:T20"/>
    <mergeCell ref="U20:AB20"/>
    <mergeCell ref="C15:K15"/>
    <mergeCell ref="L15:T15"/>
    <mergeCell ref="U15:AB15"/>
    <mergeCell ref="C16:K16"/>
    <mergeCell ref="L16:T16"/>
    <mergeCell ref="U16:AB16"/>
    <mergeCell ref="C17:K17"/>
    <mergeCell ref="L17:T17"/>
    <mergeCell ref="U17:AB17"/>
    <mergeCell ref="C12:K12"/>
    <mergeCell ref="L12:T12"/>
    <mergeCell ref="U12:AB12"/>
    <mergeCell ref="C13:K13"/>
    <mergeCell ref="L13:T13"/>
    <mergeCell ref="U13:AB13"/>
    <mergeCell ref="C14:K14"/>
    <mergeCell ref="L14:T14"/>
    <mergeCell ref="U14:AB14"/>
    <mergeCell ref="C9:K9"/>
    <mergeCell ref="L9:T9"/>
    <mergeCell ref="U9:AB9"/>
    <mergeCell ref="C10:K10"/>
    <mergeCell ref="L10:T10"/>
    <mergeCell ref="U10:AB10"/>
    <mergeCell ref="C11:K11"/>
    <mergeCell ref="L11:T11"/>
    <mergeCell ref="U11:AB11"/>
    <mergeCell ref="A1:AL1"/>
    <mergeCell ref="A4:B4"/>
    <mergeCell ref="C4:AB4"/>
    <mergeCell ref="AC4:AF4"/>
    <mergeCell ref="C5:AB5"/>
    <mergeCell ref="AC5:AF5"/>
    <mergeCell ref="C6:K6"/>
    <mergeCell ref="C7:K7"/>
    <mergeCell ref="C8:K8"/>
    <mergeCell ref="L8:T8"/>
    <mergeCell ref="U8:AB8"/>
  </mergeCells>
  <pageMargins left="0.75" right="0.75" top="1" bottom="1" header="0.5" footer="0.5"/>
  <pageSetup paperSize="9" scale="32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pane ySplit="5" topLeftCell="A6" activePane="bottomLeft" state="frozen"/>
      <selection pane="bottomLeft"/>
    </sheetView>
  </sheetViews>
  <sheetFormatPr defaultRowHeight="12.75"/>
  <cols>
    <col min="1" max="1" width="8.140625" style="148" customWidth="1"/>
    <col min="2" max="2" width="82" style="148" customWidth="1"/>
    <col min="3" max="5" width="19.140625" style="148" hidden="1" customWidth="1"/>
    <col min="6" max="6" width="16.5703125" style="148" hidden="1" customWidth="1"/>
    <col min="7" max="7" width="16.28515625" style="148" hidden="1" customWidth="1"/>
    <col min="8" max="8" width="16" style="148" hidden="1" customWidth="1"/>
    <col min="9" max="10" width="15.140625" style="148" hidden="1" customWidth="1"/>
    <col min="11" max="11" width="13.85546875" style="148" hidden="1" customWidth="1"/>
    <col min="12" max="12" width="17.7109375" style="148" customWidth="1"/>
    <col min="13" max="13" width="16.7109375" style="148" customWidth="1"/>
    <col min="14" max="14" width="16" style="148" customWidth="1"/>
    <col min="15" max="16384" width="9.140625" style="148"/>
  </cols>
  <sheetData>
    <row r="1" spans="1:14">
      <c r="A1" s="148" t="s">
        <v>857</v>
      </c>
    </row>
    <row r="2" spans="1:14" ht="28.5" customHeight="1">
      <c r="A2" s="324" t="s">
        <v>822</v>
      </c>
      <c r="B2" s="325"/>
      <c r="C2" s="325"/>
      <c r="D2" s="325"/>
      <c r="E2" s="325"/>
      <c r="F2" s="326"/>
      <c r="G2" s="326"/>
      <c r="H2" s="326"/>
      <c r="I2" s="326"/>
      <c r="J2" s="326"/>
      <c r="K2" s="326"/>
      <c r="L2" s="326"/>
      <c r="M2" s="326"/>
      <c r="N2" s="326"/>
    </row>
    <row r="3" spans="1:14" ht="28.5" customHeight="1">
      <c r="A3" s="149"/>
      <c r="B3" s="150"/>
      <c r="C3" s="324" t="s">
        <v>717</v>
      </c>
      <c r="D3" s="325"/>
      <c r="E3" s="325"/>
      <c r="F3" s="324" t="s">
        <v>725</v>
      </c>
      <c r="G3" s="325"/>
      <c r="H3" s="325"/>
      <c r="I3" s="324" t="s">
        <v>581</v>
      </c>
      <c r="J3" s="325"/>
      <c r="K3" s="325"/>
      <c r="L3" s="324" t="s">
        <v>553</v>
      </c>
      <c r="M3" s="325"/>
      <c r="N3" s="325"/>
    </row>
    <row r="4" spans="1:14" ht="30">
      <c r="A4" s="151" t="s">
        <v>726</v>
      </c>
      <c r="B4" s="151" t="s">
        <v>556</v>
      </c>
      <c r="C4" s="151" t="s">
        <v>727</v>
      </c>
      <c r="D4" s="151" t="s">
        <v>728</v>
      </c>
      <c r="E4" s="151" t="s">
        <v>729</v>
      </c>
      <c r="F4" s="151" t="s">
        <v>727</v>
      </c>
      <c r="G4" s="151" t="s">
        <v>728</v>
      </c>
      <c r="H4" s="151" t="s">
        <v>729</v>
      </c>
      <c r="I4" s="151" t="s">
        <v>727</v>
      </c>
      <c r="J4" s="151" t="s">
        <v>728</v>
      </c>
      <c r="K4" s="151" t="s">
        <v>729</v>
      </c>
      <c r="L4" s="151" t="s">
        <v>826</v>
      </c>
      <c r="M4" s="151" t="s">
        <v>827</v>
      </c>
      <c r="N4" s="151" t="s">
        <v>828</v>
      </c>
    </row>
    <row r="5" spans="1:14" ht="15">
      <c r="A5" s="151">
        <v>1</v>
      </c>
      <c r="B5" s="151">
        <v>2</v>
      </c>
      <c r="C5" s="151">
        <v>3</v>
      </c>
      <c r="D5" s="151">
        <v>4</v>
      </c>
      <c r="E5" s="151">
        <v>5</v>
      </c>
      <c r="F5" s="151">
        <v>3</v>
      </c>
      <c r="G5" s="151">
        <v>4</v>
      </c>
      <c r="H5" s="151">
        <v>5</v>
      </c>
      <c r="I5" s="151">
        <v>3</v>
      </c>
      <c r="J5" s="151">
        <v>4</v>
      </c>
      <c r="K5" s="151">
        <v>5</v>
      </c>
      <c r="L5" s="151">
        <v>3</v>
      </c>
      <c r="M5" s="151">
        <v>4</v>
      </c>
      <c r="N5" s="151">
        <v>5</v>
      </c>
    </row>
    <row r="6" spans="1:14">
      <c r="A6" s="152" t="s">
        <v>283</v>
      </c>
      <c r="B6" s="153" t="s">
        <v>730</v>
      </c>
      <c r="C6" s="154">
        <v>54738</v>
      </c>
      <c r="D6" s="154">
        <v>0</v>
      </c>
      <c r="E6" s="154">
        <v>58586</v>
      </c>
      <c r="F6" s="154"/>
      <c r="G6" s="154"/>
      <c r="H6" s="154"/>
      <c r="I6" s="154"/>
      <c r="J6" s="154"/>
      <c r="K6" s="154"/>
      <c r="L6" s="155">
        <v>73595812</v>
      </c>
      <c r="M6" s="156"/>
      <c r="N6" s="155">
        <f>L6+M6</f>
        <v>73595812</v>
      </c>
    </row>
    <row r="7" spans="1:14">
      <c r="A7" s="152" t="s">
        <v>286</v>
      </c>
      <c r="B7" s="153" t="s">
        <v>731</v>
      </c>
      <c r="C7" s="154">
        <v>29415</v>
      </c>
      <c r="D7" s="154">
        <v>0</v>
      </c>
      <c r="E7" s="154">
        <v>32898</v>
      </c>
      <c r="F7" s="154">
        <v>253</v>
      </c>
      <c r="G7" s="154"/>
      <c r="H7" s="154">
        <v>152</v>
      </c>
      <c r="I7" s="154">
        <v>118</v>
      </c>
      <c r="J7" s="154"/>
      <c r="K7" s="154">
        <v>65</v>
      </c>
      <c r="L7" s="155">
        <v>35252565</v>
      </c>
      <c r="M7" s="156"/>
      <c r="N7" s="155">
        <f t="shared" ref="N7:N31" si="0">L7+M7</f>
        <v>35252565</v>
      </c>
    </row>
    <row r="8" spans="1:14">
      <c r="A8" s="152" t="s">
        <v>289</v>
      </c>
      <c r="B8" s="153" t="s">
        <v>732</v>
      </c>
      <c r="C8" s="154">
        <v>0</v>
      </c>
      <c r="D8" s="154">
        <v>0</v>
      </c>
      <c r="E8" s="154">
        <v>688</v>
      </c>
      <c r="F8" s="154"/>
      <c r="G8" s="154"/>
      <c r="H8" s="154"/>
      <c r="I8" s="154"/>
      <c r="J8" s="154"/>
      <c r="K8" s="154"/>
      <c r="L8" s="155">
        <v>1290357</v>
      </c>
      <c r="M8" s="156"/>
      <c r="N8" s="155">
        <f t="shared" si="0"/>
        <v>1290357</v>
      </c>
    </row>
    <row r="9" spans="1:14">
      <c r="A9" s="157" t="s">
        <v>292</v>
      </c>
      <c r="B9" s="158" t="s">
        <v>733</v>
      </c>
      <c r="C9" s="159">
        <v>84153</v>
      </c>
      <c r="D9" s="159">
        <v>0</v>
      </c>
      <c r="E9" s="159">
        <v>92172</v>
      </c>
      <c r="F9" s="159">
        <v>253</v>
      </c>
      <c r="G9" s="154"/>
      <c r="H9" s="159">
        <v>152</v>
      </c>
      <c r="I9" s="159">
        <f>I6+I7+I8</f>
        <v>118</v>
      </c>
      <c r="J9" s="159">
        <f t="shared" ref="J9:K9" si="1">J6+J7+J8</f>
        <v>0</v>
      </c>
      <c r="K9" s="159">
        <f t="shared" si="1"/>
        <v>65</v>
      </c>
      <c r="L9" s="160">
        <v>110138734</v>
      </c>
      <c r="M9" s="161"/>
      <c r="N9" s="160">
        <f t="shared" si="0"/>
        <v>110138734</v>
      </c>
    </row>
    <row r="10" spans="1:14">
      <c r="A10" s="152" t="s">
        <v>304</v>
      </c>
      <c r="B10" s="153" t="s">
        <v>734</v>
      </c>
      <c r="C10" s="154">
        <v>231559</v>
      </c>
      <c r="D10" s="154">
        <v>0</v>
      </c>
      <c r="E10" s="154">
        <v>195045</v>
      </c>
      <c r="F10" s="154">
        <v>9125</v>
      </c>
      <c r="G10" s="154"/>
      <c r="H10" s="154">
        <v>10005</v>
      </c>
      <c r="I10" s="154">
        <v>66655</v>
      </c>
      <c r="J10" s="154"/>
      <c r="K10" s="154">
        <v>62676</v>
      </c>
      <c r="L10" s="155">
        <v>284470475</v>
      </c>
      <c r="M10" s="160">
        <v>-65530318</v>
      </c>
      <c r="N10" s="155">
        <f t="shared" si="0"/>
        <v>218940157</v>
      </c>
    </row>
    <row r="11" spans="1:14">
      <c r="A11" s="152" t="s">
        <v>307</v>
      </c>
      <c r="B11" s="153" t="s">
        <v>735</v>
      </c>
      <c r="C11" s="154">
        <v>48270</v>
      </c>
      <c r="D11" s="154">
        <v>0</v>
      </c>
      <c r="E11" s="154">
        <v>25777</v>
      </c>
      <c r="F11" s="154"/>
      <c r="G11" s="154"/>
      <c r="H11" s="154"/>
      <c r="I11" s="154">
        <v>5308</v>
      </c>
      <c r="J11" s="154"/>
      <c r="K11" s="154">
        <v>7863</v>
      </c>
      <c r="L11" s="155">
        <v>31092062</v>
      </c>
      <c r="M11" s="156"/>
      <c r="N11" s="155">
        <f t="shared" si="0"/>
        <v>31092062</v>
      </c>
    </row>
    <row r="12" spans="1:14">
      <c r="A12" s="152" t="s">
        <v>310</v>
      </c>
      <c r="B12" s="153" t="s">
        <v>829</v>
      </c>
      <c r="C12" s="154">
        <v>21386</v>
      </c>
      <c r="D12" s="154">
        <v>0</v>
      </c>
      <c r="E12" s="154">
        <v>29059</v>
      </c>
      <c r="F12" s="154">
        <v>2</v>
      </c>
      <c r="G12" s="154"/>
      <c r="H12" s="154">
        <v>0</v>
      </c>
      <c r="I12" s="154">
        <v>33</v>
      </c>
      <c r="J12" s="154"/>
      <c r="K12" s="154"/>
      <c r="L12" s="155">
        <v>2716890</v>
      </c>
      <c r="M12" s="156"/>
      <c r="N12" s="155">
        <f t="shared" si="0"/>
        <v>2716890</v>
      </c>
    </row>
    <row r="13" spans="1:14">
      <c r="A13" s="152">
        <v>11</v>
      </c>
      <c r="B13" s="153" t="s">
        <v>736</v>
      </c>
      <c r="C13" s="154">
        <v>21386</v>
      </c>
      <c r="D13" s="154">
        <v>0</v>
      </c>
      <c r="E13" s="154">
        <v>29059</v>
      </c>
      <c r="F13" s="154">
        <v>2</v>
      </c>
      <c r="G13" s="154"/>
      <c r="H13" s="154">
        <v>0</v>
      </c>
      <c r="I13" s="154">
        <v>33</v>
      </c>
      <c r="J13" s="154"/>
      <c r="K13" s="154"/>
      <c r="L13" s="155">
        <v>54903995</v>
      </c>
      <c r="M13" s="156"/>
      <c r="N13" s="155">
        <f t="shared" ref="N13" si="2">L13+M13</f>
        <v>54903995</v>
      </c>
    </row>
    <row r="14" spans="1:14">
      <c r="A14" s="157">
        <v>12</v>
      </c>
      <c r="B14" s="158" t="s">
        <v>737</v>
      </c>
      <c r="C14" s="159">
        <v>301215</v>
      </c>
      <c r="D14" s="159">
        <v>0</v>
      </c>
      <c r="E14" s="159">
        <v>249881</v>
      </c>
      <c r="F14" s="159">
        <v>9127</v>
      </c>
      <c r="G14" s="154"/>
      <c r="H14" s="159">
        <v>10005</v>
      </c>
      <c r="I14" s="159">
        <f>I12+I11+I10</f>
        <v>71996</v>
      </c>
      <c r="J14" s="159">
        <f t="shared" ref="J14:K14" si="3">J12+J11+J10</f>
        <v>0</v>
      </c>
      <c r="K14" s="159">
        <f t="shared" si="3"/>
        <v>70539</v>
      </c>
      <c r="L14" s="160">
        <v>373183422</v>
      </c>
      <c r="M14" s="160">
        <v>-65530318</v>
      </c>
      <c r="N14" s="160">
        <f t="shared" si="0"/>
        <v>307653104</v>
      </c>
    </row>
    <row r="15" spans="1:14">
      <c r="A15" s="152" t="s">
        <v>316</v>
      </c>
      <c r="B15" s="153" t="s">
        <v>738</v>
      </c>
      <c r="C15" s="154">
        <v>7720</v>
      </c>
      <c r="D15" s="154">
        <v>0</v>
      </c>
      <c r="E15" s="154">
        <v>6075</v>
      </c>
      <c r="F15" s="154">
        <v>196</v>
      </c>
      <c r="G15" s="154"/>
      <c r="H15" s="154">
        <v>230</v>
      </c>
      <c r="I15" s="154">
        <v>797</v>
      </c>
      <c r="J15" s="154"/>
      <c r="K15" s="154">
        <v>384</v>
      </c>
      <c r="L15" s="155">
        <v>8003850</v>
      </c>
      <c r="M15" s="156"/>
      <c r="N15" s="155">
        <f t="shared" si="0"/>
        <v>8003850</v>
      </c>
    </row>
    <row r="16" spans="1:14">
      <c r="A16" s="152" t="s">
        <v>319</v>
      </c>
      <c r="B16" s="153" t="s">
        <v>739</v>
      </c>
      <c r="C16" s="154">
        <v>66112</v>
      </c>
      <c r="D16" s="154">
        <v>0</v>
      </c>
      <c r="E16" s="154">
        <v>51181</v>
      </c>
      <c r="F16" s="154">
        <v>3805</v>
      </c>
      <c r="G16" s="154"/>
      <c r="H16" s="154">
        <v>3669</v>
      </c>
      <c r="I16" s="154">
        <v>3479</v>
      </c>
      <c r="J16" s="154"/>
      <c r="K16" s="154">
        <v>2312</v>
      </c>
      <c r="L16" s="155">
        <v>77903152</v>
      </c>
      <c r="M16" s="156"/>
      <c r="N16" s="155">
        <f t="shared" si="0"/>
        <v>77903152</v>
      </c>
    </row>
    <row r="17" spans="1:14">
      <c r="A17" s="152" t="s">
        <v>325</v>
      </c>
      <c r="B17" s="153" t="s">
        <v>740</v>
      </c>
      <c r="C17" s="154">
        <v>0</v>
      </c>
      <c r="D17" s="154">
        <v>0</v>
      </c>
      <c r="E17" s="154">
        <v>3439</v>
      </c>
      <c r="F17" s="154"/>
      <c r="G17" s="154"/>
      <c r="H17" s="154"/>
      <c r="I17" s="154">
        <v>0</v>
      </c>
      <c r="J17" s="154"/>
      <c r="K17" s="154">
        <v>53</v>
      </c>
      <c r="L17" s="155">
        <v>2754074</v>
      </c>
      <c r="M17" s="156"/>
      <c r="N17" s="155">
        <f t="shared" si="0"/>
        <v>2754074</v>
      </c>
    </row>
    <row r="18" spans="1:14">
      <c r="A18" s="157" t="s">
        <v>328</v>
      </c>
      <c r="B18" s="158" t="s">
        <v>741</v>
      </c>
      <c r="C18" s="159">
        <v>73832</v>
      </c>
      <c r="D18" s="159">
        <v>0</v>
      </c>
      <c r="E18" s="159">
        <v>60695</v>
      </c>
      <c r="F18" s="159">
        <v>4001</v>
      </c>
      <c r="G18" s="159"/>
      <c r="H18" s="159">
        <v>3899</v>
      </c>
      <c r="I18" s="159">
        <f>I17+I16+I15</f>
        <v>4276</v>
      </c>
      <c r="J18" s="159">
        <f t="shared" ref="J18:K18" si="4">J17+J16+J15</f>
        <v>0</v>
      </c>
      <c r="K18" s="159">
        <f t="shared" si="4"/>
        <v>2749</v>
      </c>
      <c r="L18" s="160">
        <v>88661076</v>
      </c>
      <c r="M18" s="161"/>
      <c r="N18" s="160">
        <f t="shared" si="0"/>
        <v>88661076</v>
      </c>
    </row>
    <row r="19" spans="1:14">
      <c r="A19" s="152" t="s">
        <v>331</v>
      </c>
      <c r="B19" s="153" t="s">
        <v>742</v>
      </c>
      <c r="C19" s="154">
        <v>30923</v>
      </c>
      <c r="D19" s="154">
        <v>0</v>
      </c>
      <c r="E19" s="154">
        <v>22551</v>
      </c>
      <c r="F19" s="154">
        <v>4081</v>
      </c>
      <c r="G19" s="154"/>
      <c r="H19" s="154">
        <v>3780</v>
      </c>
      <c r="I19" s="154">
        <v>47670</v>
      </c>
      <c r="J19" s="154"/>
      <c r="K19" s="154">
        <v>43431</v>
      </c>
      <c r="L19" s="155">
        <v>71893387</v>
      </c>
      <c r="M19" s="156"/>
      <c r="N19" s="155">
        <f t="shared" si="0"/>
        <v>71893387</v>
      </c>
    </row>
    <row r="20" spans="1:14">
      <c r="A20" s="152" t="s">
        <v>334</v>
      </c>
      <c r="B20" s="153" t="s">
        <v>743</v>
      </c>
      <c r="C20" s="154">
        <v>17539</v>
      </c>
      <c r="D20" s="154">
        <v>0</v>
      </c>
      <c r="E20" s="154">
        <v>12791</v>
      </c>
      <c r="F20" s="154">
        <v>433</v>
      </c>
      <c r="G20" s="154"/>
      <c r="H20" s="154">
        <v>203</v>
      </c>
      <c r="I20" s="154">
        <v>6678</v>
      </c>
      <c r="J20" s="154"/>
      <c r="K20" s="154">
        <v>4913</v>
      </c>
      <c r="L20" s="155">
        <v>20039383</v>
      </c>
      <c r="M20" s="156"/>
      <c r="N20" s="155">
        <f t="shared" si="0"/>
        <v>20039383</v>
      </c>
    </row>
    <row r="21" spans="1:14">
      <c r="A21" s="152" t="s">
        <v>337</v>
      </c>
      <c r="B21" s="153" t="s">
        <v>744</v>
      </c>
      <c r="C21" s="154">
        <v>9350</v>
      </c>
      <c r="D21" s="154">
        <v>0</v>
      </c>
      <c r="E21" s="154">
        <v>8183</v>
      </c>
      <c r="F21" s="154">
        <v>1020</v>
      </c>
      <c r="G21" s="154"/>
      <c r="H21" s="154">
        <v>1074</v>
      </c>
      <c r="I21" s="154">
        <v>14219</v>
      </c>
      <c r="J21" s="154"/>
      <c r="K21" s="154">
        <v>13420</v>
      </c>
      <c r="L21" s="155">
        <v>21124571</v>
      </c>
      <c r="M21" s="156"/>
      <c r="N21" s="155">
        <f t="shared" si="0"/>
        <v>21124571</v>
      </c>
    </row>
    <row r="22" spans="1:14">
      <c r="A22" s="157" t="s">
        <v>340</v>
      </c>
      <c r="B22" s="158" t="s">
        <v>745</v>
      </c>
      <c r="C22" s="159">
        <v>57812</v>
      </c>
      <c r="D22" s="159">
        <v>0</v>
      </c>
      <c r="E22" s="159">
        <v>43525</v>
      </c>
      <c r="F22" s="159">
        <v>5534</v>
      </c>
      <c r="G22" s="159"/>
      <c r="H22" s="159">
        <v>5057</v>
      </c>
      <c r="I22" s="159">
        <f>I19+I20+I21</f>
        <v>68567</v>
      </c>
      <c r="J22" s="159">
        <f t="shared" ref="J22:K22" si="5">J19+J20+J21</f>
        <v>0</v>
      </c>
      <c r="K22" s="159">
        <f t="shared" si="5"/>
        <v>61764</v>
      </c>
      <c r="L22" s="160">
        <v>113057341</v>
      </c>
      <c r="M22" s="161"/>
      <c r="N22" s="160">
        <f t="shared" si="0"/>
        <v>113057341</v>
      </c>
    </row>
    <row r="23" spans="1:14">
      <c r="A23" s="157" t="s">
        <v>343</v>
      </c>
      <c r="B23" s="158" t="s">
        <v>746</v>
      </c>
      <c r="C23" s="159">
        <v>30717</v>
      </c>
      <c r="D23" s="159">
        <v>0</v>
      </c>
      <c r="E23" s="159">
        <v>72934</v>
      </c>
      <c r="F23" s="159">
        <v>430</v>
      </c>
      <c r="G23" s="159"/>
      <c r="H23" s="159">
        <v>407</v>
      </c>
      <c r="I23" s="159"/>
      <c r="J23" s="159"/>
      <c r="K23" s="159"/>
      <c r="L23" s="155">
        <v>36825525</v>
      </c>
      <c r="M23" s="156"/>
      <c r="N23" s="155">
        <f t="shared" si="0"/>
        <v>36825525</v>
      </c>
    </row>
    <row r="24" spans="1:14">
      <c r="A24" s="157" t="s">
        <v>346</v>
      </c>
      <c r="B24" s="158" t="s">
        <v>747</v>
      </c>
      <c r="C24" s="159">
        <v>248819</v>
      </c>
      <c r="D24" s="159">
        <v>0</v>
      </c>
      <c r="E24" s="159">
        <v>237243</v>
      </c>
      <c r="F24" s="159">
        <v>761</v>
      </c>
      <c r="G24" s="159"/>
      <c r="H24" s="159">
        <v>855</v>
      </c>
      <c r="I24" s="159">
        <v>6859</v>
      </c>
      <c r="J24" s="159"/>
      <c r="K24" s="159">
        <v>3173</v>
      </c>
      <c r="L24" s="160">
        <v>241731892</v>
      </c>
      <c r="M24" s="160">
        <v>-65530318</v>
      </c>
      <c r="N24" s="160">
        <f t="shared" si="0"/>
        <v>176201574</v>
      </c>
    </row>
    <row r="25" spans="1:14">
      <c r="A25" s="157" t="s">
        <v>349</v>
      </c>
      <c r="B25" s="158" t="s">
        <v>748</v>
      </c>
      <c r="C25" s="159">
        <v>-25812</v>
      </c>
      <c r="D25" s="159">
        <v>0</v>
      </c>
      <c r="E25" s="159">
        <v>-72344</v>
      </c>
      <c r="F25" s="159">
        <v>-1346</v>
      </c>
      <c r="G25" s="159"/>
      <c r="H25" s="159">
        <v>-61</v>
      </c>
      <c r="I25" s="159">
        <v>-7588</v>
      </c>
      <c r="J25" s="159"/>
      <c r="K25" s="159">
        <v>2918</v>
      </c>
      <c r="L25" s="160">
        <v>3046322</v>
      </c>
      <c r="M25" s="161"/>
      <c r="N25" s="155">
        <f t="shared" si="0"/>
        <v>3046322</v>
      </c>
    </row>
    <row r="26" spans="1:14">
      <c r="A26" s="152" t="s">
        <v>355</v>
      </c>
      <c r="B26" s="153" t="s">
        <v>749</v>
      </c>
      <c r="C26" s="154">
        <v>100</v>
      </c>
      <c r="D26" s="154">
        <v>0</v>
      </c>
      <c r="E26" s="154">
        <v>196</v>
      </c>
      <c r="F26" s="154"/>
      <c r="G26" s="154"/>
      <c r="H26" s="154"/>
      <c r="I26" s="154"/>
      <c r="J26" s="154"/>
      <c r="K26" s="154"/>
      <c r="L26" s="155">
        <v>484029</v>
      </c>
      <c r="M26" s="156"/>
      <c r="N26" s="155">
        <f t="shared" si="0"/>
        <v>484029</v>
      </c>
    </row>
    <row r="27" spans="1:14">
      <c r="A27" s="157" t="s">
        <v>364</v>
      </c>
      <c r="B27" s="158" t="s">
        <v>750</v>
      </c>
      <c r="C27" s="159">
        <v>100</v>
      </c>
      <c r="D27" s="159">
        <v>0</v>
      </c>
      <c r="E27" s="159">
        <v>196</v>
      </c>
      <c r="F27" s="154"/>
      <c r="G27" s="154"/>
      <c r="H27" s="154"/>
      <c r="I27" s="159"/>
      <c r="J27" s="159"/>
      <c r="K27" s="159"/>
      <c r="L27" s="160">
        <v>484029</v>
      </c>
      <c r="M27" s="161"/>
      <c r="N27" s="160">
        <f t="shared" si="0"/>
        <v>484029</v>
      </c>
    </row>
    <row r="28" spans="1:14">
      <c r="A28" s="152" t="s">
        <v>367</v>
      </c>
      <c r="B28" s="153" t="s">
        <v>751</v>
      </c>
      <c r="C28" s="154">
        <v>84</v>
      </c>
      <c r="D28" s="154">
        <v>0</v>
      </c>
      <c r="E28" s="154">
        <v>96</v>
      </c>
      <c r="F28" s="154"/>
      <c r="G28" s="154"/>
      <c r="H28" s="154"/>
      <c r="I28" s="154"/>
      <c r="J28" s="154"/>
      <c r="K28" s="154"/>
      <c r="L28" s="155">
        <v>0</v>
      </c>
      <c r="M28" s="156"/>
      <c r="N28" s="155">
        <f t="shared" si="0"/>
        <v>0</v>
      </c>
    </row>
    <row r="29" spans="1:14">
      <c r="A29" s="157" t="s">
        <v>379</v>
      </c>
      <c r="B29" s="158" t="s">
        <v>752</v>
      </c>
      <c r="C29" s="159">
        <v>84</v>
      </c>
      <c r="D29" s="159">
        <v>0</v>
      </c>
      <c r="E29" s="159">
        <v>96</v>
      </c>
      <c r="F29" s="154"/>
      <c r="G29" s="154"/>
      <c r="H29" s="154"/>
      <c r="I29" s="159"/>
      <c r="J29" s="159"/>
      <c r="K29" s="159"/>
      <c r="L29" s="155">
        <v>24300</v>
      </c>
      <c r="M29" s="156"/>
      <c r="N29" s="155">
        <f t="shared" si="0"/>
        <v>24300</v>
      </c>
    </row>
    <row r="30" spans="1:14">
      <c r="A30" s="157" t="s">
        <v>382</v>
      </c>
      <c r="B30" s="158" t="s">
        <v>753</v>
      </c>
      <c r="C30" s="159">
        <v>16</v>
      </c>
      <c r="D30" s="159">
        <v>0</v>
      </c>
      <c r="E30" s="159">
        <v>100</v>
      </c>
      <c r="F30" s="154"/>
      <c r="G30" s="154"/>
      <c r="H30" s="154"/>
      <c r="I30" s="159"/>
      <c r="J30" s="159"/>
      <c r="K30" s="159"/>
      <c r="L30" s="155">
        <v>459729</v>
      </c>
      <c r="M30" s="156"/>
      <c r="N30" s="155">
        <f t="shared" si="0"/>
        <v>459729</v>
      </c>
    </row>
    <row r="31" spans="1:14">
      <c r="A31" s="157" t="s">
        <v>403</v>
      </c>
      <c r="B31" s="158" t="s">
        <v>754</v>
      </c>
      <c r="C31" s="159">
        <v>-19741</v>
      </c>
      <c r="D31" s="159">
        <v>0</v>
      </c>
      <c r="E31" s="159">
        <v>176837</v>
      </c>
      <c r="F31" s="159">
        <v>-1234</v>
      </c>
      <c r="G31" s="159"/>
      <c r="H31" s="159">
        <v>-10</v>
      </c>
      <c r="I31" s="159">
        <v>-7588</v>
      </c>
      <c r="J31" s="159"/>
      <c r="K31" s="159">
        <v>2918</v>
      </c>
      <c r="L31" s="160">
        <v>3506051</v>
      </c>
      <c r="M31" s="161"/>
      <c r="N31" s="160">
        <f t="shared" si="0"/>
        <v>3506051</v>
      </c>
    </row>
  </sheetData>
  <mergeCells count="5">
    <mergeCell ref="A2:N2"/>
    <mergeCell ref="C3:E3"/>
    <mergeCell ref="F3:H3"/>
    <mergeCell ref="I3:K3"/>
    <mergeCell ref="L3:N3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215"/>
  <sheetViews>
    <sheetView workbookViewId="0">
      <selection sqref="A1:AL1"/>
    </sheetView>
  </sheetViews>
  <sheetFormatPr defaultRowHeight="12.75"/>
  <cols>
    <col min="1" max="1" width="9" customWidth="1"/>
    <col min="2" max="2" width="9.140625" hidden="1" customWidth="1"/>
    <col min="11" max="11" width="8.85546875" customWidth="1"/>
    <col min="12" max="20" width="9.140625" hidden="1" customWidth="1"/>
    <col min="21" max="21" width="0.140625" customWidth="1"/>
    <col min="22" max="28" width="9.140625" hidden="1" customWidth="1"/>
    <col min="29" max="29" width="9" customWidth="1"/>
    <col min="30" max="30" width="0.140625" customWidth="1"/>
    <col min="31" max="32" width="9.140625" hidden="1" customWidth="1"/>
    <col min="33" max="33" width="14.28515625" customWidth="1"/>
    <col min="34" max="34" width="11.85546875" customWidth="1"/>
    <col min="35" max="36" width="11.85546875" hidden="1" customWidth="1"/>
    <col min="37" max="37" width="12" customWidth="1"/>
    <col min="38" max="38" width="11.42578125" hidden="1" customWidth="1"/>
  </cols>
  <sheetData>
    <row r="1" spans="1:40" ht="15">
      <c r="A1" s="216" t="s">
        <v>849</v>
      </c>
      <c r="B1" s="216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</row>
    <row r="4" spans="1:40" ht="51" customHeight="1">
      <c r="A4" s="218" t="s">
        <v>0</v>
      </c>
      <c r="B4" s="219"/>
      <c r="C4" s="220" t="s">
        <v>1</v>
      </c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2" t="s">
        <v>2</v>
      </c>
      <c r="AD4" s="221"/>
      <c r="AE4" s="221"/>
      <c r="AF4" s="221"/>
      <c r="AG4" s="1" t="s">
        <v>3</v>
      </c>
      <c r="AH4" s="1" t="s">
        <v>709</v>
      </c>
      <c r="AI4" s="1" t="s">
        <v>4</v>
      </c>
      <c r="AJ4" s="1" t="s">
        <v>5</v>
      </c>
      <c r="AK4" s="1" t="s">
        <v>6</v>
      </c>
      <c r="AL4" s="1" t="s">
        <v>7</v>
      </c>
      <c r="AM4" s="2"/>
      <c r="AN4" s="2"/>
    </row>
    <row r="5" spans="1:40">
      <c r="A5" s="3" t="s">
        <v>8</v>
      </c>
      <c r="B5" s="4"/>
      <c r="C5" s="223" t="s">
        <v>9</v>
      </c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3" t="s">
        <v>10</v>
      </c>
      <c r="AD5" s="224"/>
      <c r="AE5" s="224"/>
      <c r="AF5" s="225"/>
      <c r="AG5" s="8" t="s">
        <v>11</v>
      </c>
      <c r="AH5" s="8" t="s">
        <v>12</v>
      </c>
      <c r="AI5" s="8"/>
      <c r="AJ5" s="8"/>
      <c r="AK5" s="8" t="s">
        <v>13</v>
      </c>
      <c r="AL5" s="8" t="s">
        <v>14</v>
      </c>
    </row>
    <row r="6" spans="1:40" ht="24.75" customHeight="1">
      <c r="A6" s="3" t="s">
        <v>9</v>
      </c>
      <c r="B6" s="9"/>
      <c r="C6" s="226" t="s">
        <v>15</v>
      </c>
      <c r="D6" s="227"/>
      <c r="E6" s="227"/>
      <c r="F6" s="227"/>
      <c r="G6" s="227"/>
      <c r="H6" s="227"/>
      <c r="I6" s="227"/>
      <c r="J6" s="227"/>
      <c r="K6" s="22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5"/>
      <c r="AD6" s="6"/>
      <c r="AE6" s="6"/>
      <c r="AF6" s="7"/>
      <c r="AG6" s="8"/>
      <c r="AH6" s="8"/>
      <c r="AI6" s="8"/>
      <c r="AJ6" s="8"/>
      <c r="AK6" s="8"/>
      <c r="AL6" s="8"/>
    </row>
    <row r="7" spans="1:40">
      <c r="A7" s="3" t="s">
        <v>10</v>
      </c>
      <c r="B7" s="3"/>
      <c r="C7" s="228" t="s">
        <v>16</v>
      </c>
      <c r="D7" s="229"/>
      <c r="E7" s="229"/>
      <c r="F7" s="229"/>
      <c r="G7" s="229"/>
      <c r="H7" s="229"/>
      <c r="I7" s="229"/>
      <c r="J7" s="229"/>
      <c r="K7" s="229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1" t="s">
        <v>17</v>
      </c>
      <c r="AD7" s="12"/>
      <c r="AE7" s="12"/>
      <c r="AF7" s="13"/>
      <c r="AG7" s="14">
        <v>42109957</v>
      </c>
      <c r="AH7" s="14">
        <v>38376784</v>
      </c>
      <c r="AI7" s="14"/>
      <c r="AJ7" s="14"/>
      <c r="AK7" s="14">
        <v>38376784</v>
      </c>
      <c r="AL7" s="14"/>
    </row>
    <row r="8" spans="1:40">
      <c r="A8" s="3" t="s">
        <v>11</v>
      </c>
      <c r="B8" s="3"/>
      <c r="C8" s="228" t="s">
        <v>18</v>
      </c>
      <c r="D8" s="229"/>
      <c r="E8" s="229"/>
      <c r="F8" s="229"/>
      <c r="G8" s="229"/>
      <c r="H8" s="229"/>
      <c r="I8" s="229"/>
      <c r="J8" s="229"/>
      <c r="K8" s="229"/>
      <c r="L8" s="228"/>
      <c r="M8" s="229"/>
      <c r="N8" s="229"/>
      <c r="O8" s="229"/>
      <c r="P8" s="229"/>
      <c r="Q8" s="229"/>
      <c r="R8" s="229"/>
      <c r="S8" s="229"/>
      <c r="T8" s="229"/>
      <c r="U8" s="228"/>
      <c r="V8" s="229"/>
      <c r="W8" s="229"/>
      <c r="X8" s="229"/>
      <c r="Y8" s="229"/>
      <c r="Z8" s="229"/>
      <c r="AA8" s="229"/>
      <c r="AB8" s="229"/>
      <c r="AC8" s="11" t="s">
        <v>19</v>
      </c>
      <c r="AD8" s="11"/>
      <c r="AE8" s="11"/>
      <c r="AF8" s="11"/>
      <c r="AG8" s="14">
        <v>900000</v>
      </c>
      <c r="AH8" s="14">
        <v>1135066</v>
      </c>
      <c r="AI8" s="14"/>
      <c r="AJ8" s="14"/>
      <c r="AK8" s="14">
        <v>1135066</v>
      </c>
      <c r="AL8" s="14"/>
    </row>
    <row r="9" spans="1:40">
      <c r="A9" s="3" t="s">
        <v>12</v>
      </c>
      <c r="B9" s="3"/>
      <c r="C9" s="228" t="s">
        <v>20</v>
      </c>
      <c r="D9" s="229"/>
      <c r="E9" s="229"/>
      <c r="F9" s="229"/>
      <c r="G9" s="229"/>
      <c r="H9" s="229"/>
      <c r="I9" s="229"/>
      <c r="J9" s="229"/>
      <c r="K9" s="229"/>
      <c r="L9" s="228"/>
      <c r="M9" s="229"/>
      <c r="N9" s="229"/>
      <c r="O9" s="229"/>
      <c r="P9" s="229"/>
      <c r="Q9" s="229"/>
      <c r="R9" s="229"/>
      <c r="S9" s="229"/>
      <c r="T9" s="229"/>
      <c r="U9" s="228"/>
      <c r="V9" s="229"/>
      <c r="W9" s="229"/>
      <c r="X9" s="229"/>
      <c r="Y9" s="229"/>
      <c r="Z9" s="229"/>
      <c r="AA9" s="229"/>
      <c r="AB9" s="229"/>
      <c r="AC9" s="11" t="s">
        <v>21</v>
      </c>
      <c r="AD9" s="11"/>
      <c r="AE9" s="11"/>
      <c r="AF9" s="11"/>
      <c r="AG9" s="14"/>
      <c r="AH9" s="14">
        <v>2065052</v>
      </c>
      <c r="AI9" s="14"/>
      <c r="AJ9" s="14"/>
      <c r="AK9" s="14">
        <v>2065052</v>
      </c>
      <c r="AL9" s="14"/>
    </row>
    <row r="10" spans="1:40" ht="12.75" customHeight="1">
      <c r="A10" s="3" t="s">
        <v>13</v>
      </c>
      <c r="B10" s="3"/>
      <c r="C10" s="228" t="s">
        <v>22</v>
      </c>
      <c r="D10" s="229"/>
      <c r="E10" s="229"/>
      <c r="F10" s="229"/>
      <c r="G10" s="229"/>
      <c r="H10" s="229"/>
      <c r="I10" s="229"/>
      <c r="J10" s="229"/>
      <c r="K10" s="229"/>
      <c r="L10" s="228"/>
      <c r="M10" s="229"/>
      <c r="N10" s="229"/>
      <c r="O10" s="229"/>
      <c r="P10" s="229"/>
      <c r="Q10" s="229"/>
      <c r="R10" s="229"/>
      <c r="S10" s="229"/>
      <c r="T10" s="229"/>
      <c r="U10" s="228"/>
      <c r="V10" s="229"/>
      <c r="W10" s="229"/>
      <c r="X10" s="229"/>
      <c r="Y10" s="229"/>
      <c r="Z10" s="229"/>
      <c r="AA10" s="229"/>
      <c r="AB10" s="229"/>
      <c r="AC10" s="11" t="s">
        <v>23</v>
      </c>
      <c r="AD10" s="11"/>
      <c r="AE10" s="11"/>
      <c r="AF10" s="11"/>
      <c r="AG10" s="14"/>
      <c r="AH10" s="14"/>
      <c r="AI10" s="14"/>
      <c r="AJ10" s="14"/>
      <c r="AK10" s="14"/>
      <c r="AL10" s="14"/>
    </row>
    <row r="11" spans="1:40" ht="12.75" customHeight="1">
      <c r="A11" s="3" t="s">
        <v>14</v>
      </c>
      <c r="B11" s="3"/>
      <c r="C11" s="228" t="s">
        <v>24</v>
      </c>
      <c r="D11" s="229"/>
      <c r="E11" s="229"/>
      <c r="F11" s="229"/>
      <c r="G11" s="229"/>
      <c r="H11" s="229"/>
      <c r="I11" s="229"/>
      <c r="J11" s="229"/>
      <c r="K11" s="229"/>
      <c r="L11" s="228"/>
      <c r="M11" s="229"/>
      <c r="N11" s="229"/>
      <c r="O11" s="229"/>
      <c r="P11" s="229"/>
      <c r="Q11" s="229"/>
      <c r="R11" s="229"/>
      <c r="S11" s="229"/>
      <c r="T11" s="229"/>
      <c r="U11" s="228"/>
      <c r="V11" s="229"/>
      <c r="W11" s="229"/>
      <c r="X11" s="229"/>
      <c r="Y11" s="229"/>
      <c r="Z11" s="229"/>
      <c r="AA11" s="229"/>
      <c r="AB11" s="229"/>
      <c r="AC11" s="11" t="s">
        <v>25</v>
      </c>
      <c r="AD11" s="11"/>
      <c r="AE11" s="11"/>
      <c r="AF11" s="11"/>
      <c r="AG11" s="14"/>
      <c r="AH11" s="14"/>
      <c r="AI11" s="14"/>
      <c r="AJ11" s="14"/>
      <c r="AK11" s="14"/>
      <c r="AL11" s="14"/>
    </row>
    <row r="12" spans="1:40" ht="12.75" customHeight="1">
      <c r="A12" s="3" t="s">
        <v>26</v>
      </c>
      <c r="B12" s="3"/>
      <c r="C12" s="228" t="s">
        <v>27</v>
      </c>
      <c r="D12" s="229"/>
      <c r="E12" s="229"/>
      <c r="F12" s="229"/>
      <c r="G12" s="229"/>
      <c r="H12" s="229"/>
      <c r="I12" s="229"/>
      <c r="J12" s="229"/>
      <c r="K12" s="229"/>
      <c r="L12" s="228"/>
      <c r="M12" s="229"/>
      <c r="N12" s="229"/>
      <c r="O12" s="229"/>
      <c r="P12" s="229"/>
      <c r="Q12" s="229"/>
      <c r="R12" s="229"/>
      <c r="S12" s="229"/>
      <c r="T12" s="229"/>
      <c r="U12" s="228"/>
      <c r="V12" s="229"/>
      <c r="W12" s="229"/>
      <c r="X12" s="229"/>
      <c r="Y12" s="229"/>
      <c r="Z12" s="229"/>
      <c r="AA12" s="229"/>
      <c r="AB12" s="229"/>
      <c r="AC12" s="11" t="s">
        <v>28</v>
      </c>
      <c r="AD12" s="11"/>
      <c r="AE12" s="11"/>
      <c r="AF12" s="11"/>
      <c r="AG12" s="14"/>
      <c r="AH12" s="14">
        <v>1079200</v>
      </c>
      <c r="AI12" s="14"/>
      <c r="AJ12" s="14"/>
      <c r="AK12" s="14">
        <v>1079200</v>
      </c>
      <c r="AL12" s="14"/>
    </row>
    <row r="13" spans="1:40" ht="12.75" customHeight="1">
      <c r="A13" s="3" t="s">
        <v>29</v>
      </c>
      <c r="B13" s="3"/>
      <c r="C13" s="228" t="s">
        <v>30</v>
      </c>
      <c r="D13" s="229"/>
      <c r="E13" s="229"/>
      <c r="F13" s="229"/>
      <c r="G13" s="229"/>
      <c r="H13" s="229"/>
      <c r="I13" s="229"/>
      <c r="J13" s="229"/>
      <c r="K13" s="229"/>
      <c r="L13" s="228"/>
      <c r="M13" s="229"/>
      <c r="N13" s="229"/>
      <c r="O13" s="229"/>
      <c r="P13" s="229"/>
      <c r="Q13" s="229"/>
      <c r="R13" s="229"/>
      <c r="S13" s="229"/>
      <c r="T13" s="229"/>
      <c r="U13" s="228"/>
      <c r="V13" s="229"/>
      <c r="W13" s="229"/>
      <c r="X13" s="229"/>
      <c r="Y13" s="229"/>
      <c r="Z13" s="229"/>
      <c r="AA13" s="229"/>
      <c r="AB13" s="229"/>
      <c r="AC13" s="11" t="s">
        <v>31</v>
      </c>
      <c r="AD13" s="11"/>
      <c r="AE13" s="11"/>
      <c r="AF13" s="11"/>
      <c r="AG13" s="14">
        <v>2632333</v>
      </c>
      <c r="AH13" s="14">
        <v>2632333</v>
      </c>
      <c r="AI13" s="14"/>
      <c r="AJ13" s="14"/>
      <c r="AK13" s="14">
        <v>2301125</v>
      </c>
      <c r="AL13" s="14"/>
    </row>
    <row r="14" spans="1:40" ht="12.75" customHeight="1">
      <c r="A14" s="3" t="s">
        <v>32</v>
      </c>
      <c r="B14" s="3"/>
      <c r="C14" s="228" t="s">
        <v>33</v>
      </c>
      <c r="D14" s="229"/>
      <c r="E14" s="229"/>
      <c r="F14" s="229"/>
      <c r="G14" s="229"/>
      <c r="H14" s="229"/>
      <c r="I14" s="229"/>
      <c r="J14" s="229"/>
      <c r="K14" s="229"/>
      <c r="L14" s="228"/>
      <c r="M14" s="229"/>
      <c r="N14" s="229"/>
      <c r="O14" s="229"/>
      <c r="P14" s="229"/>
      <c r="Q14" s="229"/>
      <c r="R14" s="229"/>
      <c r="S14" s="229"/>
      <c r="T14" s="229"/>
      <c r="U14" s="228"/>
      <c r="V14" s="229"/>
      <c r="W14" s="229"/>
      <c r="X14" s="229"/>
      <c r="Y14" s="229"/>
      <c r="Z14" s="229"/>
      <c r="AA14" s="229"/>
      <c r="AB14" s="229"/>
      <c r="AC14" s="11" t="s">
        <v>34</v>
      </c>
      <c r="AD14" s="11"/>
      <c r="AE14" s="11"/>
      <c r="AF14" s="11"/>
      <c r="AG14" s="14"/>
      <c r="AH14" s="14"/>
      <c r="AI14" s="14"/>
      <c r="AJ14" s="14"/>
      <c r="AK14" s="14"/>
      <c r="AL14" s="14"/>
    </row>
    <row r="15" spans="1:40" ht="12.75" customHeight="1">
      <c r="A15" s="3" t="s">
        <v>35</v>
      </c>
      <c r="B15" s="3"/>
      <c r="C15" s="228" t="s">
        <v>36</v>
      </c>
      <c r="D15" s="229"/>
      <c r="E15" s="229"/>
      <c r="F15" s="229"/>
      <c r="G15" s="229"/>
      <c r="H15" s="229"/>
      <c r="I15" s="229"/>
      <c r="J15" s="229"/>
      <c r="K15" s="229"/>
      <c r="L15" s="228"/>
      <c r="M15" s="229"/>
      <c r="N15" s="229"/>
      <c r="O15" s="229"/>
      <c r="P15" s="229"/>
      <c r="Q15" s="229"/>
      <c r="R15" s="229"/>
      <c r="S15" s="229"/>
      <c r="T15" s="229"/>
      <c r="U15" s="228"/>
      <c r="V15" s="229"/>
      <c r="W15" s="229"/>
      <c r="X15" s="229"/>
      <c r="Y15" s="229"/>
      <c r="Z15" s="229"/>
      <c r="AA15" s="229"/>
      <c r="AB15" s="229"/>
      <c r="AC15" s="11" t="s">
        <v>37</v>
      </c>
      <c r="AD15" s="11"/>
      <c r="AE15" s="11"/>
      <c r="AF15" s="11"/>
      <c r="AG15" s="14">
        <v>1667000</v>
      </c>
      <c r="AH15" s="14">
        <v>1732706</v>
      </c>
      <c r="AI15" s="14"/>
      <c r="AJ15" s="14"/>
      <c r="AK15" s="14">
        <v>1732706</v>
      </c>
      <c r="AL15" s="14"/>
    </row>
    <row r="16" spans="1:40" ht="12.75" customHeight="1">
      <c r="A16" s="3" t="s">
        <v>38</v>
      </c>
      <c r="B16" s="3"/>
      <c r="C16" s="228" t="s">
        <v>39</v>
      </c>
      <c r="D16" s="229"/>
      <c r="E16" s="229"/>
      <c r="F16" s="229"/>
      <c r="G16" s="229"/>
      <c r="H16" s="229"/>
      <c r="I16" s="229"/>
      <c r="J16" s="229"/>
      <c r="K16" s="229"/>
      <c r="L16" s="228"/>
      <c r="M16" s="229"/>
      <c r="N16" s="229"/>
      <c r="O16" s="229"/>
      <c r="P16" s="229"/>
      <c r="Q16" s="229"/>
      <c r="R16" s="229"/>
      <c r="S16" s="229"/>
      <c r="T16" s="229"/>
      <c r="U16" s="228"/>
      <c r="V16" s="229"/>
      <c r="W16" s="229"/>
      <c r="X16" s="229"/>
      <c r="Y16" s="229"/>
      <c r="Z16" s="229"/>
      <c r="AA16" s="229"/>
      <c r="AB16" s="229"/>
      <c r="AC16" s="11" t="s">
        <v>40</v>
      </c>
      <c r="AD16" s="11"/>
      <c r="AE16" s="11"/>
      <c r="AF16" s="11"/>
      <c r="AG16" s="14">
        <v>431225</v>
      </c>
      <c r="AH16" s="14">
        <v>431225</v>
      </c>
      <c r="AI16" s="14"/>
      <c r="AJ16" s="14"/>
      <c r="AK16" s="14">
        <v>187325</v>
      </c>
      <c r="AL16" s="14"/>
    </row>
    <row r="17" spans="1:38" ht="12.75" customHeight="1">
      <c r="A17" s="3" t="s">
        <v>41</v>
      </c>
      <c r="B17" s="3"/>
      <c r="C17" s="228" t="s">
        <v>42</v>
      </c>
      <c r="D17" s="229"/>
      <c r="E17" s="229"/>
      <c r="F17" s="229"/>
      <c r="G17" s="229"/>
      <c r="H17" s="229"/>
      <c r="I17" s="229"/>
      <c r="J17" s="229"/>
      <c r="K17" s="229"/>
      <c r="L17" s="228"/>
      <c r="M17" s="229"/>
      <c r="N17" s="229"/>
      <c r="O17" s="229"/>
      <c r="P17" s="229"/>
      <c r="Q17" s="229"/>
      <c r="R17" s="229"/>
      <c r="S17" s="229"/>
      <c r="T17" s="229"/>
      <c r="U17" s="228"/>
      <c r="V17" s="229"/>
      <c r="W17" s="229"/>
      <c r="X17" s="229"/>
      <c r="Y17" s="229"/>
      <c r="Z17" s="229"/>
      <c r="AA17" s="229"/>
      <c r="AB17" s="229"/>
      <c r="AC17" s="11" t="s">
        <v>43</v>
      </c>
      <c r="AD17" s="11"/>
      <c r="AE17" s="11"/>
      <c r="AF17" s="11"/>
      <c r="AG17" s="14"/>
      <c r="AH17" s="14"/>
      <c r="AI17" s="14"/>
      <c r="AJ17" s="14"/>
      <c r="AK17" s="14"/>
      <c r="AL17" s="14"/>
    </row>
    <row r="18" spans="1:38" ht="12.75" customHeight="1">
      <c r="A18" s="3" t="s">
        <v>44</v>
      </c>
      <c r="B18" s="3"/>
      <c r="C18" s="228" t="s">
        <v>45</v>
      </c>
      <c r="D18" s="229"/>
      <c r="E18" s="229"/>
      <c r="F18" s="229"/>
      <c r="G18" s="229"/>
      <c r="H18" s="229"/>
      <c r="I18" s="229"/>
      <c r="J18" s="229"/>
      <c r="K18" s="229"/>
      <c r="L18" s="228"/>
      <c r="M18" s="229"/>
      <c r="N18" s="229"/>
      <c r="O18" s="229"/>
      <c r="P18" s="229"/>
      <c r="Q18" s="229"/>
      <c r="R18" s="229"/>
      <c r="S18" s="229"/>
      <c r="T18" s="229"/>
      <c r="U18" s="228"/>
      <c r="V18" s="229"/>
      <c r="W18" s="229"/>
      <c r="X18" s="229"/>
      <c r="Y18" s="229"/>
      <c r="Z18" s="229"/>
      <c r="AA18" s="229"/>
      <c r="AB18" s="229"/>
      <c r="AC18" s="11" t="s">
        <v>46</v>
      </c>
      <c r="AD18" s="11"/>
      <c r="AE18" s="11"/>
      <c r="AF18" s="11"/>
      <c r="AG18" s="14"/>
      <c r="AH18" s="14"/>
      <c r="AI18" s="14"/>
      <c r="AJ18" s="14"/>
      <c r="AK18" s="14"/>
      <c r="AL18" s="14"/>
    </row>
    <row r="19" spans="1:38" ht="12.75" customHeight="1">
      <c r="A19" s="3" t="s">
        <v>47</v>
      </c>
      <c r="B19" s="3"/>
      <c r="C19" s="228" t="s">
        <v>48</v>
      </c>
      <c r="D19" s="229"/>
      <c r="E19" s="229"/>
      <c r="F19" s="229"/>
      <c r="G19" s="229"/>
      <c r="H19" s="229"/>
      <c r="I19" s="229"/>
      <c r="J19" s="229"/>
      <c r="K19" s="229"/>
      <c r="L19" s="228"/>
      <c r="M19" s="229"/>
      <c r="N19" s="229"/>
      <c r="O19" s="229"/>
      <c r="P19" s="229"/>
      <c r="Q19" s="229"/>
      <c r="R19" s="229"/>
      <c r="S19" s="229"/>
      <c r="T19" s="229"/>
      <c r="U19" s="228"/>
      <c r="V19" s="229"/>
      <c r="W19" s="229"/>
      <c r="X19" s="229"/>
      <c r="Y19" s="229"/>
      <c r="Z19" s="229"/>
      <c r="AA19" s="229"/>
      <c r="AB19" s="229"/>
      <c r="AC19" s="11" t="s">
        <v>49</v>
      </c>
      <c r="AD19" s="11"/>
      <c r="AE19" s="11"/>
      <c r="AF19" s="11"/>
      <c r="AG19" s="14"/>
      <c r="AH19" s="14">
        <v>1227338</v>
      </c>
      <c r="AI19" s="14"/>
      <c r="AJ19" s="14"/>
      <c r="AK19" s="14">
        <v>550963</v>
      </c>
      <c r="AL19" s="14"/>
    </row>
    <row r="20" spans="1:38" ht="12.75" customHeight="1">
      <c r="A20" s="15" t="s">
        <v>50</v>
      </c>
      <c r="B20" s="15"/>
      <c r="C20" s="230" t="s">
        <v>543</v>
      </c>
      <c r="D20" s="231"/>
      <c r="E20" s="231"/>
      <c r="F20" s="231"/>
      <c r="G20" s="231"/>
      <c r="H20" s="231"/>
      <c r="I20" s="231"/>
      <c r="J20" s="231"/>
      <c r="K20" s="231"/>
      <c r="L20" s="230"/>
      <c r="M20" s="231"/>
      <c r="N20" s="231"/>
      <c r="O20" s="231"/>
      <c r="P20" s="231"/>
      <c r="Q20" s="231"/>
      <c r="R20" s="231"/>
      <c r="S20" s="231"/>
      <c r="T20" s="231"/>
      <c r="U20" s="230"/>
      <c r="V20" s="231"/>
      <c r="W20" s="231"/>
      <c r="X20" s="231"/>
      <c r="Y20" s="231"/>
      <c r="Z20" s="231"/>
      <c r="AA20" s="231"/>
      <c r="AB20" s="231"/>
      <c r="AC20" s="16" t="s">
        <v>52</v>
      </c>
      <c r="AD20" s="16"/>
      <c r="AE20" s="16"/>
      <c r="AF20" s="16"/>
      <c r="AG20" s="17">
        <f>AG7+AG8+AG13+AG15+AG16</f>
        <v>47740515</v>
      </c>
      <c r="AH20" s="17">
        <f>AH7+AH8+AH13+AH15+AH16+AH19+AH9+AH12</f>
        <v>48679704</v>
      </c>
      <c r="AI20" s="17">
        <f>AI7+AI8+AI13+AI15+AI16+AI9+AI12</f>
        <v>0</v>
      </c>
      <c r="AJ20" s="17">
        <f>AJ7+AJ8+AJ13+AJ15+AJ16+AJ9+AJ12+AJ19</f>
        <v>0</v>
      </c>
      <c r="AK20" s="17">
        <f>AK7+AK8+AK13+AK15+AK16+AK9+AK12+AK19</f>
        <v>47428221</v>
      </c>
      <c r="AL20" s="17"/>
    </row>
    <row r="21" spans="1:38" ht="12.75" customHeight="1">
      <c r="A21" s="3" t="s">
        <v>53</v>
      </c>
      <c r="B21" s="3"/>
      <c r="C21" s="228" t="s">
        <v>54</v>
      </c>
      <c r="D21" s="229"/>
      <c r="E21" s="229"/>
      <c r="F21" s="229"/>
      <c r="G21" s="229"/>
      <c r="H21" s="229"/>
      <c r="I21" s="229"/>
      <c r="J21" s="229"/>
      <c r="K21" s="229"/>
      <c r="L21" s="228"/>
      <c r="M21" s="229"/>
      <c r="N21" s="229"/>
      <c r="O21" s="229"/>
      <c r="P21" s="229"/>
      <c r="Q21" s="229"/>
      <c r="R21" s="229"/>
      <c r="S21" s="229"/>
      <c r="T21" s="229"/>
      <c r="U21" s="228"/>
      <c r="V21" s="229"/>
      <c r="W21" s="229"/>
      <c r="X21" s="229"/>
      <c r="Y21" s="229"/>
      <c r="Z21" s="229"/>
      <c r="AA21" s="229"/>
      <c r="AB21" s="229"/>
      <c r="AC21" s="11" t="s">
        <v>55</v>
      </c>
      <c r="AD21" s="11"/>
      <c r="AE21" s="11"/>
      <c r="AF21" s="11"/>
      <c r="AG21" s="14"/>
      <c r="AH21" s="14"/>
      <c r="AI21" s="14"/>
      <c r="AJ21" s="14"/>
      <c r="AK21" s="14"/>
      <c r="AL21" s="14"/>
    </row>
    <row r="22" spans="1:38" ht="12.75" customHeight="1">
      <c r="A22" s="3" t="s">
        <v>56</v>
      </c>
      <c r="B22" s="3"/>
      <c r="C22" s="228" t="s">
        <v>57</v>
      </c>
      <c r="D22" s="229"/>
      <c r="E22" s="229"/>
      <c r="F22" s="229"/>
      <c r="G22" s="229"/>
      <c r="H22" s="229"/>
      <c r="I22" s="229"/>
      <c r="J22" s="229"/>
      <c r="K22" s="229"/>
      <c r="L22" s="228"/>
      <c r="M22" s="229"/>
      <c r="N22" s="229"/>
      <c r="O22" s="229"/>
      <c r="P22" s="229"/>
      <c r="Q22" s="229"/>
      <c r="R22" s="229"/>
      <c r="S22" s="229"/>
      <c r="T22" s="229"/>
      <c r="U22" s="228"/>
      <c r="V22" s="229"/>
      <c r="W22" s="229"/>
      <c r="X22" s="229"/>
      <c r="Y22" s="229"/>
      <c r="Z22" s="229"/>
      <c r="AA22" s="229"/>
      <c r="AB22" s="229"/>
      <c r="AC22" s="11" t="s">
        <v>58</v>
      </c>
      <c r="AD22" s="11"/>
      <c r="AE22" s="11"/>
      <c r="AF22" s="11"/>
      <c r="AG22" s="14"/>
      <c r="AH22" s="14">
        <v>1291410</v>
      </c>
      <c r="AI22" s="14"/>
      <c r="AJ22" s="14"/>
      <c r="AK22" s="14">
        <v>1291410</v>
      </c>
      <c r="AL22" s="14"/>
    </row>
    <row r="23" spans="1:38">
      <c r="A23" s="3" t="s">
        <v>59</v>
      </c>
      <c r="B23" s="3"/>
      <c r="C23" s="228" t="s">
        <v>60</v>
      </c>
      <c r="D23" s="229"/>
      <c r="E23" s="229"/>
      <c r="F23" s="229"/>
      <c r="G23" s="229"/>
      <c r="H23" s="229"/>
      <c r="I23" s="229"/>
      <c r="J23" s="229"/>
      <c r="K23" s="229"/>
      <c r="L23" s="228"/>
      <c r="M23" s="229"/>
      <c r="N23" s="229"/>
      <c r="O23" s="229"/>
      <c r="P23" s="229"/>
      <c r="Q23" s="229"/>
      <c r="R23" s="229"/>
      <c r="S23" s="229"/>
      <c r="T23" s="229"/>
      <c r="U23" s="228"/>
      <c r="V23" s="229"/>
      <c r="W23" s="229"/>
      <c r="X23" s="229"/>
      <c r="Y23" s="229"/>
      <c r="Z23" s="229"/>
      <c r="AA23" s="229"/>
      <c r="AB23" s="229"/>
      <c r="AC23" s="11" t="s">
        <v>61</v>
      </c>
      <c r="AD23" s="11"/>
      <c r="AE23" s="11"/>
      <c r="AF23" s="11"/>
      <c r="AG23" s="14"/>
      <c r="AH23" s="14">
        <v>7710</v>
      </c>
      <c r="AI23" s="14"/>
      <c r="AJ23" s="14"/>
      <c r="AK23" s="14">
        <v>7710</v>
      </c>
      <c r="AL23" s="14"/>
    </row>
    <row r="24" spans="1:38" ht="12.75" customHeight="1">
      <c r="A24" s="15" t="s">
        <v>62</v>
      </c>
      <c r="B24" s="15"/>
      <c r="C24" s="230" t="s">
        <v>63</v>
      </c>
      <c r="D24" s="231"/>
      <c r="E24" s="231"/>
      <c r="F24" s="231"/>
      <c r="G24" s="231"/>
      <c r="H24" s="231"/>
      <c r="I24" s="231"/>
      <c r="J24" s="231"/>
      <c r="K24" s="231"/>
      <c r="L24" s="230"/>
      <c r="M24" s="231"/>
      <c r="N24" s="231"/>
      <c r="O24" s="231"/>
      <c r="P24" s="231"/>
      <c r="Q24" s="231"/>
      <c r="R24" s="231"/>
      <c r="S24" s="231"/>
      <c r="T24" s="231"/>
      <c r="U24" s="230"/>
      <c r="V24" s="231"/>
      <c r="W24" s="231"/>
      <c r="X24" s="231"/>
      <c r="Y24" s="231"/>
      <c r="Z24" s="231"/>
      <c r="AA24" s="231"/>
      <c r="AB24" s="231"/>
      <c r="AC24" s="16" t="s">
        <v>64</v>
      </c>
      <c r="AD24" s="16"/>
      <c r="AE24" s="16"/>
      <c r="AF24" s="16"/>
      <c r="AG24" s="17">
        <v>0</v>
      </c>
      <c r="AH24" s="17">
        <f t="shared" ref="AH24:AJ24" si="0">AH23+AH22</f>
        <v>1299120</v>
      </c>
      <c r="AI24" s="17">
        <f t="shared" si="0"/>
        <v>0</v>
      </c>
      <c r="AJ24" s="17">
        <f t="shared" si="0"/>
        <v>0</v>
      </c>
      <c r="AK24" s="17">
        <f>AK23+AK22</f>
        <v>1299120</v>
      </c>
      <c r="AL24" s="17"/>
    </row>
    <row r="25" spans="1:38" ht="12.75" customHeight="1">
      <c r="A25" s="15" t="s">
        <v>65</v>
      </c>
      <c r="B25" s="15"/>
      <c r="C25" s="230" t="s">
        <v>66</v>
      </c>
      <c r="D25" s="231"/>
      <c r="E25" s="231"/>
      <c r="F25" s="231"/>
      <c r="G25" s="231"/>
      <c r="H25" s="231"/>
      <c r="I25" s="231"/>
      <c r="J25" s="231"/>
      <c r="K25" s="231"/>
      <c r="L25" s="230"/>
      <c r="M25" s="231"/>
      <c r="N25" s="231"/>
      <c r="O25" s="231"/>
      <c r="P25" s="231"/>
      <c r="Q25" s="231"/>
      <c r="R25" s="231"/>
      <c r="S25" s="231"/>
      <c r="T25" s="231"/>
      <c r="U25" s="230"/>
      <c r="V25" s="231"/>
      <c r="W25" s="231"/>
      <c r="X25" s="231"/>
      <c r="Y25" s="231"/>
      <c r="Z25" s="231"/>
      <c r="AA25" s="231"/>
      <c r="AB25" s="231"/>
      <c r="AC25" s="16" t="s">
        <v>67</v>
      </c>
      <c r="AD25" s="16"/>
      <c r="AE25" s="16"/>
      <c r="AF25" s="16"/>
      <c r="AG25" s="17">
        <f>AG24+AG20</f>
        <v>47740515</v>
      </c>
      <c r="AH25" s="17">
        <f>AH24+AH20</f>
        <v>49978824</v>
      </c>
      <c r="AI25" s="17">
        <f t="shared" ref="AI25:AK25" si="1">AI24+AI20</f>
        <v>0</v>
      </c>
      <c r="AJ25" s="17">
        <f t="shared" si="1"/>
        <v>0</v>
      </c>
      <c r="AK25" s="17">
        <f t="shared" si="1"/>
        <v>48727341</v>
      </c>
      <c r="AL25" s="17"/>
    </row>
    <row r="26" spans="1:38" ht="12.75" customHeight="1">
      <c r="A26" s="15" t="s">
        <v>68</v>
      </c>
      <c r="B26" s="15"/>
      <c r="C26" s="230" t="s">
        <v>69</v>
      </c>
      <c r="D26" s="231"/>
      <c r="E26" s="231"/>
      <c r="F26" s="231"/>
      <c r="G26" s="231"/>
      <c r="H26" s="231"/>
      <c r="I26" s="231"/>
      <c r="J26" s="231"/>
      <c r="K26" s="231"/>
      <c r="L26" s="230"/>
      <c r="M26" s="231"/>
      <c r="N26" s="231"/>
      <c r="O26" s="231"/>
      <c r="P26" s="231"/>
      <c r="Q26" s="231"/>
      <c r="R26" s="231"/>
      <c r="S26" s="231"/>
      <c r="T26" s="231"/>
      <c r="U26" s="230"/>
      <c r="V26" s="231"/>
      <c r="W26" s="231"/>
      <c r="X26" s="231"/>
      <c r="Y26" s="231"/>
      <c r="Z26" s="231"/>
      <c r="AA26" s="231"/>
      <c r="AB26" s="231"/>
      <c r="AC26" s="16" t="s">
        <v>70</v>
      </c>
      <c r="AD26" s="16"/>
      <c r="AE26" s="16"/>
      <c r="AF26" s="16"/>
      <c r="AG26" s="17">
        <v>10512259</v>
      </c>
      <c r="AH26" s="17">
        <v>11263663</v>
      </c>
      <c r="AI26" s="17">
        <v>0</v>
      </c>
      <c r="AJ26" s="17">
        <v>0</v>
      </c>
      <c r="AK26" s="17">
        <v>11263663</v>
      </c>
      <c r="AL26" s="17"/>
    </row>
    <row r="27" spans="1:38" ht="12.75" customHeight="1">
      <c r="A27" s="3" t="s">
        <v>71</v>
      </c>
      <c r="B27" s="3"/>
      <c r="C27" s="228" t="s">
        <v>72</v>
      </c>
      <c r="D27" s="229"/>
      <c r="E27" s="229"/>
      <c r="F27" s="229"/>
      <c r="G27" s="229"/>
      <c r="H27" s="229"/>
      <c r="I27" s="229"/>
      <c r="J27" s="229"/>
      <c r="K27" s="229"/>
      <c r="L27" s="228"/>
      <c r="M27" s="229"/>
      <c r="N27" s="229"/>
      <c r="O27" s="229"/>
      <c r="P27" s="229"/>
      <c r="Q27" s="229"/>
      <c r="R27" s="229"/>
      <c r="S27" s="229"/>
      <c r="T27" s="229"/>
      <c r="U27" s="228"/>
      <c r="V27" s="229"/>
      <c r="W27" s="229"/>
      <c r="X27" s="229"/>
      <c r="Y27" s="229"/>
      <c r="Z27" s="229"/>
      <c r="AA27" s="229"/>
      <c r="AB27" s="229"/>
      <c r="AC27" s="11" t="s">
        <v>73</v>
      </c>
      <c r="AD27" s="11"/>
      <c r="AE27" s="11"/>
      <c r="AF27" s="11"/>
      <c r="AG27" s="14">
        <v>60000</v>
      </c>
      <c r="AH27" s="14">
        <v>99857</v>
      </c>
      <c r="AI27" s="14">
        <v>0</v>
      </c>
      <c r="AJ27" s="14">
        <v>0</v>
      </c>
      <c r="AK27" s="14">
        <v>99857</v>
      </c>
      <c r="AL27" s="14"/>
    </row>
    <row r="28" spans="1:38" ht="12.75" customHeight="1">
      <c r="A28" s="3" t="s">
        <v>74</v>
      </c>
      <c r="B28" s="3"/>
      <c r="C28" s="228" t="s">
        <v>75</v>
      </c>
      <c r="D28" s="229"/>
      <c r="E28" s="229"/>
      <c r="F28" s="229"/>
      <c r="G28" s="229"/>
      <c r="H28" s="229"/>
      <c r="I28" s="229"/>
      <c r="J28" s="229"/>
      <c r="K28" s="229"/>
      <c r="L28" s="228"/>
      <c r="M28" s="229"/>
      <c r="N28" s="229"/>
      <c r="O28" s="229"/>
      <c r="P28" s="229"/>
      <c r="Q28" s="229"/>
      <c r="R28" s="229"/>
      <c r="S28" s="229"/>
      <c r="T28" s="229"/>
      <c r="U28" s="228"/>
      <c r="V28" s="229"/>
      <c r="W28" s="229"/>
      <c r="X28" s="229"/>
      <c r="Y28" s="229"/>
      <c r="Z28" s="229"/>
      <c r="AA28" s="229"/>
      <c r="AB28" s="229"/>
      <c r="AC28" s="11" t="s">
        <v>76</v>
      </c>
      <c r="AD28" s="11"/>
      <c r="AE28" s="11"/>
      <c r="AF28" s="11"/>
      <c r="AG28" s="14">
        <v>176000</v>
      </c>
      <c r="AH28" s="14">
        <v>37487</v>
      </c>
      <c r="AI28" s="14"/>
      <c r="AJ28" s="14"/>
      <c r="AK28" s="14">
        <v>37487</v>
      </c>
      <c r="AL28" s="14"/>
    </row>
    <row r="29" spans="1:38" ht="12.75" customHeight="1">
      <c r="A29" s="3" t="s">
        <v>77</v>
      </c>
      <c r="B29" s="3"/>
      <c r="C29" s="228" t="s">
        <v>78</v>
      </c>
      <c r="D29" s="229"/>
      <c r="E29" s="229"/>
      <c r="F29" s="229"/>
      <c r="G29" s="229"/>
      <c r="H29" s="229"/>
      <c r="I29" s="229"/>
      <c r="J29" s="229"/>
      <c r="K29" s="229"/>
      <c r="L29" s="228"/>
      <c r="M29" s="229"/>
      <c r="N29" s="229"/>
      <c r="O29" s="229"/>
      <c r="P29" s="229"/>
      <c r="Q29" s="229"/>
      <c r="R29" s="229"/>
      <c r="S29" s="229"/>
      <c r="T29" s="229"/>
      <c r="U29" s="228"/>
      <c r="V29" s="229"/>
      <c r="W29" s="229"/>
      <c r="X29" s="229"/>
      <c r="Y29" s="229"/>
      <c r="Z29" s="229"/>
      <c r="AA29" s="229"/>
      <c r="AB29" s="229"/>
      <c r="AC29" s="11" t="s">
        <v>79</v>
      </c>
      <c r="AD29" s="11"/>
      <c r="AE29" s="11"/>
      <c r="AF29" s="11"/>
      <c r="AG29" s="14"/>
      <c r="AH29" s="14"/>
      <c r="AI29" s="14"/>
      <c r="AJ29" s="14"/>
      <c r="AK29" s="14"/>
      <c r="AL29" s="14"/>
    </row>
    <row r="30" spans="1:38" ht="12.75" customHeight="1">
      <c r="A30" s="15" t="s">
        <v>80</v>
      </c>
      <c r="B30" s="15"/>
      <c r="C30" s="230" t="s">
        <v>81</v>
      </c>
      <c r="D30" s="231"/>
      <c r="E30" s="231"/>
      <c r="F30" s="231"/>
      <c r="G30" s="231"/>
      <c r="H30" s="231"/>
      <c r="I30" s="231"/>
      <c r="J30" s="231"/>
      <c r="K30" s="231"/>
      <c r="L30" s="230"/>
      <c r="M30" s="231"/>
      <c r="N30" s="231"/>
      <c r="O30" s="231"/>
      <c r="P30" s="231"/>
      <c r="Q30" s="231"/>
      <c r="R30" s="231"/>
      <c r="S30" s="231"/>
      <c r="T30" s="231"/>
      <c r="U30" s="230"/>
      <c r="V30" s="231"/>
      <c r="W30" s="231"/>
      <c r="X30" s="231"/>
      <c r="Y30" s="231"/>
      <c r="Z30" s="231"/>
      <c r="AA30" s="231"/>
      <c r="AB30" s="231"/>
      <c r="AC30" s="16" t="s">
        <v>82</v>
      </c>
      <c r="AD30" s="16"/>
      <c r="AE30" s="16"/>
      <c r="AF30" s="16"/>
      <c r="AG30" s="17">
        <f>AG27+AG28</f>
        <v>236000</v>
      </c>
      <c r="AH30" s="17">
        <f>AH27+AH28</f>
        <v>137344</v>
      </c>
      <c r="AI30" s="17">
        <f>AI27+AI28</f>
        <v>0</v>
      </c>
      <c r="AJ30" s="17">
        <f>AJ27+AJ28</f>
        <v>0</v>
      </c>
      <c r="AK30" s="17">
        <f>AK27+AK28</f>
        <v>137344</v>
      </c>
      <c r="AL30" s="17"/>
    </row>
    <row r="31" spans="1:38" ht="12.75" customHeight="1">
      <c r="A31" s="3" t="s">
        <v>83</v>
      </c>
      <c r="B31" s="3"/>
      <c r="C31" s="228" t="s">
        <v>84</v>
      </c>
      <c r="D31" s="229"/>
      <c r="E31" s="229"/>
      <c r="F31" s="229"/>
      <c r="G31" s="229"/>
      <c r="H31" s="229"/>
      <c r="I31" s="229"/>
      <c r="J31" s="229"/>
      <c r="K31" s="229"/>
      <c r="L31" s="228"/>
      <c r="M31" s="229"/>
      <c r="N31" s="229"/>
      <c r="O31" s="229"/>
      <c r="P31" s="229"/>
      <c r="Q31" s="229"/>
      <c r="R31" s="229"/>
      <c r="S31" s="229"/>
      <c r="T31" s="229"/>
      <c r="U31" s="228"/>
      <c r="V31" s="229"/>
      <c r="W31" s="229"/>
      <c r="X31" s="229"/>
      <c r="Y31" s="229"/>
      <c r="Z31" s="229"/>
      <c r="AA31" s="229"/>
      <c r="AB31" s="229"/>
      <c r="AC31" s="11" t="s">
        <v>85</v>
      </c>
      <c r="AD31" s="11"/>
      <c r="AE31" s="11"/>
      <c r="AF31" s="11"/>
      <c r="AG31" s="14">
        <v>720000</v>
      </c>
      <c r="AH31" s="14">
        <v>1051338</v>
      </c>
      <c r="AI31" s="14"/>
      <c r="AJ31" s="14"/>
      <c r="AK31" s="14">
        <v>1051338</v>
      </c>
      <c r="AL31" s="14"/>
    </row>
    <row r="32" spans="1:38" ht="12.75" customHeight="1">
      <c r="A32" s="3" t="s">
        <v>86</v>
      </c>
      <c r="B32" s="3"/>
      <c r="C32" s="228" t="s">
        <v>87</v>
      </c>
      <c r="D32" s="229"/>
      <c r="E32" s="229"/>
      <c r="F32" s="229"/>
      <c r="G32" s="229"/>
      <c r="H32" s="229"/>
      <c r="I32" s="229"/>
      <c r="J32" s="229"/>
      <c r="K32" s="229"/>
      <c r="L32" s="228"/>
      <c r="M32" s="229"/>
      <c r="N32" s="229"/>
      <c r="O32" s="229"/>
      <c r="P32" s="229"/>
      <c r="Q32" s="229"/>
      <c r="R32" s="229"/>
      <c r="S32" s="229"/>
      <c r="T32" s="229"/>
      <c r="U32" s="228"/>
      <c r="V32" s="229"/>
      <c r="W32" s="229"/>
      <c r="X32" s="229"/>
      <c r="Y32" s="229"/>
      <c r="Z32" s="229"/>
      <c r="AA32" s="229"/>
      <c r="AB32" s="229"/>
      <c r="AC32" s="11" t="s">
        <v>88</v>
      </c>
      <c r="AD32" s="11"/>
      <c r="AE32" s="11"/>
      <c r="AF32" s="11"/>
      <c r="AG32" s="14">
        <v>320000</v>
      </c>
      <c r="AH32" s="14">
        <v>209397</v>
      </c>
      <c r="AI32" s="14"/>
      <c r="AJ32" s="14"/>
      <c r="AK32" s="14">
        <v>209397</v>
      </c>
      <c r="AL32" s="14"/>
    </row>
    <row r="33" spans="1:38" ht="12.75" customHeight="1">
      <c r="A33" s="15" t="s">
        <v>89</v>
      </c>
      <c r="B33" s="15"/>
      <c r="C33" s="230" t="s">
        <v>90</v>
      </c>
      <c r="D33" s="231"/>
      <c r="E33" s="231"/>
      <c r="F33" s="231"/>
      <c r="G33" s="231"/>
      <c r="H33" s="231"/>
      <c r="I33" s="231"/>
      <c r="J33" s="231"/>
      <c r="K33" s="231"/>
      <c r="L33" s="230"/>
      <c r="M33" s="231"/>
      <c r="N33" s="231"/>
      <c r="O33" s="231"/>
      <c r="P33" s="231"/>
      <c r="Q33" s="231"/>
      <c r="R33" s="231"/>
      <c r="S33" s="231"/>
      <c r="T33" s="231"/>
      <c r="U33" s="230"/>
      <c r="V33" s="231"/>
      <c r="W33" s="231"/>
      <c r="X33" s="231"/>
      <c r="Y33" s="231"/>
      <c r="Z33" s="231"/>
      <c r="AA33" s="231"/>
      <c r="AB33" s="231"/>
      <c r="AC33" s="16" t="s">
        <v>91</v>
      </c>
      <c r="AD33" s="16"/>
      <c r="AE33" s="16"/>
      <c r="AF33" s="16"/>
      <c r="AG33" s="17">
        <f t="shared" ref="AG33:AI33" si="2">AG31+AG32</f>
        <v>1040000</v>
      </c>
      <c r="AH33" s="17">
        <f t="shared" si="2"/>
        <v>1260735</v>
      </c>
      <c r="AI33" s="17">
        <f t="shared" si="2"/>
        <v>0</v>
      </c>
      <c r="AJ33" s="17">
        <f>AJ31+AJ32</f>
        <v>0</v>
      </c>
      <c r="AK33" s="17">
        <f>AK31+AK32</f>
        <v>1260735</v>
      </c>
      <c r="AL33" s="17"/>
    </row>
    <row r="34" spans="1:38" ht="12.75" hidden="1" customHeight="1">
      <c r="A34" s="3" t="s">
        <v>92</v>
      </c>
      <c r="B34" s="3"/>
      <c r="C34" s="228" t="s">
        <v>93</v>
      </c>
      <c r="D34" s="229"/>
      <c r="E34" s="229"/>
      <c r="F34" s="229"/>
      <c r="G34" s="229"/>
      <c r="H34" s="229"/>
      <c r="I34" s="229"/>
      <c r="J34" s="229"/>
      <c r="K34" s="229"/>
      <c r="L34" s="228"/>
      <c r="M34" s="229"/>
      <c r="N34" s="229"/>
      <c r="O34" s="229"/>
      <c r="P34" s="229"/>
      <c r="Q34" s="229"/>
      <c r="R34" s="229"/>
      <c r="S34" s="229"/>
      <c r="T34" s="229"/>
      <c r="U34" s="228"/>
      <c r="V34" s="229"/>
      <c r="W34" s="229"/>
      <c r="X34" s="229"/>
      <c r="Y34" s="229"/>
      <c r="Z34" s="229"/>
      <c r="AA34" s="229"/>
      <c r="AB34" s="229"/>
      <c r="AC34" s="11" t="s">
        <v>94</v>
      </c>
      <c r="AD34" s="11"/>
      <c r="AE34" s="11"/>
      <c r="AF34" s="11"/>
      <c r="AG34" s="14"/>
      <c r="AH34" s="14"/>
      <c r="AI34" s="14"/>
      <c r="AJ34" s="14"/>
      <c r="AK34" s="14"/>
      <c r="AL34" s="14"/>
    </row>
    <row r="35" spans="1:38" ht="12.75" hidden="1" customHeight="1">
      <c r="A35" s="3" t="s">
        <v>95</v>
      </c>
      <c r="B35" s="3"/>
      <c r="C35" s="228" t="s">
        <v>96</v>
      </c>
      <c r="D35" s="229"/>
      <c r="E35" s="229"/>
      <c r="F35" s="229"/>
      <c r="G35" s="229"/>
      <c r="H35" s="229"/>
      <c r="I35" s="229"/>
      <c r="J35" s="229"/>
      <c r="K35" s="229"/>
      <c r="L35" s="228"/>
      <c r="M35" s="229"/>
      <c r="N35" s="229"/>
      <c r="O35" s="229"/>
      <c r="P35" s="229"/>
      <c r="Q35" s="229"/>
      <c r="R35" s="229"/>
      <c r="S35" s="229"/>
      <c r="T35" s="229"/>
      <c r="U35" s="228"/>
      <c r="V35" s="229"/>
      <c r="W35" s="229"/>
      <c r="X35" s="229"/>
      <c r="Y35" s="229"/>
      <c r="Z35" s="229"/>
      <c r="AA35" s="229"/>
      <c r="AB35" s="229"/>
      <c r="AC35" s="11" t="s">
        <v>97</v>
      </c>
      <c r="AD35" s="11"/>
      <c r="AE35" s="11"/>
      <c r="AF35" s="11"/>
      <c r="AG35" s="14"/>
      <c r="AH35" s="14"/>
      <c r="AI35" s="14"/>
      <c r="AJ35" s="14"/>
      <c r="AK35" s="14"/>
      <c r="AL35" s="14"/>
    </row>
    <row r="36" spans="1:38" ht="12.75" hidden="1" customHeight="1">
      <c r="A36" s="3" t="s">
        <v>98</v>
      </c>
      <c r="B36" s="3"/>
      <c r="C36" s="228" t="s">
        <v>99</v>
      </c>
      <c r="D36" s="229"/>
      <c r="E36" s="229"/>
      <c r="F36" s="229"/>
      <c r="G36" s="229"/>
      <c r="H36" s="229"/>
      <c r="I36" s="229"/>
      <c r="J36" s="229"/>
      <c r="K36" s="229"/>
      <c r="L36" s="228"/>
      <c r="M36" s="229"/>
      <c r="N36" s="229"/>
      <c r="O36" s="229"/>
      <c r="P36" s="229"/>
      <c r="Q36" s="229"/>
      <c r="R36" s="229"/>
      <c r="S36" s="229"/>
      <c r="T36" s="229"/>
      <c r="U36" s="228"/>
      <c r="V36" s="229"/>
      <c r="W36" s="229"/>
      <c r="X36" s="229"/>
      <c r="Y36" s="229"/>
      <c r="Z36" s="229"/>
      <c r="AA36" s="229"/>
      <c r="AB36" s="229"/>
      <c r="AC36" s="11" t="s">
        <v>100</v>
      </c>
      <c r="AD36" s="11"/>
      <c r="AE36" s="11"/>
      <c r="AF36" s="11"/>
      <c r="AG36" s="14"/>
      <c r="AH36" s="14"/>
      <c r="AI36" s="14"/>
      <c r="AJ36" s="14"/>
      <c r="AK36" s="14"/>
      <c r="AL36" s="14"/>
    </row>
    <row r="37" spans="1:38" ht="12.75" customHeight="1">
      <c r="A37" s="3" t="s">
        <v>101</v>
      </c>
      <c r="B37" s="3"/>
      <c r="C37" s="228" t="s">
        <v>102</v>
      </c>
      <c r="D37" s="229"/>
      <c r="E37" s="229"/>
      <c r="F37" s="229"/>
      <c r="G37" s="229"/>
      <c r="H37" s="229"/>
      <c r="I37" s="229"/>
      <c r="J37" s="229"/>
      <c r="K37" s="229"/>
      <c r="L37" s="228"/>
      <c r="M37" s="229"/>
      <c r="N37" s="229"/>
      <c r="O37" s="229"/>
      <c r="P37" s="229"/>
      <c r="Q37" s="229"/>
      <c r="R37" s="229"/>
      <c r="S37" s="229"/>
      <c r="T37" s="229"/>
      <c r="U37" s="228"/>
      <c r="V37" s="229"/>
      <c r="W37" s="229"/>
      <c r="X37" s="229"/>
      <c r="Y37" s="229"/>
      <c r="Z37" s="229"/>
      <c r="AA37" s="229"/>
      <c r="AB37" s="229"/>
      <c r="AC37" s="11" t="s">
        <v>103</v>
      </c>
      <c r="AD37" s="11"/>
      <c r="AE37" s="11"/>
      <c r="AF37" s="11"/>
      <c r="AG37" s="14">
        <v>190000</v>
      </c>
      <c r="AH37" s="14">
        <v>146100</v>
      </c>
      <c r="AI37" s="14"/>
      <c r="AJ37" s="14"/>
      <c r="AK37" s="14">
        <v>146100</v>
      </c>
      <c r="AL37" s="14"/>
    </row>
    <row r="38" spans="1:38" ht="12.75" customHeight="1">
      <c r="A38" s="3" t="s">
        <v>104</v>
      </c>
      <c r="B38" s="3"/>
      <c r="C38" s="228" t="s">
        <v>105</v>
      </c>
      <c r="D38" s="229"/>
      <c r="E38" s="229"/>
      <c r="F38" s="229"/>
      <c r="G38" s="229"/>
      <c r="H38" s="229"/>
      <c r="I38" s="229"/>
      <c r="J38" s="229"/>
      <c r="K38" s="229"/>
      <c r="L38" s="228"/>
      <c r="M38" s="229"/>
      <c r="N38" s="229"/>
      <c r="O38" s="229"/>
      <c r="P38" s="229"/>
      <c r="Q38" s="229"/>
      <c r="R38" s="229"/>
      <c r="S38" s="229"/>
      <c r="T38" s="229"/>
      <c r="U38" s="228"/>
      <c r="V38" s="229"/>
      <c r="W38" s="229"/>
      <c r="X38" s="229"/>
      <c r="Y38" s="229"/>
      <c r="Z38" s="229"/>
      <c r="AA38" s="229"/>
      <c r="AB38" s="229"/>
      <c r="AC38" s="11" t="s">
        <v>106</v>
      </c>
      <c r="AD38" s="11"/>
      <c r="AE38" s="11"/>
      <c r="AF38" s="11"/>
      <c r="AG38" s="14">
        <v>0</v>
      </c>
      <c r="AH38" s="14">
        <v>1457</v>
      </c>
      <c r="AI38" s="14"/>
      <c r="AJ38" s="14"/>
      <c r="AK38" s="14">
        <v>1457</v>
      </c>
      <c r="AL38" s="14"/>
    </row>
    <row r="39" spans="1:38">
      <c r="A39" s="3" t="s">
        <v>107</v>
      </c>
      <c r="B39" s="3"/>
      <c r="C39" s="228" t="s">
        <v>108</v>
      </c>
      <c r="D39" s="229"/>
      <c r="E39" s="229"/>
      <c r="F39" s="229"/>
      <c r="G39" s="229"/>
      <c r="H39" s="229"/>
      <c r="I39" s="229"/>
      <c r="J39" s="229"/>
      <c r="K39" s="229"/>
      <c r="L39" s="228"/>
      <c r="M39" s="229"/>
      <c r="N39" s="229"/>
      <c r="O39" s="229"/>
      <c r="P39" s="229"/>
      <c r="Q39" s="229"/>
      <c r="R39" s="229"/>
      <c r="S39" s="229"/>
      <c r="T39" s="229"/>
      <c r="U39" s="228"/>
      <c r="V39" s="229"/>
      <c r="W39" s="229"/>
      <c r="X39" s="229"/>
      <c r="Y39" s="229"/>
      <c r="Z39" s="229"/>
      <c r="AA39" s="229"/>
      <c r="AB39" s="229"/>
      <c r="AC39" s="11" t="s">
        <v>109</v>
      </c>
      <c r="AD39" s="11"/>
      <c r="AE39" s="11"/>
      <c r="AF39" s="11"/>
      <c r="AG39" s="14">
        <v>0</v>
      </c>
      <c r="AH39" s="14">
        <v>83900</v>
      </c>
      <c r="AI39" s="14"/>
      <c r="AJ39" s="14"/>
      <c r="AK39" s="14">
        <v>83900</v>
      </c>
      <c r="AL39" s="14"/>
    </row>
    <row r="40" spans="1:38" ht="12.75" customHeight="1">
      <c r="A40" s="3" t="s">
        <v>110</v>
      </c>
      <c r="B40" s="3"/>
      <c r="C40" s="228" t="s">
        <v>111</v>
      </c>
      <c r="D40" s="229"/>
      <c r="E40" s="229"/>
      <c r="F40" s="229"/>
      <c r="G40" s="229"/>
      <c r="H40" s="229"/>
      <c r="I40" s="229"/>
      <c r="J40" s="229"/>
      <c r="K40" s="229"/>
      <c r="L40" s="228"/>
      <c r="M40" s="229"/>
      <c r="N40" s="229"/>
      <c r="O40" s="229"/>
      <c r="P40" s="229"/>
      <c r="Q40" s="229"/>
      <c r="R40" s="229"/>
      <c r="S40" s="229"/>
      <c r="T40" s="229"/>
      <c r="U40" s="228"/>
      <c r="V40" s="229"/>
      <c r="W40" s="229"/>
      <c r="X40" s="229"/>
      <c r="Y40" s="229"/>
      <c r="Z40" s="229"/>
      <c r="AA40" s="229"/>
      <c r="AB40" s="229"/>
      <c r="AC40" s="11" t="s">
        <v>112</v>
      </c>
      <c r="AD40" s="11"/>
      <c r="AE40" s="11"/>
      <c r="AF40" s="11"/>
      <c r="AG40" s="14">
        <v>1050000</v>
      </c>
      <c r="AH40" s="14">
        <v>762756</v>
      </c>
      <c r="AI40" s="14"/>
      <c r="AJ40" s="14"/>
      <c r="AK40" s="14">
        <v>762756</v>
      </c>
      <c r="AL40" s="14"/>
    </row>
    <row r="41" spans="1:38" ht="12.75" customHeight="1">
      <c r="A41" s="15" t="s">
        <v>113</v>
      </c>
      <c r="B41" s="15"/>
      <c r="C41" s="230" t="s">
        <v>114</v>
      </c>
      <c r="D41" s="231"/>
      <c r="E41" s="231"/>
      <c r="F41" s="231"/>
      <c r="G41" s="231"/>
      <c r="H41" s="231"/>
      <c r="I41" s="231"/>
      <c r="J41" s="231"/>
      <c r="K41" s="231"/>
      <c r="L41" s="230"/>
      <c r="M41" s="231"/>
      <c r="N41" s="231"/>
      <c r="O41" s="231"/>
      <c r="P41" s="231"/>
      <c r="Q41" s="231"/>
      <c r="R41" s="231"/>
      <c r="S41" s="231"/>
      <c r="T41" s="231"/>
      <c r="U41" s="230"/>
      <c r="V41" s="231"/>
      <c r="W41" s="231"/>
      <c r="X41" s="231"/>
      <c r="Y41" s="231"/>
      <c r="Z41" s="231"/>
      <c r="AA41" s="231"/>
      <c r="AB41" s="231"/>
      <c r="AC41" s="16" t="s">
        <v>115</v>
      </c>
      <c r="AD41" s="16"/>
      <c r="AE41" s="16"/>
      <c r="AF41" s="16"/>
      <c r="AG41" s="17">
        <f>AG39+AG37+AG34+AG38+AG40</f>
        <v>1240000</v>
      </c>
      <c r="AH41" s="17">
        <f t="shared" ref="AH41:AJ41" si="3">AH39+AH37+AH34+AH38+AH40</f>
        <v>994213</v>
      </c>
      <c r="AI41" s="17">
        <f t="shared" si="3"/>
        <v>0</v>
      </c>
      <c r="AJ41" s="17">
        <f t="shared" si="3"/>
        <v>0</v>
      </c>
      <c r="AK41" s="17">
        <f>AK39+AK38+AK37+AK34+AK40</f>
        <v>994213</v>
      </c>
      <c r="AL41" s="17"/>
    </row>
    <row r="42" spans="1:38" ht="12.75" hidden="1" customHeight="1">
      <c r="A42" s="3" t="s">
        <v>116</v>
      </c>
      <c r="B42" s="3"/>
      <c r="C42" s="228" t="s">
        <v>117</v>
      </c>
      <c r="D42" s="229"/>
      <c r="E42" s="229"/>
      <c r="F42" s="229"/>
      <c r="G42" s="229"/>
      <c r="H42" s="229"/>
      <c r="I42" s="229"/>
      <c r="J42" s="229"/>
      <c r="K42" s="229"/>
      <c r="L42" s="228"/>
      <c r="M42" s="229"/>
      <c r="N42" s="229"/>
      <c r="O42" s="229"/>
      <c r="P42" s="229"/>
      <c r="Q42" s="229"/>
      <c r="R42" s="229"/>
      <c r="S42" s="229"/>
      <c r="T42" s="229"/>
      <c r="U42" s="228"/>
      <c r="V42" s="229"/>
      <c r="W42" s="229"/>
      <c r="X42" s="229"/>
      <c r="Y42" s="229"/>
      <c r="Z42" s="229"/>
      <c r="AA42" s="229"/>
      <c r="AB42" s="229"/>
      <c r="AC42" s="11" t="s">
        <v>118</v>
      </c>
      <c r="AD42" s="11"/>
      <c r="AE42" s="11"/>
      <c r="AF42" s="11"/>
      <c r="AG42" s="14"/>
      <c r="AH42" s="14"/>
      <c r="AI42" s="14"/>
      <c r="AJ42" s="14"/>
      <c r="AK42" s="14"/>
      <c r="AL42" s="14"/>
    </row>
    <row r="43" spans="1:38" ht="12.75" hidden="1" customHeight="1">
      <c r="A43" s="3" t="s">
        <v>119</v>
      </c>
      <c r="B43" s="3"/>
      <c r="C43" s="228" t="s">
        <v>120</v>
      </c>
      <c r="D43" s="229"/>
      <c r="E43" s="229"/>
      <c r="F43" s="229"/>
      <c r="G43" s="229"/>
      <c r="H43" s="229"/>
      <c r="I43" s="229"/>
      <c r="J43" s="229"/>
      <c r="K43" s="229"/>
      <c r="L43" s="228"/>
      <c r="M43" s="229"/>
      <c r="N43" s="229"/>
      <c r="O43" s="229"/>
      <c r="P43" s="229"/>
      <c r="Q43" s="229"/>
      <c r="R43" s="229"/>
      <c r="S43" s="229"/>
      <c r="T43" s="229"/>
      <c r="U43" s="228"/>
      <c r="V43" s="229"/>
      <c r="W43" s="229"/>
      <c r="X43" s="229"/>
      <c r="Y43" s="229"/>
      <c r="Z43" s="229"/>
      <c r="AA43" s="229"/>
      <c r="AB43" s="229"/>
      <c r="AC43" s="11" t="s">
        <v>121</v>
      </c>
      <c r="AD43" s="11"/>
      <c r="AE43" s="11"/>
      <c r="AF43" s="11"/>
      <c r="AG43" s="14"/>
      <c r="AH43" s="14"/>
      <c r="AI43" s="14"/>
      <c r="AJ43" s="14"/>
      <c r="AK43" s="14"/>
      <c r="AL43" s="14"/>
    </row>
    <row r="44" spans="1:38" ht="12.75" hidden="1" customHeight="1">
      <c r="A44" s="15" t="s">
        <v>122</v>
      </c>
      <c r="B44" s="15"/>
      <c r="C44" s="230" t="s">
        <v>544</v>
      </c>
      <c r="D44" s="231"/>
      <c r="E44" s="231"/>
      <c r="F44" s="231"/>
      <c r="G44" s="231"/>
      <c r="H44" s="231"/>
      <c r="I44" s="231"/>
      <c r="J44" s="231"/>
      <c r="K44" s="231"/>
      <c r="L44" s="230"/>
      <c r="M44" s="231"/>
      <c r="N44" s="231"/>
      <c r="O44" s="231"/>
      <c r="P44" s="231"/>
      <c r="Q44" s="231"/>
      <c r="R44" s="231"/>
      <c r="S44" s="231"/>
      <c r="T44" s="231"/>
      <c r="U44" s="230"/>
      <c r="V44" s="231"/>
      <c r="W44" s="231"/>
      <c r="X44" s="231"/>
      <c r="Y44" s="231"/>
      <c r="Z44" s="231"/>
      <c r="AA44" s="231"/>
      <c r="AB44" s="231"/>
      <c r="AC44" s="16" t="s">
        <v>124</v>
      </c>
      <c r="AD44" s="16"/>
      <c r="AE44" s="16"/>
      <c r="AF44" s="16"/>
      <c r="AG44" s="17"/>
      <c r="AH44" s="17"/>
      <c r="AI44" s="17"/>
      <c r="AJ44" s="17"/>
      <c r="AK44" s="17"/>
      <c r="AL44" s="17"/>
    </row>
    <row r="45" spans="1:38" ht="12.75" customHeight="1">
      <c r="A45" s="3" t="s">
        <v>125</v>
      </c>
      <c r="B45" s="3"/>
      <c r="C45" s="228" t="s">
        <v>126</v>
      </c>
      <c r="D45" s="229"/>
      <c r="E45" s="229"/>
      <c r="F45" s="229"/>
      <c r="G45" s="229"/>
      <c r="H45" s="229"/>
      <c r="I45" s="229"/>
      <c r="J45" s="229"/>
      <c r="K45" s="229"/>
      <c r="L45" s="228"/>
      <c r="M45" s="229"/>
      <c r="N45" s="229"/>
      <c r="O45" s="229"/>
      <c r="P45" s="229"/>
      <c r="Q45" s="229"/>
      <c r="R45" s="229"/>
      <c r="S45" s="229"/>
      <c r="T45" s="229"/>
      <c r="U45" s="228"/>
      <c r="V45" s="229"/>
      <c r="W45" s="229"/>
      <c r="X45" s="229"/>
      <c r="Y45" s="229"/>
      <c r="Z45" s="229"/>
      <c r="AA45" s="229"/>
      <c r="AB45" s="229"/>
      <c r="AC45" s="11" t="s">
        <v>127</v>
      </c>
      <c r="AD45" s="11"/>
      <c r="AE45" s="11"/>
      <c r="AF45" s="11"/>
      <c r="AG45" s="14">
        <v>304000</v>
      </c>
      <c r="AH45" s="14">
        <v>212849</v>
      </c>
      <c r="AI45" s="14"/>
      <c r="AJ45" s="14"/>
      <c r="AK45" s="14">
        <v>212849</v>
      </c>
      <c r="AL45" s="14"/>
    </row>
    <row r="46" spans="1:38" ht="12.75" hidden="1" customHeight="1">
      <c r="A46" s="3" t="s">
        <v>128</v>
      </c>
      <c r="B46" s="3"/>
      <c r="C46" s="228" t="s">
        <v>129</v>
      </c>
      <c r="D46" s="229"/>
      <c r="E46" s="229"/>
      <c r="F46" s="229"/>
      <c r="G46" s="229"/>
      <c r="H46" s="229"/>
      <c r="I46" s="229"/>
      <c r="J46" s="229"/>
      <c r="K46" s="229"/>
      <c r="L46" s="228"/>
      <c r="M46" s="229"/>
      <c r="N46" s="229"/>
      <c r="O46" s="229"/>
      <c r="P46" s="229"/>
      <c r="Q46" s="229"/>
      <c r="R46" s="229"/>
      <c r="S46" s="229"/>
      <c r="T46" s="229"/>
      <c r="U46" s="228"/>
      <c r="V46" s="229"/>
      <c r="W46" s="229"/>
      <c r="X46" s="229"/>
      <c r="Y46" s="229"/>
      <c r="Z46" s="229"/>
      <c r="AA46" s="229"/>
      <c r="AB46" s="229"/>
      <c r="AC46" s="11" t="s">
        <v>130</v>
      </c>
      <c r="AD46" s="11"/>
      <c r="AE46" s="11"/>
      <c r="AF46" s="11"/>
      <c r="AG46" s="14"/>
      <c r="AH46" s="14"/>
      <c r="AI46" s="14"/>
      <c r="AJ46" s="14"/>
      <c r="AK46" s="14"/>
      <c r="AL46" s="14"/>
    </row>
    <row r="47" spans="1:38" ht="12.75" hidden="1" customHeight="1">
      <c r="A47" s="3" t="s">
        <v>131</v>
      </c>
      <c r="B47" s="3"/>
      <c r="C47" s="228" t="s">
        <v>132</v>
      </c>
      <c r="D47" s="229"/>
      <c r="E47" s="229"/>
      <c r="F47" s="229"/>
      <c r="G47" s="229"/>
      <c r="H47" s="229"/>
      <c r="I47" s="229"/>
      <c r="J47" s="229"/>
      <c r="K47" s="229"/>
      <c r="L47" s="228"/>
      <c r="M47" s="229"/>
      <c r="N47" s="229"/>
      <c r="O47" s="229"/>
      <c r="P47" s="229"/>
      <c r="Q47" s="229"/>
      <c r="R47" s="229"/>
      <c r="S47" s="229"/>
      <c r="T47" s="229"/>
      <c r="U47" s="228"/>
      <c r="V47" s="229"/>
      <c r="W47" s="229"/>
      <c r="X47" s="229"/>
      <c r="Y47" s="229"/>
      <c r="Z47" s="229"/>
      <c r="AA47" s="229"/>
      <c r="AB47" s="229"/>
      <c r="AC47" s="11" t="s">
        <v>133</v>
      </c>
      <c r="AD47" s="11"/>
      <c r="AE47" s="11"/>
      <c r="AF47" s="11"/>
      <c r="AG47" s="14"/>
      <c r="AH47" s="14"/>
      <c r="AI47" s="14"/>
      <c r="AJ47" s="14"/>
      <c r="AK47" s="14"/>
      <c r="AL47" s="14"/>
    </row>
    <row r="48" spans="1:38" ht="12.75" hidden="1" customHeight="1">
      <c r="A48" s="3" t="s">
        <v>134</v>
      </c>
      <c r="B48" s="3"/>
      <c r="C48" s="228" t="s">
        <v>135</v>
      </c>
      <c r="D48" s="229"/>
      <c r="E48" s="229"/>
      <c r="F48" s="229"/>
      <c r="G48" s="229"/>
      <c r="H48" s="229"/>
      <c r="I48" s="229"/>
      <c r="J48" s="229"/>
      <c r="K48" s="229"/>
      <c r="L48" s="228"/>
      <c r="M48" s="229"/>
      <c r="N48" s="229"/>
      <c r="O48" s="229"/>
      <c r="P48" s="229"/>
      <c r="Q48" s="229"/>
      <c r="R48" s="229"/>
      <c r="S48" s="229"/>
      <c r="T48" s="229"/>
      <c r="U48" s="228"/>
      <c r="V48" s="229"/>
      <c r="W48" s="229"/>
      <c r="X48" s="229"/>
      <c r="Y48" s="229"/>
      <c r="Z48" s="229"/>
      <c r="AA48" s="229"/>
      <c r="AB48" s="229"/>
      <c r="AC48" s="11" t="s">
        <v>136</v>
      </c>
      <c r="AD48" s="11"/>
      <c r="AE48" s="11"/>
      <c r="AF48" s="11"/>
      <c r="AG48" s="14"/>
      <c r="AH48" s="14"/>
      <c r="AI48" s="14"/>
      <c r="AJ48" s="14"/>
      <c r="AK48" s="14"/>
      <c r="AL48" s="14"/>
    </row>
    <row r="49" spans="1:38" ht="12.75" customHeight="1">
      <c r="A49" s="3" t="s">
        <v>137</v>
      </c>
      <c r="B49" s="3"/>
      <c r="C49" s="228" t="s">
        <v>138</v>
      </c>
      <c r="D49" s="229"/>
      <c r="E49" s="229"/>
      <c r="F49" s="229"/>
      <c r="G49" s="229"/>
      <c r="H49" s="229"/>
      <c r="I49" s="229"/>
      <c r="J49" s="229"/>
      <c r="K49" s="229"/>
      <c r="L49" s="228"/>
      <c r="M49" s="229"/>
      <c r="N49" s="229"/>
      <c r="O49" s="229"/>
      <c r="P49" s="229"/>
      <c r="Q49" s="229"/>
      <c r="R49" s="229"/>
      <c r="S49" s="229"/>
      <c r="T49" s="229"/>
      <c r="U49" s="228"/>
      <c r="V49" s="229"/>
      <c r="W49" s="229"/>
      <c r="X49" s="229"/>
      <c r="Y49" s="229"/>
      <c r="Z49" s="229"/>
      <c r="AA49" s="229"/>
      <c r="AB49" s="229"/>
      <c r="AC49" s="11" t="s">
        <v>139</v>
      </c>
      <c r="AD49" s="11"/>
      <c r="AE49" s="11"/>
      <c r="AF49" s="11"/>
      <c r="AG49" s="14">
        <v>340000</v>
      </c>
      <c r="AH49" s="14">
        <v>38611</v>
      </c>
      <c r="AI49" s="14"/>
      <c r="AJ49" s="14"/>
      <c r="AK49" s="14">
        <v>38611</v>
      </c>
      <c r="AL49" s="14"/>
    </row>
    <row r="50" spans="1:38" ht="12.75" customHeight="1">
      <c r="A50" s="15" t="s">
        <v>140</v>
      </c>
      <c r="B50" s="15"/>
      <c r="C50" s="230" t="s">
        <v>141</v>
      </c>
      <c r="D50" s="231"/>
      <c r="E50" s="231"/>
      <c r="F50" s="231"/>
      <c r="G50" s="231"/>
      <c r="H50" s="231"/>
      <c r="I50" s="231"/>
      <c r="J50" s="231"/>
      <c r="K50" s="231"/>
      <c r="L50" s="230"/>
      <c r="M50" s="231"/>
      <c r="N50" s="231"/>
      <c r="O50" s="231"/>
      <c r="P50" s="231"/>
      <c r="Q50" s="231"/>
      <c r="R50" s="231"/>
      <c r="S50" s="231"/>
      <c r="T50" s="231"/>
      <c r="U50" s="230"/>
      <c r="V50" s="231"/>
      <c r="W50" s="231"/>
      <c r="X50" s="231"/>
      <c r="Y50" s="231"/>
      <c r="Z50" s="231"/>
      <c r="AA50" s="231"/>
      <c r="AB50" s="231"/>
      <c r="AC50" s="16" t="s">
        <v>142</v>
      </c>
      <c r="AD50" s="16"/>
      <c r="AE50" s="16"/>
      <c r="AF50" s="16"/>
      <c r="AG50" s="17">
        <f>AG49+AG46+AG45</f>
        <v>644000</v>
      </c>
      <c r="AH50" s="17">
        <f>AH49+AH46+AH45</f>
        <v>251460</v>
      </c>
      <c r="AI50" s="17">
        <f>AI49+AI45</f>
        <v>0</v>
      </c>
      <c r="AJ50" s="17">
        <f>AJ49+AJ45</f>
        <v>0</v>
      </c>
      <c r="AK50" s="17">
        <f>AK49+AK45</f>
        <v>251460</v>
      </c>
      <c r="AL50" s="17"/>
    </row>
    <row r="51" spans="1:38" ht="12.75" customHeight="1">
      <c r="A51" s="15" t="s">
        <v>143</v>
      </c>
      <c r="B51" s="15"/>
      <c r="C51" s="230" t="s">
        <v>545</v>
      </c>
      <c r="D51" s="231"/>
      <c r="E51" s="231"/>
      <c r="F51" s="231"/>
      <c r="G51" s="231"/>
      <c r="H51" s="231"/>
      <c r="I51" s="231"/>
      <c r="J51" s="231"/>
      <c r="K51" s="231"/>
      <c r="L51" s="230"/>
      <c r="M51" s="231"/>
      <c r="N51" s="231"/>
      <c r="O51" s="231"/>
      <c r="P51" s="231"/>
      <c r="Q51" s="231"/>
      <c r="R51" s="231"/>
      <c r="S51" s="231"/>
      <c r="T51" s="231"/>
      <c r="U51" s="230"/>
      <c r="V51" s="231"/>
      <c r="W51" s="231"/>
      <c r="X51" s="231"/>
      <c r="Y51" s="231"/>
      <c r="Z51" s="231"/>
      <c r="AA51" s="231"/>
      <c r="AB51" s="231"/>
      <c r="AC51" s="16" t="s">
        <v>145</v>
      </c>
      <c r="AD51" s="16"/>
      <c r="AE51" s="16"/>
      <c r="AF51" s="16"/>
      <c r="AG51" s="17">
        <f>AG50+AG41+AG33+AG30</f>
        <v>3160000</v>
      </c>
      <c r="AH51" s="17">
        <f>AH50+AH41+AH33+AH30</f>
        <v>2643752</v>
      </c>
      <c r="AI51" s="17">
        <f>AI50+AI41+AI33+AI30</f>
        <v>0</v>
      </c>
      <c r="AJ51" s="17">
        <f>AJ50+AJ41+AJ33+AJ30+AJ44</f>
        <v>0</v>
      </c>
      <c r="AK51" s="17">
        <f>AK50+AK41+AK33+AK30+AK44</f>
        <v>2643752</v>
      </c>
      <c r="AL51" s="14"/>
    </row>
    <row r="52" spans="1:38" ht="12.75" hidden="1" customHeight="1">
      <c r="A52" s="3" t="s">
        <v>146</v>
      </c>
      <c r="B52" s="3"/>
      <c r="C52" s="228" t="s">
        <v>147</v>
      </c>
      <c r="D52" s="229"/>
      <c r="E52" s="229"/>
      <c r="F52" s="229"/>
      <c r="G52" s="229"/>
      <c r="H52" s="229"/>
      <c r="I52" s="229"/>
      <c r="J52" s="229"/>
      <c r="K52" s="229"/>
      <c r="L52" s="228"/>
      <c r="M52" s="229"/>
      <c r="N52" s="229"/>
      <c r="O52" s="229"/>
      <c r="P52" s="229"/>
      <c r="Q52" s="229"/>
      <c r="R52" s="229"/>
      <c r="S52" s="229"/>
      <c r="T52" s="229"/>
      <c r="U52" s="228"/>
      <c r="V52" s="229"/>
      <c r="W52" s="229"/>
      <c r="X52" s="229"/>
      <c r="Y52" s="229"/>
      <c r="Z52" s="229"/>
      <c r="AA52" s="229"/>
      <c r="AB52" s="229"/>
      <c r="AC52" s="11" t="s">
        <v>148</v>
      </c>
      <c r="AD52" s="11"/>
      <c r="AE52" s="11"/>
      <c r="AF52" s="11"/>
      <c r="AG52" s="14"/>
      <c r="AH52" s="14"/>
      <c r="AI52" s="14"/>
      <c r="AJ52" s="14"/>
      <c r="AK52" s="14"/>
      <c r="AL52" s="14"/>
    </row>
    <row r="53" spans="1:38" ht="12.75" hidden="1" customHeight="1">
      <c r="A53" s="3" t="s">
        <v>149</v>
      </c>
      <c r="B53" s="3"/>
      <c r="C53" s="228" t="s">
        <v>150</v>
      </c>
      <c r="D53" s="229"/>
      <c r="E53" s="229"/>
      <c r="F53" s="229"/>
      <c r="G53" s="229"/>
      <c r="H53" s="229"/>
      <c r="I53" s="229"/>
      <c r="J53" s="229"/>
      <c r="K53" s="229"/>
      <c r="L53" s="228"/>
      <c r="M53" s="229"/>
      <c r="N53" s="229"/>
      <c r="O53" s="229"/>
      <c r="P53" s="229"/>
      <c r="Q53" s="229"/>
      <c r="R53" s="229"/>
      <c r="S53" s="229"/>
      <c r="T53" s="229"/>
      <c r="U53" s="228"/>
      <c r="V53" s="229"/>
      <c r="W53" s="229"/>
      <c r="X53" s="229"/>
      <c r="Y53" s="229"/>
      <c r="Z53" s="229"/>
      <c r="AA53" s="229"/>
      <c r="AB53" s="229"/>
      <c r="AC53" s="11" t="s">
        <v>151</v>
      </c>
      <c r="AD53" s="11"/>
      <c r="AE53" s="11"/>
      <c r="AF53" s="11"/>
      <c r="AG53" s="14"/>
      <c r="AH53" s="14">
        <v>0</v>
      </c>
      <c r="AI53" s="14"/>
      <c r="AJ53" s="14"/>
      <c r="AK53" s="14">
        <v>0</v>
      </c>
      <c r="AL53" s="14"/>
    </row>
    <row r="54" spans="1:38" ht="12.75" hidden="1" customHeight="1">
      <c r="A54" s="3" t="s">
        <v>152</v>
      </c>
      <c r="B54" s="3"/>
      <c r="C54" s="228" t="s">
        <v>153</v>
      </c>
      <c r="D54" s="229"/>
      <c r="E54" s="229"/>
      <c r="F54" s="229"/>
      <c r="G54" s="229"/>
      <c r="H54" s="229"/>
      <c r="I54" s="229"/>
      <c r="J54" s="229"/>
      <c r="K54" s="229"/>
      <c r="L54" s="228"/>
      <c r="M54" s="229"/>
      <c r="N54" s="229"/>
      <c r="O54" s="229"/>
      <c r="P54" s="229"/>
      <c r="Q54" s="229"/>
      <c r="R54" s="229"/>
      <c r="S54" s="229"/>
      <c r="T54" s="229"/>
      <c r="U54" s="228"/>
      <c r="V54" s="229"/>
      <c r="W54" s="229"/>
      <c r="X54" s="229"/>
      <c r="Y54" s="229"/>
      <c r="Z54" s="229"/>
      <c r="AA54" s="229"/>
      <c r="AB54" s="229"/>
      <c r="AC54" s="11" t="s">
        <v>154</v>
      </c>
      <c r="AD54" s="11"/>
      <c r="AE54" s="11"/>
      <c r="AF54" s="11"/>
      <c r="AG54" s="14"/>
      <c r="AH54" s="14"/>
      <c r="AI54" s="14"/>
      <c r="AJ54" s="14"/>
      <c r="AK54" s="14"/>
      <c r="AL54" s="14"/>
    </row>
    <row r="55" spans="1:38" ht="12.75" hidden="1" customHeight="1">
      <c r="A55" s="3" t="s">
        <v>155</v>
      </c>
      <c r="B55" s="3"/>
      <c r="C55" s="228" t="s">
        <v>156</v>
      </c>
      <c r="D55" s="229"/>
      <c r="E55" s="229"/>
      <c r="F55" s="229"/>
      <c r="G55" s="229"/>
      <c r="H55" s="229"/>
      <c r="I55" s="229"/>
      <c r="J55" s="229"/>
      <c r="K55" s="229"/>
      <c r="L55" s="228"/>
      <c r="M55" s="229"/>
      <c r="N55" s="229"/>
      <c r="O55" s="229"/>
      <c r="P55" s="229"/>
      <c r="Q55" s="229"/>
      <c r="R55" s="229"/>
      <c r="S55" s="229"/>
      <c r="T55" s="229"/>
      <c r="U55" s="228"/>
      <c r="V55" s="229"/>
      <c r="W55" s="229"/>
      <c r="X55" s="229"/>
      <c r="Y55" s="229"/>
      <c r="Z55" s="229"/>
      <c r="AA55" s="229"/>
      <c r="AB55" s="229"/>
      <c r="AC55" s="11" t="s">
        <v>157</v>
      </c>
      <c r="AD55" s="11"/>
      <c r="AE55" s="11"/>
      <c r="AF55" s="11"/>
      <c r="AG55" s="14"/>
      <c r="AH55" s="14"/>
      <c r="AI55" s="14"/>
      <c r="AJ55" s="14"/>
      <c r="AK55" s="14"/>
      <c r="AL55" s="14"/>
    </row>
    <row r="56" spans="1:38" ht="12.75" hidden="1" customHeight="1">
      <c r="A56" s="3" t="s">
        <v>158</v>
      </c>
      <c r="B56" s="3"/>
      <c r="C56" s="228" t="s">
        <v>159</v>
      </c>
      <c r="D56" s="229"/>
      <c r="E56" s="229"/>
      <c r="F56" s="229"/>
      <c r="G56" s="229"/>
      <c r="H56" s="229"/>
      <c r="I56" s="229"/>
      <c r="J56" s="229"/>
      <c r="K56" s="229"/>
      <c r="L56" s="228"/>
      <c r="M56" s="229"/>
      <c r="N56" s="229"/>
      <c r="O56" s="229"/>
      <c r="P56" s="229"/>
      <c r="Q56" s="229"/>
      <c r="R56" s="229"/>
      <c r="S56" s="229"/>
      <c r="T56" s="229"/>
      <c r="U56" s="228"/>
      <c r="V56" s="229"/>
      <c r="W56" s="229"/>
      <c r="X56" s="229"/>
      <c r="Y56" s="229"/>
      <c r="Z56" s="229"/>
      <c r="AA56" s="229"/>
      <c r="AB56" s="229"/>
      <c r="AC56" s="11" t="s">
        <v>160</v>
      </c>
      <c r="AD56" s="11"/>
      <c r="AE56" s="11"/>
      <c r="AF56" s="11"/>
      <c r="AG56" s="14"/>
      <c r="AH56" s="14">
        <v>0</v>
      </c>
      <c r="AI56" s="14"/>
      <c r="AJ56" s="14"/>
      <c r="AK56" s="14">
        <v>0</v>
      </c>
      <c r="AL56" s="14"/>
    </row>
    <row r="57" spans="1:38" ht="12.75" hidden="1" customHeight="1">
      <c r="A57" s="3" t="s">
        <v>161</v>
      </c>
      <c r="B57" s="3"/>
      <c r="C57" s="228" t="s">
        <v>162</v>
      </c>
      <c r="D57" s="229"/>
      <c r="E57" s="229"/>
      <c r="F57" s="229"/>
      <c r="G57" s="229"/>
      <c r="H57" s="229"/>
      <c r="I57" s="229"/>
      <c r="J57" s="229"/>
      <c r="K57" s="229"/>
      <c r="L57" s="228"/>
      <c r="M57" s="229"/>
      <c r="N57" s="229"/>
      <c r="O57" s="229"/>
      <c r="P57" s="229"/>
      <c r="Q57" s="229"/>
      <c r="R57" s="229"/>
      <c r="S57" s="229"/>
      <c r="T57" s="229"/>
      <c r="U57" s="228"/>
      <c r="V57" s="229"/>
      <c r="W57" s="229"/>
      <c r="X57" s="229"/>
      <c r="Y57" s="229"/>
      <c r="Z57" s="229"/>
      <c r="AA57" s="229"/>
      <c r="AB57" s="229"/>
      <c r="AC57" s="11" t="s">
        <v>163</v>
      </c>
      <c r="AD57" s="11"/>
      <c r="AE57" s="11"/>
      <c r="AF57" s="11"/>
      <c r="AG57" s="14"/>
      <c r="AH57" s="14">
        <v>0</v>
      </c>
      <c r="AI57" s="14"/>
      <c r="AJ57" s="14"/>
      <c r="AK57" s="14">
        <v>0</v>
      </c>
      <c r="AL57" s="14"/>
    </row>
    <row r="58" spans="1:38" ht="12.75" hidden="1" customHeight="1">
      <c r="A58" s="3" t="s">
        <v>164</v>
      </c>
      <c r="B58" s="3"/>
      <c r="C58" s="228" t="s">
        <v>165</v>
      </c>
      <c r="D58" s="229"/>
      <c r="E58" s="229"/>
      <c r="F58" s="229"/>
      <c r="G58" s="229"/>
      <c r="H58" s="229"/>
      <c r="I58" s="229"/>
      <c r="J58" s="229"/>
      <c r="K58" s="229"/>
      <c r="L58" s="228"/>
      <c r="M58" s="229"/>
      <c r="N58" s="229"/>
      <c r="O58" s="229"/>
      <c r="P58" s="229"/>
      <c r="Q58" s="229"/>
      <c r="R58" s="229"/>
      <c r="S58" s="229"/>
      <c r="T58" s="229"/>
      <c r="U58" s="228"/>
      <c r="V58" s="229"/>
      <c r="W58" s="229"/>
      <c r="X58" s="229"/>
      <c r="Y58" s="229"/>
      <c r="Z58" s="229"/>
      <c r="AA58" s="229"/>
      <c r="AB58" s="229"/>
      <c r="AC58" s="11" t="s">
        <v>166</v>
      </c>
      <c r="AD58" s="11"/>
      <c r="AE58" s="11"/>
      <c r="AF58" s="11"/>
      <c r="AG58" s="14"/>
      <c r="AH58" s="14"/>
      <c r="AI58" s="14"/>
      <c r="AJ58" s="14"/>
      <c r="AK58" s="14"/>
      <c r="AL58" s="14"/>
    </row>
    <row r="59" spans="1:38" ht="12.75" hidden="1" customHeight="1">
      <c r="A59" s="3" t="s">
        <v>167</v>
      </c>
      <c r="B59" s="3"/>
      <c r="C59" s="228" t="s">
        <v>168</v>
      </c>
      <c r="D59" s="229"/>
      <c r="E59" s="229"/>
      <c r="F59" s="229"/>
      <c r="G59" s="229"/>
      <c r="H59" s="229"/>
      <c r="I59" s="229"/>
      <c r="J59" s="229"/>
      <c r="K59" s="229"/>
      <c r="L59" s="228"/>
      <c r="M59" s="229"/>
      <c r="N59" s="229"/>
      <c r="O59" s="229"/>
      <c r="P59" s="229"/>
      <c r="Q59" s="229"/>
      <c r="R59" s="229"/>
      <c r="S59" s="229"/>
      <c r="T59" s="229"/>
      <c r="U59" s="228"/>
      <c r="V59" s="229"/>
      <c r="W59" s="229"/>
      <c r="X59" s="229"/>
      <c r="Y59" s="229"/>
      <c r="Z59" s="229"/>
      <c r="AA59" s="229"/>
      <c r="AB59" s="229"/>
      <c r="AC59" s="11" t="s">
        <v>169</v>
      </c>
      <c r="AD59" s="11"/>
      <c r="AE59" s="11"/>
      <c r="AF59" s="11"/>
      <c r="AG59" s="14"/>
      <c r="AH59" s="14">
        <v>0</v>
      </c>
      <c r="AI59" s="14"/>
      <c r="AJ59" s="14"/>
      <c r="AK59" s="14">
        <v>0</v>
      </c>
      <c r="AL59" s="14"/>
    </row>
    <row r="60" spans="1:38" ht="12.75" hidden="1" customHeight="1">
      <c r="A60" s="15" t="s">
        <v>170</v>
      </c>
      <c r="B60" s="15"/>
      <c r="C60" s="230" t="s">
        <v>171</v>
      </c>
      <c r="D60" s="231"/>
      <c r="E60" s="231"/>
      <c r="F60" s="231"/>
      <c r="G60" s="231"/>
      <c r="H60" s="231"/>
      <c r="I60" s="231"/>
      <c r="J60" s="231"/>
      <c r="K60" s="231"/>
      <c r="L60" s="230"/>
      <c r="M60" s="231"/>
      <c r="N60" s="231"/>
      <c r="O60" s="231"/>
      <c r="P60" s="231"/>
      <c r="Q60" s="231"/>
      <c r="R60" s="231"/>
      <c r="S60" s="231"/>
      <c r="T60" s="231"/>
      <c r="U60" s="230"/>
      <c r="V60" s="231"/>
      <c r="W60" s="231"/>
      <c r="X60" s="231"/>
      <c r="Y60" s="231"/>
      <c r="Z60" s="231"/>
      <c r="AA60" s="231"/>
      <c r="AB60" s="231"/>
      <c r="AC60" s="16" t="s">
        <v>172</v>
      </c>
      <c r="AD60" s="16"/>
      <c r="AE60" s="16"/>
      <c r="AF60" s="16"/>
      <c r="AG60" s="17">
        <f>AG55+AG56+AG57</f>
        <v>0</v>
      </c>
      <c r="AH60" s="17">
        <f>AH55+AH56+AH57+AH59+AH53</f>
        <v>0</v>
      </c>
      <c r="AI60" s="17">
        <f t="shared" ref="AI60:AL60" si="4">AI55+AI56+AI57+AI59+AI53</f>
        <v>0</v>
      </c>
      <c r="AJ60" s="17">
        <f t="shared" si="4"/>
        <v>0</v>
      </c>
      <c r="AK60" s="17">
        <f t="shared" si="4"/>
        <v>0</v>
      </c>
      <c r="AL60" s="17">
        <f t="shared" si="4"/>
        <v>0</v>
      </c>
    </row>
    <row r="61" spans="1:38" ht="12.75" hidden="1" customHeight="1">
      <c r="A61" s="3" t="s">
        <v>173</v>
      </c>
      <c r="B61" s="3"/>
      <c r="C61" s="228" t="s">
        <v>174</v>
      </c>
      <c r="D61" s="229"/>
      <c r="E61" s="229"/>
      <c r="F61" s="229"/>
      <c r="G61" s="229"/>
      <c r="H61" s="229"/>
      <c r="I61" s="229"/>
      <c r="J61" s="229"/>
      <c r="K61" s="229"/>
      <c r="L61" s="228"/>
      <c r="M61" s="229"/>
      <c r="N61" s="229"/>
      <c r="O61" s="229"/>
      <c r="P61" s="229"/>
      <c r="Q61" s="229"/>
      <c r="R61" s="229"/>
      <c r="S61" s="229"/>
      <c r="T61" s="229"/>
      <c r="U61" s="228"/>
      <c r="V61" s="229"/>
      <c r="W61" s="229"/>
      <c r="X61" s="229"/>
      <c r="Y61" s="229"/>
      <c r="Z61" s="229"/>
      <c r="AA61" s="229"/>
      <c r="AB61" s="229"/>
      <c r="AC61" s="11" t="s">
        <v>175</v>
      </c>
      <c r="AD61" s="11"/>
      <c r="AE61" s="11"/>
      <c r="AF61" s="11"/>
      <c r="AG61" s="14"/>
      <c r="AH61" s="14"/>
      <c r="AI61" s="14"/>
      <c r="AJ61" s="14"/>
      <c r="AK61" s="14"/>
      <c r="AL61" s="14"/>
    </row>
    <row r="62" spans="1:38" ht="12.75" hidden="1" customHeight="1">
      <c r="A62" s="3" t="s">
        <v>176</v>
      </c>
      <c r="B62" s="3"/>
      <c r="C62" s="228" t="s">
        <v>177</v>
      </c>
      <c r="D62" s="229"/>
      <c r="E62" s="229"/>
      <c r="F62" s="229"/>
      <c r="G62" s="229"/>
      <c r="H62" s="229"/>
      <c r="I62" s="229"/>
      <c r="J62" s="229"/>
      <c r="K62" s="229"/>
      <c r="L62" s="228"/>
      <c r="M62" s="229"/>
      <c r="N62" s="229"/>
      <c r="O62" s="229"/>
      <c r="P62" s="229"/>
      <c r="Q62" s="229"/>
      <c r="R62" s="229"/>
      <c r="S62" s="229"/>
      <c r="T62" s="229"/>
      <c r="U62" s="228"/>
      <c r="V62" s="229"/>
      <c r="W62" s="229"/>
      <c r="X62" s="229"/>
      <c r="Y62" s="229"/>
      <c r="Z62" s="229"/>
      <c r="AA62" s="229"/>
      <c r="AB62" s="229"/>
      <c r="AC62" s="11" t="s">
        <v>178</v>
      </c>
      <c r="AD62" s="11"/>
      <c r="AE62" s="11"/>
      <c r="AF62" s="11"/>
      <c r="AG62" s="14"/>
      <c r="AH62" s="14"/>
      <c r="AI62" s="14"/>
      <c r="AJ62" s="14"/>
      <c r="AK62" s="14"/>
      <c r="AL62" s="14"/>
    </row>
    <row r="63" spans="1:38" ht="12.75" hidden="1" customHeight="1">
      <c r="A63" s="3" t="s">
        <v>179</v>
      </c>
      <c r="B63" s="3"/>
      <c r="C63" s="228" t="s">
        <v>180</v>
      </c>
      <c r="D63" s="229"/>
      <c r="E63" s="229"/>
      <c r="F63" s="229"/>
      <c r="G63" s="229"/>
      <c r="H63" s="229"/>
      <c r="I63" s="229"/>
      <c r="J63" s="229"/>
      <c r="K63" s="229"/>
      <c r="L63" s="228"/>
      <c r="M63" s="229"/>
      <c r="N63" s="229"/>
      <c r="O63" s="229"/>
      <c r="P63" s="229"/>
      <c r="Q63" s="229"/>
      <c r="R63" s="229"/>
      <c r="S63" s="229"/>
      <c r="T63" s="229"/>
      <c r="U63" s="228"/>
      <c r="V63" s="229"/>
      <c r="W63" s="229"/>
      <c r="X63" s="229"/>
      <c r="Y63" s="229"/>
      <c r="Z63" s="229"/>
      <c r="AA63" s="229"/>
      <c r="AB63" s="229"/>
      <c r="AC63" s="11" t="s">
        <v>181</v>
      </c>
      <c r="AD63" s="11"/>
      <c r="AE63" s="11"/>
      <c r="AF63" s="11"/>
      <c r="AG63" s="14"/>
      <c r="AH63" s="14"/>
      <c r="AI63" s="14"/>
      <c r="AJ63" s="14"/>
      <c r="AK63" s="14"/>
      <c r="AL63" s="14"/>
    </row>
    <row r="64" spans="1:38" ht="12.75" hidden="1" customHeight="1">
      <c r="A64" s="3" t="s">
        <v>182</v>
      </c>
      <c r="B64" s="3"/>
      <c r="C64" s="228" t="s">
        <v>183</v>
      </c>
      <c r="D64" s="229"/>
      <c r="E64" s="229"/>
      <c r="F64" s="229"/>
      <c r="G64" s="229"/>
      <c r="H64" s="229"/>
      <c r="I64" s="229"/>
      <c r="J64" s="229"/>
      <c r="K64" s="229"/>
      <c r="L64" s="228"/>
      <c r="M64" s="229"/>
      <c r="N64" s="229"/>
      <c r="O64" s="229"/>
      <c r="P64" s="229"/>
      <c r="Q64" s="229"/>
      <c r="R64" s="229"/>
      <c r="S64" s="229"/>
      <c r="T64" s="229"/>
      <c r="U64" s="228"/>
      <c r="V64" s="229"/>
      <c r="W64" s="229"/>
      <c r="X64" s="229"/>
      <c r="Y64" s="229"/>
      <c r="Z64" s="229"/>
      <c r="AA64" s="229"/>
      <c r="AB64" s="229"/>
      <c r="AC64" s="11" t="s">
        <v>184</v>
      </c>
      <c r="AD64" s="11"/>
      <c r="AE64" s="11"/>
      <c r="AF64" s="11"/>
      <c r="AG64" s="14"/>
      <c r="AH64" s="14"/>
      <c r="AI64" s="14"/>
      <c r="AJ64" s="14"/>
      <c r="AK64" s="14"/>
      <c r="AL64" s="14"/>
    </row>
    <row r="65" spans="1:38" ht="12.75" hidden="1" customHeight="1">
      <c r="A65" s="3" t="s">
        <v>185</v>
      </c>
      <c r="B65" s="3"/>
      <c r="C65" s="228" t="s">
        <v>186</v>
      </c>
      <c r="D65" s="229"/>
      <c r="E65" s="229"/>
      <c r="F65" s="229"/>
      <c r="G65" s="229"/>
      <c r="H65" s="229"/>
      <c r="I65" s="229"/>
      <c r="J65" s="229"/>
      <c r="K65" s="229"/>
      <c r="L65" s="228"/>
      <c r="M65" s="229"/>
      <c r="N65" s="229"/>
      <c r="O65" s="229"/>
      <c r="P65" s="229"/>
      <c r="Q65" s="229"/>
      <c r="R65" s="229"/>
      <c r="S65" s="229"/>
      <c r="T65" s="229"/>
      <c r="U65" s="228"/>
      <c r="V65" s="229"/>
      <c r="W65" s="229"/>
      <c r="X65" s="229"/>
      <c r="Y65" s="229"/>
      <c r="Z65" s="229"/>
      <c r="AA65" s="229"/>
      <c r="AB65" s="229"/>
      <c r="AC65" s="11" t="s">
        <v>187</v>
      </c>
      <c r="AD65" s="11"/>
      <c r="AE65" s="11"/>
      <c r="AF65" s="11"/>
      <c r="AG65" s="14"/>
      <c r="AH65" s="14"/>
      <c r="AI65" s="14"/>
      <c r="AJ65" s="14"/>
      <c r="AK65" s="14"/>
      <c r="AL65" s="14"/>
    </row>
    <row r="66" spans="1:38" ht="12.75" hidden="1" customHeight="1">
      <c r="A66" s="3" t="s">
        <v>188</v>
      </c>
      <c r="B66" s="3"/>
      <c r="C66" s="228" t="s">
        <v>189</v>
      </c>
      <c r="D66" s="229"/>
      <c r="E66" s="229"/>
      <c r="F66" s="229"/>
      <c r="G66" s="229"/>
      <c r="H66" s="229"/>
      <c r="I66" s="229"/>
      <c r="J66" s="229"/>
      <c r="K66" s="229"/>
      <c r="L66" s="228"/>
      <c r="M66" s="229"/>
      <c r="N66" s="229"/>
      <c r="O66" s="229"/>
      <c r="P66" s="229"/>
      <c r="Q66" s="229"/>
      <c r="R66" s="229"/>
      <c r="S66" s="229"/>
      <c r="T66" s="229"/>
      <c r="U66" s="228"/>
      <c r="V66" s="229"/>
      <c r="W66" s="229"/>
      <c r="X66" s="229"/>
      <c r="Y66" s="229"/>
      <c r="Z66" s="229"/>
      <c r="AA66" s="229"/>
      <c r="AB66" s="229"/>
      <c r="AC66" s="11" t="s">
        <v>190</v>
      </c>
      <c r="AD66" s="11"/>
      <c r="AE66" s="11"/>
      <c r="AF66" s="11"/>
      <c r="AG66" s="14"/>
      <c r="AH66" s="14"/>
      <c r="AI66" s="14"/>
      <c r="AJ66" s="14"/>
      <c r="AK66" s="14"/>
      <c r="AL66" s="14"/>
    </row>
    <row r="67" spans="1:38" ht="12.75" hidden="1" customHeight="1">
      <c r="A67" s="3" t="s">
        <v>191</v>
      </c>
      <c r="B67" s="3"/>
      <c r="C67" s="228" t="s">
        <v>192</v>
      </c>
      <c r="D67" s="229"/>
      <c r="E67" s="229"/>
      <c r="F67" s="229"/>
      <c r="G67" s="229"/>
      <c r="H67" s="229"/>
      <c r="I67" s="229"/>
      <c r="J67" s="229"/>
      <c r="K67" s="229"/>
      <c r="L67" s="228"/>
      <c r="M67" s="229"/>
      <c r="N67" s="229"/>
      <c r="O67" s="229"/>
      <c r="P67" s="229"/>
      <c r="Q67" s="229"/>
      <c r="R67" s="229"/>
      <c r="S67" s="229"/>
      <c r="T67" s="229"/>
      <c r="U67" s="228"/>
      <c r="V67" s="229"/>
      <c r="W67" s="229"/>
      <c r="X67" s="229"/>
      <c r="Y67" s="229"/>
      <c r="Z67" s="229"/>
      <c r="AA67" s="229"/>
      <c r="AB67" s="229"/>
      <c r="AC67" s="11" t="s">
        <v>193</v>
      </c>
      <c r="AD67" s="11"/>
      <c r="AE67" s="11"/>
      <c r="AF67" s="11"/>
      <c r="AG67" s="14"/>
      <c r="AH67" s="14"/>
      <c r="AI67" s="14"/>
      <c r="AJ67" s="14"/>
      <c r="AK67" s="14"/>
      <c r="AL67" s="14"/>
    </row>
    <row r="68" spans="1:38" ht="12.75" hidden="1" customHeight="1">
      <c r="A68" s="3" t="s">
        <v>194</v>
      </c>
      <c r="B68" s="3"/>
      <c r="C68" s="228" t="s">
        <v>195</v>
      </c>
      <c r="D68" s="229"/>
      <c r="E68" s="229"/>
      <c r="F68" s="229"/>
      <c r="G68" s="229"/>
      <c r="H68" s="229"/>
      <c r="I68" s="229"/>
      <c r="J68" s="229"/>
      <c r="K68" s="229"/>
      <c r="L68" s="228"/>
      <c r="M68" s="229"/>
      <c r="N68" s="229"/>
      <c r="O68" s="229"/>
      <c r="P68" s="229"/>
      <c r="Q68" s="229"/>
      <c r="R68" s="229"/>
      <c r="S68" s="229"/>
      <c r="T68" s="229"/>
      <c r="U68" s="228"/>
      <c r="V68" s="229"/>
      <c r="W68" s="229"/>
      <c r="X68" s="229"/>
      <c r="Y68" s="229"/>
      <c r="Z68" s="229"/>
      <c r="AA68" s="229"/>
      <c r="AB68" s="229"/>
      <c r="AC68" s="11" t="s">
        <v>196</v>
      </c>
      <c r="AD68" s="11"/>
      <c r="AE68" s="11"/>
      <c r="AF68" s="11"/>
      <c r="AG68" s="14"/>
      <c r="AH68" s="14"/>
      <c r="AI68" s="14"/>
      <c r="AJ68" s="14"/>
      <c r="AK68" s="14"/>
      <c r="AL68" s="14"/>
    </row>
    <row r="69" spans="1:38" ht="12.75" hidden="1" customHeight="1">
      <c r="A69" s="3" t="s">
        <v>197</v>
      </c>
      <c r="B69" s="3"/>
      <c r="C69" s="228" t="s">
        <v>198</v>
      </c>
      <c r="D69" s="229"/>
      <c r="E69" s="229"/>
      <c r="F69" s="229"/>
      <c r="G69" s="229"/>
      <c r="H69" s="229"/>
      <c r="I69" s="229"/>
      <c r="J69" s="229"/>
      <c r="K69" s="229"/>
      <c r="L69" s="228"/>
      <c r="M69" s="229"/>
      <c r="N69" s="229"/>
      <c r="O69" s="229"/>
      <c r="P69" s="229"/>
      <c r="Q69" s="229"/>
      <c r="R69" s="229"/>
      <c r="S69" s="229"/>
      <c r="T69" s="229"/>
      <c r="U69" s="228"/>
      <c r="V69" s="229"/>
      <c r="W69" s="229"/>
      <c r="X69" s="229"/>
      <c r="Y69" s="229"/>
      <c r="Z69" s="229"/>
      <c r="AA69" s="229"/>
      <c r="AB69" s="229"/>
      <c r="AC69" s="11" t="s">
        <v>199</v>
      </c>
      <c r="AD69" s="11"/>
      <c r="AE69" s="11"/>
      <c r="AF69" s="11"/>
      <c r="AG69" s="14"/>
      <c r="AH69" s="14"/>
      <c r="AI69" s="14"/>
      <c r="AJ69" s="14"/>
      <c r="AK69" s="14"/>
      <c r="AL69" s="14"/>
    </row>
    <row r="70" spans="1:38" hidden="1">
      <c r="A70" s="3" t="s">
        <v>200</v>
      </c>
      <c r="B70" s="3"/>
      <c r="C70" s="228" t="s">
        <v>201</v>
      </c>
      <c r="D70" s="229"/>
      <c r="E70" s="229"/>
      <c r="F70" s="229"/>
      <c r="G70" s="229"/>
      <c r="H70" s="229"/>
      <c r="I70" s="229"/>
      <c r="J70" s="229"/>
      <c r="K70" s="229"/>
      <c r="L70" s="228"/>
      <c r="M70" s="229"/>
      <c r="N70" s="229"/>
      <c r="O70" s="229"/>
      <c r="P70" s="229"/>
      <c r="Q70" s="229"/>
      <c r="R70" s="229"/>
      <c r="S70" s="229"/>
      <c r="T70" s="229"/>
      <c r="U70" s="228"/>
      <c r="V70" s="229"/>
      <c r="W70" s="229"/>
      <c r="X70" s="229"/>
      <c r="Y70" s="229"/>
      <c r="Z70" s="229"/>
      <c r="AA70" s="229"/>
      <c r="AB70" s="229"/>
      <c r="AC70" s="11" t="s">
        <v>202</v>
      </c>
      <c r="AD70" s="11"/>
      <c r="AE70" s="11"/>
      <c r="AF70" s="11"/>
      <c r="AG70" s="14"/>
      <c r="AH70" s="14"/>
      <c r="AI70" s="14"/>
      <c r="AJ70" s="14"/>
      <c r="AK70" s="14"/>
      <c r="AL70" s="14"/>
    </row>
    <row r="71" spans="1:38" ht="12.75" hidden="1" customHeight="1">
      <c r="A71" s="3" t="s">
        <v>203</v>
      </c>
      <c r="B71" s="3"/>
      <c r="C71" s="228" t="s">
        <v>204</v>
      </c>
      <c r="D71" s="229"/>
      <c r="E71" s="229"/>
      <c r="F71" s="229"/>
      <c r="G71" s="229"/>
      <c r="H71" s="229"/>
      <c r="I71" s="229"/>
      <c r="J71" s="229"/>
      <c r="K71" s="229"/>
      <c r="L71" s="228"/>
      <c r="M71" s="229"/>
      <c r="N71" s="229"/>
      <c r="O71" s="229"/>
      <c r="P71" s="229"/>
      <c r="Q71" s="229"/>
      <c r="R71" s="229"/>
      <c r="S71" s="229"/>
      <c r="T71" s="229"/>
      <c r="U71" s="228"/>
      <c r="V71" s="229"/>
      <c r="W71" s="229"/>
      <c r="X71" s="229"/>
      <c r="Y71" s="229"/>
      <c r="Z71" s="229"/>
      <c r="AA71" s="229"/>
      <c r="AB71" s="229"/>
      <c r="AC71" s="11" t="s">
        <v>205</v>
      </c>
      <c r="AD71" s="11"/>
      <c r="AE71" s="11"/>
      <c r="AF71" s="11"/>
      <c r="AG71" s="14"/>
      <c r="AH71" s="14"/>
      <c r="AI71" s="14"/>
      <c r="AJ71" s="14"/>
      <c r="AK71" s="14"/>
      <c r="AL71" s="14"/>
    </row>
    <row r="72" spans="1:38" hidden="1">
      <c r="A72" s="3" t="s">
        <v>206</v>
      </c>
      <c r="B72" s="3"/>
      <c r="C72" s="228" t="s">
        <v>207</v>
      </c>
      <c r="D72" s="229"/>
      <c r="E72" s="229"/>
      <c r="F72" s="229"/>
      <c r="G72" s="229"/>
      <c r="H72" s="229"/>
      <c r="I72" s="229"/>
      <c r="J72" s="229"/>
      <c r="K72" s="229"/>
      <c r="L72" s="228"/>
      <c r="M72" s="229"/>
      <c r="N72" s="229"/>
      <c r="O72" s="229"/>
      <c r="P72" s="229"/>
      <c r="Q72" s="229"/>
      <c r="R72" s="229"/>
      <c r="S72" s="229"/>
      <c r="T72" s="229"/>
      <c r="U72" s="228"/>
      <c r="V72" s="229"/>
      <c r="W72" s="229"/>
      <c r="X72" s="229"/>
      <c r="Y72" s="229"/>
      <c r="Z72" s="229"/>
      <c r="AA72" s="229"/>
      <c r="AB72" s="229"/>
      <c r="AC72" s="11" t="s">
        <v>208</v>
      </c>
      <c r="AD72" s="11"/>
      <c r="AE72" s="11"/>
      <c r="AF72" s="11"/>
      <c r="AG72" s="14"/>
      <c r="AH72" s="14"/>
      <c r="AI72" s="14"/>
      <c r="AJ72" s="14"/>
      <c r="AK72" s="14"/>
      <c r="AL72" s="14"/>
    </row>
    <row r="73" spans="1:38" ht="12.75" hidden="1" customHeight="1">
      <c r="A73" s="15" t="s">
        <v>209</v>
      </c>
      <c r="B73" s="15"/>
      <c r="C73" s="230" t="s">
        <v>546</v>
      </c>
      <c r="D73" s="231"/>
      <c r="E73" s="231"/>
      <c r="F73" s="231"/>
      <c r="G73" s="231"/>
      <c r="H73" s="231"/>
      <c r="I73" s="231"/>
      <c r="J73" s="231"/>
      <c r="K73" s="231"/>
      <c r="L73" s="230"/>
      <c r="M73" s="231"/>
      <c r="N73" s="231"/>
      <c r="O73" s="231"/>
      <c r="P73" s="231"/>
      <c r="Q73" s="231"/>
      <c r="R73" s="231"/>
      <c r="S73" s="231"/>
      <c r="T73" s="231"/>
      <c r="U73" s="230"/>
      <c r="V73" s="231"/>
      <c r="W73" s="231"/>
      <c r="X73" s="231"/>
      <c r="Y73" s="231"/>
      <c r="Z73" s="231"/>
      <c r="AA73" s="231"/>
      <c r="AB73" s="231"/>
      <c r="AC73" s="16" t="s">
        <v>211</v>
      </c>
      <c r="AD73" s="16"/>
      <c r="AE73" s="16"/>
      <c r="AF73" s="16"/>
      <c r="AG73" s="17"/>
      <c r="AH73" s="17"/>
      <c r="AI73" s="17"/>
      <c r="AJ73" s="17"/>
      <c r="AK73" s="17"/>
      <c r="AL73" s="17"/>
    </row>
    <row r="74" spans="1:38" hidden="1">
      <c r="A74" s="3" t="s">
        <v>212</v>
      </c>
      <c r="B74" s="3"/>
      <c r="C74" s="228" t="s">
        <v>213</v>
      </c>
      <c r="D74" s="229"/>
      <c r="E74" s="229"/>
      <c r="F74" s="229"/>
      <c r="G74" s="229"/>
      <c r="H74" s="229"/>
      <c r="I74" s="229"/>
      <c r="J74" s="229"/>
      <c r="K74" s="229"/>
      <c r="L74" s="228"/>
      <c r="M74" s="229"/>
      <c r="N74" s="229"/>
      <c r="O74" s="229"/>
      <c r="P74" s="229"/>
      <c r="Q74" s="229"/>
      <c r="R74" s="229"/>
      <c r="S74" s="229"/>
      <c r="T74" s="229"/>
      <c r="U74" s="228"/>
      <c r="V74" s="229"/>
      <c r="W74" s="229"/>
      <c r="X74" s="229"/>
      <c r="Y74" s="229"/>
      <c r="Z74" s="229"/>
      <c r="AA74" s="229"/>
      <c r="AB74" s="229"/>
      <c r="AC74" s="11" t="s">
        <v>214</v>
      </c>
      <c r="AD74" s="11"/>
      <c r="AE74" s="11"/>
      <c r="AF74" s="11"/>
      <c r="AG74" s="14"/>
      <c r="AH74" s="14"/>
      <c r="AI74" s="14"/>
      <c r="AJ74" s="14"/>
      <c r="AK74" s="14"/>
      <c r="AL74" s="14"/>
    </row>
    <row r="75" spans="1:38" hidden="1">
      <c r="A75" s="3" t="s">
        <v>215</v>
      </c>
      <c r="B75" s="3"/>
      <c r="C75" s="228" t="s">
        <v>216</v>
      </c>
      <c r="D75" s="229"/>
      <c r="E75" s="229"/>
      <c r="F75" s="229"/>
      <c r="G75" s="229"/>
      <c r="H75" s="229"/>
      <c r="I75" s="229"/>
      <c r="J75" s="229"/>
      <c r="K75" s="229"/>
      <c r="L75" s="228"/>
      <c r="M75" s="229"/>
      <c r="N75" s="229"/>
      <c r="O75" s="229"/>
      <c r="P75" s="229"/>
      <c r="Q75" s="229"/>
      <c r="R75" s="229"/>
      <c r="S75" s="229"/>
      <c r="T75" s="229"/>
      <c r="U75" s="228"/>
      <c r="V75" s="229"/>
      <c r="W75" s="229"/>
      <c r="X75" s="229"/>
      <c r="Y75" s="229"/>
      <c r="Z75" s="229"/>
      <c r="AA75" s="229"/>
      <c r="AB75" s="229"/>
      <c r="AC75" s="11" t="s">
        <v>217</v>
      </c>
      <c r="AD75" s="11"/>
      <c r="AE75" s="11"/>
      <c r="AF75" s="11"/>
      <c r="AG75" s="14"/>
      <c r="AH75" s="14"/>
      <c r="AI75" s="14"/>
      <c r="AJ75" s="14"/>
      <c r="AK75" s="14"/>
      <c r="AL75" s="14"/>
    </row>
    <row r="76" spans="1:38" hidden="1">
      <c r="A76" s="3" t="s">
        <v>218</v>
      </c>
      <c r="B76" s="3"/>
      <c r="C76" s="228" t="s">
        <v>219</v>
      </c>
      <c r="D76" s="229"/>
      <c r="E76" s="229"/>
      <c r="F76" s="229"/>
      <c r="G76" s="229"/>
      <c r="H76" s="229"/>
      <c r="I76" s="229"/>
      <c r="J76" s="229"/>
      <c r="K76" s="229"/>
      <c r="L76" s="228"/>
      <c r="M76" s="229"/>
      <c r="N76" s="229"/>
      <c r="O76" s="229"/>
      <c r="P76" s="229"/>
      <c r="Q76" s="229"/>
      <c r="R76" s="229"/>
      <c r="S76" s="229"/>
      <c r="T76" s="229"/>
      <c r="U76" s="228"/>
      <c r="V76" s="229"/>
      <c r="W76" s="229"/>
      <c r="X76" s="229"/>
      <c r="Y76" s="229"/>
      <c r="Z76" s="229"/>
      <c r="AA76" s="229"/>
      <c r="AB76" s="229"/>
      <c r="AC76" s="11" t="s">
        <v>220</v>
      </c>
      <c r="AD76" s="11"/>
      <c r="AE76" s="11"/>
      <c r="AF76" s="11"/>
      <c r="AG76" s="14"/>
      <c r="AH76" s="14"/>
      <c r="AI76" s="14"/>
      <c r="AJ76" s="14"/>
      <c r="AK76" s="14"/>
      <c r="AL76" s="14"/>
    </row>
    <row r="77" spans="1:38" hidden="1">
      <c r="A77" s="3" t="s">
        <v>221</v>
      </c>
      <c r="B77" s="3"/>
      <c r="C77" s="228" t="s">
        <v>222</v>
      </c>
      <c r="D77" s="229"/>
      <c r="E77" s="229"/>
      <c r="F77" s="229"/>
      <c r="G77" s="229"/>
      <c r="H77" s="229"/>
      <c r="I77" s="229"/>
      <c r="J77" s="229"/>
      <c r="K77" s="229"/>
      <c r="L77" s="228"/>
      <c r="M77" s="229"/>
      <c r="N77" s="229"/>
      <c r="O77" s="229"/>
      <c r="P77" s="229"/>
      <c r="Q77" s="229"/>
      <c r="R77" s="229"/>
      <c r="S77" s="229"/>
      <c r="T77" s="229"/>
      <c r="U77" s="228"/>
      <c r="V77" s="229"/>
      <c r="W77" s="229"/>
      <c r="X77" s="229"/>
      <c r="Y77" s="229"/>
      <c r="Z77" s="229"/>
      <c r="AA77" s="229"/>
      <c r="AB77" s="229"/>
      <c r="AC77" s="11" t="s">
        <v>223</v>
      </c>
      <c r="AD77" s="11"/>
      <c r="AE77" s="11"/>
      <c r="AF77" s="11"/>
      <c r="AG77" s="14"/>
      <c r="AH77" s="14"/>
      <c r="AI77" s="14"/>
      <c r="AJ77" s="14"/>
      <c r="AK77" s="14"/>
      <c r="AL77" s="14"/>
    </row>
    <row r="78" spans="1:38" hidden="1">
      <c r="A78" s="3" t="s">
        <v>224</v>
      </c>
      <c r="B78" s="3"/>
      <c r="C78" s="228" t="s">
        <v>225</v>
      </c>
      <c r="D78" s="229"/>
      <c r="E78" s="229"/>
      <c r="F78" s="229"/>
      <c r="G78" s="229"/>
      <c r="H78" s="229"/>
      <c r="I78" s="229"/>
      <c r="J78" s="229"/>
      <c r="K78" s="229"/>
      <c r="L78" s="228"/>
      <c r="M78" s="229"/>
      <c r="N78" s="229"/>
      <c r="O78" s="229"/>
      <c r="P78" s="229"/>
      <c r="Q78" s="229"/>
      <c r="R78" s="229"/>
      <c r="S78" s="229"/>
      <c r="T78" s="229"/>
      <c r="U78" s="228"/>
      <c r="V78" s="229"/>
      <c r="W78" s="229"/>
      <c r="X78" s="229"/>
      <c r="Y78" s="229"/>
      <c r="Z78" s="229"/>
      <c r="AA78" s="229"/>
      <c r="AB78" s="229"/>
      <c r="AC78" s="11" t="s">
        <v>226</v>
      </c>
      <c r="AD78" s="11"/>
      <c r="AE78" s="11"/>
      <c r="AF78" s="11"/>
      <c r="AG78" s="14"/>
      <c r="AH78" s="14"/>
      <c r="AI78" s="14"/>
      <c r="AJ78" s="14"/>
      <c r="AK78" s="14"/>
      <c r="AL78" s="14"/>
    </row>
    <row r="79" spans="1:38" hidden="1">
      <c r="A79" s="3" t="s">
        <v>227</v>
      </c>
      <c r="B79" s="3"/>
      <c r="C79" s="228" t="s">
        <v>228</v>
      </c>
      <c r="D79" s="229"/>
      <c r="E79" s="229"/>
      <c r="F79" s="229"/>
      <c r="G79" s="229"/>
      <c r="H79" s="229"/>
      <c r="I79" s="229"/>
      <c r="J79" s="229"/>
      <c r="K79" s="229"/>
      <c r="L79" s="228"/>
      <c r="M79" s="229"/>
      <c r="N79" s="229"/>
      <c r="O79" s="229"/>
      <c r="P79" s="229"/>
      <c r="Q79" s="229"/>
      <c r="R79" s="229"/>
      <c r="S79" s="229"/>
      <c r="T79" s="229"/>
      <c r="U79" s="228"/>
      <c r="V79" s="229"/>
      <c r="W79" s="229"/>
      <c r="X79" s="229"/>
      <c r="Y79" s="229"/>
      <c r="Z79" s="229"/>
      <c r="AA79" s="229"/>
      <c r="AB79" s="229"/>
      <c r="AC79" s="11" t="s">
        <v>229</v>
      </c>
      <c r="AD79" s="11"/>
      <c r="AE79" s="11"/>
      <c r="AF79" s="11"/>
      <c r="AG79" s="14"/>
      <c r="AH79" s="14"/>
      <c r="AI79" s="14"/>
      <c r="AJ79" s="14"/>
      <c r="AK79" s="14"/>
      <c r="AL79" s="14"/>
    </row>
    <row r="80" spans="1:38" hidden="1">
      <c r="A80" s="3" t="s">
        <v>230</v>
      </c>
      <c r="B80" s="3"/>
      <c r="C80" s="228" t="s">
        <v>231</v>
      </c>
      <c r="D80" s="229"/>
      <c r="E80" s="229"/>
      <c r="F80" s="229"/>
      <c r="G80" s="229"/>
      <c r="H80" s="229"/>
      <c r="I80" s="229"/>
      <c r="J80" s="229"/>
      <c r="K80" s="229"/>
      <c r="L80" s="228"/>
      <c r="M80" s="229"/>
      <c r="N80" s="229"/>
      <c r="O80" s="229"/>
      <c r="P80" s="229"/>
      <c r="Q80" s="229"/>
      <c r="R80" s="229"/>
      <c r="S80" s="229"/>
      <c r="T80" s="229"/>
      <c r="U80" s="228"/>
      <c r="V80" s="229"/>
      <c r="W80" s="229"/>
      <c r="X80" s="229"/>
      <c r="Y80" s="229"/>
      <c r="Z80" s="229"/>
      <c r="AA80" s="229"/>
      <c r="AB80" s="229"/>
      <c r="AC80" s="11" t="s">
        <v>232</v>
      </c>
      <c r="AD80" s="11"/>
      <c r="AE80" s="11"/>
      <c r="AF80" s="11"/>
      <c r="AG80" s="14"/>
      <c r="AH80" s="14"/>
      <c r="AI80" s="14"/>
      <c r="AJ80" s="14"/>
      <c r="AK80" s="14"/>
      <c r="AL80" s="14"/>
    </row>
    <row r="81" spans="1:39" hidden="1">
      <c r="A81" s="3" t="s">
        <v>233</v>
      </c>
      <c r="B81" s="3"/>
      <c r="C81" s="230" t="s">
        <v>234</v>
      </c>
      <c r="D81" s="231"/>
      <c r="E81" s="231"/>
      <c r="F81" s="231"/>
      <c r="G81" s="231"/>
      <c r="H81" s="231"/>
      <c r="I81" s="231"/>
      <c r="J81" s="231"/>
      <c r="K81" s="231"/>
      <c r="L81" s="230"/>
      <c r="M81" s="231"/>
      <c r="N81" s="231"/>
      <c r="O81" s="231"/>
      <c r="P81" s="231"/>
      <c r="Q81" s="231"/>
      <c r="R81" s="231"/>
      <c r="S81" s="231"/>
      <c r="T81" s="231"/>
      <c r="U81" s="230"/>
      <c r="V81" s="231"/>
      <c r="W81" s="231"/>
      <c r="X81" s="231"/>
      <c r="Y81" s="231"/>
      <c r="Z81" s="231"/>
      <c r="AA81" s="231"/>
      <c r="AB81" s="231"/>
      <c r="AC81" s="16" t="s">
        <v>235</v>
      </c>
      <c r="AD81" s="16"/>
      <c r="AE81" s="16"/>
      <c r="AF81" s="16"/>
      <c r="AG81" s="17"/>
      <c r="AH81" s="17"/>
      <c r="AI81" s="17"/>
      <c r="AJ81" s="17"/>
      <c r="AK81" s="17"/>
      <c r="AL81" s="17"/>
    </row>
    <row r="82" spans="1:39" ht="12.75" hidden="1" customHeight="1">
      <c r="A82" s="3" t="s">
        <v>236</v>
      </c>
      <c r="B82" s="3"/>
      <c r="C82" s="228" t="s">
        <v>237</v>
      </c>
      <c r="D82" s="229"/>
      <c r="E82" s="229"/>
      <c r="F82" s="229"/>
      <c r="G82" s="229"/>
      <c r="H82" s="229"/>
      <c r="I82" s="229"/>
      <c r="J82" s="229"/>
      <c r="K82" s="229"/>
      <c r="L82" s="228"/>
      <c r="M82" s="229"/>
      <c r="N82" s="229"/>
      <c r="O82" s="229"/>
      <c r="P82" s="229"/>
      <c r="Q82" s="229"/>
      <c r="R82" s="229"/>
      <c r="S82" s="229"/>
      <c r="T82" s="229"/>
      <c r="U82" s="228"/>
      <c r="V82" s="229"/>
      <c r="W82" s="229"/>
      <c r="X82" s="229"/>
      <c r="Y82" s="229"/>
      <c r="Z82" s="229"/>
      <c r="AA82" s="229"/>
      <c r="AB82" s="229"/>
      <c r="AC82" s="11" t="s">
        <v>238</v>
      </c>
      <c r="AD82" s="11"/>
      <c r="AE82" s="11"/>
      <c r="AF82" s="11"/>
      <c r="AG82" s="14"/>
      <c r="AH82" s="14"/>
      <c r="AI82" s="14"/>
      <c r="AJ82" s="14"/>
      <c r="AK82" s="14"/>
      <c r="AL82" s="14"/>
    </row>
    <row r="83" spans="1:39" ht="12.75" hidden="1" customHeight="1">
      <c r="A83" s="3" t="s">
        <v>239</v>
      </c>
      <c r="B83" s="3"/>
      <c r="C83" s="228" t="s">
        <v>240</v>
      </c>
      <c r="D83" s="229"/>
      <c r="E83" s="229"/>
      <c r="F83" s="229"/>
      <c r="G83" s="229"/>
      <c r="H83" s="229"/>
      <c r="I83" s="229"/>
      <c r="J83" s="229"/>
      <c r="K83" s="229"/>
      <c r="L83" s="228"/>
      <c r="M83" s="229"/>
      <c r="N83" s="229"/>
      <c r="O83" s="229"/>
      <c r="P83" s="229"/>
      <c r="Q83" s="229"/>
      <c r="R83" s="229"/>
      <c r="S83" s="229"/>
      <c r="T83" s="229"/>
      <c r="U83" s="228"/>
      <c r="V83" s="229"/>
      <c r="W83" s="229"/>
      <c r="X83" s="229"/>
      <c r="Y83" s="229"/>
      <c r="Z83" s="229"/>
      <c r="AA83" s="229"/>
      <c r="AB83" s="229"/>
      <c r="AC83" s="11" t="s">
        <v>241</v>
      </c>
      <c r="AD83" s="11"/>
      <c r="AE83" s="11"/>
      <c r="AF83" s="11"/>
      <c r="AG83" s="14"/>
      <c r="AH83" s="14"/>
      <c r="AI83" s="14"/>
      <c r="AJ83" s="14"/>
      <c r="AK83" s="14"/>
      <c r="AL83" s="14"/>
    </row>
    <row r="84" spans="1:39" ht="12.75" hidden="1" customHeight="1">
      <c r="A84" s="3" t="s">
        <v>242</v>
      </c>
      <c r="B84" s="3"/>
      <c r="C84" s="228" t="s">
        <v>243</v>
      </c>
      <c r="D84" s="229"/>
      <c r="E84" s="229"/>
      <c r="F84" s="229"/>
      <c r="G84" s="229"/>
      <c r="H84" s="229"/>
      <c r="I84" s="229"/>
      <c r="J84" s="229"/>
      <c r="K84" s="229"/>
      <c r="L84" s="228"/>
      <c r="M84" s="229"/>
      <c r="N84" s="229"/>
      <c r="O84" s="229"/>
      <c r="P84" s="229"/>
      <c r="Q84" s="229"/>
      <c r="R84" s="229"/>
      <c r="S84" s="229"/>
      <c r="T84" s="229"/>
      <c r="U84" s="228"/>
      <c r="V84" s="229"/>
      <c r="W84" s="229"/>
      <c r="X84" s="229"/>
      <c r="Y84" s="229"/>
      <c r="Z84" s="229"/>
      <c r="AA84" s="229"/>
      <c r="AB84" s="229"/>
      <c r="AC84" s="11" t="s">
        <v>244</v>
      </c>
      <c r="AD84" s="11"/>
      <c r="AE84" s="11"/>
      <c r="AF84" s="11"/>
      <c r="AG84" s="14"/>
      <c r="AH84" s="14"/>
      <c r="AI84" s="14"/>
      <c r="AJ84" s="14"/>
      <c r="AK84" s="14"/>
      <c r="AL84" s="14"/>
    </row>
    <row r="85" spans="1:39" ht="12.75" hidden="1" customHeight="1">
      <c r="A85" s="3" t="s">
        <v>245</v>
      </c>
      <c r="B85" s="3"/>
      <c r="C85" s="228" t="s">
        <v>246</v>
      </c>
      <c r="D85" s="229"/>
      <c r="E85" s="229"/>
      <c r="F85" s="229"/>
      <c r="G85" s="229"/>
      <c r="H85" s="229"/>
      <c r="I85" s="229"/>
      <c r="J85" s="229"/>
      <c r="K85" s="229"/>
      <c r="L85" s="228"/>
      <c r="M85" s="229"/>
      <c r="N85" s="229"/>
      <c r="O85" s="229"/>
      <c r="P85" s="229"/>
      <c r="Q85" s="229"/>
      <c r="R85" s="229"/>
      <c r="S85" s="229"/>
      <c r="T85" s="229"/>
      <c r="U85" s="228"/>
      <c r="V85" s="229"/>
      <c r="W85" s="229"/>
      <c r="X85" s="229"/>
      <c r="Y85" s="229"/>
      <c r="Z85" s="229"/>
      <c r="AA85" s="229"/>
      <c r="AB85" s="229"/>
      <c r="AC85" s="11" t="s">
        <v>247</v>
      </c>
      <c r="AD85" s="11"/>
      <c r="AE85" s="11"/>
      <c r="AF85" s="11"/>
      <c r="AG85" s="14"/>
      <c r="AH85" s="14"/>
      <c r="AI85" s="14"/>
      <c r="AJ85" s="14"/>
      <c r="AK85" s="14"/>
      <c r="AL85" s="14"/>
    </row>
    <row r="86" spans="1:39" ht="12.75" hidden="1" customHeight="1">
      <c r="A86" s="3" t="s">
        <v>248</v>
      </c>
      <c r="B86" s="3"/>
      <c r="C86" s="230" t="s">
        <v>249</v>
      </c>
      <c r="D86" s="231"/>
      <c r="E86" s="231"/>
      <c r="F86" s="231"/>
      <c r="G86" s="231"/>
      <c r="H86" s="231"/>
      <c r="I86" s="231"/>
      <c r="J86" s="231"/>
      <c r="K86" s="231"/>
      <c r="L86" s="230"/>
      <c r="M86" s="231"/>
      <c r="N86" s="231"/>
      <c r="O86" s="231"/>
      <c r="P86" s="231"/>
      <c r="Q86" s="231"/>
      <c r="R86" s="231"/>
      <c r="S86" s="231"/>
      <c r="T86" s="231"/>
      <c r="U86" s="230"/>
      <c r="V86" s="231"/>
      <c r="W86" s="231"/>
      <c r="X86" s="231"/>
      <c r="Y86" s="231"/>
      <c r="Z86" s="231"/>
      <c r="AA86" s="231"/>
      <c r="AB86" s="231"/>
      <c r="AC86" s="16" t="s">
        <v>250</v>
      </c>
      <c r="AD86" s="16"/>
      <c r="AE86" s="16"/>
      <c r="AF86" s="16"/>
      <c r="AG86" s="17"/>
      <c r="AH86" s="17"/>
      <c r="AI86" s="17"/>
      <c r="AJ86" s="17"/>
      <c r="AK86" s="17"/>
      <c r="AL86" s="17"/>
    </row>
    <row r="87" spans="1:39" ht="12.75" hidden="1" customHeight="1">
      <c r="A87" s="3" t="s">
        <v>251</v>
      </c>
      <c r="B87" s="3"/>
      <c r="C87" s="228" t="s">
        <v>252</v>
      </c>
      <c r="D87" s="229"/>
      <c r="E87" s="229"/>
      <c r="F87" s="229"/>
      <c r="G87" s="229"/>
      <c r="H87" s="229"/>
      <c r="I87" s="229"/>
      <c r="J87" s="229"/>
      <c r="K87" s="229"/>
      <c r="L87" s="228"/>
      <c r="M87" s="229"/>
      <c r="N87" s="229"/>
      <c r="O87" s="229"/>
      <c r="P87" s="229"/>
      <c r="Q87" s="229"/>
      <c r="R87" s="229"/>
      <c r="S87" s="229"/>
      <c r="T87" s="229"/>
      <c r="U87" s="228"/>
      <c r="V87" s="229"/>
      <c r="W87" s="229"/>
      <c r="X87" s="229"/>
      <c r="Y87" s="229"/>
      <c r="Z87" s="229"/>
      <c r="AA87" s="229"/>
      <c r="AB87" s="229"/>
      <c r="AC87" s="11" t="s">
        <v>253</v>
      </c>
      <c r="AD87" s="11"/>
      <c r="AE87" s="11"/>
      <c r="AF87" s="11"/>
      <c r="AG87" s="14"/>
      <c r="AH87" s="14"/>
      <c r="AI87" s="14"/>
      <c r="AJ87" s="14"/>
      <c r="AK87" s="14"/>
      <c r="AL87" s="14"/>
    </row>
    <row r="88" spans="1:39" ht="12.75" hidden="1" customHeight="1">
      <c r="A88" s="3" t="s">
        <v>254</v>
      </c>
      <c r="B88" s="3"/>
      <c r="C88" s="228" t="s">
        <v>255</v>
      </c>
      <c r="D88" s="229"/>
      <c r="E88" s="229"/>
      <c r="F88" s="229"/>
      <c r="G88" s="229"/>
      <c r="H88" s="229"/>
      <c r="I88" s="229"/>
      <c r="J88" s="229"/>
      <c r="K88" s="229"/>
      <c r="L88" s="228"/>
      <c r="M88" s="229"/>
      <c r="N88" s="229"/>
      <c r="O88" s="229"/>
      <c r="P88" s="229"/>
      <c r="Q88" s="229"/>
      <c r="R88" s="229"/>
      <c r="S88" s="229"/>
      <c r="T88" s="229"/>
      <c r="U88" s="228"/>
      <c r="V88" s="229"/>
      <c r="W88" s="229"/>
      <c r="X88" s="229"/>
      <c r="Y88" s="229"/>
      <c r="Z88" s="229"/>
      <c r="AA88" s="229"/>
      <c r="AB88" s="229"/>
      <c r="AC88" s="11" t="s">
        <v>256</v>
      </c>
      <c r="AD88" s="11"/>
      <c r="AE88" s="11"/>
      <c r="AF88" s="11"/>
      <c r="AG88" s="14"/>
      <c r="AH88" s="14"/>
      <c r="AI88" s="14"/>
      <c r="AJ88" s="14"/>
      <c r="AK88" s="14"/>
      <c r="AL88" s="14"/>
    </row>
    <row r="89" spans="1:39" ht="12.75" hidden="1" customHeight="1">
      <c r="A89" s="3" t="s">
        <v>257</v>
      </c>
      <c r="B89" s="3"/>
      <c r="C89" s="228" t="s">
        <v>258</v>
      </c>
      <c r="D89" s="229"/>
      <c r="E89" s="229"/>
      <c r="F89" s="229"/>
      <c r="G89" s="229"/>
      <c r="H89" s="229"/>
      <c r="I89" s="229"/>
      <c r="J89" s="229"/>
      <c r="K89" s="229"/>
      <c r="L89" s="228"/>
      <c r="M89" s="229"/>
      <c r="N89" s="229"/>
      <c r="O89" s="229"/>
      <c r="P89" s="229"/>
      <c r="Q89" s="229"/>
      <c r="R89" s="229"/>
      <c r="S89" s="229"/>
      <c r="T89" s="229"/>
      <c r="U89" s="228"/>
      <c r="V89" s="229"/>
      <c r="W89" s="229"/>
      <c r="X89" s="229"/>
      <c r="Y89" s="229"/>
      <c r="Z89" s="229"/>
      <c r="AA89" s="229"/>
      <c r="AB89" s="229"/>
      <c r="AC89" s="11" t="s">
        <v>259</v>
      </c>
      <c r="AD89" s="11"/>
      <c r="AE89" s="11"/>
      <c r="AF89" s="11"/>
      <c r="AG89" s="14"/>
      <c r="AH89" s="14"/>
      <c r="AI89" s="14"/>
      <c r="AJ89" s="14"/>
      <c r="AK89" s="14"/>
      <c r="AL89" s="14"/>
    </row>
    <row r="90" spans="1:39" ht="12.75" hidden="1" customHeight="1">
      <c r="A90" s="3" t="s">
        <v>260</v>
      </c>
      <c r="B90" s="3"/>
      <c r="C90" s="228" t="s">
        <v>261</v>
      </c>
      <c r="D90" s="229"/>
      <c r="E90" s="229"/>
      <c r="F90" s="229"/>
      <c r="G90" s="229"/>
      <c r="H90" s="229"/>
      <c r="I90" s="229"/>
      <c r="J90" s="229"/>
      <c r="K90" s="229"/>
      <c r="L90" s="228"/>
      <c r="M90" s="229"/>
      <c r="N90" s="229"/>
      <c r="O90" s="229"/>
      <c r="P90" s="229"/>
      <c r="Q90" s="229"/>
      <c r="R90" s="229"/>
      <c r="S90" s="229"/>
      <c r="T90" s="229"/>
      <c r="U90" s="228"/>
      <c r="V90" s="229"/>
      <c r="W90" s="229"/>
      <c r="X90" s="229"/>
      <c r="Y90" s="229"/>
      <c r="Z90" s="229"/>
      <c r="AA90" s="229"/>
      <c r="AB90" s="229"/>
      <c r="AC90" s="11" t="s">
        <v>262</v>
      </c>
      <c r="AD90" s="11"/>
      <c r="AE90" s="11"/>
      <c r="AF90" s="11"/>
      <c r="AG90" s="14"/>
      <c r="AH90" s="14"/>
      <c r="AI90" s="14"/>
      <c r="AJ90" s="14"/>
      <c r="AK90" s="14"/>
      <c r="AL90" s="14"/>
    </row>
    <row r="91" spans="1:39" ht="12.75" hidden="1" customHeight="1">
      <c r="A91" s="3" t="s">
        <v>263</v>
      </c>
      <c r="B91" s="3"/>
      <c r="C91" s="228" t="s">
        <v>264</v>
      </c>
      <c r="D91" s="229"/>
      <c r="E91" s="229"/>
      <c r="F91" s="229"/>
      <c r="G91" s="229"/>
      <c r="H91" s="229"/>
      <c r="I91" s="229"/>
      <c r="J91" s="229"/>
      <c r="K91" s="229"/>
      <c r="L91" s="228"/>
      <c r="M91" s="229"/>
      <c r="N91" s="229"/>
      <c r="O91" s="229"/>
      <c r="P91" s="229"/>
      <c r="Q91" s="229"/>
      <c r="R91" s="229"/>
      <c r="S91" s="229"/>
      <c r="T91" s="229"/>
      <c r="U91" s="228"/>
      <c r="V91" s="229"/>
      <c r="W91" s="229"/>
      <c r="X91" s="229"/>
      <c r="Y91" s="229"/>
      <c r="Z91" s="229"/>
      <c r="AA91" s="229"/>
      <c r="AB91" s="229"/>
      <c r="AC91" s="11" t="s">
        <v>265</v>
      </c>
      <c r="AD91" s="11"/>
      <c r="AE91" s="11"/>
      <c r="AF91" s="11"/>
      <c r="AG91" s="14"/>
      <c r="AH91" s="14"/>
      <c r="AI91" s="14"/>
      <c r="AJ91" s="14"/>
      <c r="AK91" s="14"/>
      <c r="AL91" s="14"/>
    </row>
    <row r="92" spans="1:39" ht="12.75" hidden="1" customHeight="1">
      <c r="A92" s="3" t="s">
        <v>266</v>
      </c>
      <c r="B92" s="3"/>
      <c r="C92" s="228" t="s">
        <v>267</v>
      </c>
      <c r="D92" s="229"/>
      <c r="E92" s="229"/>
      <c r="F92" s="229"/>
      <c r="G92" s="229"/>
      <c r="H92" s="229"/>
      <c r="I92" s="229"/>
      <c r="J92" s="229"/>
      <c r="K92" s="229"/>
      <c r="L92" s="228"/>
      <c r="M92" s="229"/>
      <c r="N92" s="229"/>
      <c r="O92" s="229"/>
      <c r="P92" s="229"/>
      <c r="Q92" s="229"/>
      <c r="R92" s="229"/>
      <c r="S92" s="229"/>
      <c r="T92" s="229"/>
      <c r="U92" s="228"/>
      <c r="V92" s="229"/>
      <c r="W92" s="229"/>
      <c r="X92" s="229"/>
      <c r="Y92" s="229"/>
      <c r="Z92" s="229"/>
      <c r="AA92" s="229"/>
      <c r="AB92" s="229"/>
      <c r="AC92" s="11" t="s">
        <v>268</v>
      </c>
      <c r="AD92" s="11"/>
      <c r="AE92" s="11"/>
      <c r="AF92" s="11"/>
      <c r="AG92" s="14"/>
      <c r="AH92" s="14"/>
      <c r="AI92" s="14"/>
      <c r="AJ92" s="14"/>
      <c r="AK92" s="14"/>
      <c r="AL92" s="14"/>
    </row>
    <row r="93" spans="1:39" ht="12.75" hidden="1" customHeight="1">
      <c r="A93" s="3" t="s">
        <v>269</v>
      </c>
      <c r="B93" s="3"/>
      <c r="C93" s="228" t="s">
        <v>270</v>
      </c>
      <c r="D93" s="229"/>
      <c r="E93" s="229"/>
      <c r="F93" s="229"/>
      <c r="G93" s="229"/>
      <c r="H93" s="229"/>
      <c r="I93" s="229"/>
      <c r="J93" s="229"/>
      <c r="K93" s="229"/>
      <c r="L93" s="228"/>
      <c r="M93" s="229"/>
      <c r="N93" s="229"/>
      <c r="O93" s="229"/>
      <c r="P93" s="229"/>
      <c r="Q93" s="229"/>
      <c r="R93" s="229"/>
      <c r="S93" s="229"/>
      <c r="T93" s="229"/>
      <c r="U93" s="228"/>
      <c r="V93" s="229"/>
      <c r="W93" s="229"/>
      <c r="X93" s="229"/>
      <c r="Y93" s="229"/>
      <c r="Z93" s="229"/>
      <c r="AA93" s="229"/>
      <c r="AB93" s="229"/>
      <c r="AC93" s="11" t="s">
        <v>271</v>
      </c>
      <c r="AD93" s="11"/>
      <c r="AE93" s="11"/>
      <c r="AF93" s="11"/>
      <c r="AG93" s="14"/>
      <c r="AH93" s="14"/>
      <c r="AI93" s="14"/>
      <c r="AJ93" s="14"/>
      <c r="AK93" s="14"/>
      <c r="AL93" s="14"/>
    </row>
    <row r="94" spans="1:39" ht="12.75" hidden="1" customHeight="1">
      <c r="A94" s="3" t="s">
        <v>272</v>
      </c>
      <c r="B94" s="3"/>
      <c r="C94" s="228" t="s">
        <v>273</v>
      </c>
      <c r="D94" s="229"/>
      <c r="E94" s="229"/>
      <c r="F94" s="229"/>
      <c r="G94" s="229"/>
      <c r="H94" s="229"/>
      <c r="I94" s="229"/>
      <c r="J94" s="229"/>
      <c r="K94" s="229"/>
      <c r="L94" s="228"/>
      <c r="M94" s="229"/>
      <c r="N94" s="229"/>
      <c r="O94" s="229"/>
      <c r="P94" s="229"/>
      <c r="Q94" s="229"/>
      <c r="R94" s="229"/>
      <c r="S94" s="229"/>
      <c r="T94" s="229"/>
      <c r="U94" s="228"/>
      <c r="V94" s="229"/>
      <c r="W94" s="229"/>
      <c r="X94" s="229"/>
      <c r="Y94" s="229"/>
      <c r="Z94" s="229"/>
      <c r="AA94" s="229"/>
      <c r="AB94" s="229"/>
      <c r="AC94" s="11" t="s">
        <v>274</v>
      </c>
      <c r="AD94" s="11"/>
      <c r="AE94" s="11"/>
      <c r="AF94" s="11"/>
      <c r="AG94" s="14"/>
      <c r="AH94" s="14"/>
      <c r="AI94" s="14"/>
      <c r="AJ94" s="14"/>
      <c r="AK94" s="14"/>
      <c r="AL94" s="14"/>
    </row>
    <row r="95" spans="1:39" ht="12.75" hidden="1" customHeight="1">
      <c r="A95" s="3" t="s">
        <v>275</v>
      </c>
      <c r="B95" s="3"/>
      <c r="C95" s="230" t="s">
        <v>276</v>
      </c>
      <c r="D95" s="231"/>
      <c r="E95" s="231"/>
      <c r="F95" s="231"/>
      <c r="G95" s="231"/>
      <c r="H95" s="231"/>
      <c r="I95" s="231"/>
      <c r="J95" s="231"/>
      <c r="K95" s="231"/>
      <c r="L95" s="230"/>
      <c r="M95" s="231"/>
      <c r="N95" s="231"/>
      <c r="O95" s="231"/>
      <c r="P95" s="231"/>
      <c r="Q95" s="231"/>
      <c r="R95" s="231"/>
      <c r="S95" s="231"/>
      <c r="T95" s="231"/>
      <c r="U95" s="230"/>
      <c r="V95" s="231"/>
      <c r="W95" s="231"/>
      <c r="X95" s="231"/>
      <c r="Y95" s="231"/>
      <c r="Z95" s="231"/>
      <c r="AA95" s="231"/>
      <c r="AB95" s="231"/>
      <c r="AC95" s="16" t="s">
        <v>277</v>
      </c>
      <c r="AD95" s="16"/>
      <c r="AE95" s="16"/>
      <c r="AF95" s="16"/>
      <c r="AG95" s="17"/>
      <c r="AH95" s="17"/>
      <c r="AI95" s="17"/>
      <c r="AJ95" s="17"/>
      <c r="AK95" s="17"/>
      <c r="AL95" s="17"/>
    </row>
    <row r="96" spans="1:39">
      <c r="A96" s="3" t="s">
        <v>278</v>
      </c>
      <c r="B96" s="3"/>
      <c r="C96" s="230" t="s">
        <v>279</v>
      </c>
      <c r="D96" s="231"/>
      <c r="E96" s="231"/>
      <c r="F96" s="231"/>
      <c r="G96" s="231"/>
      <c r="H96" s="231"/>
      <c r="I96" s="231"/>
      <c r="J96" s="231"/>
      <c r="K96" s="231"/>
      <c r="L96" s="230"/>
      <c r="M96" s="231"/>
      <c r="N96" s="231"/>
      <c r="O96" s="231"/>
      <c r="P96" s="231"/>
      <c r="Q96" s="231"/>
      <c r="R96" s="231"/>
      <c r="S96" s="231"/>
      <c r="T96" s="231"/>
      <c r="U96" s="230"/>
      <c r="V96" s="231"/>
      <c r="W96" s="231"/>
      <c r="X96" s="231"/>
      <c r="Y96" s="231"/>
      <c r="Z96" s="231"/>
      <c r="AA96" s="231"/>
      <c r="AB96" s="231"/>
      <c r="AC96" s="16" t="s">
        <v>280</v>
      </c>
      <c r="AD96" s="16"/>
      <c r="AE96" s="16"/>
      <c r="AF96" s="16"/>
      <c r="AG96" s="17">
        <f>AG25+AG26+AG51+AG60</f>
        <v>61412774</v>
      </c>
      <c r="AH96" s="17">
        <f>AH25+AH26+AH51+AH60</f>
        <v>63886239</v>
      </c>
      <c r="AI96" s="17">
        <f>AI25+AI26+AI51+AI60</f>
        <v>0</v>
      </c>
      <c r="AJ96" s="17">
        <f>AJ25+AJ26+AJ51+AJ60</f>
        <v>0</v>
      </c>
      <c r="AK96" s="17">
        <f>AK25+AK26+AK51+AK60</f>
        <v>62634756</v>
      </c>
      <c r="AL96" s="17"/>
      <c r="AM96" t="s">
        <v>281</v>
      </c>
    </row>
    <row r="97" spans="1:38" ht="26.25" customHeight="1">
      <c r="A97" s="3" t="s">
        <v>9</v>
      </c>
      <c r="B97" s="9"/>
      <c r="C97" s="226" t="s">
        <v>282</v>
      </c>
      <c r="D97" s="227"/>
      <c r="E97" s="227"/>
      <c r="F97" s="227"/>
      <c r="G97" s="227"/>
      <c r="H97" s="227"/>
      <c r="I97" s="227"/>
      <c r="J97" s="227"/>
      <c r="K97" s="227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5"/>
      <c r="AD97" s="6"/>
      <c r="AE97" s="6"/>
      <c r="AF97" s="7"/>
      <c r="AG97" s="8"/>
      <c r="AH97" s="8"/>
      <c r="AI97" s="8"/>
      <c r="AJ97" s="8"/>
      <c r="AK97" s="8"/>
      <c r="AL97" s="8"/>
    </row>
    <row r="98" spans="1:38" hidden="1">
      <c r="A98" s="232" t="s">
        <v>283</v>
      </c>
      <c r="B98" s="233"/>
      <c r="C98" s="234" t="s">
        <v>284</v>
      </c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6"/>
      <c r="AC98" s="237" t="s">
        <v>285</v>
      </c>
      <c r="AD98" s="238"/>
      <c r="AE98" s="238"/>
      <c r="AF98" s="239"/>
      <c r="AG98" s="17"/>
      <c r="AH98" s="17"/>
      <c r="AI98" s="17"/>
      <c r="AJ98" s="17"/>
      <c r="AK98" s="17"/>
      <c r="AL98" s="17"/>
    </row>
    <row r="99" spans="1:38" hidden="1">
      <c r="A99" s="232" t="s">
        <v>286</v>
      </c>
      <c r="B99" s="233"/>
      <c r="C99" s="240" t="s">
        <v>287</v>
      </c>
      <c r="D99" s="241"/>
      <c r="E99" s="241"/>
      <c r="F99" s="241"/>
      <c r="G99" s="241"/>
      <c r="H99" s="241"/>
      <c r="I99" s="241"/>
      <c r="J99" s="241"/>
      <c r="K99" s="241"/>
      <c r="L99" s="241"/>
      <c r="M99" s="241"/>
      <c r="N99" s="241"/>
      <c r="O99" s="241"/>
      <c r="P99" s="241"/>
      <c r="Q99" s="241"/>
      <c r="R99" s="241"/>
      <c r="S99" s="241"/>
      <c r="T99" s="241"/>
      <c r="U99" s="241"/>
      <c r="V99" s="241"/>
      <c r="W99" s="241"/>
      <c r="X99" s="241"/>
      <c r="Y99" s="241"/>
      <c r="Z99" s="241"/>
      <c r="AA99" s="241"/>
      <c r="AB99" s="242"/>
      <c r="AC99" s="237" t="s">
        <v>288</v>
      </c>
      <c r="AD99" s="238"/>
      <c r="AE99" s="238"/>
      <c r="AF99" s="239"/>
      <c r="AG99" s="17"/>
      <c r="AH99" s="17"/>
      <c r="AI99" s="17"/>
      <c r="AJ99" s="17"/>
      <c r="AK99" s="17"/>
      <c r="AL99" s="17"/>
    </row>
    <row r="100" spans="1:38" hidden="1">
      <c r="A100" s="232" t="s">
        <v>289</v>
      </c>
      <c r="B100" s="233"/>
      <c r="C100" s="240" t="s">
        <v>290</v>
      </c>
      <c r="D100" s="241"/>
      <c r="E100" s="241"/>
      <c r="F100" s="241"/>
      <c r="G100" s="241"/>
      <c r="H100" s="241"/>
      <c r="I100" s="241"/>
      <c r="J100" s="241"/>
      <c r="K100" s="241"/>
      <c r="L100" s="241"/>
      <c r="M100" s="241"/>
      <c r="N100" s="241"/>
      <c r="O100" s="241"/>
      <c r="P100" s="241"/>
      <c r="Q100" s="241"/>
      <c r="R100" s="241"/>
      <c r="S100" s="241"/>
      <c r="T100" s="241"/>
      <c r="U100" s="241"/>
      <c r="V100" s="241"/>
      <c r="W100" s="241"/>
      <c r="X100" s="241"/>
      <c r="Y100" s="241"/>
      <c r="Z100" s="241"/>
      <c r="AA100" s="241"/>
      <c r="AB100" s="242"/>
      <c r="AC100" s="237" t="s">
        <v>291</v>
      </c>
      <c r="AD100" s="238"/>
      <c r="AE100" s="238"/>
      <c r="AF100" s="239"/>
      <c r="AG100" s="17"/>
      <c r="AH100" s="17"/>
      <c r="AI100" s="17"/>
      <c r="AJ100" s="17"/>
      <c r="AK100" s="17"/>
      <c r="AL100" s="17"/>
    </row>
    <row r="101" spans="1:38" hidden="1">
      <c r="A101" s="232" t="s">
        <v>292</v>
      </c>
      <c r="B101" s="233"/>
      <c r="C101" s="240" t="s">
        <v>293</v>
      </c>
      <c r="D101" s="241"/>
      <c r="E101" s="241"/>
      <c r="F101" s="241"/>
      <c r="G101" s="241"/>
      <c r="H101" s="241"/>
      <c r="I101" s="241"/>
      <c r="J101" s="241"/>
      <c r="K101" s="241"/>
      <c r="L101" s="241"/>
      <c r="M101" s="241"/>
      <c r="N101" s="241"/>
      <c r="O101" s="241"/>
      <c r="P101" s="241"/>
      <c r="Q101" s="241"/>
      <c r="R101" s="241"/>
      <c r="S101" s="241"/>
      <c r="T101" s="241"/>
      <c r="U101" s="241"/>
      <c r="V101" s="241"/>
      <c r="W101" s="241"/>
      <c r="X101" s="241"/>
      <c r="Y101" s="241"/>
      <c r="Z101" s="241"/>
      <c r="AA101" s="241"/>
      <c r="AB101" s="242"/>
      <c r="AC101" s="237" t="s">
        <v>294</v>
      </c>
      <c r="AD101" s="238"/>
      <c r="AE101" s="238"/>
      <c r="AF101" s="239"/>
      <c r="AG101" s="17"/>
      <c r="AH101" s="17"/>
      <c r="AI101" s="17"/>
      <c r="AJ101" s="17"/>
      <c r="AK101" s="17"/>
      <c r="AL101" s="17"/>
    </row>
    <row r="102" spans="1:38" hidden="1">
      <c r="A102" s="232" t="s">
        <v>295</v>
      </c>
      <c r="B102" s="233"/>
      <c r="C102" s="240" t="s">
        <v>296</v>
      </c>
      <c r="D102" s="241"/>
      <c r="E102" s="241"/>
      <c r="F102" s="241"/>
      <c r="G102" s="241"/>
      <c r="H102" s="241"/>
      <c r="I102" s="241"/>
      <c r="J102" s="241"/>
      <c r="K102" s="241"/>
      <c r="L102" s="241"/>
      <c r="M102" s="241"/>
      <c r="N102" s="241"/>
      <c r="O102" s="241"/>
      <c r="P102" s="241"/>
      <c r="Q102" s="241"/>
      <c r="R102" s="241"/>
      <c r="S102" s="241"/>
      <c r="T102" s="241"/>
      <c r="U102" s="241"/>
      <c r="V102" s="241"/>
      <c r="W102" s="241"/>
      <c r="X102" s="241"/>
      <c r="Y102" s="241"/>
      <c r="Z102" s="241"/>
      <c r="AA102" s="241"/>
      <c r="AB102" s="242"/>
      <c r="AC102" s="237" t="s">
        <v>297</v>
      </c>
      <c r="AD102" s="238"/>
      <c r="AE102" s="238"/>
      <c r="AF102" s="239"/>
      <c r="AG102" s="17"/>
      <c r="AH102" s="17"/>
      <c r="AI102" s="17"/>
      <c r="AJ102" s="17"/>
      <c r="AK102" s="17"/>
      <c r="AL102" s="17"/>
    </row>
    <row r="103" spans="1:38" hidden="1">
      <c r="A103" s="232" t="s">
        <v>298</v>
      </c>
      <c r="B103" s="233"/>
      <c r="C103" s="240" t="s">
        <v>299</v>
      </c>
      <c r="D103" s="241"/>
      <c r="E103" s="241"/>
      <c r="F103" s="241"/>
      <c r="G103" s="241"/>
      <c r="H103" s="241"/>
      <c r="I103" s="241"/>
      <c r="J103" s="241"/>
      <c r="K103" s="241"/>
      <c r="L103" s="241"/>
      <c r="M103" s="241"/>
      <c r="N103" s="241"/>
      <c r="O103" s="241"/>
      <c r="P103" s="241"/>
      <c r="Q103" s="241"/>
      <c r="R103" s="241"/>
      <c r="S103" s="241"/>
      <c r="T103" s="241"/>
      <c r="U103" s="241"/>
      <c r="V103" s="241"/>
      <c r="W103" s="241"/>
      <c r="X103" s="241"/>
      <c r="Y103" s="241"/>
      <c r="Z103" s="241"/>
      <c r="AA103" s="241"/>
      <c r="AB103" s="242"/>
      <c r="AC103" s="237" t="s">
        <v>300</v>
      </c>
      <c r="AD103" s="238"/>
      <c r="AE103" s="238"/>
      <c r="AF103" s="239"/>
      <c r="AG103" s="17">
        <v>0</v>
      </c>
      <c r="AH103" s="17">
        <v>0</v>
      </c>
      <c r="AI103" s="17"/>
      <c r="AJ103" s="17"/>
      <c r="AK103" s="17"/>
      <c r="AL103" s="17"/>
    </row>
    <row r="104" spans="1:38" hidden="1">
      <c r="A104" s="243" t="s">
        <v>301</v>
      </c>
      <c r="B104" s="244"/>
      <c r="C104" s="245" t="s">
        <v>302</v>
      </c>
      <c r="D104" s="246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  <c r="R104" s="246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7"/>
      <c r="AC104" s="248" t="s">
        <v>303</v>
      </c>
      <c r="AD104" s="249"/>
      <c r="AE104" s="249"/>
      <c r="AF104" s="250"/>
      <c r="AG104" s="17">
        <v>0</v>
      </c>
      <c r="AH104" s="17">
        <v>0</v>
      </c>
      <c r="AI104" s="17"/>
      <c r="AJ104" s="17"/>
      <c r="AK104" s="17"/>
      <c r="AL104" s="17"/>
    </row>
    <row r="105" spans="1:38" hidden="1">
      <c r="A105" s="232" t="s">
        <v>304</v>
      </c>
      <c r="B105" s="233"/>
      <c r="C105" s="240" t="s">
        <v>305</v>
      </c>
      <c r="D105" s="241"/>
      <c r="E105" s="241"/>
      <c r="F105" s="241"/>
      <c r="G105" s="241"/>
      <c r="H105" s="241"/>
      <c r="I105" s="241"/>
      <c r="J105" s="241"/>
      <c r="K105" s="241"/>
      <c r="L105" s="241"/>
      <c r="M105" s="241"/>
      <c r="N105" s="241"/>
      <c r="O105" s="241"/>
      <c r="P105" s="241"/>
      <c r="Q105" s="241"/>
      <c r="R105" s="241"/>
      <c r="S105" s="241"/>
      <c r="T105" s="241"/>
      <c r="U105" s="241"/>
      <c r="V105" s="241"/>
      <c r="W105" s="241"/>
      <c r="X105" s="241"/>
      <c r="Y105" s="241"/>
      <c r="Z105" s="241"/>
      <c r="AA105" s="241"/>
      <c r="AB105" s="242"/>
      <c r="AC105" s="237" t="s">
        <v>306</v>
      </c>
      <c r="AD105" s="238"/>
      <c r="AE105" s="238"/>
      <c r="AF105" s="239"/>
      <c r="AG105" s="17"/>
      <c r="AH105" s="17"/>
      <c r="AI105" s="17"/>
      <c r="AJ105" s="17"/>
      <c r="AK105" s="17"/>
      <c r="AL105" s="17"/>
    </row>
    <row r="106" spans="1:38" hidden="1">
      <c r="A106" s="232" t="s">
        <v>307</v>
      </c>
      <c r="B106" s="233"/>
      <c r="C106" s="240" t="s">
        <v>308</v>
      </c>
      <c r="D106" s="241"/>
      <c r="E106" s="241"/>
      <c r="F106" s="241"/>
      <c r="G106" s="241"/>
      <c r="H106" s="241"/>
      <c r="I106" s="241"/>
      <c r="J106" s="241"/>
      <c r="K106" s="241"/>
      <c r="L106" s="241"/>
      <c r="M106" s="241"/>
      <c r="N106" s="241"/>
      <c r="O106" s="241"/>
      <c r="P106" s="241"/>
      <c r="Q106" s="241"/>
      <c r="R106" s="241"/>
      <c r="S106" s="241"/>
      <c r="T106" s="241"/>
      <c r="U106" s="241"/>
      <c r="V106" s="241"/>
      <c r="W106" s="241"/>
      <c r="X106" s="241"/>
      <c r="Y106" s="241"/>
      <c r="Z106" s="241"/>
      <c r="AA106" s="241"/>
      <c r="AB106" s="242"/>
      <c r="AC106" s="237" t="s">
        <v>309</v>
      </c>
      <c r="AD106" s="238"/>
      <c r="AE106" s="238"/>
      <c r="AF106" s="239"/>
      <c r="AG106" s="17"/>
      <c r="AH106" s="17"/>
      <c r="AI106" s="17"/>
      <c r="AJ106" s="17"/>
      <c r="AK106" s="17"/>
      <c r="AL106" s="17"/>
    </row>
    <row r="107" spans="1:38" hidden="1">
      <c r="A107" s="232" t="s">
        <v>310</v>
      </c>
      <c r="B107" s="233"/>
      <c r="C107" s="240" t="s">
        <v>311</v>
      </c>
      <c r="D107" s="241"/>
      <c r="E107" s="241"/>
      <c r="F107" s="241"/>
      <c r="G107" s="241"/>
      <c r="H107" s="241"/>
      <c r="I107" s="241"/>
      <c r="J107" s="241"/>
      <c r="K107" s="241"/>
      <c r="L107" s="241"/>
      <c r="M107" s="241"/>
      <c r="N107" s="241"/>
      <c r="O107" s="241"/>
      <c r="P107" s="241"/>
      <c r="Q107" s="241"/>
      <c r="R107" s="241"/>
      <c r="S107" s="241"/>
      <c r="T107" s="241"/>
      <c r="U107" s="241"/>
      <c r="V107" s="241"/>
      <c r="W107" s="241"/>
      <c r="X107" s="241"/>
      <c r="Y107" s="241"/>
      <c r="Z107" s="241"/>
      <c r="AA107" s="241"/>
      <c r="AB107" s="242"/>
      <c r="AC107" s="237" t="s">
        <v>312</v>
      </c>
      <c r="AD107" s="238"/>
      <c r="AE107" s="238"/>
      <c r="AF107" s="239"/>
      <c r="AG107" s="17"/>
      <c r="AH107" s="17"/>
      <c r="AI107" s="17"/>
      <c r="AJ107" s="17"/>
      <c r="AK107" s="17"/>
      <c r="AL107" s="17"/>
    </row>
    <row r="108" spans="1:38" hidden="1">
      <c r="A108" s="232" t="s">
        <v>313</v>
      </c>
      <c r="B108" s="233"/>
      <c r="C108" s="240" t="s">
        <v>314</v>
      </c>
      <c r="D108" s="241"/>
      <c r="E108" s="241"/>
      <c r="F108" s="241"/>
      <c r="G108" s="241"/>
      <c r="H108" s="241"/>
      <c r="I108" s="241"/>
      <c r="J108" s="241"/>
      <c r="K108" s="241"/>
      <c r="L108" s="241"/>
      <c r="M108" s="241"/>
      <c r="N108" s="241"/>
      <c r="O108" s="241"/>
      <c r="P108" s="241"/>
      <c r="Q108" s="241"/>
      <c r="R108" s="241"/>
      <c r="S108" s="241"/>
      <c r="T108" s="241"/>
      <c r="U108" s="241"/>
      <c r="V108" s="241"/>
      <c r="W108" s="241"/>
      <c r="X108" s="241"/>
      <c r="Y108" s="241"/>
      <c r="Z108" s="241"/>
      <c r="AA108" s="241"/>
      <c r="AB108" s="242"/>
      <c r="AC108" s="237" t="s">
        <v>315</v>
      </c>
      <c r="AD108" s="238"/>
      <c r="AE108" s="238"/>
      <c r="AF108" s="239"/>
      <c r="AG108" s="17"/>
      <c r="AH108" s="17"/>
      <c r="AI108" s="17"/>
      <c r="AJ108" s="17"/>
      <c r="AK108" s="17"/>
      <c r="AL108" s="17"/>
    </row>
    <row r="109" spans="1:38">
      <c r="A109" s="232" t="s">
        <v>316</v>
      </c>
      <c r="B109" s="233"/>
      <c r="C109" s="240" t="s">
        <v>317</v>
      </c>
      <c r="D109" s="241"/>
      <c r="E109" s="241"/>
      <c r="F109" s="241"/>
      <c r="G109" s="241"/>
      <c r="H109" s="241"/>
      <c r="I109" s="241"/>
      <c r="J109" s="241"/>
      <c r="K109" s="241"/>
      <c r="L109" s="241"/>
      <c r="M109" s="241"/>
      <c r="N109" s="241"/>
      <c r="O109" s="241"/>
      <c r="P109" s="241"/>
      <c r="Q109" s="241"/>
      <c r="R109" s="241"/>
      <c r="S109" s="241"/>
      <c r="T109" s="241"/>
      <c r="U109" s="241"/>
      <c r="V109" s="241"/>
      <c r="W109" s="241"/>
      <c r="X109" s="241"/>
      <c r="Y109" s="241"/>
      <c r="Z109" s="241"/>
      <c r="AA109" s="241"/>
      <c r="AB109" s="242"/>
      <c r="AC109" s="237" t="s">
        <v>318</v>
      </c>
      <c r="AD109" s="238"/>
      <c r="AE109" s="238"/>
      <c r="AF109" s="239"/>
      <c r="AG109" s="17">
        <v>7200000</v>
      </c>
      <c r="AH109" s="17">
        <v>7200000</v>
      </c>
      <c r="AI109" s="17"/>
      <c r="AJ109" s="17"/>
      <c r="AK109" s="17">
        <v>7200000</v>
      </c>
      <c r="AL109" s="17"/>
    </row>
    <row r="110" spans="1:38">
      <c r="A110" s="243" t="s">
        <v>319</v>
      </c>
      <c r="B110" s="244"/>
      <c r="C110" s="245" t="s">
        <v>320</v>
      </c>
      <c r="D110" s="246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7"/>
      <c r="AC110" s="248" t="s">
        <v>321</v>
      </c>
      <c r="AD110" s="249"/>
      <c r="AE110" s="249"/>
      <c r="AF110" s="250"/>
      <c r="AG110" s="17">
        <f>AG109+AG104</f>
        <v>7200000</v>
      </c>
      <c r="AH110" s="17">
        <f>AH109+AH104</f>
        <v>7200000</v>
      </c>
      <c r="AI110" s="17">
        <f t="shared" ref="AI110:AK110" si="5">AI109+AI104</f>
        <v>0</v>
      </c>
      <c r="AJ110" s="17">
        <f t="shared" si="5"/>
        <v>0</v>
      </c>
      <c r="AK110" s="17">
        <f t="shared" si="5"/>
        <v>7200000</v>
      </c>
      <c r="AL110" s="17"/>
    </row>
    <row r="111" spans="1:38" hidden="1">
      <c r="A111" s="232" t="s">
        <v>322</v>
      </c>
      <c r="B111" s="233"/>
      <c r="C111" s="240" t="s">
        <v>323</v>
      </c>
      <c r="D111" s="241"/>
      <c r="E111" s="241"/>
      <c r="F111" s="241"/>
      <c r="G111" s="241"/>
      <c r="H111" s="241"/>
      <c r="I111" s="241"/>
      <c r="J111" s="241"/>
      <c r="K111" s="241"/>
      <c r="L111" s="241"/>
      <c r="M111" s="241"/>
      <c r="N111" s="241"/>
      <c r="O111" s="241"/>
      <c r="P111" s="241"/>
      <c r="Q111" s="241"/>
      <c r="R111" s="241"/>
      <c r="S111" s="241"/>
      <c r="T111" s="241"/>
      <c r="U111" s="241"/>
      <c r="V111" s="241"/>
      <c r="W111" s="241"/>
      <c r="X111" s="241"/>
      <c r="Y111" s="241"/>
      <c r="Z111" s="241"/>
      <c r="AA111" s="241"/>
      <c r="AB111" s="242"/>
      <c r="AC111" s="237" t="s">
        <v>324</v>
      </c>
      <c r="AD111" s="238"/>
      <c r="AE111" s="238"/>
      <c r="AF111" s="239"/>
      <c r="AG111" s="17"/>
      <c r="AH111" s="17"/>
      <c r="AI111" s="17"/>
      <c r="AJ111" s="17"/>
      <c r="AK111" s="17"/>
      <c r="AL111" s="17"/>
    </row>
    <row r="112" spans="1:38" hidden="1">
      <c r="A112" s="232" t="s">
        <v>325</v>
      </c>
      <c r="B112" s="233"/>
      <c r="C112" s="240" t="s">
        <v>326</v>
      </c>
      <c r="D112" s="241"/>
      <c r="E112" s="241"/>
      <c r="F112" s="241"/>
      <c r="G112" s="241"/>
      <c r="H112" s="241"/>
      <c r="I112" s="241"/>
      <c r="J112" s="241"/>
      <c r="K112" s="241"/>
      <c r="L112" s="241"/>
      <c r="M112" s="241"/>
      <c r="N112" s="241"/>
      <c r="O112" s="241"/>
      <c r="P112" s="241"/>
      <c r="Q112" s="241"/>
      <c r="R112" s="241"/>
      <c r="S112" s="241"/>
      <c r="T112" s="241"/>
      <c r="U112" s="241"/>
      <c r="V112" s="241"/>
      <c r="W112" s="241"/>
      <c r="X112" s="241"/>
      <c r="Y112" s="241"/>
      <c r="Z112" s="241"/>
      <c r="AA112" s="241"/>
      <c r="AB112" s="242"/>
      <c r="AC112" s="237" t="s">
        <v>327</v>
      </c>
      <c r="AD112" s="238"/>
      <c r="AE112" s="238"/>
      <c r="AF112" s="239"/>
      <c r="AG112" s="17"/>
      <c r="AH112" s="17"/>
      <c r="AI112" s="17"/>
      <c r="AJ112" s="17"/>
      <c r="AK112" s="17"/>
      <c r="AL112" s="17"/>
    </row>
    <row r="113" spans="1:38" hidden="1">
      <c r="A113" s="232" t="s">
        <v>328</v>
      </c>
      <c r="B113" s="233"/>
      <c r="C113" s="240" t="s">
        <v>329</v>
      </c>
      <c r="D113" s="241"/>
      <c r="E113" s="241"/>
      <c r="F113" s="241"/>
      <c r="G113" s="241"/>
      <c r="H113" s="241"/>
      <c r="I113" s="241"/>
      <c r="J113" s="241"/>
      <c r="K113" s="241"/>
      <c r="L113" s="241"/>
      <c r="M113" s="241"/>
      <c r="N113" s="241"/>
      <c r="O113" s="241"/>
      <c r="P113" s="241"/>
      <c r="Q113" s="241"/>
      <c r="R113" s="241"/>
      <c r="S113" s="241"/>
      <c r="T113" s="241"/>
      <c r="U113" s="241"/>
      <c r="V113" s="241"/>
      <c r="W113" s="241"/>
      <c r="X113" s="241"/>
      <c r="Y113" s="241"/>
      <c r="Z113" s="241"/>
      <c r="AA113" s="241"/>
      <c r="AB113" s="242"/>
      <c r="AC113" s="237" t="s">
        <v>330</v>
      </c>
      <c r="AD113" s="238"/>
      <c r="AE113" s="238"/>
      <c r="AF113" s="239"/>
      <c r="AG113" s="17"/>
      <c r="AH113" s="17"/>
      <c r="AI113" s="17"/>
      <c r="AJ113" s="17"/>
      <c r="AK113" s="17"/>
      <c r="AL113" s="17"/>
    </row>
    <row r="114" spans="1:38" hidden="1">
      <c r="A114" s="232" t="s">
        <v>331</v>
      </c>
      <c r="B114" s="233"/>
      <c r="C114" s="240" t="s">
        <v>332</v>
      </c>
      <c r="D114" s="241"/>
      <c r="E114" s="241"/>
      <c r="F114" s="241"/>
      <c r="G114" s="241"/>
      <c r="H114" s="241"/>
      <c r="I114" s="241"/>
      <c r="J114" s="241"/>
      <c r="K114" s="241"/>
      <c r="L114" s="241"/>
      <c r="M114" s="241"/>
      <c r="N114" s="241"/>
      <c r="O114" s="241"/>
      <c r="P114" s="241"/>
      <c r="Q114" s="241"/>
      <c r="R114" s="241"/>
      <c r="S114" s="241"/>
      <c r="T114" s="241"/>
      <c r="U114" s="241"/>
      <c r="V114" s="241"/>
      <c r="W114" s="241"/>
      <c r="X114" s="241"/>
      <c r="Y114" s="241"/>
      <c r="Z114" s="241"/>
      <c r="AA114" s="241"/>
      <c r="AB114" s="242"/>
      <c r="AC114" s="237" t="s">
        <v>333</v>
      </c>
      <c r="AD114" s="238"/>
      <c r="AE114" s="238"/>
      <c r="AF114" s="239"/>
      <c r="AG114" s="17"/>
      <c r="AH114" s="17"/>
      <c r="AI114" s="17"/>
      <c r="AJ114" s="17"/>
      <c r="AK114" s="17"/>
      <c r="AL114" s="17"/>
    </row>
    <row r="115" spans="1:38" hidden="1">
      <c r="A115" s="232" t="s">
        <v>334</v>
      </c>
      <c r="B115" s="233"/>
      <c r="C115" s="240" t="s">
        <v>335</v>
      </c>
      <c r="D115" s="241"/>
      <c r="E115" s="241"/>
      <c r="F115" s="241"/>
      <c r="G115" s="241"/>
      <c r="H115" s="241"/>
      <c r="I115" s="241"/>
      <c r="J115" s="241"/>
      <c r="K115" s="241"/>
      <c r="L115" s="241"/>
      <c r="M115" s="241"/>
      <c r="N115" s="241"/>
      <c r="O115" s="241"/>
      <c r="P115" s="241"/>
      <c r="Q115" s="241"/>
      <c r="R115" s="241"/>
      <c r="S115" s="241"/>
      <c r="T115" s="241"/>
      <c r="U115" s="241"/>
      <c r="V115" s="241"/>
      <c r="W115" s="241"/>
      <c r="X115" s="241"/>
      <c r="Y115" s="241"/>
      <c r="Z115" s="241"/>
      <c r="AA115" s="241"/>
      <c r="AB115" s="242"/>
      <c r="AC115" s="237" t="s">
        <v>336</v>
      </c>
      <c r="AD115" s="238"/>
      <c r="AE115" s="238"/>
      <c r="AF115" s="239"/>
      <c r="AG115" s="17"/>
      <c r="AH115" s="17"/>
      <c r="AI115" s="17"/>
      <c r="AJ115" s="17"/>
      <c r="AK115" s="17"/>
      <c r="AL115" s="17"/>
    </row>
    <row r="116" spans="1:38" hidden="1">
      <c r="A116" s="243" t="s">
        <v>337</v>
      </c>
      <c r="B116" s="244"/>
      <c r="C116" s="245" t="s">
        <v>338</v>
      </c>
      <c r="D116" s="246"/>
      <c r="E116" s="246"/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  <c r="R116" s="246"/>
      <c r="S116" s="246"/>
      <c r="T116" s="246"/>
      <c r="U116" s="246"/>
      <c r="V116" s="246"/>
      <c r="W116" s="246"/>
      <c r="X116" s="246"/>
      <c r="Y116" s="246"/>
      <c r="Z116" s="246"/>
      <c r="AA116" s="246"/>
      <c r="AB116" s="247"/>
      <c r="AC116" s="248" t="s">
        <v>339</v>
      </c>
      <c r="AD116" s="249"/>
      <c r="AE116" s="249"/>
      <c r="AF116" s="250"/>
      <c r="AG116" s="17"/>
      <c r="AH116" s="17"/>
      <c r="AI116" s="17"/>
      <c r="AJ116" s="17"/>
      <c r="AK116" s="17"/>
      <c r="AL116" s="17"/>
    </row>
    <row r="117" spans="1:38" hidden="1">
      <c r="A117" s="232" t="s">
        <v>340</v>
      </c>
      <c r="B117" s="233"/>
      <c r="C117" s="240" t="s">
        <v>341</v>
      </c>
      <c r="D117" s="241"/>
      <c r="E117" s="241"/>
      <c r="F117" s="241"/>
      <c r="G117" s="241"/>
      <c r="H117" s="241"/>
      <c r="I117" s="241"/>
      <c r="J117" s="241"/>
      <c r="K117" s="241"/>
      <c r="L117" s="241"/>
      <c r="M117" s="241"/>
      <c r="N117" s="241"/>
      <c r="O117" s="241"/>
      <c r="P117" s="241"/>
      <c r="Q117" s="241"/>
      <c r="R117" s="241"/>
      <c r="S117" s="241"/>
      <c r="T117" s="241"/>
      <c r="U117" s="241"/>
      <c r="V117" s="241"/>
      <c r="W117" s="241"/>
      <c r="X117" s="241"/>
      <c r="Y117" s="241"/>
      <c r="Z117" s="241"/>
      <c r="AA117" s="241"/>
      <c r="AB117" s="242"/>
      <c r="AC117" s="237" t="s">
        <v>342</v>
      </c>
      <c r="AD117" s="238"/>
      <c r="AE117" s="238"/>
      <c r="AF117" s="239"/>
      <c r="AG117" s="17"/>
      <c r="AH117" s="17"/>
      <c r="AI117" s="17"/>
      <c r="AJ117" s="17"/>
      <c r="AK117" s="17"/>
      <c r="AL117" s="17"/>
    </row>
    <row r="118" spans="1:38" hidden="1">
      <c r="A118" s="232" t="s">
        <v>343</v>
      </c>
      <c r="B118" s="233"/>
      <c r="C118" s="240" t="s">
        <v>344</v>
      </c>
      <c r="D118" s="241"/>
      <c r="E118" s="241"/>
      <c r="F118" s="241"/>
      <c r="G118" s="241"/>
      <c r="H118" s="241"/>
      <c r="I118" s="241"/>
      <c r="J118" s="241"/>
      <c r="K118" s="241"/>
      <c r="L118" s="241"/>
      <c r="M118" s="241"/>
      <c r="N118" s="241"/>
      <c r="O118" s="241"/>
      <c r="P118" s="241"/>
      <c r="Q118" s="241"/>
      <c r="R118" s="241"/>
      <c r="S118" s="241"/>
      <c r="T118" s="241"/>
      <c r="U118" s="241"/>
      <c r="V118" s="241"/>
      <c r="W118" s="241"/>
      <c r="X118" s="241"/>
      <c r="Y118" s="241"/>
      <c r="Z118" s="241"/>
      <c r="AA118" s="241"/>
      <c r="AB118" s="242"/>
      <c r="AC118" s="237" t="s">
        <v>345</v>
      </c>
      <c r="AD118" s="238"/>
      <c r="AE118" s="238"/>
      <c r="AF118" s="239"/>
      <c r="AG118" s="17"/>
      <c r="AH118" s="17"/>
      <c r="AI118" s="17"/>
      <c r="AJ118" s="17"/>
      <c r="AK118" s="17"/>
      <c r="AL118" s="17"/>
    </row>
    <row r="119" spans="1:38" hidden="1">
      <c r="A119" s="243" t="s">
        <v>346</v>
      </c>
      <c r="B119" s="244"/>
      <c r="C119" s="245" t="s">
        <v>347</v>
      </c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  <c r="R119" s="246"/>
      <c r="S119" s="246"/>
      <c r="T119" s="246"/>
      <c r="U119" s="246"/>
      <c r="V119" s="246"/>
      <c r="W119" s="246"/>
      <c r="X119" s="246"/>
      <c r="Y119" s="246"/>
      <c r="Z119" s="246"/>
      <c r="AA119" s="246"/>
      <c r="AB119" s="247"/>
      <c r="AC119" s="248" t="s">
        <v>348</v>
      </c>
      <c r="AD119" s="249"/>
      <c r="AE119" s="249"/>
      <c r="AF119" s="250"/>
      <c r="AG119" s="17"/>
      <c r="AH119" s="17"/>
      <c r="AI119" s="17"/>
      <c r="AJ119" s="17"/>
      <c r="AK119" s="17"/>
      <c r="AL119" s="17"/>
    </row>
    <row r="120" spans="1:38" hidden="1">
      <c r="A120" s="232" t="s">
        <v>349</v>
      </c>
      <c r="B120" s="233"/>
      <c r="C120" s="240" t="s">
        <v>350</v>
      </c>
      <c r="D120" s="241"/>
      <c r="E120" s="241"/>
      <c r="F120" s="241"/>
      <c r="G120" s="241"/>
      <c r="H120" s="241"/>
      <c r="I120" s="241"/>
      <c r="J120" s="241"/>
      <c r="K120" s="241"/>
      <c r="L120" s="241"/>
      <c r="M120" s="241"/>
      <c r="N120" s="241"/>
      <c r="O120" s="241"/>
      <c r="P120" s="241"/>
      <c r="Q120" s="241"/>
      <c r="R120" s="241"/>
      <c r="S120" s="241"/>
      <c r="T120" s="241"/>
      <c r="U120" s="241"/>
      <c r="V120" s="241"/>
      <c r="W120" s="241"/>
      <c r="X120" s="241"/>
      <c r="Y120" s="241"/>
      <c r="Z120" s="241"/>
      <c r="AA120" s="241"/>
      <c r="AB120" s="242"/>
      <c r="AC120" s="237" t="s">
        <v>351</v>
      </c>
      <c r="AD120" s="238"/>
      <c r="AE120" s="238"/>
      <c r="AF120" s="239"/>
      <c r="AG120" s="17"/>
      <c r="AH120" s="17"/>
      <c r="AI120" s="17"/>
      <c r="AJ120" s="17"/>
      <c r="AK120" s="17"/>
      <c r="AL120" s="17"/>
    </row>
    <row r="121" spans="1:38" hidden="1">
      <c r="A121" s="232" t="s">
        <v>352</v>
      </c>
      <c r="B121" s="233"/>
      <c r="C121" s="240" t="s">
        <v>353</v>
      </c>
      <c r="D121" s="241"/>
      <c r="E121" s="241"/>
      <c r="F121" s="241"/>
      <c r="G121" s="241"/>
      <c r="H121" s="241"/>
      <c r="I121" s="241"/>
      <c r="J121" s="241"/>
      <c r="K121" s="241"/>
      <c r="L121" s="241"/>
      <c r="M121" s="241"/>
      <c r="N121" s="241"/>
      <c r="O121" s="241"/>
      <c r="P121" s="241"/>
      <c r="Q121" s="241"/>
      <c r="R121" s="241"/>
      <c r="S121" s="241"/>
      <c r="T121" s="241"/>
      <c r="U121" s="241"/>
      <c r="V121" s="241"/>
      <c r="W121" s="241"/>
      <c r="X121" s="241"/>
      <c r="Y121" s="241"/>
      <c r="Z121" s="241"/>
      <c r="AA121" s="241"/>
      <c r="AB121" s="242"/>
      <c r="AC121" s="237" t="s">
        <v>354</v>
      </c>
      <c r="AD121" s="238"/>
      <c r="AE121" s="238"/>
      <c r="AF121" s="239"/>
      <c r="AG121" s="17"/>
      <c r="AH121" s="17"/>
      <c r="AI121" s="17"/>
      <c r="AJ121" s="17"/>
      <c r="AK121" s="17"/>
      <c r="AL121" s="17"/>
    </row>
    <row r="122" spans="1:38" hidden="1">
      <c r="A122" s="232" t="s">
        <v>355</v>
      </c>
      <c r="B122" s="233"/>
      <c r="C122" s="240" t="s">
        <v>356</v>
      </c>
      <c r="D122" s="241"/>
      <c r="E122" s="241"/>
      <c r="F122" s="241"/>
      <c r="G122" s="241"/>
      <c r="H122" s="241"/>
      <c r="I122" s="241"/>
      <c r="J122" s="241"/>
      <c r="K122" s="241"/>
      <c r="L122" s="241"/>
      <c r="M122" s="241"/>
      <c r="N122" s="241"/>
      <c r="O122" s="241"/>
      <c r="P122" s="241"/>
      <c r="Q122" s="241"/>
      <c r="R122" s="241"/>
      <c r="S122" s="241"/>
      <c r="T122" s="241"/>
      <c r="U122" s="241"/>
      <c r="V122" s="241"/>
      <c r="W122" s="241"/>
      <c r="X122" s="241"/>
      <c r="Y122" s="241"/>
      <c r="Z122" s="241"/>
      <c r="AA122" s="241"/>
      <c r="AB122" s="242"/>
      <c r="AC122" s="237" t="s">
        <v>357</v>
      </c>
      <c r="AD122" s="238"/>
      <c r="AE122" s="238"/>
      <c r="AF122" s="239"/>
      <c r="AG122" s="17"/>
      <c r="AH122" s="17"/>
      <c r="AI122" s="17"/>
      <c r="AJ122" s="17"/>
      <c r="AK122" s="17"/>
      <c r="AL122" s="17"/>
    </row>
    <row r="123" spans="1:38" hidden="1">
      <c r="A123" s="232" t="s">
        <v>358</v>
      </c>
      <c r="B123" s="233"/>
      <c r="C123" s="240" t="s">
        <v>359</v>
      </c>
      <c r="D123" s="241"/>
      <c r="E123" s="241"/>
      <c r="F123" s="241"/>
      <c r="G123" s="241"/>
      <c r="H123" s="241"/>
      <c r="I123" s="241"/>
      <c r="J123" s="241"/>
      <c r="K123" s="241"/>
      <c r="L123" s="241"/>
      <c r="M123" s="241"/>
      <c r="N123" s="241"/>
      <c r="O123" s="241"/>
      <c r="P123" s="241"/>
      <c r="Q123" s="241"/>
      <c r="R123" s="241"/>
      <c r="S123" s="241"/>
      <c r="T123" s="241"/>
      <c r="U123" s="241"/>
      <c r="V123" s="241"/>
      <c r="W123" s="241"/>
      <c r="X123" s="241"/>
      <c r="Y123" s="241"/>
      <c r="Z123" s="241"/>
      <c r="AA123" s="241"/>
      <c r="AB123" s="242"/>
      <c r="AC123" s="237" t="s">
        <v>360</v>
      </c>
      <c r="AD123" s="238"/>
      <c r="AE123" s="238"/>
      <c r="AF123" s="239"/>
      <c r="AG123" s="17"/>
      <c r="AH123" s="17"/>
      <c r="AI123" s="17"/>
      <c r="AJ123" s="17"/>
      <c r="AK123" s="17"/>
      <c r="AL123" s="17"/>
    </row>
    <row r="124" spans="1:38" hidden="1">
      <c r="A124" s="232" t="s">
        <v>361</v>
      </c>
      <c r="B124" s="233"/>
      <c r="C124" s="240" t="s">
        <v>362</v>
      </c>
      <c r="D124" s="241"/>
      <c r="E124" s="241"/>
      <c r="F124" s="241"/>
      <c r="G124" s="241"/>
      <c r="H124" s="241"/>
      <c r="I124" s="241"/>
      <c r="J124" s="241"/>
      <c r="K124" s="241"/>
      <c r="L124" s="241"/>
      <c r="M124" s="241"/>
      <c r="N124" s="241"/>
      <c r="O124" s="241"/>
      <c r="P124" s="241"/>
      <c r="Q124" s="241"/>
      <c r="R124" s="241"/>
      <c r="S124" s="241"/>
      <c r="T124" s="241"/>
      <c r="U124" s="241"/>
      <c r="V124" s="241"/>
      <c r="W124" s="241"/>
      <c r="X124" s="241"/>
      <c r="Y124" s="241"/>
      <c r="Z124" s="241"/>
      <c r="AA124" s="241"/>
      <c r="AB124" s="242"/>
      <c r="AC124" s="237" t="s">
        <v>363</v>
      </c>
      <c r="AD124" s="238"/>
      <c r="AE124" s="238"/>
      <c r="AF124" s="239"/>
      <c r="AG124" s="17"/>
      <c r="AH124" s="17"/>
      <c r="AI124" s="17"/>
      <c r="AJ124" s="17"/>
      <c r="AK124" s="17"/>
      <c r="AL124" s="17"/>
    </row>
    <row r="125" spans="1:38" hidden="1">
      <c r="A125" s="232" t="s">
        <v>364</v>
      </c>
      <c r="B125" s="233"/>
      <c r="C125" s="240" t="s">
        <v>365</v>
      </c>
      <c r="D125" s="241"/>
      <c r="E125" s="241"/>
      <c r="F125" s="241"/>
      <c r="G125" s="241"/>
      <c r="H125" s="241"/>
      <c r="I125" s="241"/>
      <c r="J125" s="241"/>
      <c r="K125" s="241"/>
      <c r="L125" s="241"/>
      <c r="M125" s="241"/>
      <c r="N125" s="241"/>
      <c r="O125" s="241"/>
      <c r="P125" s="241"/>
      <c r="Q125" s="241"/>
      <c r="R125" s="241"/>
      <c r="S125" s="241"/>
      <c r="T125" s="241"/>
      <c r="U125" s="241"/>
      <c r="V125" s="241"/>
      <c r="W125" s="241"/>
      <c r="X125" s="241"/>
      <c r="Y125" s="241"/>
      <c r="Z125" s="241"/>
      <c r="AA125" s="241"/>
      <c r="AB125" s="242"/>
      <c r="AC125" s="237" t="s">
        <v>366</v>
      </c>
      <c r="AD125" s="238"/>
      <c r="AE125" s="238"/>
      <c r="AF125" s="239"/>
      <c r="AG125" s="17"/>
      <c r="AH125" s="17"/>
      <c r="AI125" s="17"/>
      <c r="AJ125" s="17"/>
      <c r="AK125" s="17"/>
      <c r="AL125" s="17"/>
    </row>
    <row r="126" spans="1:38" hidden="1">
      <c r="A126" s="232" t="s">
        <v>367</v>
      </c>
      <c r="B126" s="233"/>
      <c r="C126" s="240" t="s">
        <v>368</v>
      </c>
      <c r="D126" s="241"/>
      <c r="E126" s="241"/>
      <c r="F126" s="241"/>
      <c r="G126" s="241"/>
      <c r="H126" s="241"/>
      <c r="I126" s="241"/>
      <c r="J126" s="241"/>
      <c r="K126" s="241"/>
      <c r="L126" s="241"/>
      <c r="M126" s="241"/>
      <c r="N126" s="241"/>
      <c r="O126" s="241"/>
      <c r="P126" s="241"/>
      <c r="Q126" s="241"/>
      <c r="R126" s="241"/>
      <c r="S126" s="241"/>
      <c r="T126" s="241"/>
      <c r="U126" s="241"/>
      <c r="V126" s="241"/>
      <c r="W126" s="241"/>
      <c r="X126" s="241"/>
      <c r="Y126" s="241"/>
      <c r="Z126" s="241"/>
      <c r="AA126" s="241"/>
      <c r="AB126" s="242"/>
      <c r="AC126" s="237" t="s">
        <v>369</v>
      </c>
      <c r="AD126" s="238"/>
      <c r="AE126" s="238"/>
      <c r="AF126" s="239"/>
      <c r="AG126" s="17"/>
      <c r="AH126" s="17"/>
      <c r="AI126" s="17"/>
      <c r="AJ126" s="17"/>
      <c r="AK126" s="17"/>
      <c r="AL126" s="17"/>
    </row>
    <row r="127" spans="1:38" hidden="1">
      <c r="A127" s="232" t="s">
        <v>370</v>
      </c>
      <c r="B127" s="233"/>
      <c r="C127" s="240" t="s">
        <v>371</v>
      </c>
      <c r="D127" s="241"/>
      <c r="E127" s="241"/>
      <c r="F127" s="241"/>
      <c r="G127" s="241"/>
      <c r="H127" s="241"/>
      <c r="I127" s="241"/>
      <c r="J127" s="241"/>
      <c r="K127" s="241"/>
      <c r="L127" s="241"/>
      <c r="M127" s="241"/>
      <c r="N127" s="241"/>
      <c r="O127" s="241"/>
      <c r="P127" s="241"/>
      <c r="Q127" s="241"/>
      <c r="R127" s="241"/>
      <c r="S127" s="241"/>
      <c r="T127" s="241"/>
      <c r="U127" s="241"/>
      <c r="V127" s="241"/>
      <c r="W127" s="241"/>
      <c r="X127" s="241"/>
      <c r="Y127" s="241"/>
      <c r="Z127" s="241"/>
      <c r="AA127" s="241"/>
      <c r="AB127" s="242"/>
      <c r="AC127" s="237" t="s">
        <v>372</v>
      </c>
      <c r="AD127" s="238"/>
      <c r="AE127" s="238"/>
      <c r="AF127" s="239"/>
      <c r="AG127" s="17"/>
      <c r="AH127" s="17"/>
      <c r="AI127" s="17"/>
      <c r="AJ127" s="17"/>
      <c r="AK127" s="17"/>
      <c r="AL127" s="17"/>
    </row>
    <row r="128" spans="1:38" hidden="1">
      <c r="A128" s="243" t="s">
        <v>373</v>
      </c>
      <c r="B128" s="244"/>
      <c r="C128" s="245" t="s">
        <v>374</v>
      </c>
      <c r="D128" s="246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  <c r="R128" s="246"/>
      <c r="S128" s="246"/>
      <c r="T128" s="246"/>
      <c r="U128" s="246"/>
      <c r="V128" s="246"/>
      <c r="W128" s="246"/>
      <c r="X128" s="246"/>
      <c r="Y128" s="246"/>
      <c r="Z128" s="246"/>
      <c r="AA128" s="246"/>
      <c r="AB128" s="247"/>
      <c r="AC128" s="248" t="s">
        <v>375</v>
      </c>
      <c r="AD128" s="249"/>
      <c r="AE128" s="249"/>
      <c r="AF128" s="250"/>
      <c r="AG128" s="17"/>
      <c r="AH128" s="17"/>
      <c r="AI128" s="17"/>
      <c r="AJ128" s="17"/>
      <c r="AK128" s="17"/>
      <c r="AL128" s="17"/>
    </row>
    <row r="129" spans="1:39" hidden="1">
      <c r="A129" s="232" t="s">
        <v>376</v>
      </c>
      <c r="B129" s="233"/>
      <c r="C129" s="240" t="s">
        <v>377</v>
      </c>
      <c r="D129" s="241"/>
      <c r="E129" s="241"/>
      <c r="F129" s="241"/>
      <c r="G129" s="241"/>
      <c r="H129" s="241"/>
      <c r="I129" s="241"/>
      <c r="J129" s="241"/>
      <c r="K129" s="241"/>
      <c r="L129" s="241"/>
      <c r="M129" s="241"/>
      <c r="N129" s="241"/>
      <c r="O129" s="241"/>
      <c r="P129" s="241"/>
      <c r="Q129" s="241"/>
      <c r="R129" s="241"/>
      <c r="S129" s="241"/>
      <c r="T129" s="241"/>
      <c r="U129" s="241"/>
      <c r="V129" s="241"/>
      <c r="W129" s="241"/>
      <c r="X129" s="241"/>
      <c r="Y129" s="241"/>
      <c r="Z129" s="241"/>
      <c r="AA129" s="241"/>
      <c r="AB129" s="242"/>
      <c r="AC129" s="237" t="s">
        <v>378</v>
      </c>
      <c r="AD129" s="238"/>
      <c r="AE129" s="238"/>
      <c r="AF129" s="239"/>
      <c r="AG129" s="17"/>
      <c r="AH129" s="17"/>
      <c r="AI129" s="17"/>
      <c r="AJ129" s="17"/>
      <c r="AK129" s="17"/>
      <c r="AL129" s="17"/>
    </row>
    <row r="130" spans="1:39" hidden="1">
      <c r="A130" s="243" t="s">
        <v>379</v>
      </c>
      <c r="B130" s="244"/>
      <c r="C130" s="245" t="s">
        <v>380</v>
      </c>
      <c r="D130" s="246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  <c r="R130" s="246"/>
      <c r="S130" s="246"/>
      <c r="T130" s="246"/>
      <c r="U130" s="246"/>
      <c r="V130" s="246"/>
      <c r="W130" s="246"/>
      <c r="X130" s="246"/>
      <c r="Y130" s="246"/>
      <c r="Z130" s="246"/>
      <c r="AA130" s="246"/>
      <c r="AB130" s="247"/>
      <c r="AC130" s="248" t="s">
        <v>381</v>
      </c>
      <c r="AD130" s="249"/>
      <c r="AE130" s="249"/>
      <c r="AF130" s="250"/>
      <c r="AG130" s="17"/>
      <c r="AH130" s="17"/>
      <c r="AI130" s="17"/>
      <c r="AJ130" s="17"/>
      <c r="AK130" s="17"/>
      <c r="AL130" s="17"/>
    </row>
    <row r="131" spans="1:39" hidden="1">
      <c r="A131" s="232" t="s">
        <v>382</v>
      </c>
      <c r="B131" s="233"/>
      <c r="C131" s="251" t="s">
        <v>383</v>
      </c>
      <c r="D131" s="252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  <c r="R131" s="252"/>
      <c r="S131" s="252"/>
      <c r="T131" s="252"/>
      <c r="U131" s="252"/>
      <c r="V131" s="252"/>
      <c r="W131" s="252"/>
      <c r="X131" s="252"/>
      <c r="Y131" s="252"/>
      <c r="Z131" s="252"/>
      <c r="AA131" s="252"/>
      <c r="AB131" s="253"/>
      <c r="AC131" s="237" t="s">
        <v>384</v>
      </c>
      <c r="AD131" s="238"/>
      <c r="AE131" s="238"/>
      <c r="AF131" s="239"/>
      <c r="AG131" s="17"/>
      <c r="AH131" s="17"/>
      <c r="AI131" s="17"/>
      <c r="AJ131" s="17"/>
      <c r="AK131" s="17"/>
      <c r="AL131" s="17"/>
    </row>
    <row r="132" spans="1:39" hidden="1">
      <c r="A132" s="232" t="s">
        <v>385</v>
      </c>
      <c r="B132" s="233"/>
      <c r="C132" s="251" t="s">
        <v>386</v>
      </c>
      <c r="D132" s="252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  <c r="R132" s="252"/>
      <c r="S132" s="252"/>
      <c r="T132" s="252"/>
      <c r="U132" s="252"/>
      <c r="V132" s="252"/>
      <c r="W132" s="252"/>
      <c r="X132" s="252"/>
      <c r="Y132" s="252"/>
      <c r="Z132" s="252"/>
      <c r="AA132" s="252"/>
      <c r="AB132" s="253"/>
      <c r="AC132" s="237" t="s">
        <v>387</v>
      </c>
      <c r="AD132" s="238"/>
      <c r="AE132" s="238"/>
      <c r="AF132" s="239"/>
      <c r="AG132" s="17"/>
      <c r="AH132" s="17"/>
      <c r="AI132" s="17"/>
      <c r="AJ132" s="17"/>
      <c r="AK132" s="17"/>
      <c r="AL132" s="17"/>
    </row>
    <row r="133" spans="1:39">
      <c r="A133" s="232" t="s">
        <v>388</v>
      </c>
      <c r="B133" s="233"/>
      <c r="C133" s="251" t="s">
        <v>389</v>
      </c>
      <c r="D133" s="252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  <c r="R133" s="252"/>
      <c r="S133" s="252"/>
      <c r="T133" s="252"/>
      <c r="U133" s="252"/>
      <c r="V133" s="252"/>
      <c r="W133" s="252"/>
      <c r="X133" s="252"/>
      <c r="Y133" s="252"/>
      <c r="Z133" s="252"/>
      <c r="AA133" s="252"/>
      <c r="AB133" s="253"/>
      <c r="AC133" s="237" t="s">
        <v>390</v>
      </c>
      <c r="AD133" s="238"/>
      <c r="AE133" s="238"/>
      <c r="AF133" s="239"/>
      <c r="AG133" s="17">
        <v>0</v>
      </c>
      <c r="AH133" s="17">
        <v>1850</v>
      </c>
      <c r="AI133" s="17"/>
      <c r="AJ133" s="17"/>
      <c r="AK133" s="17">
        <v>233</v>
      </c>
      <c r="AL133" s="17"/>
    </row>
    <row r="134" spans="1:39" hidden="1">
      <c r="A134" s="232" t="s">
        <v>391</v>
      </c>
      <c r="B134" s="233"/>
      <c r="C134" s="251" t="s">
        <v>392</v>
      </c>
      <c r="D134" s="252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  <c r="R134" s="252"/>
      <c r="S134" s="252"/>
      <c r="T134" s="252"/>
      <c r="U134" s="252"/>
      <c r="V134" s="252"/>
      <c r="W134" s="252"/>
      <c r="X134" s="252"/>
      <c r="Y134" s="252"/>
      <c r="Z134" s="252"/>
      <c r="AA134" s="252"/>
      <c r="AB134" s="253"/>
      <c r="AC134" s="237" t="s">
        <v>393</v>
      </c>
      <c r="AD134" s="238"/>
      <c r="AE134" s="238"/>
      <c r="AF134" s="239"/>
      <c r="AG134" s="17"/>
      <c r="AH134" s="17"/>
      <c r="AI134" s="17"/>
      <c r="AJ134" s="17"/>
      <c r="AK134" s="17"/>
      <c r="AL134" s="17"/>
    </row>
    <row r="135" spans="1:39" hidden="1">
      <c r="A135" s="232" t="s">
        <v>394</v>
      </c>
      <c r="B135" s="233"/>
      <c r="C135" s="251" t="s">
        <v>395</v>
      </c>
      <c r="D135" s="252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  <c r="R135" s="252"/>
      <c r="S135" s="252"/>
      <c r="T135" s="252"/>
      <c r="U135" s="252"/>
      <c r="V135" s="252"/>
      <c r="W135" s="252"/>
      <c r="X135" s="252"/>
      <c r="Y135" s="252"/>
      <c r="Z135" s="252"/>
      <c r="AA135" s="252"/>
      <c r="AB135" s="253"/>
      <c r="AC135" s="237" t="s">
        <v>396</v>
      </c>
      <c r="AD135" s="238"/>
      <c r="AE135" s="238"/>
      <c r="AF135" s="239"/>
      <c r="AG135" s="17"/>
      <c r="AH135" s="17"/>
      <c r="AI135" s="17"/>
      <c r="AJ135" s="17"/>
      <c r="AK135" s="17"/>
      <c r="AL135" s="17"/>
    </row>
    <row r="136" spans="1:39" hidden="1">
      <c r="A136" s="232" t="s">
        <v>397</v>
      </c>
      <c r="B136" s="233"/>
      <c r="C136" s="251" t="s">
        <v>398</v>
      </c>
      <c r="D136" s="252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  <c r="R136" s="252"/>
      <c r="S136" s="252"/>
      <c r="T136" s="252"/>
      <c r="U136" s="252"/>
      <c r="V136" s="252"/>
      <c r="W136" s="252"/>
      <c r="X136" s="252"/>
      <c r="Y136" s="252"/>
      <c r="Z136" s="252"/>
      <c r="AA136" s="252"/>
      <c r="AB136" s="253"/>
      <c r="AC136" s="237" t="s">
        <v>399</v>
      </c>
      <c r="AD136" s="238"/>
      <c r="AE136" s="238"/>
      <c r="AF136" s="239"/>
      <c r="AG136" s="17"/>
      <c r="AH136" s="17"/>
      <c r="AI136" s="17"/>
      <c r="AJ136" s="17"/>
      <c r="AK136" s="17"/>
      <c r="AL136" s="17"/>
    </row>
    <row r="137" spans="1:39" hidden="1">
      <c r="A137" s="232" t="s">
        <v>400</v>
      </c>
      <c r="B137" s="233"/>
      <c r="C137" s="251" t="s">
        <v>401</v>
      </c>
      <c r="D137" s="252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  <c r="R137" s="252"/>
      <c r="S137" s="252"/>
      <c r="T137" s="252"/>
      <c r="U137" s="252"/>
      <c r="V137" s="252"/>
      <c r="W137" s="252"/>
      <c r="X137" s="252"/>
      <c r="Y137" s="252"/>
      <c r="Z137" s="252"/>
      <c r="AA137" s="252"/>
      <c r="AB137" s="253"/>
      <c r="AC137" s="237" t="s">
        <v>402</v>
      </c>
      <c r="AD137" s="238"/>
      <c r="AE137" s="238"/>
      <c r="AF137" s="239"/>
      <c r="AG137" s="17"/>
      <c r="AH137" s="17"/>
      <c r="AI137" s="17"/>
      <c r="AJ137" s="17"/>
      <c r="AK137" s="17"/>
      <c r="AL137" s="17"/>
    </row>
    <row r="138" spans="1:39">
      <c r="A138" s="232" t="s">
        <v>403</v>
      </c>
      <c r="B138" s="233"/>
      <c r="C138" s="251" t="s">
        <v>404</v>
      </c>
      <c r="D138" s="252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2"/>
      <c r="S138" s="252"/>
      <c r="T138" s="252"/>
      <c r="U138" s="252"/>
      <c r="V138" s="252"/>
      <c r="W138" s="252"/>
      <c r="X138" s="252"/>
      <c r="Y138" s="252"/>
      <c r="Z138" s="252"/>
      <c r="AA138" s="252"/>
      <c r="AB138" s="253"/>
      <c r="AC138" s="237" t="s">
        <v>405</v>
      </c>
      <c r="AD138" s="238"/>
      <c r="AE138" s="238"/>
      <c r="AF138" s="239"/>
      <c r="AG138" s="17"/>
      <c r="AH138" s="17">
        <v>1411</v>
      </c>
      <c r="AI138" s="17"/>
      <c r="AJ138" s="17"/>
      <c r="AK138" s="17">
        <v>1411</v>
      </c>
      <c r="AL138" s="17"/>
    </row>
    <row r="139" spans="1:39" hidden="1">
      <c r="A139" s="232" t="s">
        <v>406</v>
      </c>
      <c r="B139" s="233"/>
      <c r="C139" s="251" t="s">
        <v>407</v>
      </c>
      <c r="D139" s="252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  <c r="R139" s="252"/>
      <c r="S139" s="252"/>
      <c r="T139" s="252"/>
      <c r="U139" s="252"/>
      <c r="V139" s="252"/>
      <c r="W139" s="252"/>
      <c r="X139" s="252"/>
      <c r="Y139" s="252"/>
      <c r="Z139" s="252"/>
      <c r="AA139" s="252"/>
      <c r="AB139" s="253"/>
      <c r="AC139" s="237" t="s">
        <v>408</v>
      </c>
      <c r="AD139" s="238"/>
      <c r="AE139" s="238"/>
      <c r="AF139" s="239"/>
      <c r="AG139" s="17"/>
      <c r="AH139" s="17"/>
      <c r="AI139" s="17"/>
      <c r="AJ139" s="17"/>
      <c r="AK139" s="17"/>
      <c r="AL139" s="17"/>
    </row>
    <row r="140" spans="1:39" hidden="1">
      <c r="A140" s="232" t="s">
        <v>409</v>
      </c>
      <c r="B140" s="233"/>
      <c r="C140" s="251" t="s">
        <v>410</v>
      </c>
      <c r="D140" s="252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  <c r="R140" s="252"/>
      <c r="S140" s="252"/>
      <c r="T140" s="252"/>
      <c r="U140" s="252"/>
      <c r="V140" s="252"/>
      <c r="W140" s="252"/>
      <c r="X140" s="252"/>
      <c r="Y140" s="252"/>
      <c r="Z140" s="252"/>
      <c r="AA140" s="252"/>
      <c r="AB140" s="253"/>
      <c r="AC140" s="237" t="s">
        <v>411</v>
      </c>
      <c r="AD140" s="238"/>
      <c r="AE140" s="238"/>
      <c r="AF140" s="239"/>
      <c r="AG140" s="17"/>
      <c r="AH140" s="17"/>
      <c r="AI140" s="17"/>
      <c r="AJ140" s="17"/>
      <c r="AK140" s="17"/>
      <c r="AL140" s="17"/>
    </row>
    <row r="141" spans="1:39">
      <c r="A141" s="243" t="s">
        <v>412</v>
      </c>
      <c r="B141" s="244"/>
      <c r="C141" s="254" t="s">
        <v>413</v>
      </c>
      <c r="D141" s="255"/>
      <c r="E141" s="255"/>
      <c r="F141" s="255"/>
      <c r="G141" s="255"/>
      <c r="H141" s="255"/>
      <c r="I141" s="255"/>
      <c r="J141" s="255"/>
      <c r="K141" s="255"/>
      <c r="L141" s="255"/>
      <c r="M141" s="255"/>
      <c r="N141" s="255"/>
      <c r="O141" s="255"/>
      <c r="P141" s="255"/>
      <c r="Q141" s="255"/>
      <c r="R141" s="255"/>
      <c r="S141" s="255"/>
      <c r="T141" s="255"/>
      <c r="U141" s="255"/>
      <c r="V141" s="255"/>
      <c r="W141" s="255"/>
      <c r="X141" s="255"/>
      <c r="Y141" s="255"/>
      <c r="Z141" s="255"/>
      <c r="AA141" s="255"/>
      <c r="AB141" s="256"/>
      <c r="AC141" s="248" t="s">
        <v>414</v>
      </c>
      <c r="AD141" s="249"/>
      <c r="AE141" s="249"/>
      <c r="AF141" s="250"/>
      <c r="AG141" s="17">
        <f>AG133</f>
        <v>0</v>
      </c>
      <c r="AH141" s="17">
        <f>AH138+AH133</f>
        <v>3261</v>
      </c>
      <c r="AI141" s="17">
        <f t="shared" ref="AI141:AL141" si="6">AI138+AI133</f>
        <v>0</v>
      </c>
      <c r="AJ141" s="17">
        <f t="shared" si="6"/>
        <v>0</v>
      </c>
      <c r="AK141" s="17">
        <f t="shared" si="6"/>
        <v>1644</v>
      </c>
      <c r="AL141" s="17">
        <f t="shared" si="6"/>
        <v>0</v>
      </c>
      <c r="AM141" s="180"/>
    </row>
    <row r="142" spans="1:39" hidden="1">
      <c r="A142" s="232">
        <v>45</v>
      </c>
      <c r="B142" s="257"/>
      <c r="C142" s="251" t="s">
        <v>415</v>
      </c>
      <c r="D142" s="252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  <c r="R142" s="252"/>
      <c r="S142" s="252"/>
      <c r="T142" s="252"/>
      <c r="U142" s="252"/>
      <c r="V142" s="252"/>
      <c r="W142" s="252"/>
      <c r="X142" s="252"/>
      <c r="Y142" s="252"/>
      <c r="Z142" s="252"/>
      <c r="AA142" s="252"/>
      <c r="AB142" s="253"/>
      <c r="AC142" s="237" t="s">
        <v>416</v>
      </c>
      <c r="AD142" s="238"/>
      <c r="AE142" s="238"/>
      <c r="AF142" s="239"/>
      <c r="AG142" s="17"/>
      <c r="AH142" s="17"/>
      <c r="AI142" s="17"/>
      <c r="AJ142" s="17"/>
      <c r="AK142" s="17"/>
      <c r="AL142" s="17"/>
    </row>
    <row r="143" spans="1:39" hidden="1">
      <c r="A143" s="232">
        <v>46</v>
      </c>
      <c r="B143" s="257"/>
      <c r="C143" s="251" t="s">
        <v>417</v>
      </c>
      <c r="D143" s="252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  <c r="R143" s="252"/>
      <c r="S143" s="252"/>
      <c r="T143" s="252"/>
      <c r="U143" s="252"/>
      <c r="V143" s="252"/>
      <c r="W143" s="252"/>
      <c r="X143" s="252"/>
      <c r="Y143" s="252"/>
      <c r="Z143" s="252"/>
      <c r="AA143" s="252"/>
      <c r="AB143" s="253"/>
      <c r="AC143" s="237" t="s">
        <v>418</v>
      </c>
      <c r="AD143" s="238"/>
      <c r="AE143" s="238"/>
      <c r="AF143" s="239"/>
      <c r="AG143" s="17"/>
      <c r="AH143" s="17"/>
      <c r="AI143" s="17"/>
      <c r="AJ143" s="17"/>
      <c r="AK143" s="17"/>
      <c r="AL143" s="17"/>
    </row>
    <row r="144" spans="1:39" hidden="1">
      <c r="A144" s="232">
        <v>47</v>
      </c>
      <c r="B144" s="257"/>
      <c r="C144" s="251" t="s">
        <v>419</v>
      </c>
      <c r="D144" s="252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  <c r="R144" s="252"/>
      <c r="S144" s="252"/>
      <c r="T144" s="252"/>
      <c r="U144" s="252"/>
      <c r="V144" s="252"/>
      <c r="W144" s="252"/>
      <c r="X144" s="252"/>
      <c r="Y144" s="252"/>
      <c r="Z144" s="252"/>
      <c r="AA144" s="252"/>
      <c r="AB144" s="253"/>
      <c r="AC144" s="237" t="s">
        <v>420</v>
      </c>
      <c r="AD144" s="238"/>
      <c r="AE144" s="238"/>
      <c r="AF144" s="239"/>
      <c r="AG144" s="17"/>
      <c r="AH144" s="17"/>
      <c r="AI144" s="17"/>
      <c r="AJ144" s="17"/>
      <c r="AK144" s="17"/>
      <c r="AL144" s="17"/>
    </row>
    <row r="145" spans="1:39" hidden="1">
      <c r="A145" s="232">
        <v>48</v>
      </c>
      <c r="B145" s="257"/>
      <c r="C145" s="251" t="s">
        <v>421</v>
      </c>
      <c r="D145" s="252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  <c r="R145" s="252"/>
      <c r="S145" s="252"/>
      <c r="T145" s="252"/>
      <c r="U145" s="252"/>
      <c r="V145" s="252"/>
      <c r="W145" s="252"/>
      <c r="X145" s="252"/>
      <c r="Y145" s="252"/>
      <c r="Z145" s="252"/>
      <c r="AA145" s="252"/>
      <c r="AB145" s="253"/>
      <c r="AC145" s="237" t="s">
        <v>422</v>
      </c>
      <c r="AD145" s="238"/>
      <c r="AE145" s="238"/>
      <c r="AF145" s="239"/>
      <c r="AG145" s="17"/>
      <c r="AH145" s="17"/>
      <c r="AI145" s="17"/>
      <c r="AJ145" s="17"/>
      <c r="AK145" s="17"/>
      <c r="AL145" s="17"/>
    </row>
    <row r="146" spans="1:39" hidden="1">
      <c r="A146" s="232">
        <v>49</v>
      </c>
      <c r="B146" s="257"/>
      <c r="C146" s="251" t="s">
        <v>423</v>
      </c>
      <c r="D146" s="252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  <c r="R146" s="252"/>
      <c r="S146" s="252"/>
      <c r="T146" s="252"/>
      <c r="U146" s="252"/>
      <c r="V146" s="252"/>
      <c r="W146" s="252"/>
      <c r="X146" s="252"/>
      <c r="Y146" s="252"/>
      <c r="Z146" s="252"/>
      <c r="AA146" s="252"/>
      <c r="AB146" s="253"/>
      <c r="AC146" s="237" t="s">
        <v>424</v>
      </c>
      <c r="AD146" s="238"/>
      <c r="AE146" s="238"/>
      <c r="AF146" s="239"/>
      <c r="AG146" s="17"/>
      <c r="AH146" s="17"/>
      <c r="AI146" s="17"/>
      <c r="AJ146" s="17"/>
      <c r="AK146" s="17"/>
      <c r="AL146" s="17"/>
    </row>
    <row r="147" spans="1:39" hidden="1">
      <c r="A147" s="243">
        <v>50</v>
      </c>
      <c r="B147" s="258"/>
      <c r="C147" s="245" t="s">
        <v>425</v>
      </c>
      <c r="D147" s="246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  <c r="R147" s="246"/>
      <c r="S147" s="246"/>
      <c r="T147" s="246"/>
      <c r="U147" s="246"/>
      <c r="V147" s="246"/>
      <c r="W147" s="246"/>
      <c r="X147" s="246"/>
      <c r="Y147" s="246"/>
      <c r="Z147" s="246"/>
      <c r="AA147" s="246"/>
      <c r="AB147" s="247"/>
      <c r="AC147" s="248" t="s">
        <v>426</v>
      </c>
      <c r="AD147" s="249"/>
      <c r="AE147" s="249"/>
      <c r="AF147" s="250"/>
      <c r="AG147" s="17"/>
      <c r="AH147" s="17"/>
      <c r="AI147" s="17"/>
      <c r="AJ147" s="17"/>
      <c r="AK147" s="17"/>
      <c r="AL147" s="17"/>
    </row>
    <row r="148" spans="1:39" hidden="1">
      <c r="A148" s="232">
        <v>51</v>
      </c>
      <c r="B148" s="257"/>
      <c r="C148" s="251" t="s">
        <v>427</v>
      </c>
      <c r="D148" s="252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  <c r="R148" s="252"/>
      <c r="S148" s="252"/>
      <c r="T148" s="252"/>
      <c r="U148" s="252"/>
      <c r="V148" s="252"/>
      <c r="W148" s="252"/>
      <c r="X148" s="252"/>
      <c r="Y148" s="252"/>
      <c r="Z148" s="252"/>
      <c r="AA148" s="252"/>
      <c r="AB148" s="253"/>
      <c r="AC148" s="237" t="s">
        <v>428</v>
      </c>
      <c r="AD148" s="238"/>
      <c r="AE148" s="238"/>
      <c r="AF148" s="239"/>
      <c r="AG148" s="17"/>
      <c r="AH148" s="17"/>
      <c r="AI148" s="17"/>
      <c r="AJ148" s="17"/>
      <c r="AK148" s="17"/>
      <c r="AL148" s="17"/>
    </row>
    <row r="149" spans="1:39" hidden="1">
      <c r="A149" s="232">
        <v>52</v>
      </c>
      <c r="B149" s="257"/>
      <c r="C149" s="240" t="s">
        <v>429</v>
      </c>
      <c r="D149" s="241"/>
      <c r="E149" s="241"/>
      <c r="F149" s="241"/>
      <c r="G149" s="241"/>
      <c r="H149" s="241"/>
      <c r="I149" s="241"/>
      <c r="J149" s="241"/>
      <c r="K149" s="241"/>
      <c r="L149" s="241"/>
      <c r="M149" s="241"/>
      <c r="N149" s="241"/>
      <c r="O149" s="241"/>
      <c r="P149" s="241"/>
      <c r="Q149" s="241"/>
      <c r="R149" s="241"/>
      <c r="S149" s="241"/>
      <c r="T149" s="241"/>
      <c r="U149" s="241"/>
      <c r="V149" s="241"/>
      <c r="W149" s="241"/>
      <c r="X149" s="241"/>
      <c r="Y149" s="241"/>
      <c r="Z149" s="241"/>
      <c r="AA149" s="241"/>
      <c r="AB149" s="242"/>
      <c r="AC149" s="237" t="s">
        <v>430</v>
      </c>
      <c r="AD149" s="238"/>
      <c r="AE149" s="238"/>
      <c r="AF149" s="239"/>
      <c r="AG149" s="17"/>
      <c r="AH149" s="17"/>
      <c r="AI149" s="17"/>
      <c r="AJ149" s="17"/>
      <c r="AK149" s="17"/>
      <c r="AL149" s="17"/>
    </row>
    <row r="150" spans="1:39" hidden="1">
      <c r="A150" s="232">
        <v>53</v>
      </c>
      <c r="B150" s="257"/>
      <c r="C150" s="251" t="s">
        <v>431</v>
      </c>
      <c r="D150" s="252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  <c r="R150" s="252"/>
      <c r="S150" s="252"/>
      <c r="T150" s="252"/>
      <c r="U150" s="252"/>
      <c r="V150" s="252"/>
      <c r="W150" s="252"/>
      <c r="X150" s="252"/>
      <c r="Y150" s="252"/>
      <c r="Z150" s="252"/>
      <c r="AA150" s="252"/>
      <c r="AB150" s="253"/>
      <c r="AC150" s="237" t="s">
        <v>432</v>
      </c>
      <c r="AD150" s="238"/>
      <c r="AE150" s="238"/>
      <c r="AF150" s="239"/>
      <c r="AG150" s="17"/>
      <c r="AH150" s="17"/>
      <c r="AI150" s="17"/>
      <c r="AJ150" s="17"/>
      <c r="AK150" s="17"/>
      <c r="AL150" s="17"/>
    </row>
    <row r="151" spans="1:39" hidden="1">
      <c r="A151" s="243">
        <v>54</v>
      </c>
      <c r="B151" s="258"/>
      <c r="C151" s="245" t="s">
        <v>433</v>
      </c>
      <c r="D151" s="246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  <c r="R151" s="246"/>
      <c r="S151" s="246"/>
      <c r="T151" s="246"/>
      <c r="U151" s="246"/>
      <c r="V151" s="246"/>
      <c r="W151" s="246"/>
      <c r="X151" s="246"/>
      <c r="Y151" s="246"/>
      <c r="Z151" s="246"/>
      <c r="AA151" s="246"/>
      <c r="AB151" s="247"/>
      <c r="AC151" s="248" t="s">
        <v>434</v>
      </c>
      <c r="AD151" s="249"/>
      <c r="AE151" s="249"/>
      <c r="AF151" s="250"/>
      <c r="AG151" s="17"/>
      <c r="AH151" s="17"/>
      <c r="AI151" s="17"/>
      <c r="AJ151" s="17"/>
      <c r="AK151" s="17"/>
      <c r="AL151" s="17"/>
    </row>
    <row r="152" spans="1:39" hidden="1">
      <c r="A152" s="232">
        <v>55</v>
      </c>
      <c r="B152" s="257"/>
      <c r="C152" s="251" t="s">
        <v>435</v>
      </c>
      <c r="D152" s="252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  <c r="R152" s="252"/>
      <c r="S152" s="252"/>
      <c r="T152" s="252"/>
      <c r="U152" s="252"/>
      <c r="V152" s="252"/>
      <c r="W152" s="252"/>
      <c r="X152" s="252"/>
      <c r="Y152" s="252"/>
      <c r="Z152" s="252"/>
      <c r="AA152" s="252"/>
      <c r="AB152" s="253"/>
      <c r="AC152" s="237" t="s">
        <v>436</v>
      </c>
      <c r="AD152" s="238"/>
      <c r="AE152" s="238"/>
      <c r="AF152" s="239"/>
      <c r="AG152" s="17"/>
      <c r="AH152" s="17"/>
      <c r="AI152" s="17"/>
      <c r="AJ152" s="17"/>
      <c r="AK152" s="17"/>
      <c r="AL152" s="17"/>
    </row>
    <row r="153" spans="1:39" hidden="1">
      <c r="A153" s="232">
        <v>56</v>
      </c>
      <c r="B153" s="257"/>
      <c r="C153" s="240" t="s">
        <v>437</v>
      </c>
      <c r="D153" s="241"/>
      <c r="E153" s="241"/>
      <c r="F153" s="241"/>
      <c r="G153" s="241"/>
      <c r="H153" s="241"/>
      <c r="I153" s="241"/>
      <c r="J153" s="241"/>
      <c r="K153" s="241"/>
      <c r="L153" s="241"/>
      <c r="M153" s="241"/>
      <c r="N153" s="241"/>
      <c r="O153" s="241"/>
      <c r="P153" s="241"/>
      <c r="Q153" s="241"/>
      <c r="R153" s="241"/>
      <c r="S153" s="241"/>
      <c r="T153" s="241"/>
      <c r="U153" s="241"/>
      <c r="V153" s="241"/>
      <c r="W153" s="241"/>
      <c r="X153" s="241"/>
      <c r="Y153" s="241"/>
      <c r="Z153" s="241"/>
      <c r="AA153" s="241"/>
      <c r="AB153" s="242"/>
      <c r="AC153" s="237" t="s">
        <v>438</v>
      </c>
      <c r="AD153" s="238"/>
      <c r="AE153" s="238"/>
      <c r="AF153" s="239"/>
      <c r="AG153" s="17"/>
      <c r="AH153" s="17"/>
      <c r="AI153" s="17"/>
      <c r="AJ153" s="17"/>
      <c r="AK153" s="17"/>
      <c r="AL153" s="17"/>
    </row>
    <row r="154" spans="1:39" hidden="1">
      <c r="A154" s="232">
        <v>57</v>
      </c>
      <c r="B154" s="257"/>
      <c r="C154" s="251" t="s">
        <v>439</v>
      </c>
      <c r="D154" s="252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  <c r="R154" s="252"/>
      <c r="S154" s="252"/>
      <c r="T154" s="252"/>
      <c r="U154" s="252"/>
      <c r="V154" s="252"/>
      <c r="W154" s="252"/>
      <c r="X154" s="252"/>
      <c r="Y154" s="252"/>
      <c r="Z154" s="252"/>
      <c r="AA154" s="252"/>
      <c r="AB154" s="253"/>
      <c r="AC154" s="237" t="s">
        <v>440</v>
      </c>
      <c r="AD154" s="238"/>
      <c r="AE154" s="238"/>
      <c r="AF154" s="239"/>
      <c r="AG154" s="17"/>
      <c r="AH154" s="17"/>
      <c r="AI154" s="17"/>
      <c r="AJ154" s="17"/>
      <c r="AK154" s="17"/>
      <c r="AL154" s="17"/>
    </row>
    <row r="155" spans="1:39" hidden="1">
      <c r="A155" s="243">
        <v>58</v>
      </c>
      <c r="B155" s="258"/>
      <c r="C155" s="245" t="s">
        <v>441</v>
      </c>
      <c r="D155" s="246"/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  <c r="R155" s="246"/>
      <c r="S155" s="246"/>
      <c r="T155" s="246"/>
      <c r="U155" s="246"/>
      <c r="V155" s="246"/>
      <c r="W155" s="246"/>
      <c r="X155" s="246"/>
      <c r="Y155" s="246"/>
      <c r="Z155" s="246"/>
      <c r="AA155" s="246"/>
      <c r="AB155" s="247"/>
      <c r="AC155" s="248" t="s">
        <v>442</v>
      </c>
      <c r="AD155" s="249"/>
      <c r="AE155" s="249"/>
      <c r="AF155" s="250"/>
      <c r="AG155" s="17"/>
      <c r="AH155" s="17"/>
      <c r="AI155" s="17"/>
      <c r="AJ155" s="17"/>
      <c r="AK155" s="17"/>
      <c r="AL155" s="17"/>
    </row>
    <row r="156" spans="1:39">
      <c r="A156" s="243">
        <v>59</v>
      </c>
      <c r="B156" s="258"/>
      <c r="C156" s="254" t="s">
        <v>443</v>
      </c>
      <c r="D156" s="255"/>
      <c r="E156" s="255"/>
      <c r="F156" s="255"/>
      <c r="G156" s="255"/>
      <c r="H156" s="255"/>
      <c r="I156" s="255"/>
      <c r="J156" s="255"/>
      <c r="K156" s="255"/>
      <c r="L156" s="255"/>
      <c r="M156" s="255"/>
      <c r="N156" s="255"/>
      <c r="O156" s="255"/>
      <c r="P156" s="255"/>
      <c r="Q156" s="255"/>
      <c r="R156" s="255"/>
      <c r="S156" s="255"/>
      <c r="T156" s="255"/>
      <c r="U156" s="255"/>
      <c r="V156" s="255"/>
      <c r="W156" s="255"/>
      <c r="X156" s="255"/>
      <c r="Y156" s="255"/>
      <c r="Z156" s="255"/>
      <c r="AA156" s="255"/>
      <c r="AB156" s="256"/>
      <c r="AC156" s="248" t="s">
        <v>444</v>
      </c>
      <c r="AD156" s="249"/>
      <c r="AE156" s="249"/>
      <c r="AF156" s="250"/>
      <c r="AG156" s="17">
        <f>AG110+AG141</f>
        <v>7200000</v>
      </c>
      <c r="AH156" s="17">
        <f t="shared" ref="AH156:AK156" si="7">AH110+AH141</f>
        <v>7203261</v>
      </c>
      <c r="AI156" s="17">
        <f t="shared" si="7"/>
        <v>0</v>
      </c>
      <c r="AJ156" s="17">
        <f t="shared" si="7"/>
        <v>0</v>
      </c>
      <c r="AK156" s="17">
        <f t="shared" si="7"/>
        <v>7201644</v>
      </c>
      <c r="AL156" s="17"/>
      <c r="AM156" t="s">
        <v>281</v>
      </c>
    </row>
    <row r="157" spans="1:39" ht="30" hidden="1" customHeight="1">
      <c r="A157" s="18">
        <v>60</v>
      </c>
      <c r="C157" s="259" t="s">
        <v>547</v>
      </c>
      <c r="D157" s="260"/>
      <c r="E157" s="260"/>
      <c r="F157" s="260"/>
      <c r="G157" s="260"/>
      <c r="H157" s="260"/>
      <c r="I157" s="260"/>
      <c r="J157" s="260"/>
      <c r="K157" s="260"/>
      <c r="AC157" s="19"/>
      <c r="AG157" s="17"/>
      <c r="AH157" s="17"/>
      <c r="AI157" s="17"/>
      <c r="AJ157" s="17"/>
      <c r="AK157" s="17"/>
      <c r="AL157" s="17"/>
    </row>
    <row r="158" spans="1:39" hidden="1">
      <c r="A158" s="18">
        <v>61</v>
      </c>
      <c r="C158" s="254" t="s">
        <v>548</v>
      </c>
      <c r="D158" s="255"/>
      <c r="E158" s="255"/>
      <c r="F158" s="255"/>
      <c r="G158" s="255"/>
      <c r="H158" s="255"/>
      <c r="I158" s="255"/>
      <c r="J158" s="255"/>
      <c r="K158" s="255"/>
      <c r="AC158" s="19"/>
      <c r="AG158" s="17"/>
      <c r="AH158" s="17"/>
      <c r="AI158" s="17"/>
      <c r="AJ158" s="17"/>
      <c r="AK158" s="17"/>
      <c r="AL158" s="17"/>
    </row>
    <row r="159" spans="1:39" hidden="1">
      <c r="A159" s="18">
        <v>62</v>
      </c>
      <c r="C159" s="251" t="s">
        <v>549</v>
      </c>
      <c r="D159" s="252"/>
      <c r="E159" s="252"/>
      <c r="F159" s="252"/>
      <c r="G159" s="252"/>
      <c r="H159" s="252"/>
      <c r="I159" s="252"/>
      <c r="J159" s="252"/>
      <c r="K159" s="252"/>
      <c r="AC159" s="19"/>
      <c r="AG159" s="17"/>
      <c r="AH159" s="17"/>
      <c r="AI159" s="17"/>
      <c r="AJ159" s="17"/>
      <c r="AK159" s="17"/>
      <c r="AL159" s="17"/>
    </row>
    <row r="160" spans="1:39" hidden="1">
      <c r="A160" s="18">
        <v>63</v>
      </c>
      <c r="C160" s="254" t="s">
        <v>550</v>
      </c>
      <c r="D160" s="255"/>
      <c r="E160" s="255"/>
      <c r="F160" s="255"/>
      <c r="G160" s="255"/>
      <c r="H160" s="255"/>
      <c r="I160" s="255"/>
      <c r="J160" s="255"/>
      <c r="K160" s="255"/>
      <c r="AC160" s="19"/>
      <c r="AG160" s="17"/>
      <c r="AH160" s="17"/>
      <c r="AI160" s="17"/>
      <c r="AJ160" s="17"/>
      <c r="AK160" s="17"/>
      <c r="AL160" s="17"/>
    </row>
    <row r="161" spans="1:38" hidden="1">
      <c r="A161" s="18">
        <v>64</v>
      </c>
      <c r="C161" s="251" t="s">
        <v>551</v>
      </c>
      <c r="D161" s="252"/>
      <c r="E161" s="252"/>
      <c r="F161" s="252"/>
      <c r="G161" s="252"/>
      <c r="H161" s="252"/>
      <c r="I161" s="252"/>
      <c r="J161" s="252"/>
      <c r="K161" s="252"/>
      <c r="AC161" s="19"/>
      <c r="AG161" s="17"/>
      <c r="AH161" s="17"/>
      <c r="AI161" s="17"/>
      <c r="AJ161" s="17"/>
      <c r="AK161" s="17"/>
      <c r="AL161" s="17"/>
    </row>
    <row r="162" spans="1:38" hidden="1">
      <c r="A162" s="18">
        <v>65</v>
      </c>
      <c r="C162" s="251" t="s">
        <v>552</v>
      </c>
      <c r="D162" s="252"/>
      <c r="E162" s="252"/>
      <c r="F162" s="252"/>
      <c r="G162" s="252"/>
      <c r="H162" s="252"/>
      <c r="I162" s="252"/>
      <c r="J162" s="252"/>
      <c r="K162" s="252"/>
      <c r="AC162" s="19"/>
      <c r="AG162" s="17"/>
      <c r="AH162" s="17"/>
      <c r="AI162" s="17"/>
      <c r="AJ162" s="17"/>
      <c r="AK162" s="17"/>
      <c r="AL162" s="17"/>
    </row>
    <row r="163" spans="1:38" ht="28.5" hidden="1" customHeight="1">
      <c r="A163" s="18">
        <v>66</v>
      </c>
      <c r="C163" s="259" t="s">
        <v>553</v>
      </c>
      <c r="D163" s="260"/>
      <c r="E163" s="260"/>
      <c r="F163" s="260"/>
      <c r="G163" s="260"/>
      <c r="H163" s="260"/>
      <c r="I163" s="260"/>
      <c r="J163" s="260"/>
      <c r="K163" s="260"/>
      <c r="AC163" s="19"/>
      <c r="AG163" s="17"/>
      <c r="AH163" s="17"/>
      <c r="AI163" s="17"/>
      <c r="AJ163" s="17"/>
      <c r="AK163" s="17"/>
      <c r="AL163" s="17"/>
    </row>
    <row r="164" spans="1:38" ht="15.75">
      <c r="A164" s="18">
        <v>60</v>
      </c>
      <c r="C164" s="259" t="s">
        <v>445</v>
      </c>
      <c r="D164" s="260"/>
      <c r="E164" s="260"/>
      <c r="F164" s="260"/>
      <c r="G164" s="260"/>
      <c r="H164" s="260"/>
      <c r="I164" s="260"/>
      <c r="J164" s="260"/>
      <c r="K164" s="260"/>
      <c r="AC164" s="19"/>
      <c r="AG164" s="17"/>
      <c r="AH164" s="17"/>
      <c r="AI164" s="17"/>
      <c r="AJ164" s="17"/>
      <c r="AK164" s="17"/>
      <c r="AL164" s="17"/>
    </row>
    <row r="165" spans="1:38" ht="12" hidden="1" customHeight="1">
      <c r="A165" s="261" t="s">
        <v>8</v>
      </c>
      <c r="B165" s="262"/>
      <c r="C165" s="223" t="s">
        <v>9</v>
      </c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19"/>
      <c r="AG165" s="17"/>
      <c r="AH165" s="17"/>
      <c r="AI165" s="17"/>
      <c r="AJ165" s="17"/>
      <c r="AK165" s="17"/>
      <c r="AL165" s="17"/>
    </row>
    <row r="166" spans="1:38" hidden="1">
      <c r="A166" s="263" t="s">
        <v>283</v>
      </c>
      <c r="B166" s="264"/>
      <c r="C166" s="265" t="s">
        <v>446</v>
      </c>
      <c r="D166" s="266"/>
      <c r="E166" s="266"/>
      <c r="F166" s="266"/>
      <c r="G166" s="266"/>
      <c r="H166" s="266"/>
      <c r="I166" s="266"/>
      <c r="J166" s="266"/>
      <c r="K166" s="266"/>
      <c r="L166" s="266"/>
      <c r="M166" s="266"/>
      <c r="N166" s="266"/>
      <c r="O166" s="266"/>
      <c r="P166" s="266"/>
      <c r="Q166" s="266"/>
      <c r="R166" s="266"/>
      <c r="S166" s="266"/>
      <c r="T166" s="266"/>
      <c r="U166" s="266"/>
      <c r="V166" s="266"/>
      <c r="W166" s="266"/>
      <c r="X166" s="266"/>
      <c r="Y166" s="266"/>
      <c r="Z166" s="266"/>
      <c r="AA166" s="266"/>
      <c r="AB166" s="267"/>
      <c r="AC166" s="268" t="s">
        <v>447</v>
      </c>
      <c r="AD166" s="269"/>
      <c r="AE166" s="269"/>
      <c r="AF166" s="269"/>
      <c r="AG166" s="17"/>
      <c r="AH166" s="17"/>
      <c r="AI166" s="17"/>
      <c r="AJ166" s="17"/>
      <c r="AK166" s="17"/>
      <c r="AL166" s="17"/>
    </row>
    <row r="167" spans="1:38" hidden="1">
      <c r="A167" s="263" t="s">
        <v>286</v>
      </c>
      <c r="B167" s="264"/>
      <c r="C167" s="265" t="s">
        <v>448</v>
      </c>
      <c r="D167" s="266"/>
      <c r="E167" s="266"/>
      <c r="F167" s="266"/>
      <c r="G167" s="266"/>
      <c r="H167" s="266"/>
      <c r="I167" s="266"/>
      <c r="J167" s="266"/>
      <c r="K167" s="266"/>
      <c r="L167" s="266"/>
      <c r="M167" s="266"/>
      <c r="N167" s="266"/>
      <c r="O167" s="266"/>
      <c r="P167" s="266"/>
      <c r="Q167" s="266"/>
      <c r="R167" s="266"/>
      <c r="S167" s="266"/>
      <c r="T167" s="266"/>
      <c r="U167" s="266"/>
      <c r="V167" s="266"/>
      <c r="W167" s="266"/>
      <c r="X167" s="266"/>
      <c r="Y167" s="266"/>
      <c r="Z167" s="266"/>
      <c r="AA167" s="266"/>
      <c r="AB167" s="267"/>
      <c r="AC167" s="268" t="s">
        <v>449</v>
      </c>
      <c r="AD167" s="269"/>
      <c r="AE167" s="269"/>
      <c r="AF167" s="269"/>
      <c r="AG167" s="17"/>
      <c r="AH167" s="17"/>
      <c r="AI167" s="17"/>
      <c r="AJ167" s="17"/>
      <c r="AK167" s="17"/>
      <c r="AL167" s="17"/>
    </row>
    <row r="168" spans="1:38" hidden="1">
      <c r="A168" s="263" t="s">
        <v>289</v>
      </c>
      <c r="B168" s="264"/>
      <c r="C168" s="265" t="s">
        <v>450</v>
      </c>
      <c r="D168" s="266"/>
      <c r="E168" s="266"/>
      <c r="F168" s="266"/>
      <c r="G168" s="266"/>
      <c r="H168" s="266"/>
      <c r="I168" s="266"/>
      <c r="J168" s="266"/>
      <c r="K168" s="266"/>
      <c r="L168" s="266"/>
      <c r="M168" s="266"/>
      <c r="N168" s="266"/>
      <c r="O168" s="266"/>
      <c r="P168" s="266"/>
      <c r="Q168" s="266"/>
      <c r="R168" s="266"/>
      <c r="S168" s="266"/>
      <c r="T168" s="266"/>
      <c r="U168" s="266"/>
      <c r="V168" s="266"/>
      <c r="W168" s="266"/>
      <c r="X168" s="266"/>
      <c r="Y168" s="266"/>
      <c r="Z168" s="266"/>
      <c r="AA168" s="266"/>
      <c r="AB168" s="267"/>
      <c r="AC168" s="268" t="s">
        <v>451</v>
      </c>
      <c r="AD168" s="269"/>
      <c r="AE168" s="269"/>
      <c r="AF168" s="269"/>
      <c r="AG168" s="17"/>
      <c r="AH168" s="17"/>
      <c r="AI168" s="17"/>
      <c r="AJ168" s="17"/>
      <c r="AK168" s="17"/>
      <c r="AL168" s="17"/>
    </row>
    <row r="169" spans="1:38" hidden="1">
      <c r="A169" s="270" t="s">
        <v>292</v>
      </c>
      <c r="B169" s="271"/>
      <c r="C169" s="272" t="s">
        <v>452</v>
      </c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4"/>
      <c r="AC169" s="275" t="s">
        <v>453</v>
      </c>
      <c r="AD169" s="276"/>
      <c r="AE169" s="276"/>
      <c r="AF169" s="276"/>
      <c r="AG169" s="17"/>
      <c r="AH169" s="17"/>
      <c r="AI169" s="17"/>
      <c r="AJ169" s="17"/>
      <c r="AK169" s="17"/>
      <c r="AL169" s="17"/>
    </row>
    <row r="170" spans="1:38" hidden="1">
      <c r="A170" s="263" t="s">
        <v>295</v>
      </c>
      <c r="B170" s="264"/>
      <c r="C170" s="277" t="s">
        <v>454</v>
      </c>
      <c r="D170" s="278"/>
      <c r="E170" s="278"/>
      <c r="F170" s="278"/>
      <c r="G170" s="278"/>
      <c r="H170" s="278"/>
      <c r="I170" s="278"/>
      <c r="J170" s="278"/>
      <c r="K170" s="278"/>
      <c r="L170" s="278"/>
      <c r="M170" s="278"/>
      <c r="N170" s="278"/>
      <c r="O170" s="278"/>
      <c r="P170" s="278"/>
      <c r="Q170" s="278"/>
      <c r="R170" s="278"/>
      <c r="S170" s="278"/>
      <c r="T170" s="278"/>
      <c r="U170" s="278"/>
      <c r="V170" s="278"/>
      <c r="W170" s="278"/>
      <c r="X170" s="278"/>
      <c r="Y170" s="278"/>
      <c r="Z170" s="278"/>
      <c r="AA170" s="278"/>
      <c r="AB170" s="279"/>
      <c r="AC170" s="268" t="s">
        <v>455</v>
      </c>
      <c r="AD170" s="269"/>
      <c r="AE170" s="269"/>
      <c r="AF170" s="269"/>
      <c r="AG170" s="17"/>
      <c r="AH170" s="17"/>
      <c r="AI170" s="17"/>
      <c r="AJ170" s="17"/>
      <c r="AK170" s="17"/>
      <c r="AL170" s="17"/>
    </row>
    <row r="171" spans="1:38" hidden="1">
      <c r="A171" s="263" t="s">
        <v>298</v>
      </c>
      <c r="B171" s="264"/>
      <c r="C171" s="277" t="s">
        <v>456</v>
      </c>
      <c r="D171" s="278"/>
      <c r="E171" s="278"/>
      <c r="F171" s="278"/>
      <c r="G171" s="278"/>
      <c r="H171" s="278"/>
      <c r="I171" s="278"/>
      <c r="J171" s="278"/>
      <c r="K171" s="278"/>
      <c r="L171" s="278"/>
      <c r="M171" s="278"/>
      <c r="N171" s="278"/>
      <c r="O171" s="278"/>
      <c r="P171" s="278"/>
      <c r="Q171" s="278"/>
      <c r="R171" s="278"/>
      <c r="S171" s="278"/>
      <c r="T171" s="278"/>
      <c r="U171" s="278"/>
      <c r="V171" s="278"/>
      <c r="W171" s="278"/>
      <c r="X171" s="278"/>
      <c r="Y171" s="278"/>
      <c r="Z171" s="278"/>
      <c r="AA171" s="278"/>
      <c r="AB171" s="279"/>
      <c r="AC171" s="268" t="s">
        <v>457</v>
      </c>
      <c r="AD171" s="269"/>
      <c r="AE171" s="269"/>
      <c r="AF171" s="269"/>
      <c r="AG171" s="17"/>
      <c r="AH171" s="17"/>
      <c r="AI171" s="17"/>
      <c r="AJ171" s="17"/>
      <c r="AK171" s="17"/>
      <c r="AL171" s="17"/>
    </row>
    <row r="172" spans="1:38" hidden="1">
      <c r="A172" s="263" t="s">
        <v>301</v>
      </c>
      <c r="B172" s="264"/>
      <c r="C172" s="265" t="s">
        <v>458</v>
      </c>
      <c r="D172" s="266"/>
      <c r="E172" s="266"/>
      <c r="F172" s="266"/>
      <c r="G172" s="266"/>
      <c r="H172" s="266"/>
      <c r="I172" s="266"/>
      <c r="J172" s="266"/>
      <c r="K172" s="266"/>
      <c r="L172" s="266"/>
      <c r="M172" s="266"/>
      <c r="N172" s="266"/>
      <c r="O172" s="266"/>
      <c r="P172" s="266"/>
      <c r="Q172" s="266"/>
      <c r="R172" s="266"/>
      <c r="S172" s="266"/>
      <c r="T172" s="266"/>
      <c r="U172" s="266"/>
      <c r="V172" s="266"/>
      <c r="W172" s="266"/>
      <c r="X172" s="266"/>
      <c r="Y172" s="266"/>
      <c r="Z172" s="266"/>
      <c r="AA172" s="266"/>
      <c r="AB172" s="267"/>
      <c r="AC172" s="268" t="s">
        <v>459</v>
      </c>
      <c r="AD172" s="269"/>
      <c r="AE172" s="269"/>
      <c r="AF172" s="269"/>
      <c r="AG172" s="17"/>
      <c r="AH172" s="17"/>
      <c r="AI172" s="17"/>
      <c r="AJ172" s="17"/>
      <c r="AK172" s="17"/>
      <c r="AL172" s="17"/>
    </row>
    <row r="173" spans="1:38" hidden="1">
      <c r="A173" s="263" t="s">
        <v>304</v>
      </c>
      <c r="B173" s="264"/>
      <c r="C173" s="265" t="s">
        <v>460</v>
      </c>
      <c r="D173" s="266"/>
      <c r="E173" s="266"/>
      <c r="F173" s="266"/>
      <c r="G173" s="266"/>
      <c r="H173" s="266"/>
      <c r="I173" s="266"/>
      <c r="J173" s="266"/>
      <c r="K173" s="266"/>
      <c r="L173" s="266"/>
      <c r="M173" s="266"/>
      <c r="N173" s="266"/>
      <c r="O173" s="266"/>
      <c r="P173" s="266"/>
      <c r="Q173" s="266"/>
      <c r="R173" s="266"/>
      <c r="S173" s="266"/>
      <c r="T173" s="266"/>
      <c r="U173" s="266"/>
      <c r="V173" s="266"/>
      <c r="W173" s="266"/>
      <c r="X173" s="266"/>
      <c r="Y173" s="266"/>
      <c r="Z173" s="266"/>
      <c r="AA173" s="266"/>
      <c r="AB173" s="267"/>
      <c r="AC173" s="268" t="s">
        <v>461</v>
      </c>
      <c r="AD173" s="269"/>
      <c r="AE173" s="269"/>
      <c r="AF173" s="269"/>
      <c r="AG173" s="17"/>
      <c r="AH173" s="17"/>
      <c r="AI173" s="17"/>
      <c r="AJ173" s="17"/>
      <c r="AK173" s="17"/>
      <c r="AL173" s="17"/>
    </row>
    <row r="174" spans="1:38" hidden="1">
      <c r="A174" s="270" t="s">
        <v>307</v>
      </c>
      <c r="B174" s="271"/>
      <c r="C174" s="280" t="s">
        <v>462</v>
      </c>
      <c r="D174" s="281"/>
      <c r="E174" s="281"/>
      <c r="F174" s="281"/>
      <c r="G174" s="281"/>
      <c r="H174" s="281"/>
      <c r="I174" s="281"/>
      <c r="J174" s="281"/>
      <c r="K174" s="281"/>
      <c r="L174" s="281"/>
      <c r="M174" s="281"/>
      <c r="N174" s="281"/>
      <c r="O174" s="281"/>
      <c r="P174" s="281"/>
      <c r="Q174" s="281"/>
      <c r="R174" s="281"/>
      <c r="S174" s="281"/>
      <c r="T174" s="281"/>
      <c r="U174" s="281"/>
      <c r="V174" s="281"/>
      <c r="W174" s="281"/>
      <c r="X174" s="281"/>
      <c r="Y174" s="281"/>
      <c r="Z174" s="281"/>
      <c r="AA174" s="281"/>
      <c r="AB174" s="282"/>
      <c r="AC174" s="275" t="s">
        <v>463</v>
      </c>
      <c r="AD174" s="276"/>
      <c r="AE174" s="276"/>
      <c r="AF174" s="276"/>
      <c r="AG174" s="17"/>
      <c r="AH174" s="17"/>
      <c r="AI174" s="17"/>
      <c r="AJ174" s="17"/>
      <c r="AK174" s="17"/>
      <c r="AL174" s="17"/>
    </row>
    <row r="175" spans="1:38" hidden="1">
      <c r="A175" s="263" t="s">
        <v>310</v>
      </c>
      <c r="B175" s="264"/>
      <c r="C175" s="277" t="s">
        <v>464</v>
      </c>
      <c r="D175" s="278"/>
      <c r="E175" s="278"/>
      <c r="F175" s="278"/>
      <c r="G175" s="278"/>
      <c r="H175" s="278"/>
      <c r="I175" s="278"/>
      <c r="J175" s="278"/>
      <c r="K175" s="278"/>
      <c r="L175" s="278"/>
      <c r="M175" s="278"/>
      <c r="N175" s="278"/>
      <c r="O175" s="278"/>
      <c r="P175" s="278"/>
      <c r="Q175" s="278"/>
      <c r="R175" s="278"/>
      <c r="S175" s="278"/>
      <c r="T175" s="278"/>
      <c r="U175" s="278"/>
      <c r="V175" s="278"/>
      <c r="W175" s="278"/>
      <c r="X175" s="278"/>
      <c r="Y175" s="278"/>
      <c r="Z175" s="278"/>
      <c r="AA175" s="278"/>
      <c r="AB175" s="279"/>
      <c r="AC175" s="268" t="s">
        <v>465</v>
      </c>
      <c r="AD175" s="269"/>
      <c r="AE175" s="269"/>
      <c r="AF175" s="269"/>
      <c r="AG175" s="17"/>
      <c r="AH175" s="17"/>
      <c r="AI175" s="17"/>
      <c r="AJ175" s="17"/>
      <c r="AK175" s="17"/>
      <c r="AL175" s="17"/>
    </row>
    <row r="176" spans="1:38" hidden="1">
      <c r="A176" s="263" t="s">
        <v>313</v>
      </c>
      <c r="B176" s="264"/>
      <c r="C176" s="277" t="s">
        <v>466</v>
      </c>
      <c r="D176" s="278"/>
      <c r="E176" s="278"/>
      <c r="F176" s="278"/>
      <c r="G176" s="278"/>
      <c r="H176" s="278"/>
      <c r="I176" s="278"/>
      <c r="J176" s="278"/>
      <c r="K176" s="278"/>
      <c r="L176" s="278"/>
      <c r="M176" s="278"/>
      <c r="N176" s="278"/>
      <c r="O176" s="278"/>
      <c r="P176" s="278"/>
      <c r="Q176" s="278"/>
      <c r="R176" s="278"/>
      <c r="S176" s="278"/>
      <c r="T176" s="278"/>
      <c r="U176" s="278"/>
      <c r="V176" s="278"/>
      <c r="W176" s="278"/>
      <c r="X176" s="278"/>
      <c r="Y176" s="278"/>
      <c r="Z176" s="278"/>
      <c r="AA176" s="278"/>
      <c r="AB176" s="279"/>
      <c r="AC176" s="268" t="s">
        <v>467</v>
      </c>
      <c r="AD176" s="269"/>
      <c r="AE176" s="269"/>
      <c r="AF176" s="269"/>
      <c r="AG176" s="17"/>
      <c r="AH176" s="17"/>
      <c r="AI176" s="17"/>
      <c r="AJ176" s="17"/>
      <c r="AK176" s="17"/>
      <c r="AL176" s="17"/>
    </row>
    <row r="177" spans="1:38" hidden="1">
      <c r="A177" s="263" t="s">
        <v>316</v>
      </c>
      <c r="B177" s="264"/>
      <c r="C177" s="277" t="s">
        <v>468</v>
      </c>
      <c r="D177" s="278"/>
      <c r="E177" s="278"/>
      <c r="F177" s="278"/>
      <c r="G177" s="278"/>
      <c r="H177" s="278"/>
      <c r="I177" s="278"/>
      <c r="J177" s="278"/>
      <c r="K177" s="278"/>
      <c r="L177" s="278"/>
      <c r="M177" s="278"/>
      <c r="N177" s="278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  <c r="Z177" s="278"/>
      <c r="AA177" s="278"/>
      <c r="AB177" s="279"/>
      <c r="AC177" s="268" t="s">
        <v>469</v>
      </c>
      <c r="AD177" s="269"/>
      <c r="AE177" s="269"/>
      <c r="AF177" s="269"/>
      <c r="AG177" s="17"/>
      <c r="AH177" s="17"/>
      <c r="AI177" s="17"/>
      <c r="AJ177" s="17"/>
      <c r="AK177" s="17"/>
      <c r="AL177" s="17"/>
    </row>
    <row r="178" spans="1:38" hidden="1">
      <c r="A178" s="263" t="s">
        <v>319</v>
      </c>
      <c r="B178" s="264"/>
      <c r="C178" s="277" t="s">
        <v>470</v>
      </c>
      <c r="D178" s="278"/>
      <c r="E178" s="278"/>
      <c r="F178" s="278"/>
      <c r="G178" s="278"/>
      <c r="H178" s="278"/>
      <c r="I178" s="278"/>
      <c r="J178" s="278"/>
      <c r="K178" s="278"/>
      <c r="L178" s="278"/>
      <c r="M178" s="278"/>
      <c r="N178" s="278"/>
      <c r="O178" s="278"/>
      <c r="P178" s="278"/>
      <c r="Q178" s="278"/>
      <c r="R178" s="278"/>
      <c r="S178" s="278"/>
      <c r="T178" s="278"/>
      <c r="U178" s="278"/>
      <c r="V178" s="278"/>
      <c r="W178" s="278"/>
      <c r="X178" s="278"/>
      <c r="Y178" s="278"/>
      <c r="Z178" s="278"/>
      <c r="AA178" s="278"/>
      <c r="AB178" s="279"/>
      <c r="AC178" s="268" t="s">
        <v>471</v>
      </c>
      <c r="AD178" s="269"/>
      <c r="AE178" s="269"/>
      <c r="AF178" s="269"/>
      <c r="AG178" s="17"/>
      <c r="AH178" s="17"/>
      <c r="AI178" s="17"/>
      <c r="AJ178" s="17"/>
      <c r="AK178" s="17"/>
      <c r="AL178" s="17"/>
    </row>
    <row r="179" spans="1:38" hidden="1">
      <c r="A179" s="263" t="s">
        <v>322</v>
      </c>
      <c r="B179" s="264"/>
      <c r="C179" s="277" t="s">
        <v>472</v>
      </c>
      <c r="D179" s="278"/>
      <c r="E179" s="278"/>
      <c r="F179" s="278"/>
      <c r="G179" s="278"/>
      <c r="H179" s="278"/>
      <c r="I179" s="278"/>
      <c r="J179" s="278"/>
      <c r="K179" s="278"/>
      <c r="L179" s="278"/>
      <c r="M179" s="278"/>
      <c r="N179" s="278"/>
      <c r="O179" s="278"/>
      <c r="P179" s="278"/>
      <c r="Q179" s="278"/>
      <c r="R179" s="278"/>
      <c r="S179" s="278"/>
      <c r="T179" s="278"/>
      <c r="U179" s="278"/>
      <c r="V179" s="278"/>
      <c r="W179" s="278"/>
      <c r="X179" s="278"/>
      <c r="Y179" s="278"/>
      <c r="Z179" s="278"/>
      <c r="AA179" s="278"/>
      <c r="AB179" s="279"/>
      <c r="AC179" s="268" t="s">
        <v>473</v>
      </c>
      <c r="AD179" s="269"/>
      <c r="AE179" s="269"/>
      <c r="AF179" s="269"/>
      <c r="AG179" s="17"/>
      <c r="AH179" s="17"/>
      <c r="AI179" s="17"/>
      <c r="AJ179" s="17"/>
      <c r="AK179" s="17"/>
      <c r="AL179" s="17"/>
    </row>
    <row r="180" spans="1:38" hidden="1">
      <c r="A180" s="263" t="s">
        <v>325</v>
      </c>
      <c r="B180" s="264"/>
      <c r="C180" s="277" t="s">
        <v>474</v>
      </c>
      <c r="D180" s="278"/>
      <c r="E180" s="278"/>
      <c r="F180" s="278"/>
      <c r="G180" s="278"/>
      <c r="H180" s="278"/>
      <c r="I180" s="278"/>
      <c r="J180" s="278"/>
      <c r="K180" s="278"/>
      <c r="L180" s="278"/>
      <c r="M180" s="278"/>
      <c r="N180" s="278"/>
      <c r="O180" s="278"/>
      <c r="P180" s="278"/>
      <c r="Q180" s="278"/>
      <c r="R180" s="278"/>
      <c r="S180" s="278"/>
      <c r="T180" s="278"/>
      <c r="U180" s="278"/>
      <c r="V180" s="278"/>
      <c r="W180" s="278"/>
      <c r="X180" s="278"/>
      <c r="Y180" s="278"/>
      <c r="Z180" s="278"/>
      <c r="AA180" s="278"/>
      <c r="AB180" s="279"/>
      <c r="AC180" s="268" t="s">
        <v>475</v>
      </c>
      <c r="AD180" s="269"/>
      <c r="AE180" s="269"/>
      <c r="AF180" s="269"/>
      <c r="AG180" s="17"/>
      <c r="AH180" s="17"/>
      <c r="AI180" s="17"/>
      <c r="AJ180" s="17"/>
      <c r="AK180" s="17"/>
      <c r="AL180" s="17"/>
    </row>
    <row r="181" spans="1:38" hidden="1">
      <c r="A181" s="270" t="s">
        <v>328</v>
      </c>
      <c r="B181" s="271"/>
      <c r="C181" s="280" t="s">
        <v>476</v>
      </c>
      <c r="D181" s="281"/>
      <c r="E181" s="281"/>
      <c r="F181" s="281"/>
      <c r="G181" s="281"/>
      <c r="H181" s="281"/>
      <c r="I181" s="281"/>
      <c r="J181" s="281"/>
      <c r="K181" s="281"/>
      <c r="L181" s="281"/>
      <c r="M181" s="281"/>
      <c r="N181" s="281"/>
      <c r="O181" s="281"/>
      <c r="P181" s="281"/>
      <c r="Q181" s="281"/>
      <c r="R181" s="281"/>
      <c r="S181" s="281"/>
      <c r="T181" s="281"/>
      <c r="U181" s="281"/>
      <c r="V181" s="281"/>
      <c r="W181" s="281"/>
      <c r="X181" s="281"/>
      <c r="Y181" s="281"/>
      <c r="Z181" s="281"/>
      <c r="AA181" s="281"/>
      <c r="AB181" s="282"/>
      <c r="AC181" s="275" t="s">
        <v>477</v>
      </c>
      <c r="AD181" s="276"/>
      <c r="AE181" s="276"/>
      <c r="AF181" s="276"/>
      <c r="AG181" s="17"/>
      <c r="AH181" s="17"/>
      <c r="AI181" s="17"/>
      <c r="AJ181" s="17"/>
      <c r="AK181" s="17"/>
      <c r="AL181" s="17"/>
    </row>
    <row r="182" spans="1:38" hidden="1">
      <c r="A182" s="263" t="s">
        <v>331</v>
      </c>
      <c r="B182" s="264"/>
      <c r="C182" s="277" t="s">
        <v>478</v>
      </c>
      <c r="D182" s="278"/>
      <c r="E182" s="278"/>
      <c r="F182" s="278"/>
      <c r="G182" s="278"/>
      <c r="H182" s="278"/>
      <c r="I182" s="278"/>
      <c r="J182" s="278"/>
      <c r="K182" s="278"/>
      <c r="L182" s="278"/>
      <c r="M182" s="278"/>
      <c r="N182" s="278"/>
      <c r="O182" s="278"/>
      <c r="P182" s="278"/>
      <c r="Q182" s="278"/>
      <c r="R182" s="278"/>
      <c r="S182" s="278"/>
      <c r="T182" s="278"/>
      <c r="U182" s="278"/>
      <c r="V182" s="278"/>
      <c r="W182" s="278"/>
      <c r="X182" s="278"/>
      <c r="Y182" s="278"/>
      <c r="Z182" s="278"/>
      <c r="AA182" s="278"/>
      <c r="AB182" s="279"/>
      <c r="AC182" s="268" t="s">
        <v>479</v>
      </c>
      <c r="AD182" s="269"/>
      <c r="AE182" s="269"/>
      <c r="AF182" s="269"/>
      <c r="AG182" s="17"/>
      <c r="AH182" s="17"/>
      <c r="AI182" s="17"/>
      <c r="AJ182" s="17"/>
      <c r="AK182" s="17"/>
      <c r="AL182" s="17"/>
    </row>
    <row r="183" spans="1:38" hidden="1">
      <c r="A183" s="263" t="s">
        <v>334</v>
      </c>
      <c r="B183" s="264"/>
      <c r="C183" s="265" t="s">
        <v>480</v>
      </c>
      <c r="D183" s="266"/>
      <c r="E183" s="266"/>
      <c r="F183" s="266"/>
      <c r="G183" s="266"/>
      <c r="H183" s="266"/>
      <c r="I183" s="266"/>
      <c r="J183" s="266"/>
      <c r="K183" s="266"/>
      <c r="L183" s="266"/>
      <c r="M183" s="266"/>
      <c r="N183" s="266"/>
      <c r="O183" s="266"/>
      <c r="P183" s="266"/>
      <c r="Q183" s="266"/>
      <c r="R183" s="266"/>
      <c r="S183" s="266"/>
      <c r="T183" s="266"/>
      <c r="U183" s="266"/>
      <c r="V183" s="266"/>
      <c r="W183" s="266"/>
      <c r="X183" s="266"/>
      <c r="Y183" s="266"/>
      <c r="Z183" s="266"/>
      <c r="AA183" s="266"/>
      <c r="AB183" s="267"/>
      <c r="AC183" s="268" t="s">
        <v>481</v>
      </c>
      <c r="AD183" s="269"/>
      <c r="AE183" s="269"/>
      <c r="AF183" s="269"/>
      <c r="AG183" s="17"/>
      <c r="AH183" s="17"/>
      <c r="AI183" s="17"/>
      <c r="AJ183" s="17"/>
      <c r="AK183" s="17"/>
      <c r="AL183" s="17"/>
    </row>
    <row r="184" spans="1:38" hidden="1">
      <c r="A184" s="263" t="s">
        <v>337</v>
      </c>
      <c r="B184" s="264"/>
      <c r="C184" s="277" t="s">
        <v>482</v>
      </c>
      <c r="D184" s="278"/>
      <c r="E184" s="278"/>
      <c r="F184" s="278"/>
      <c r="G184" s="278"/>
      <c r="H184" s="278"/>
      <c r="I184" s="278"/>
      <c r="J184" s="278"/>
      <c r="K184" s="278"/>
      <c r="L184" s="278"/>
      <c r="M184" s="278"/>
      <c r="N184" s="278"/>
      <c r="O184" s="278"/>
      <c r="P184" s="278"/>
      <c r="Q184" s="278"/>
      <c r="R184" s="278"/>
      <c r="S184" s="278"/>
      <c r="T184" s="278"/>
      <c r="U184" s="278"/>
      <c r="V184" s="278"/>
      <c r="W184" s="278"/>
      <c r="X184" s="278"/>
      <c r="Y184" s="278"/>
      <c r="Z184" s="278"/>
      <c r="AA184" s="278"/>
      <c r="AB184" s="279"/>
      <c r="AC184" s="268" t="s">
        <v>483</v>
      </c>
      <c r="AD184" s="269"/>
      <c r="AE184" s="269"/>
      <c r="AF184" s="269"/>
      <c r="AG184" s="17"/>
      <c r="AH184" s="17"/>
      <c r="AI184" s="17"/>
      <c r="AJ184" s="17"/>
      <c r="AK184" s="17"/>
      <c r="AL184" s="17"/>
    </row>
    <row r="185" spans="1:38" hidden="1">
      <c r="A185" s="263" t="s">
        <v>340</v>
      </c>
      <c r="B185" s="264"/>
      <c r="C185" s="277" t="s">
        <v>484</v>
      </c>
      <c r="D185" s="278"/>
      <c r="E185" s="278"/>
      <c r="F185" s="278"/>
      <c r="G185" s="278"/>
      <c r="H185" s="278"/>
      <c r="I185" s="278"/>
      <c r="J185" s="278"/>
      <c r="K185" s="278"/>
      <c r="L185" s="278"/>
      <c r="M185" s="278"/>
      <c r="N185" s="278"/>
      <c r="O185" s="278"/>
      <c r="P185" s="278"/>
      <c r="Q185" s="278"/>
      <c r="R185" s="278"/>
      <c r="S185" s="278"/>
      <c r="T185" s="278"/>
      <c r="U185" s="278"/>
      <c r="V185" s="278"/>
      <c r="W185" s="278"/>
      <c r="X185" s="278"/>
      <c r="Y185" s="278"/>
      <c r="Z185" s="278"/>
      <c r="AA185" s="278"/>
      <c r="AB185" s="279"/>
      <c r="AC185" s="268" t="s">
        <v>485</v>
      </c>
      <c r="AD185" s="269"/>
      <c r="AE185" s="269"/>
      <c r="AF185" s="269"/>
      <c r="AG185" s="17"/>
      <c r="AH185" s="17"/>
      <c r="AI185" s="17"/>
      <c r="AJ185" s="17"/>
      <c r="AK185" s="17"/>
      <c r="AL185" s="17"/>
    </row>
    <row r="186" spans="1:38" hidden="1">
      <c r="A186" s="270" t="s">
        <v>343</v>
      </c>
      <c r="B186" s="271"/>
      <c r="C186" s="280" t="s">
        <v>486</v>
      </c>
      <c r="D186" s="281"/>
      <c r="E186" s="281"/>
      <c r="F186" s="281"/>
      <c r="G186" s="281"/>
      <c r="H186" s="281"/>
      <c r="I186" s="281"/>
      <c r="J186" s="281"/>
      <c r="K186" s="281"/>
      <c r="L186" s="281"/>
      <c r="M186" s="281"/>
      <c r="N186" s="281"/>
      <c r="O186" s="281"/>
      <c r="P186" s="281"/>
      <c r="Q186" s="281"/>
      <c r="R186" s="281"/>
      <c r="S186" s="281"/>
      <c r="T186" s="281"/>
      <c r="U186" s="281"/>
      <c r="V186" s="281"/>
      <c r="W186" s="281"/>
      <c r="X186" s="281"/>
      <c r="Y186" s="281"/>
      <c r="Z186" s="281"/>
      <c r="AA186" s="281"/>
      <c r="AB186" s="282"/>
      <c r="AC186" s="275" t="s">
        <v>487</v>
      </c>
      <c r="AD186" s="276"/>
      <c r="AE186" s="276"/>
      <c r="AF186" s="276"/>
      <c r="AG186" s="17"/>
      <c r="AH186" s="17"/>
      <c r="AI186" s="17"/>
      <c r="AJ186" s="17"/>
      <c r="AK186" s="17"/>
      <c r="AL186" s="17"/>
    </row>
    <row r="187" spans="1:38" hidden="1">
      <c r="A187" s="263" t="s">
        <v>346</v>
      </c>
      <c r="B187" s="264"/>
      <c r="C187" s="265" t="s">
        <v>488</v>
      </c>
      <c r="D187" s="266"/>
      <c r="E187" s="266"/>
      <c r="F187" s="266"/>
      <c r="G187" s="266"/>
      <c r="H187" s="266"/>
      <c r="I187" s="266"/>
      <c r="J187" s="266"/>
      <c r="K187" s="266"/>
      <c r="L187" s="266"/>
      <c r="M187" s="266"/>
      <c r="N187" s="266"/>
      <c r="O187" s="266"/>
      <c r="P187" s="266"/>
      <c r="Q187" s="266"/>
      <c r="R187" s="266"/>
      <c r="S187" s="266"/>
      <c r="T187" s="266"/>
      <c r="U187" s="266"/>
      <c r="V187" s="266"/>
      <c r="W187" s="266"/>
      <c r="X187" s="266"/>
      <c r="Y187" s="266"/>
      <c r="Z187" s="266"/>
      <c r="AA187" s="266"/>
      <c r="AB187" s="267"/>
      <c r="AC187" s="268" t="s">
        <v>489</v>
      </c>
      <c r="AD187" s="269"/>
      <c r="AE187" s="269"/>
      <c r="AF187" s="269"/>
      <c r="AG187" s="17"/>
      <c r="AH187" s="17"/>
      <c r="AI187" s="17"/>
      <c r="AJ187" s="17"/>
      <c r="AK187" s="17"/>
      <c r="AL187" s="17"/>
    </row>
    <row r="188" spans="1:38" hidden="1">
      <c r="A188" s="270" t="s">
        <v>349</v>
      </c>
      <c r="B188" s="271"/>
      <c r="C188" s="280" t="s">
        <v>490</v>
      </c>
      <c r="D188" s="281"/>
      <c r="E188" s="281"/>
      <c r="F188" s="281"/>
      <c r="G188" s="281"/>
      <c r="H188" s="281"/>
      <c r="I188" s="281"/>
      <c r="J188" s="281"/>
      <c r="K188" s="281"/>
      <c r="L188" s="281"/>
      <c r="M188" s="281"/>
      <c r="N188" s="281"/>
      <c r="O188" s="281"/>
      <c r="P188" s="281"/>
      <c r="Q188" s="281"/>
      <c r="R188" s="281"/>
      <c r="S188" s="281"/>
      <c r="T188" s="281"/>
      <c r="U188" s="281"/>
      <c r="V188" s="281"/>
      <c r="W188" s="281"/>
      <c r="X188" s="281"/>
      <c r="Y188" s="281"/>
      <c r="Z188" s="281"/>
      <c r="AA188" s="281"/>
      <c r="AB188" s="282"/>
      <c r="AC188" s="275" t="s">
        <v>491</v>
      </c>
      <c r="AD188" s="276"/>
      <c r="AE188" s="276"/>
      <c r="AF188" s="276"/>
      <c r="AG188" s="17">
        <v>0</v>
      </c>
      <c r="AH188" s="17">
        <v>0</v>
      </c>
      <c r="AI188" s="17"/>
      <c r="AJ188" s="17"/>
      <c r="AK188" s="17"/>
      <c r="AL188" s="17"/>
    </row>
    <row r="189" spans="1:38">
      <c r="A189" s="283" t="s">
        <v>0</v>
      </c>
      <c r="B189" s="284"/>
      <c r="C189" s="285" t="s">
        <v>1</v>
      </c>
      <c r="D189" s="286"/>
      <c r="E189" s="286"/>
      <c r="F189" s="286"/>
      <c r="G189" s="286"/>
      <c r="H189" s="286"/>
      <c r="I189" s="286"/>
      <c r="J189" s="286"/>
      <c r="K189" s="286"/>
      <c r="L189" s="286"/>
      <c r="M189" s="286"/>
      <c r="N189" s="286"/>
      <c r="O189" s="286"/>
      <c r="P189" s="286"/>
      <c r="Q189" s="286"/>
      <c r="R189" s="286"/>
      <c r="S189" s="286"/>
      <c r="T189" s="286"/>
      <c r="U189" s="286"/>
      <c r="V189" s="286"/>
      <c r="W189" s="286"/>
      <c r="X189" s="286"/>
      <c r="Y189" s="286"/>
      <c r="Z189" s="286"/>
      <c r="AA189" s="286"/>
      <c r="AB189" s="286"/>
      <c r="AC189" s="19"/>
      <c r="AG189" s="17"/>
      <c r="AH189" s="17"/>
      <c r="AI189" s="17"/>
      <c r="AJ189" s="17"/>
      <c r="AK189" s="17"/>
      <c r="AL189" s="17"/>
    </row>
    <row r="190" spans="1:38" ht="15.75">
      <c r="A190" s="18">
        <v>61</v>
      </c>
      <c r="C190" s="259" t="s">
        <v>492</v>
      </c>
      <c r="D190" s="260"/>
      <c r="E190" s="260"/>
      <c r="F190" s="260"/>
      <c r="G190" s="260"/>
      <c r="H190" s="260"/>
      <c r="I190" s="260"/>
      <c r="J190" s="260"/>
      <c r="K190" s="260"/>
      <c r="L190" s="18"/>
      <c r="N190" s="259"/>
      <c r="O190" s="260"/>
      <c r="P190" s="260"/>
      <c r="Q190" s="260"/>
      <c r="R190" s="260"/>
      <c r="S190" s="260"/>
      <c r="T190" s="260"/>
      <c r="U190" s="260"/>
      <c r="V190" s="260"/>
      <c r="W190" s="18"/>
      <c r="Y190" s="259"/>
      <c r="Z190" s="260"/>
      <c r="AA190" s="260"/>
      <c r="AB190" s="260"/>
      <c r="AC190" s="19"/>
      <c r="AG190" s="17"/>
      <c r="AH190" s="17"/>
      <c r="AI190" s="17"/>
      <c r="AJ190" s="17"/>
      <c r="AK190" s="17"/>
      <c r="AL190" s="17"/>
    </row>
    <row r="191" spans="1:38" hidden="1">
      <c r="A191" s="232" t="s">
        <v>283</v>
      </c>
      <c r="B191" s="257"/>
      <c r="C191" s="287" t="s">
        <v>493</v>
      </c>
      <c r="D191" s="288"/>
      <c r="E191" s="288"/>
      <c r="F191" s="288"/>
      <c r="G191" s="288"/>
      <c r="H191" s="288"/>
      <c r="I191" s="288"/>
      <c r="J191" s="288"/>
      <c r="K191" s="288"/>
      <c r="L191" s="288"/>
      <c r="M191" s="288"/>
      <c r="N191" s="288"/>
      <c r="O191" s="288"/>
      <c r="P191" s="288"/>
      <c r="Q191" s="288"/>
      <c r="R191" s="288"/>
      <c r="S191" s="288"/>
      <c r="T191" s="288"/>
      <c r="U191" s="288"/>
      <c r="V191" s="288"/>
      <c r="W191" s="288"/>
      <c r="X191" s="288"/>
      <c r="Y191" s="288"/>
      <c r="Z191" s="288"/>
      <c r="AA191" s="288"/>
      <c r="AB191" s="289"/>
      <c r="AC191" s="240" t="s">
        <v>494</v>
      </c>
      <c r="AD191" s="241"/>
      <c r="AE191" s="241"/>
      <c r="AF191" s="241"/>
      <c r="AG191" s="17"/>
      <c r="AH191" s="17"/>
      <c r="AI191" s="17"/>
      <c r="AJ191" s="17"/>
      <c r="AK191" s="17"/>
      <c r="AL191" s="17"/>
    </row>
    <row r="192" spans="1:38" hidden="1">
      <c r="A192" s="232" t="s">
        <v>286</v>
      </c>
      <c r="B192" s="257"/>
      <c r="C192" s="251" t="s">
        <v>495</v>
      </c>
      <c r="D192" s="252"/>
      <c r="E192" s="252"/>
      <c r="F192" s="252"/>
      <c r="G192" s="252"/>
      <c r="H192" s="252"/>
      <c r="I192" s="252"/>
      <c r="J192" s="252"/>
      <c r="K192" s="252"/>
      <c r="L192" s="252"/>
      <c r="M192" s="252"/>
      <c r="N192" s="252"/>
      <c r="O192" s="252"/>
      <c r="P192" s="252"/>
      <c r="Q192" s="252"/>
      <c r="R192" s="252"/>
      <c r="S192" s="252"/>
      <c r="T192" s="252"/>
      <c r="U192" s="252"/>
      <c r="V192" s="252"/>
      <c r="W192" s="252"/>
      <c r="X192" s="252"/>
      <c r="Y192" s="252"/>
      <c r="Z192" s="252"/>
      <c r="AA192" s="252"/>
      <c r="AB192" s="253"/>
      <c r="AC192" s="240" t="s">
        <v>496</v>
      </c>
      <c r="AD192" s="241"/>
      <c r="AE192" s="241"/>
      <c r="AF192" s="241"/>
      <c r="AG192" s="17"/>
      <c r="AH192" s="17"/>
      <c r="AI192" s="17"/>
      <c r="AJ192" s="17"/>
      <c r="AK192" s="17"/>
      <c r="AL192" s="17"/>
    </row>
    <row r="193" spans="1:38" hidden="1">
      <c r="A193" s="232" t="s">
        <v>289</v>
      </c>
      <c r="B193" s="257"/>
      <c r="C193" s="287" t="s">
        <v>497</v>
      </c>
      <c r="D193" s="288"/>
      <c r="E193" s="288"/>
      <c r="F193" s="288"/>
      <c r="G193" s="288"/>
      <c r="H193" s="288"/>
      <c r="I193" s="288"/>
      <c r="J193" s="288"/>
      <c r="K193" s="288"/>
      <c r="L193" s="288"/>
      <c r="M193" s="288"/>
      <c r="N193" s="288"/>
      <c r="O193" s="288"/>
      <c r="P193" s="288"/>
      <c r="Q193" s="288"/>
      <c r="R193" s="288"/>
      <c r="S193" s="288"/>
      <c r="T193" s="288"/>
      <c r="U193" s="288"/>
      <c r="V193" s="288"/>
      <c r="W193" s="288"/>
      <c r="X193" s="288"/>
      <c r="Y193" s="288"/>
      <c r="Z193" s="288"/>
      <c r="AA193" s="288"/>
      <c r="AB193" s="289"/>
      <c r="AC193" s="240" t="s">
        <v>498</v>
      </c>
      <c r="AD193" s="241"/>
      <c r="AE193" s="241"/>
      <c r="AF193" s="241"/>
      <c r="AG193" s="17"/>
      <c r="AH193" s="17"/>
      <c r="AI193" s="17"/>
      <c r="AJ193" s="17"/>
      <c r="AK193" s="17"/>
      <c r="AL193" s="17"/>
    </row>
    <row r="194" spans="1:38" hidden="1">
      <c r="A194" s="243" t="s">
        <v>292</v>
      </c>
      <c r="B194" s="258"/>
      <c r="C194" s="254" t="s">
        <v>499</v>
      </c>
      <c r="D194" s="255"/>
      <c r="E194" s="255"/>
      <c r="F194" s="255"/>
      <c r="G194" s="255"/>
      <c r="H194" s="255"/>
      <c r="I194" s="255"/>
      <c r="J194" s="255"/>
      <c r="K194" s="255"/>
      <c r="L194" s="255"/>
      <c r="M194" s="255"/>
      <c r="N194" s="255"/>
      <c r="O194" s="255"/>
      <c r="P194" s="255"/>
      <c r="Q194" s="255"/>
      <c r="R194" s="255"/>
      <c r="S194" s="255"/>
      <c r="T194" s="255"/>
      <c r="U194" s="255"/>
      <c r="V194" s="255"/>
      <c r="W194" s="255"/>
      <c r="X194" s="255"/>
      <c r="Y194" s="255"/>
      <c r="Z194" s="255"/>
      <c r="AA194" s="255"/>
      <c r="AB194" s="256"/>
      <c r="AC194" s="245" t="s">
        <v>500</v>
      </c>
      <c r="AD194" s="246"/>
      <c r="AE194" s="246"/>
      <c r="AF194" s="246"/>
      <c r="AG194" s="17"/>
      <c r="AH194" s="17"/>
      <c r="AI194" s="17"/>
      <c r="AJ194" s="17"/>
      <c r="AK194" s="17"/>
      <c r="AL194" s="17"/>
    </row>
    <row r="195" spans="1:38" hidden="1">
      <c r="A195" s="232" t="s">
        <v>295</v>
      </c>
      <c r="B195" s="257"/>
      <c r="C195" s="251" t="s">
        <v>501</v>
      </c>
      <c r="D195" s="252"/>
      <c r="E195" s="252"/>
      <c r="F195" s="252"/>
      <c r="G195" s="252"/>
      <c r="H195" s="252"/>
      <c r="I195" s="252"/>
      <c r="J195" s="252"/>
      <c r="K195" s="252"/>
      <c r="L195" s="252"/>
      <c r="M195" s="252"/>
      <c r="N195" s="252"/>
      <c r="O195" s="252"/>
      <c r="P195" s="252"/>
      <c r="Q195" s="252"/>
      <c r="R195" s="252"/>
      <c r="S195" s="252"/>
      <c r="T195" s="252"/>
      <c r="U195" s="252"/>
      <c r="V195" s="252"/>
      <c r="W195" s="252"/>
      <c r="X195" s="252"/>
      <c r="Y195" s="252"/>
      <c r="Z195" s="252"/>
      <c r="AA195" s="252"/>
      <c r="AB195" s="253"/>
      <c r="AC195" s="240" t="s">
        <v>502</v>
      </c>
      <c r="AD195" s="241"/>
      <c r="AE195" s="241"/>
      <c r="AF195" s="241"/>
      <c r="AG195" s="17"/>
      <c r="AH195" s="17"/>
      <c r="AI195" s="17"/>
      <c r="AJ195" s="17"/>
      <c r="AK195" s="17"/>
      <c r="AL195" s="17"/>
    </row>
    <row r="196" spans="1:38" hidden="1">
      <c r="A196" s="232" t="s">
        <v>298</v>
      </c>
      <c r="B196" s="257"/>
      <c r="C196" s="287" t="s">
        <v>503</v>
      </c>
      <c r="D196" s="288"/>
      <c r="E196" s="288"/>
      <c r="F196" s="288"/>
      <c r="G196" s="288"/>
      <c r="H196" s="288"/>
      <c r="I196" s="288"/>
      <c r="J196" s="288"/>
      <c r="K196" s="288"/>
      <c r="L196" s="288"/>
      <c r="M196" s="288"/>
      <c r="N196" s="288"/>
      <c r="O196" s="288"/>
      <c r="P196" s="288"/>
      <c r="Q196" s="288"/>
      <c r="R196" s="288"/>
      <c r="S196" s="288"/>
      <c r="T196" s="288"/>
      <c r="U196" s="288"/>
      <c r="V196" s="288"/>
      <c r="W196" s="288"/>
      <c r="X196" s="288"/>
      <c r="Y196" s="288"/>
      <c r="Z196" s="288"/>
      <c r="AA196" s="288"/>
      <c r="AB196" s="289"/>
      <c r="AC196" s="240" t="s">
        <v>504</v>
      </c>
      <c r="AD196" s="241"/>
      <c r="AE196" s="241"/>
      <c r="AF196" s="241"/>
      <c r="AG196" s="17"/>
      <c r="AH196" s="17"/>
      <c r="AI196" s="17"/>
      <c r="AJ196" s="17"/>
      <c r="AK196" s="17"/>
      <c r="AL196" s="17"/>
    </row>
    <row r="197" spans="1:38" hidden="1">
      <c r="A197" s="232" t="s">
        <v>301</v>
      </c>
      <c r="B197" s="257"/>
      <c r="C197" s="251" t="s">
        <v>505</v>
      </c>
      <c r="D197" s="252"/>
      <c r="E197" s="252"/>
      <c r="F197" s="252"/>
      <c r="G197" s="252"/>
      <c r="H197" s="252"/>
      <c r="I197" s="252"/>
      <c r="J197" s="252"/>
      <c r="K197" s="252"/>
      <c r="L197" s="252"/>
      <c r="M197" s="252"/>
      <c r="N197" s="252"/>
      <c r="O197" s="252"/>
      <c r="P197" s="252"/>
      <c r="Q197" s="252"/>
      <c r="R197" s="252"/>
      <c r="S197" s="252"/>
      <c r="T197" s="252"/>
      <c r="U197" s="252"/>
      <c r="V197" s="252"/>
      <c r="W197" s="252"/>
      <c r="X197" s="252"/>
      <c r="Y197" s="252"/>
      <c r="Z197" s="252"/>
      <c r="AA197" s="252"/>
      <c r="AB197" s="253"/>
      <c r="AC197" s="240" t="s">
        <v>506</v>
      </c>
      <c r="AD197" s="241"/>
      <c r="AE197" s="241"/>
      <c r="AF197" s="241"/>
      <c r="AG197" s="17"/>
      <c r="AH197" s="17"/>
      <c r="AI197" s="17"/>
      <c r="AJ197" s="17"/>
      <c r="AK197" s="17"/>
      <c r="AL197" s="17"/>
    </row>
    <row r="198" spans="1:38" hidden="1">
      <c r="A198" s="232" t="s">
        <v>304</v>
      </c>
      <c r="B198" s="257"/>
      <c r="C198" s="287" t="s">
        <v>507</v>
      </c>
      <c r="D198" s="288"/>
      <c r="E198" s="288"/>
      <c r="F198" s="288"/>
      <c r="G198" s="288"/>
      <c r="H198" s="288"/>
      <c r="I198" s="288"/>
      <c r="J198" s="288"/>
      <c r="K198" s="288"/>
      <c r="L198" s="288"/>
      <c r="M198" s="288"/>
      <c r="N198" s="288"/>
      <c r="O198" s="288"/>
      <c r="P198" s="288"/>
      <c r="Q198" s="288"/>
      <c r="R198" s="288"/>
      <c r="S198" s="288"/>
      <c r="T198" s="288"/>
      <c r="U198" s="288"/>
      <c r="V198" s="288"/>
      <c r="W198" s="288"/>
      <c r="X198" s="288"/>
      <c r="Y198" s="288"/>
      <c r="Z198" s="288"/>
      <c r="AA198" s="288"/>
      <c r="AB198" s="289"/>
      <c r="AC198" s="240" t="s">
        <v>508</v>
      </c>
      <c r="AD198" s="241"/>
      <c r="AE198" s="241"/>
      <c r="AF198" s="241"/>
      <c r="AG198" s="17"/>
      <c r="AH198" s="17"/>
      <c r="AI198" s="17"/>
      <c r="AJ198" s="17"/>
      <c r="AK198" s="17"/>
      <c r="AL198" s="17"/>
    </row>
    <row r="199" spans="1:38" hidden="1">
      <c r="A199" s="243" t="s">
        <v>307</v>
      </c>
      <c r="B199" s="258"/>
      <c r="C199" s="290" t="s">
        <v>509</v>
      </c>
      <c r="D199" s="291"/>
      <c r="E199" s="291"/>
      <c r="F199" s="291"/>
      <c r="G199" s="291"/>
      <c r="H199" s="291"/>
      <c r="I199" s="291"/>
      <c r="J199" s="291"/>
      <c r="K199" s="291"/>
      <c r="L199" s="291"/>
      <c r="M199" s="291"/>
      <c r="N199" s="291"/>
      <c r="O199" s="291"/>
      <c r="P199" s="291"/>
      <c r="Q199" s="291"/>
      <c r="R199" s="291"/>
      <c r="S199" s="291"/>
      <c r="T199" s="291"/>
      <c r="U199" s="291"/>
      <c r="V199" s="291"/>
      <c r="W199" s="291"/>
      <c r="X199" s="291"/>
      <c r="Y199" s="291"/>
      <c r="Z199" s="291"/>
      <c r="AA199" s="291"/>
      <c r="AB199" s="292"/>
      <c r="AC199" s="245" t="s">
        <v>510</v>
      </c>
      <c r="AD199" s="246"/>
      <c r="AE199" s="246"/>
      <c r="AF199" s="246"/>
      <c r="AG199" s="17"/>
      <c r="AH199" s="17"/>
      <c r="AI199" s="17"/>
      <c r="AJ199" s="17"/>
      <c r="AK199" s="17"/>
      <c r="AL199" s="17"/>
    </row>
    <row r="200" spans="1:38">
      <c r="A200" s="232" t="s">
        <v>310</v>
      </c>
      <c r="B200" s="257"/>
      <c r="C200" s="240" t="s">
        <v>511</v>
      </c>
      <c r="D200" s="241"/>
      <c r="E200" s="241"/>
      <c r="F200" s="241"/>
      <c r="G200" s="241"/>
      <c r="H200" s="241"/>
      <c r="I200" s="241"/>
      <c r="J200" s="241"/>
      <c r="K200" s="241"/>
      <c r="L200" s="241"/>
      <c r="M200" s="241"/>
      <c r="N200" s="241"/>
      <c r="O200" s="241"/>
      <c r="P200" s="241"/>
      <c r="Q200" s="241"/>
      <c r="R200" s="241"/>
      <c r="S200" s="241"/>
      <c r="T200" s="241"/>
      <c r="U200" s="241"/>
      <c r="V200" s="241"/>
      <c r="W200" s="241"/>
      <c r="X200" s="241"/>
      <c r="Y200" s="241"/>
      <c r="Z200" s="241"/>
      <c r="AA200" s="241"/>
      <c r="AB200" s="242"/>
      <c r="AC200" s="240" t="s">
        <v>512</v>
      </c>
      <c r="AD200" s="241"/>
      <c r="AE200" s="241"/>
      <c r="AF200" s="241"/>
      <c r="AG200" s="17">
        <v>3283587</v>
      </c>
      <c r="AH200" s="17">
        <v>2129595</v>
      </c>
      <c r="AI200" s="17"/>
      <c r="AJ200" s="17"/>
      <c r="AK200" s="17">
        <v>2129595</v>
      </c>
      <c r="AL200" s="17"/>
    </row>
    <row r="201" spans="1:38">
      <c r="A201" s="232" t="s">
        <v>313</v>
      </c>
      <c r="B201" s="257"/>
      <c r="C201" s="240" t="s">
        <v>513</v>
      </c>
      <c r="D201" s="241"/>
      <c r="E201" s="241"/>
      <c r="F201" s="241"/>
      <c r="G201" s="241"/>
      <c r="H201" s="241"/>
      <c r="I201" s="241"/>
      <c r="J201" s="241"/>
      <c r="K201" s="241"/>
      <c r="L201" s="241"/>
      <c r="M201" s="241"/>
      <c r="N201" s="241"/>
      <c r="O201" s="241"/>
      <c r="P201" s="241"/>
      <c r="Q201" s="241"/>
      <c r="R201" s="241"/>
      <c r="S201" s="241"/>
      <c r="T201" s="241"/>
      <c r="U201" s="241"/>
      <c r="V201" s="241"/>
      <c r="W201" s="241"/>
      <c r="X201" s="241"/>
      <c r="Y201" s="241"/>
      <c r="Z201" s="241"/>
      <c r="AA201" s="241"/>
      <c r="AB201" s="242"/>
      <c r="AC201" s="240" t="s">
        <v>514</v>
      </c>
      <c r="AD201" s="241"/>
      <c r="AE201" s="241"/>
      <c r="AF201" s="241"/>
      <c r="AG201" s="17"/>
      <c r="AH201" s="17"/>
      <c r="AI201" s="17"/>
      <c r="AJ201" s="17"/>
      <c r="AK201" s="17"/>
      <c r="AL201" s="17"/>
    </row>
    <row r="202" spans="1:38">
      <c r="A202" s="243" t="s">
        <v>316</v>
      </c>
      <c r="B202" s="258"/>
      <c r="C202" s="245" t="s">
        <v>515</v>
      </c>
      <c r="D202" s="246"/>
      <c r="E202" s="246"/>
      <c r="F202" s="246"/>
      <c r="G202" s="246"/>
      <c r="H202" s="246"/>
      <c r="I202" s="246"/>
      <c r="J202" s="246"/>
      <c r="K202" s="246"/>
      <c r="L202" s="246"/>
      <c r="M202" s="246"/>
      <c r="N202" s="246"/>
      <c r="O202" s="246"/>
      <c r="P202" s="246"/>
      <c r="Q202" s="246"/>
      <c r="R202" s="246"/>
      <c r="S202" s="246"/>
      <c r="T202" s="246"/>
      <c r="U202" s="246"/>
      <c r="V202" s="246"/>
      <c r="W202" s="246"/>
      <c r="X202" s="246"/>
      <c r="Y202" s="246"/>
      <c r="Z202" s="246"/>
      <c r="AA202" s="246"/>
      <c r="AB202" s="247"/>
      <c r="AC202" s="245" t="s">
        <v>516</v>
      </c>
      <c r="AD202" s="246"/>
      <c r="AE202" s="246"/>
      <c r="AF202" s="246"/>
      <c r="AG202" s="17">
        <f>AG200</f>
        <v>3283587</v>
      </c>
      <c r="AH202" s="17">
        <f t="shared" ref="AH202:AL202" si="8">AH200</f>
        <v>2129595</v>
      </c>
      <c r="AI202" s="17">
        <f t="shared" si="8"/>
        <v>0</v>
      </c>
      <c r="AJ202" s="17">
        <f t="shared" si="8"/>
        <v>0</v>
      </c>
      <c r="AK202" s="17">
        <f t="shared" si="8"/>
        <v>2129595</v>
      </c>
      <c r="AL202" s="17">
        <f t="shared" si="8"/>
        <v>0</v>
      </c>
    </row>
    <row r="203" spans="1:38">
      <c r="A203" s="232" t="s">
        <v>319</v>
      </c>
      <c r="B203" s="257"/>
      <c r="C203" s="287" t="s">
        <v>517</v>
      </c>
      <c r="D203" s="288"/>
      <c r="E203" s="288"/>
      <c r="F203" s="288"/>
      <c r="G203" s="288"/>
      <c r="H203" s="288"/>
      <c r="I203" s="288"/>
      <c r="J203" s="288"/>
      <c r="K203" s="288"/>
      <c r="L203" s="288"/>
      <c r="M203" s="288"/>
      <c r="N203" s="288"/>
      <c r="O203" s="288"/>
      <c r="P203" s="288"/>
      <c r="Q203" s="288"/>
      <c r="R203" s="288"/>
      <c r="S203" s="288"/>
      <c r="T203" s="288"/>
      <c r="U203" s="288"/>
      <c r="V203" s="288"/>
      <c r="W203" s="288"/>
      <c r="X203" s="288"/>
      <c r="Y203" s="288"/>
      <c r="Z203" s="288"/>
      <c r="AA203" s="288"/>
      <c r="AB203" s="289"/>
      <c r="AC203" s="240" t="s">
        <v>518</v>
      </c>
      <c r="AD203" s="241"/>
      <c r="AE203" s="241"/>
      <c r="AF203" s="241"/>
      <c r="AG203" s="17"/>
      <c r="AH203" s="17"/>
      <c r="AI203" s="17"/>
      <c r="AJ203" s="17"/>
      <c r="AK203" s="17"/>
      <c r="AL203" s="17"/>
    </row>
    <row r="204" spans="1:38">
      <c r="A204" s="232" t="s">
        <v>322</v>
      </c>
      <c r="B204" s="257"/>
      <c r="C204" s="287" t="s">
        <v>519</v>
      </c>
      <c r="D204" s="288"/>
      <c r="E204" s="288"/>
      <c r="F204" s="288"/>
      <c r="G204" s="288"/>
      <c r="H204" s="288"/>
      <c r="I204" s="288"/>
      <c r="J204" s="288"/>
      <c r="K204" s="288"/>
      <c r="L204" s="288"/>
      <c r="M204" s="288"/>
      <c r="N204" s="288"/>
      <c r="O204" s="288"/>
      <c r="P204" s="288"/>
      <c r="Q204" s="288"/>
      <c r="R204" s="288"/>
      <c r="S204" s="288"/>
      <c r="T204" s="288"/>
      <c r="U204" s="288"/>
      <c r="V204" s="288"/>
      <c r="W204" s="288"/>
      <c r="X204" s="288"/>
      <c r="Y204" s="288"/>
      <c r="Z204" s="288"/>
      <c r="AA204" s="288"/>
      <c r="AB204" s="289"/>
      <c r="AC204" s="240" t="s">
        <v>520</v>
      </c>
      <c r="AD204" s="241"/>
      <c r="AE204" s="241"/>
      <c r="AF204" s="241"/>
      <c r="AG204" s="17"/>
      <c r="AH204" s="17"/>
      <c r="AI204" s="17"/>
      <c r="AJ204" s="17"/>
      <c r="AK204" s="17"/>
      <c r="AL204" s="17"/>
    </row>
    <row r="205" spans="1:38">
      <c r="A205" s="232" t="s">
        <v>325</v>
      </c>
      <c r="B205" s="257"/>
      <c r="C205" s="287" t="s">
        <v>521</v>
      </c>
      <c r="D205" s="288"/>
      <c r="E205" s="288"/>
      <c r="F205" s="288"/>
      <c r="G205" s="288"/>
      <c r="H205" s="288"/>
      <c r="I205" s="288"/>
      <c r="J205" s="288"/>
      <c r="K205" s="288"/>
      <c r="L205" s="288"/>
      <c r="M205" s="288"/>
      <c r="N205" s="288"/>
      <c r="O205" s="288"/>
      <c r="P205" s="288"/>
      <c r="Q205" s="288"/>
      <c r="R205" s="288"/>
      <c r="S205" s="288"/>
      <c r="T205" s="288"/>
      <c r="U205" s="288"/>
      <c r="V205" s="288"/>
      <c r="W205" s="288"/>
      <c r="X205" s="288"/>
      <c r="Y205" s="288"/>
      <c r="Z205" s="288"/>
      <c r="AA205" s="288"/>
      <c r="AB205" s="289"/>
      <c r="AC205" s="240" t="s">
        <v>522</v>
      </c>
      <c r="AD205" s="241"/>
      <c r="AE205" s="241"/>
      <c r="AF205" s="241"/>
      <c r="AG205" s="17">
        <v>50929187</v>
      </c>
      <c r="AH205" s="17">
        <v>54553383</v>
      </c>
      <c r="AI205" s="17"/>
      <c r="AJ205" s="17"/>
      <c r="AK205" s="17">
        <v>54553383</v>
      </c>
      <c r="AL205" s="17"/>
    </row>
    <row r="206" spans="1:38">
      <c r="A206" s="232" t="s">
        <v>328</v>
      </c>
      <c r="B206" s="257"/>
      <c r="C206" s="287" t="s">
        <v>523</v>
      </c>
      <c r="D206" s="288"/>
      <c r="E206" s="288"/>
      <c r="F206" s="288"/>
      <c r="G206" s="288"/>
      <c r="H206" s="288"/>
      <c r="I206" s="288"/>
      <c r="J206" s="288"/>
      <c r="K206" s="288"/>
      <c r="L206" s="288"/>
      <c r="M206" s="288"/>
      <c r="N206" s="288"/>
      <c r="O206" s="288"/>
      <c r="P206" s="288"/>
      <c r="Q206" s="288"/>
      <c r="R206" s="288"/>
      <c r="S206" s="288"/>
      <c r="T206" s="288"/>
      <c r="U206" s="288"/>
      <c r="V206" s="288"/>
      <c r="W206" s="288"/>
      <c r="X206" s="288"/>
      <c r="Y206" s="288"/>
      <c r="Z206" s="288"/>
      <c r="AA206" s="288"/>
      <c r="AB206" s="289"/>
      <c r="AC206" s="240" t="s">
        <v>524</v>
      </c>
      <c r="AD206" s="241"/>
      <c r="AE206" s="241"/>
      <c r="AF206" s="241"/>
      <c r="AG206" s="17"/>
      <c r="AH206" s="17"/>
      <c r="AI206" s="17"/>
      <c r="AJ206" s="17"/>
      <c r="AK206" s="17"/>
      <c r="AL206" s="17"/>
    </row>
    <row r="207" spans="1:38">
      <c r="A207" s="232" t="s">
        <v>331</v>
      </c>
      <c r="B207" s="257"/>
      <c r="C207" s="251" t="s">
        <v>525</v>
      </c>
      <c r="D207" s="252"/>
      <c r="E207" s="252"/>
      <c r="F207" s="252"/>
      <c r="G207" s="252"/>
      <c r="H207" s="252"/>
      <c r="I207" s="252"/>
      <c r="J207" s="252"/>
      <c r="K207" s="252"/>
      <c r="L207" s="252"/>
      <c r="M207" s="252"/>
      <c r="N207" s="252"/>
      <c r="O207" s="252"/>
      <c r="P207" s="252"/>
      <c r="Q207" s="252"/>
      <c r="R207" s="252"/>
      <c r="S207" s="252"/>
      <c r="T207" s="252"/>
      <c r="U207" s="252"/>
      <c r="V207" s="252"/>
      <c r="W207" s="252"/>
      <c r="X207" s="252"/>
      <c r="Y207" s="252"/>
      <c r="Z207" s="252"/>
      <c r="AA207" s="252"/>
      <c r="AB207" s="253"/>
      <c r="AC207" s="240" t="s">
        <v>526</v>
      </c>
      <c r="AD207" s="241"/>
      <c r="AE207" s="241"/>
      <c r="AF207" s="241"/>
      <c r="AG207" s="17"/>
      <c r="AH207" s="17"/>
      <c r="AI207" s="17"/>
      <c r="AJ207" s="17"/>
      <c r="AK207" s="17"/>
      <c r="AL207" s="17"/>
    </row>
    <row r="208" spans="1:38">
      <c r="A208" s="243" t="s">
        <v>334</v>
      </c>
      <c r="B208" s="258"/>
      <c r="C208" s="254" t="s">
        <v>527</v>
      </c>
      <c r="D208" s="255"/>
      <c r="E208" s="255"/>
      <c r="F208" s="255"/>
      <c r="G208" s="255"/>
      <c r="H208" s="255"/>
      <c r="I208" s="255"/>
      <c r="J208" s="255"/>
      <c r="K208" s="255"/>
      <c r="L208" s="255"/>
      <c r="M208" s="255"/>
      <c r="N208" s="255"/>
      <c r="O208" s="255"/>
      <c r="P208" s="255"/>
      <c r="Q208" s="255"/>
      <c r="R208" s="255"/>
      <c r="S208" s="255"/>
      <c r="T208" s="255"/>
      <c r="U208" s="255"/>
      <c r="V208" s="255"/>
      <c r="W208" s="255"/>
      <c r="X208" s="255"/>
      <c r="Y208" s="255"/>
      <c r="Z208" s="255"/>
      <c r="AA208" s="255"/>
      <c r="AB208" s="256"/>
      <c r="AC208" s="245" t="s">
        <v>528</v>
      </c>
      <c r="AD208" s="246"/>
      <c r="AE208" s="246"/>
      <c r="AF208" s="246"/>
      <c r="AG208" s="17">
        <f>AG205+AG202</f>
        <v>54212774</v>
      </c>
      <c r="AH208" s="17">
        <f>AH205+AH202</f>
        <v>56682978</v>
      </c>
      <c r="AI208" s="17">
        <f>AI205+AI202</f>
        <v>0</v>
      </c>
      <c r="AJ208" s="17">
        <f>AJ205+AJ202</f>
        <v>0</v>
      </c>
      <c r="AK208" s="17">
        <f>AK205+AK202</f>
        <v>56682978</v>
      </c>
      <c r="AL208" s="17"/>
    </row>
    <row r="209" spans="1:38">
      <c r="A209" s="232" t="s">
        <v>337</v>
      </c>
      <c r="B209" s="257"/>
      <c r="C209" s="251" t="s">
        <v>529</v>
      </c>
      <c r="D209" s="252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  <c r="R209" s="252"/>
      <c r="S209" s="252"/>
      <c r="T209" s="252"/>
      <c r="U209" s="252"/>
      <c r="V209" s="252"/>
      <c r="W209" s="252"/>
      <c r="X209" s="252"/>
      <c r="Y209" s="252"/>
      <c r="Z209" s="252"/>
      <c r="AA209" s="252"/>
      <c r="AB209" s="253"/>
      <c r="AC209" s="240" t="s">
        <v>530</v>
      </c>
      <c r="AD209" s="241"/>
      <c r="AE209" s="241"/>
      <c r="AF209" s="241"/>
      <c r="AG209" s="17"/>
      <c r="AH209" s="17"/>
      <c r="AI209" s="17"/>
      <c r="AJ209" s="17"/>
      <c r="AK209" s="17"/>
      <c r="AL209" s="17"/>
    </row>
    <row r="210" spans="1:38" hidden="1">
      <c r="A210" s="232" t="s">
        <v>340</v>
      </c>
      <c r="B210" s="257"/>
      <c r="C210" s="251" t="s">
        <v>531</v>
      </c>
      <c r="D210" s="252"/>
      <c r="E210" s="252"/>
      <c r="F210" s="252"/>
      <c r="G210" s="252"/>
      <c r="H210" s="252"/>
      <c r="I210" s="252"/>
      <c r="J210" s="252"/>
      <c r="K210" s="252"/>
      <c r="L210" s="252"/>
      <c r="M210" s="252"/>
      <c r="N210" s="252"/>
      <c r="O210" s="252"/>
      <c r="P210" s="252"/>
      <c r="Q210" s="252"/>
      <c r="R210" s="252"/>
      <c r="S210" s="252"/>
      <c r="T210" s="252"/>
      <c r="U210" s="252"/>
      <c r="V210" s="252"/>
      <c r="W210" s="252"/>
      <c r="X210" s="252"/>
      <c r="Y210" s="252"/>
      <c r="Z210" s="252"/>
      <c r="AA210" s="252"/>
      <c r="AB210" s="253"/>
      <c r="AC210" s="240" t="s">
        <v>532</v>
      </c>
      <c r="AD210" s="241"/>
      <c r="AE210" s="241"/>
      <c r="AF210" s="241"/>
      <c r="AG210" s="17"/>
      <c r="AH210" s="17"/>
      <c r="AI210" s="17"/>
      <c r="AJ210" s="17"/>
      <c r="AK210" s="17"/>
      <c r="AL210" s="17"/>
    </row>
    <row r="211" spans="1:38" hidden="1">
      <c r="A211" s="232" t="s">
        <v>343</v>
      </c>
      <c r="B211" s="257"/>
      <c r="C211" s="287" t="s">
        <v>533</v>
      </c>
      <c r="D211" s="288"/>
      <c r="E211" s="288"/>
      <c r="F211" s="288"/>
      <c r="G211" s="288"/>
      <c r="H211" s="288"/>
      <c r="I211" s="288"/>
      <c r="J211" s="288"/>
      <c r="K211" s="288"/>
      <c r="L211" s="288"/>
      <c r="M211" s="288"/>
      <c r="N211" s="288"/>
      <c r="O211" s="288"/>
      <c r="P211" s="288"/>
      <c r="Q211" s="288"/>
      <c r="R211" s="288"/>
      <c r="S211" s="288"/>
      <c r="T211" s="288"/>
      <c r="U211" s="288"/>
      <c r="V211" s="288"/>
      <c r="W211" s="288"/>
      <c r="X211" s="288"/>
      <c r="Y211" s="288"/>
      <c r="Z211" s="288"/>
      <c r="AA211" s="288"/>
      <c r="AB211" s="289"/>
      <c r="AC211" s="240" t="s">
        <v>534</v>
      </c>
      <c r="AD211" s="241"/>
      <c r="AE211" s="241"/>
      <c r="AF211" s="241"/>
      <c r="AG211" s="17"/>
      <c r="AH211" s="17"/>
      <c r="AI211" s="17"/>
      <c r="AJ211" s="17"/>
      <c r="AK211" s="17"/>
      <c r="AL211" s="17"/>
    </row>
    <row r="212" spans="1:38" hidden="1">
      <c r="A212" s="232" t="s">
        <v>346</v>
      </c>
      <c r="B212" s="257"/>
      <c r="C212" s="287" t="s">
        <v>535</v>
      </c>
      <c r="D212" s="288"/>
      <c r="E212" s="288"/>
      <c r="F212" s="288"/>
      <c r="G212" s="288"/>
      <c r="H212" s="288"/>
      <c r="I212" s="288"/>
      <c r="J212" s="288"/>
      <c r="K212" s="288"/>
      <c r="L212" s="288"/>
      <c r="M212" s="288"/>
      <c r="N212" s="288"/>
      <c r="O212" s="288"/>
      <c r="P212" s="288"/>
      <c r="Q212" s="288"/>
      <c r="R212" s="288"/>
      <c r="S212" s="288"/>
      <c r="T212" s="288"/>
      <c r="U212" s="288"/>
      <c r="V212" s="288"/>
      <c r="W212" s="288"/>
      <c r="X212" s="288"/>
      <c r="Y212" s="288"/>
      <c r="Z212" s="288"/>
      <c r="AA212" s="288"/>
      <c r="AB212" s="289"/>
      <c r="AC212" s="240" t="s">
        <v>536</v>
      </c>
      <c r="AD212" s="241"/>
      <c r="AE212" s="241"/>
      <c r="AF212" s="241"/>
      <c r="AG212" s="17"/>
      <c r="AH212" s="17"/>
      <c r="AI212" s="17"/>
      <c r="AJ212" s="17"/>
      <c r="AK212" s="17"/>
      <c r="AL212" s="17"/>
    </row>
    <row r="213" spans="1:38" hidden="1">
      <c r="A213" s="243" t="s">
        <v>349</v>
      </c>
      <c r="B213" s="258"/>
      <c r="C213" s="290" t="s">
        <v>537</v>
      </c>
      <c r="D213" s="291"/>
      <c r="E213" s="291"/>
      <c r="F213" s="291"/>
      <c r="G213" s="291"/>
      <c r="H213" s="291"/>
      <c r="I213" s="291"/>
      <c r="J213" s="291"/>
      <c r="K213" s="291"/>
      <c r="L213" s="291"/>
      <c r="M213" s="291"/>
      <c r="N213" s="291"/>
      <c r="O213" s="291"/>
      <c r="P213" s="291"/>
      <c r="Q213" s="291"/>
      <c r="R213" s="291"/>
      <c r="S213" s="291"/>
      <c r="T213" s="291"/>
      <c r="U213" s="291"/>
      <c r="V213" s="291"/>
      <c r="W213" s="291"/>
      <c r="X213" s="291"/>
      <c r="Y213" s="291"/>
      <c r="Z213" s="291"/>
      <c r="AA213" s="291"/>
      <c r="AB213" s="292"/>
      <c r="AC213" s="245" t="s">
        <v>538</v>
      </c>
      <c r="AD213" s="246"/>
      <c r="AE213" s="246"/>
      <c r="AF213" s="246"/>
      <c r="AG213" s="17"/>
      <c r="AH213" s="17"/>
      <c r="AI213" s="17"/>
      <c r="AJ213" s="17"/>
      <c r="AK213" s="17"/>
      <c r="AL213" s="17"/>
    </row>
    <row r="214" spans="1:38" hidden="1">
      <c r="A214" s="232" t="s">
        <v>352</v>
      </c>
      <c r="B214" s="257"/>
      <c r="C214" s="251" t="s">
        <v>539</v>
      </c>
      <c r="D214" s="252"/>
      <c r="E214" s="252"/>
      <c r="F214" s="252"/>
      <c r="G214" s="252"/>
      <c r="H214" s="252"/>
      <c r="I214" s="252"/>
      <c r="J214" s="252"/>
      <c r="K214" s="252"/>
      <c r="L214" s="252"/>
      <c r="M214" s="252"/>
      <c r="N214" s="252"/>
      <c r="O214" s="252"/>
      <c r="P214" s="252"/>
      <c r="Q214" s="252"/>
      <c r="R214" s="252"/>
      <c r="S214" s="252"/>
      <c r="T214" s="252"/>
      <c r="U214" s="252"/>
      <c r="V214" s="252"/>
      <c r="W214" s="252"/>
      <c r="X214" s="252"/>
      <c r="Y214" s="252"/>
      <c r="Z214" s="252"/>
      <c r="AA214" s="252"/>
      <c r="AB214" s="253"/>
      <c r="AC214" s="240" t="s">
        <v>540</v>
      </c>
      <c r="AD214" s="241"/>
      <c r="AE214" s="241"/>
      <c r="AF214" s="241"/>
      <c r="AG214" s="17"/>
      <c r="AH214" s="17"/>
      <c r="AI214" s="17"/>
      <c r="AJ214" s="17"/>
      <c r="AK214" s="17"/>
      <c r="AL214" s="17"/>
    </row>
    <row r="215" spans="1:38">
      <c r="A215" s="243" t="s">
        <v>355</v>
      </c>
      <c r="B215" s="258"/>
      <c r="C215" s="290" t="s">
        <v>541</v>
      </c>
      <c r="D215" s="291"/>
      <c r="E215" s="291"/>
      <c r="F215" s="291"/>
      <c r="G215" s="291"/>
      <c r="H215" s="291"/>
      <c r="I215" s="291"/>
      <c r="J215" s="291"/>
      <c r="K215" s="291"/>
      <c r="L215" s="291"/>
      <c r="M215" s="291"/>
      <c r="N215" s="291"/>
      <c r="O215" s="291"/>
      <c r="P215" s="291"/>
      <c r="Q215" s="291"/>
      <c r="R215" s="291"/>
      <c r="S215" s="291"/>
      <c r="T215" s="291"/>
      <c r="U215" s="291"/>
      <c r="V215" s="291"/>
      <c r="W215" s="291"/>
      <c r="X215" s="291"/>
      <c r="Y215" s="291"/>
      <c r="Z215" s="291"/>
      <c r="AA215" s="291"/>
      <c r="AB215" s="292"/>
      <c r="AC215" s="245" t="s">
        <v>542</v>
      </c>
      <c r="AD215" s="246"/>
      <c r="AE215" s="246"/>
      <c r="AF215" s="246"/>
      <c r="AG215" s="17">
        <f>AG208</f>
        <v>54212774</v>
      </c>
      <c r="AH215" s="17">
        <f>AH208</f>
        <v>56682978</v>
      </c>
      <c r="AI215" s="17">
        <f>AI208</f>
        <v>0</v>
      </c>
      <c r="AJ215" s="17">
        <f>AJ208</f>
        <v>0</v>
      </c>
      <c r="AK215" s="17">
        <f>AK208</f>
        <v>56682978</v>
      </c>
      <c r="AL215" s="17"/>
    </row>
  </sheetData>
  <mergeCells count="612">
    <mergeCell ref="A215:B215"/>
    <mergeCell ref="C215:AB215"/>
    <mergeCell ref="AC215:AF215"/>
    <mergeCell ref="A212:B212"/>
    <mergeCell ref="C212:AB212"/>
    <mergeCell ref="AC212:AF212"/>
    <mergeCell ref="A213:B213"/>
    <mergeCell ref="C213:AB213"/>
    <mergeCell ref="AC213:AF213"/>
    <mergeCell ref="A214:B214"/>
    <mergeCell ref="C214:AB214"/>
    <mergeCell ref="AC214:AF214"/>
    <mergeCell ref="A209:B209"/>
    <mergeCell ref="C209:AB209"/>
    <mergeCell ref="AC209:AF209"/>
    <mergeCell ref="A210:B210"/>
    <mergeCell ref="C210:AB210"/>
    <mergeCell ref="AC210:AF210"/>
    <mergeCell ref="A211:B211"/>
    <mergeCell ref="C211:AB211"/>
    <mergeCell ref="AC211:AF211"/>
    <mergeCell ref="A206:B206"/>
    <mergeCell ref="C206:AB206"/>
    <mergeCell ref="AC206:AF206"/>
    <mergeCell ref="A207:B207"/>
    <mergeCell ref="C207:AB207"/>
    <mergeCell ref="AC207:AF207"/>
    <mergeCell ref="A208:B208"/>
    <mergeCell ref="C208:AB208"/>
    <mergeCell ref="AC208:AF208"/>
    <mergeCell ref="A203:B203"/>
    <mergeCell ref="C203:AB203"/>
    <mergeCell ref="AC203:AF203"/>
    <mergeCell ref="A204:B204"/>
    <mergeCell ref="C204:AB204"/>
    <mergeCell ref="AC204:AF204"/>
    <mergeCell ref="A205:B205"/>
    <mergeCell ref="C205:AB205"/>
    <mergeCell ref="AC205:AF205"/>
    <mergeCell ref="A200:B200"/>
    <mergeCell ref="C200:AB200"/>
    <mergeCell ref="AC200:AF200"/>
    <mergeCell ref="A201:B201"/>
    <mergeCell ref="C201:AB201"/>
    <mergeCell ref="AC201:AF201"/>
    <mergeCell ref="A202:B202"/>
    <mergeCell ref="C202:AB202"/>
    <mergeCell ref="AC202:AF202"/>
    <mergeCell ref="A197:B197"/>
    <mergeCell ref="C197:AB197"/>
    <mergeCell ref="AC197:AF197"/>
    <mergeCell ref="A198:B198"/>
    <mergeCell ref="C198:AB198"/>
    <mergeCell ref="AC198:AF198"/>
    <mergeCell ref="A199:B199"/>
    <mergeCell ref="C199:AB199"/>
    <mergeCell ref="AC199:AF199"/>
    <mergeCell ref="A194:B194"/>
    <mergeCell ref="C194:AB194"/>
    <mergeCell ref="AC194:AF194"/>
    <mergeCell ref="A195:B195"/>
    <mergeCell ref="C195:AB195"/>
    <mergeCell ref="AC195:AF195"/>
    <mergeCell ref="A196:B196"/>
    <mergeCell ref="C196:AB196"/>
    <mergeCell ref="AC196:AF196"/>
    <mergeCell ref="A191:B191"/>
    <mergeCell ref="C191:AB191"/>
    <mergeCell ref="AC191:AF191"/>
    <mergeCell ref="A192:B192"/>
    <mergeCell ref="C192:AB192"/>
    <mergeCell ref="AC192:AF192"/>
    <mergeCell ref="A193:B193"/>
    <mergeCell ref="C193:AB193"/>
    <mergeCell ref="AC193:AF193"/>
    <mergeCell ref="A187:B187"/>
    <mergeCell ref="C187:AB187"/>
    <mergeCell ref="AC187:AF187"/>
    <mergeCell ref="A188:B188"/>
    <mergeCell ref="C188:AB188"/>
    <mergeCell ref="AC188:AF188"/>
    <mergeCell ref="A189:B189"/>
    <mergeCell ref="C189:AB189"/>
    <mergeCell ref="C190:K190"/>
    <mergeCell ref="N190:V190"/>
    <mergeCell ref="Y190:AB190"/>
    <mergeCell ref="A184:B184"/>
    <mergeCell ref="C184:AB184"/>
    <mergeCell ref="AC184:AF184"/>
    <mergeCell ref="A185:B185"/>
    <mergeCell ref="C185:AB185"/>
    <mergeCell ref="AC185:AF185"/>
    <mergeCell ref="A186:B186"/>
    <mergeCell ref="C186:AB186"/>
    <mergeCell ref="AC186:AF186"/>
    <mergeCell ref="A181:B181"/>
    <mergeCell ref="C181:AB181"/>
    <mergeCell ref="AC181:AF181"/>
    <mergeCell ref="A182:B182"/>
    <mergeCell ref="C182:AB182"/>
    <mergeCell ref="AC182:AF182"/>
    <mergeCell ref="A183:B183"/>
    <mergeCell ref="C183:AB183"/>
    <mergeCell ref="AC183:AF183"/>
    <mergeCell ref="A178:B178"/>
    <mergeCell ref="C178:AB178"/>
    <mergeCell ref="AC178:AF178"/>
    <mergeCell ref="A179:B179"/>
    <mergeCell ref="C179:AB179"/>
    <mergeCell ref="AC179:AF179"/>
    <mergeCell ref="A180:B180"/>
    <mergeCell ref="C180:AB180"/>
    <mergeCell ref="AC180:AF180"/>
    <mergeCell ref="A175:B175"/>
    <mergeCell ref="C175:AB175"/>
    <mergeCell ref="AC175:AF175"/>
    <mergeCell ref="A176:B176"/>
    <mergeCell ref="C176:AB176"/>
    <mergeCell ref="AC176:AF176"/>
    <mergeCell ref="A177:B177"/>
    <mergeCell ref="C177:AB177"/>
    <mergeCell ref="AC177:AF177"/>
    <mergeCell ref="A172:B172"/>
    <mergeCell ref="C172:AB172"/>
    <mergeCell ref="AC172:AF172"/>
    <mergeCell ref="A173:B173"/>
    <mergeCell ref="C173:AB173"/>
    <mergeCell ref="AC173:AF173"/>
    <mergeCell ref="A174:B174"/>
    <mergeCell ref="C174:AB174"/>
    <mergeCell ref="AC174:AF174"/>
    <mergeCell ref="A169:B169"/>
    <mergeCell ref="C169:AB169"/>
    <mergeCell ref="AC169:AF169"/>
    <mergeCell ref="A170:B170"/>
    <mergeCell ref="C170:AB170"/>
    <mergeCell ref="AC170:AF170"/>
    <mergeCell ref="A171:B171"/>
    <mergeCell ref="C171:AB171"/>
    <mergeCell ref="AC171:AF171"/>
    <mergeCell ref="A166:B166"/>
    <mergeCell ref="C166:AB166"/>
    <mergeCell ref="AC166:AF166"/>
    <mergeCell ref="A167:B167"/>
    <mergeCell ref="C167:AB167"/>
    <mergeCell ref="AC167:AF167"/>
    <mergeCell ref="A168:B168"/>
    <mergeCell ref="C168:AB168"/>
    <mergeCell ref="AC168:AF168"/>
    <mergeCell ref="C157:K157"/>
    <mergeCell ref="C158:K158"/>
    <mergeCell ref="C159:K159"/>
    <mergeCell ref="C160:K160"/>
    <mergeCell ref="C161:K161"/>
    <mergeCell ref="C162:K162"/>
    <mergeCell ref="C163:K163"/>
    <mergeCell ref="C164:K164"/>
    <mergeCell ref="A165:B165"/>
    <mergeCell ref="C165:AB165"/>
    <mergeCell ref="A154:B154"/>
    <mergeCell ref="C154:AB154"/>
    <mergeCell ref="AC154:AF154"/>
    <mergeCell ref="A155:B155"/>
    <mergeCell ref="C155:AB155"/>
    <mergeCell ref="AC155:AF155"/>
    <mergeCell ref="A156:B156"/>
    <mergeCell ref="C156:AB156"/>
    <mergeCell ref="AC156:AF156"/>
    <mergeCell ref="A151:B151"/>
    <mergeCell ref="C151:AB151"/>
    <mergeCell ref="AC151:AF151"/>
    <mergeCell ref="A152:B152"/>
    <mergeCell ref="C152:AB152"/>
    <mergeCell ref="AC152:AF152"/>
    <mergeCell ref="A153:B153"/>
    <mergeCell ref="C153:AB153"/>
    <mergeCell ref="AC153:AF153"/>
    <mergeCell ref="A148:B148"/>
    <mergeCell ref="C148:AB148"/>
    <mergeCell ref="AC148:AF148"/>
    <mergeCell ref="A149:B149"/>
    <mergeCell ref="C149:AB149"/>
    <mergeCell ref="AC149:AF149"/>
    <mergeCell ref="A150:B150"/>
    <mergeCell ref="C150:AB150"/>
    <mergeCell ref="AC150:AF150"/>
    <mergeCell ref="A145:B145"/>
    <mergeCell ref="C145:AB145"/>
    <mergeCell ref="AC145:AF145"/>
    <mergeCell ref="A146:B146"/>
    <mergeCell ref="C146:AB146"/>
    <mergeCell ref="AC146:AF146"/>
    <mergeCell ref="A147:B147"/>
    <mergeCell ref="C147:AB147"/>
    <mergeCell ref="AC147:AF147"/>
    <mergeCell ref="A142:B142"/>
    <mergeCell ref="C142:AB142"/>
    <mergeCell ref="AC142:AF142"/>
    <mergeCell ref="A143:B143"/>
    <mergeCell ref="C143:AB143"/>
    <mergeCell ref="AC143:AF143"/>
    <mergeCell ref="A144:B144"/>
    <mergeCell ref="C144:AB144"/>
    <mergeCell ref="AC144:AF144"/>
    <mergeCell ref="A139:B139"/>
    <mergeCell ref="C139:AB139"/>
    <mergeCell ref="AC139:AF139"/>
    <mergeCell ref="A140:B140"/>
    <mergeCell ref="C140:AB140"/>
    <mergeCell ref="AC140:AF140"/>
    <mergeCell ref="A141:B141"/>
    <mergeCell ref="C141:AB141"/>
    <mergeCell ref="AC141:AF141"/>
    <mergeCell ref="A136:B136"/>
    <mergeCell ref="C136:AB136"/>
    <mergeCell ref="AC136:AF136"/>
    <mergeCell ref="A137:B137"/>
    <mergeCell ref="C137:AB137"/>
    <mergeCell ref="AC137:AF137"/>
    <mergeCell ref="A138:B138"/>
    <mergeCell ref="C138:AB138"/>
    <mergeCell ref="AC138:AF138"/>
    <mergeCell ref="A133:B133"/>
    <mergeCell ref="C133:AB133"/>
    <mergeCell ref="AC133:AF133"/>
    <mergeCell ref="A134:B134"/>
    <mergeCell ref="C134:AB134"/>
    <mergeCell ref="AC134:AF134"/>
    <mergeCell ref="A135:B135"/>
    <mergeCell ref="C135:AB135"/>
    <mergeCell ref="AC135:AF135"/>
    <mergeCell ref="A130:B130"/>
    <mergeCell ref="C130:AB130"/>
    <mergeCell ref="AC130:AF130"/>
    <mergeCell ref="A131:B131"/>
    <mergeCell ref="C131:AB131"/>
    <mergeCell ref="AC131:AF131"/>
    <mergeCell ref="A132:B132"/>
    <mergeCell ref="C132:AB132"/>
    <mergeCell ref="AC132:AF132"/>
    <mergeCell ref="A127:B127"/>
    <mergeCell ref="C127:AB127"/>
    <mergeCell ref="AC127:AF127"/>
    <mergeCell ref="A128:B128"/>
    <mergeCell ref="C128:AB128"/>
    <mergeCell ref="AC128:AF128"/>
    <mergeCell ref="A129:B129"/>
    <mergeCell ref="C129:AB129"/>
    <mergeCell ref="AC129:AF129"/>
    <mergeCell ref="A124:B124"/>
    <mergeCell ref="C124:AB124"/>
    <mergeCell ref="AC124:AF124"/>
    <mergeCell ref="A125:B125"/>
    <mergeCell ref="C125:AB125"/>
    <mergeCell ref="AC125:AF125"/>
    <mergeCell ref="A126:B126"/>
    <mergeCell ref="C126:AB126"/>
    <mergeCell ref="AC126:AF126"/>
    <mergeCell ref="A121:B121"/>
    <mergeCell ref="C121:AB121"/>
    <mergeCell ref="AC121:AF121"/>
    <mergeCell ref="A122:B122"/>
    <mergeCell ref="C122:AB122"/>
    <mergeCell ref="AC122:AF122"/>
    <mergeCell ref="A123:B123"/>
    <mergeCell ref="C123:AB123"/>
    <mergeCell ref="AC123:AF123"/>
    <mergeCell ref="A118:B118"/>
    <mergeCell ref="C118:AB118"/>
    <mergeCell ref="AC118:AF118"/>
    <mergeCell ref="A119:B119"/>
    <mergeCell ref="C119:AB119"/>
    <mergeCell ref="AC119:AF119"/>
    <mergeCell ref="A120:B120"/>
    <mergeCell ref="C120:AB120"/>
    <mergeCell ref="AC120:AF120"/>
    <mergeCell ref="A115:B115"/>
    <mergeCell ref="C115:AB115"/>
    <mergeCell ref="AC115:AF115"/>
    <mergeCell ref="A116:B116"/>
    <mergeCell ref="C116:AB116"/>
    <mergeCell ref="AC116:AF116"/>
    <mergeCell ref="A117:B117"/>
    <mergeCell ref="C117:AB117"/>
    <mergeCell ref="AC117:AF117"/>
    <mergeCell ref="A112:B112"/>
    <mergeCell ref="C112:AB112"/>
    <mergeCell ref="AC112:AF112"/>
    <mergeCell ref="A113:B113"/>
    <mergeCell ref="C113:AB113"/>
    <mergeCell ref="AC113:AF113"/>
    <mergeCell ref="A114:B114"/>
    <mergeCell ref="C114:AB114"/>
    <mergeCell ref="AC114:AF114"/>
    <mergeCell ref="A109:B109"/>
    <mergeCell ref="C109:AB109"/>
    <mergeCell ref="AC109:AF109"/>
    <mergeCell ref="A110:B110"/>
    <mergeCell ref="C110:AB110"/>
    <mergeCell ref="AC110:AF110"/>
    <mergeCell ref="A111:B111"/>
    <mergeCell ref="C111:AB111"/>
    <mergeCell ref="AC111:AF111"/>
    <mergeCell ref="A106:B106"/>
    <mergeCell ref="C106:AB106"/>
    <mergeCell ref="AC106:AF106"/>
    <mergeCell ref="A107:B107"/>
    <mergeCell ref="C107:AB107"/>
    <mergeCell ref="AC107:AF107"/>
    <mergeCell ref="A108:B108"/>
    <mergeCell ref="C108:AB108"/>
    <mergeCell ref="AC108:AF108"/>
    <mergeCell ref="A103:B103"/>
    <mergeCell ref="C103:AB103"/>
    <mergeCell ref="AC103:AF103"/>
    <mergeCell ref="A104:B104"/>
    <mergeCell ref="C104:AB104"/>
    <mergeCell ref="AC104:AF104"/>
    <mergeCell ref="A105:B105"/>
    <mergeCell ref="C105:AB105"/>
    <mergeCell ref="AC105:AF105"/>
    <mergeCell ref="A100:B100"/>
    <mergeCell ref="C100:AB100"/>
    <mergeCell ref="AC100:AF100"/>
    <mergeCell ref="A101:B101"/>
    <mergeCell ref="C101:AB101"/>
    <mergeCell ref="AC101:AF101"/>
    <mergeCell ref="A102:B102"/>
    <mergeCell ref="C102:AB102"/>
    <mergeCell ref="AC102:AF102"/>
    <mergeCell ref="C96:K96"/>
    <mergeCell ref="L96:T96"/>
    <mergeCell ref="U96:AB96"/>
    <mergeCell ref="C97:K97"/>
    <mergeCell ref="A98:B98"/>
    <mergeCell ref="C98:AB98"/>
    <mergeCell ref="AC98:AF98"/>
    <mergeCell ref="A99:B99"/>
    <mergeCell ref="C99:AB99"/>
    <mergeCell ref="AC99:AF99"/>
    <mergeCell ref="C93:K93"/>
    <mergeCell ref="L93:T93"/>
    <mergeCell ref="U93:AB93"/>
    <mergeCell ref="C94:K94"/>
    <mergeCell ref="L94:T94"/>
    <mergeCell ref="U94:AB94"/>
    <mergeCell ref="C95:K95"/>
    <mergeCell ref="L95:T95"/>
    <mergeCell ref="U95:AB95"/>
    <mergeCell ref="C90:K90"/>
    <mergeCell ref="L90:T90"/>
    <mergeCell ref="U90:AB90"/>
    <mergeCell ref="C91:K91"/>
    <mergeCell ref="L91:T91"/>
    <mergeCell ref="U91:AB91"/>
    <mergeCell ref="C92:K92"/>
    <mergeCell ref="L92:T92"/>
    <mergeCell ref="U92:AB92"/>
    <mergeCell ref="C87:K87"/>
    <mergeCell ref="L87:T87"/>
    <mergeCell ref="U87:AB87"/>
    <mergeCell ref="C88:K88"/>
    <mergeCell ref="L88:T88"/>
    <mergeCell ref="U88:AB88"/>
    <mergeCell ref="C89:K89"/>
    <mergeCell ref="L89:T89"/>
    <mergeCell ref="U89:AB89"/>
    <mergeCell ref="C84:K84"/>
    <mergeCell ref="L84:T84"/>
    <mergeCell ref="U84:AB84"/>
    <mergeCell ref="C85:K85"/>
    <mergeCell ref="L85:T85"/>
    <mergeCell ref="U85:AB85"/>
    <mergeCell ref="C86:K86"/>
    <mergeCell ref="L86:T86"/>
    <mergeCell ref="U86:AB86"/>
    <mergeCell ref="C81:K81"/>
    <mergeCell ref="L81:T81"/>
    <mergeCell ref="U81:AB81"/>
    <mergeCell ref="C82:K82"/>
    <mergeCell ref="L82:T82"/>
    <mergeCell ref="U82:AB82"/>
    <mergeCell ref="C83:K83"/>
    <mergeCell ref="L83:T83"/>
    <mergeCell ref="U83:AB83"/>
    <mergeCell ref="C78:K78"/>
    <mergeCell ref="L78:T78"/>
    <mergeCell ref="U78:AB78"/>
    <mergeCell ref="C79:K79"/>
    <mergeCell ref="L79:T79"/>
    <mergeCell ref="U79:AB79"/>
    <mergeCell ref="C80:K80"/>
    <mergeCell ref="L80:T80"/>
    <mergeCell ref="U80:AB80"/>
    <mergeCell ref="C75:K75"/>
    <mergeCell ref="L75:T75"/>
    <mergeCell ref="U75:AB75"/>
    <mergeCell ref="C76:K76"/>
    <mergeCell ref="L76:T76"/>
    <mergeCell ref="U76:AB76"/>
    <mergeCell ref="C77:K77"/>
    <mergeCell ref="L77:T77"/>
    <mergeCell ref="U77:AB77"/>
    <mergeCell ref="C72:K72"/>
    <mergeCell ref="L72:T72"/>
    <mergeCell ref="U72:AB72"/>
    <mergeCell ref="C73:K73"/>
    <mergeCell ref="L73:T73"/>
    <mergeCell ref="U73:AB73"/>
    <mergeCell ref="C74:K74"/>
    <mergeCell ref="L74:T74"/>
    <mergeCell ref="U74:AB74"/>
    <mergeCell ref="C69:K69"/>
    <mergeCell ref="L69:T69"/>
    <mergeCell ref="U69:AB69"/>
    <mergeCell ref="C70:K70"/>
    <mergeCell ref="L70:T70"/>
    <mergeCell ref="U70:AB70"/>
    <mergeCell ref="C71:K71"/>
    <mergeCell ref="L71:T71"/>
    <mergeCell ref="U71:AB71"/>
    <mergeCell ref="C66:K66"/>
    <mergeCell ref="L66:T66"/>
    <mergeCell ref="U66:AB66"/>
    <mergeCell ref="C67:K67"/>
    <mergeCell ref="L67:T67"/>
    <mergeCell ref="U67:AB67"/>
    <mergeCell ref="C68:K68"/>
    <mergeCell ref="L68:T68"/>
    <mergeCell ref="U68:AB68"/>
    <mergeCell ref="C63:K63"/>
    <mergeCell ref="L63:T63"/>
    <mergeCell ref="U63:AB63"/>
    <mergeCell ref="C64:K64"/>
    <mergeCell ref="L64:T64"/>
    <mergeCell ref="U64:AB64"/>
    <mergeCell ref="C65:K65"/>
    <mergeCell ref="L65:T65"/>
    <mergeCell ref="U65:AB65"/>
    <mergeCell ref="C60:K60"/>
    <mergeCell ref="L60:T60"/>
    <mergeCell ref="U60:AB60"/>
    <mergeCell ref="C61:K61"/>
    <mergeCell ref="L61:T61"/>
    <mergeCell ref="U61:AB61"/>
    <mergeCell ref="C62:K62"/>
    <mergeCell ref="L62:T62"/>
    <mergeCell ref="U62:AB62"/>
    <mergeCell ref="C57:K57"/>
    <mergeCell ref="L57:T57"/>
    <mergeCell ref="U57:AB57"/>
    <mergeCell ref="C58:K58"/>
    <mergeCell ref="L58:T58"/>
    <mergeCell ref="U58:AB58"/>
    <mergeCell ref="C59:K59"/>
    <mergeCell ref="L59:T59"/>
    <mergeCell ref="U59:AB59"/>
    <mergeCell ref="C54:K54"/>
    <mergeCell ref="L54:T54"/>
    <mergeCell ref="U54:AB54"/>
    <mergeCell ref="C55:K55"/>
    <mergeCell ref="L55:T55"/>
    <mergeCell ref="U55:AB55"/>
    <mergeCell ref="C56:K56"/>
    <mergeCell ref="L56:T56"/>
    <mergeCell ref="U56:AB56"/>
    <mergeCell ref="C51:K51"/>
    <mergeCell ref="L51:T51"/>
    <mergeCell ref="U51:AB51"/>
    <mergeCell ref="C52:K52"/>
    <mergeCell ref="L52:T52"/>
    <mergeCell ref="U52:AB52"/>
    <mergeCell ref="C53:K53"/>
    <mergeCell ref="L53:T53"/>
    <mergeCell ref="U53:AB53"/>
    <mergeCell ref="C48:K48"/>
    <mergeCell ref="L48:T48"/>
    <mergeCell ref="U48:AB48"/>
    <mergeCell ref="C49:K49"/>
    <mergeCell ref="L49:T49"/>
    <mergeCell ref="U49:AB49"/>
    <mergeCell ref="C50:K50"/>
    <mergeCell ref="L50:T50"/>
    <mergeCell ref="U50:AB50"/>
    <mergeCell ref="C45:K45"/>
    <mergeCell ref="L45:T45"/>
    <mergeCell ref="U45:AB45"/>
    <mergeCell ref="C46:K46"/>
    <mergeCell ref="L46:T46"/>
    <mergeCell ref="U46:AB46"/>
    <mergeCell ref="C47:K47"/>
    <mergeCell ref="L47:T47"/>
    <mergeCell ref="U47:AB47"/>
    <mergeCell ref="C42:K42"/>
    <mergeCell ref="L42:T42"/>
    <mergeCell ref="U42:AB42"/>
    <mergeCell ref="C43:K43"/>
    <mergeCell ref="L43:T43"/>
    <mergeCell ref="U43:AB43"/>
    <mergeCell ref="C44:K44"/>
    <mergeCell ref="L44:T44"/>
    <mergeCell ref="U44:AB44"/>
    <mergeCell ref="C39:K39"/>
    <mergeCell ref="L39:T39"/>
    <mergeCell ref="U39:AB39"/>
    <mergeCell ref="C40:K40"/>
    <mergeCell ref="L40:T40"/>
    <mergeCell ref="U40:AB40"/>
    <mergeCell ref="C41:K41"/>
    <mergeCell ref="L41:T41"/>
    <mergeCell ref="U41:AB41"/>
    <mergeCell ref="C36:K36"/>
    <mergeCell ref="L36:T36"/>
    <mergeCell ref="U36:AB36"/>
    <mergeCell ref="C37:K37"/>
    <mergeCell ref="L37:T37"/>
    <mergeCell ref="U37:AB37"/>
    <mergeCell ref="C38:K38"/>
    <mergeCell ref="L38:T38"/>
    <mergeCell ref="U38:AB38"/>
    <mergeCell ref="C33:K33"/>
    <mergeCell ref="L33:T33"/>
    <mergeCell ref="U33:AB33"/>
    <mergeCell ref="C34:K34"/>
    <mergeCell ref="L34:T34"/>
    <mergeCell ref="U34:AB34"/>
    <mergeCell ref="C35:K35"/>
    <mergeCell ref="L35:T35"/>
    <mergeCell ref="U35:AB35"/>
    <mergeCell ref="C30:K30"/>
    <mergeCell ref="L30:T30"/>
    <mergeCell ref="U30:AB30"/>
    <mergeCell ref="C31:K31"/>
    <mergeCell ref="L31:T31"/>
    <mergeCell ref="U31:AB31"/>
    <mergeCell ref="C32:K32"/>
    <mergeCell ref="L32:T32"/>
    <mergeCell ref="U32:AB32"/>
    <mergeCell ref="C27:K27"/>
    <mergeCell ref="L27:T27"/>
    <mergeCell ref="U27:AB27"/>
    <mergeCell ref="C28:K28"/>
    <mergeCell ref="L28:T28"/>
    <mergeCell ref="U28:AB28"/>
    <mergeCell ref="C29:K29"/>
    <mergeCell ref="L29:T29"/>
    <mergeCell ref="U29:AB29"/>
    <mergeCell ref="C24:K24"/>
    <mergeCell ref="L24:T24"/>
    <mergeCell ref="U24:AB24"/>
    <mergeCell ref="C25:K25"/>
    <mergeCell ref="L25:T25"/>
    <mergeCell ref="U25:AB25"/>
    <mergeCell ref="C26:K26"/>
    <mergeCell ref="L26:T26"/>
    <mergeCell ref="U26:AB26"/>
    <mergeCell ref="C21:K21"/>
    <mergeCell ref="L21:T21"/>
    <mergeCell ref="U21:AB21"/>
    <mergeCell ref="C22:K22"/>
    <mergeCell ref="L22:T22"/>
    <mergeCell ref="U22:AB22"/>
    <mergeCell ref="C23:K23"/>
    <mergeCell ref="L23:T23"/>
    <mergeCell ref="U23:AB23"/>
    <mergeCell ref="C18:K18"/>
    <mergeCell ref="L18:T18"/>
    <mergeCell ref="U18:AB18"/>
    <mergeCell ref="C19:K19"/>
    <mergeCell ref="L19:T19"/>
    <mergeCell ref="U19:AB19"/>
    <mergeCell ref="C20:K20"/>
    <mergeCell ref="L20:T20"/>
    <mergeCell ref="U20:AB20"/>
    <mergeCell ref="C15:K15"/>
    <mergeCell ref="L15:T15"/>
    <mergeCell ref="U15:AB15"/>
    <mergeCell ref="C16:K16"/>
    <mergeCell ref="L16:T16"/>
    <mergeCell ref="U16:AB16"/>
    <mergeCell ref="C17:K17"/>
    <mergeCell ref="L17:T17"/>
    <mergeCell ref="U17:AB17"/>
    <mergeCell ref="C12:K12"/>
    <mergeCell ref="L12:T12"/>
    <mergeCell ref="U12:AB12"/>
    <mergeCell ref="C13:K13"/>
    <mergeCell ref="L13:T13"/>
    <mergeCell ref="U13:AB13"/>
    <mergeCell ref="C14:K14"/>
    <mergeCell ref="L14:T14"/>
    <mergeCell ref="U14:AB14"/>
    <mergeCell ref="C9:K9"/>
    <mergeCell ref="L9:T9"/>
    <mergeCell ref="U9:AB9"/>
    <mergeCell ref="C10:K10"/>
    <mergeCell ref="L10:T10"/>
    <mergeCell ref="U10:AB10"/>
    <mergeCell ref="C11:K11"/>
    <mergeCell ref="L11:T11"/>
    <mergeCell ref="U11:AB11"/>
    <mergeCell ref="A1:AL1"/>
    <mergeCell ref="A4:B4"/>
    <mergeCell ref="C4:AB4"/>
    <mergeCell ref="AC4:AF4"/>
    <mergeCell ref="C5:AB5"/>
    <mergeCell ref="AC5:AF5"/>
    <mergeCell ref="C6:K6"/>
    <mergeCell ref="C7:K7"/>
    <mergeCell ref="C8:K8"/>
    <mergeCell ref="L8:T8"/>
    <mergeCell ref="U8:AB8"/>
  </mergeCells>
  <pageMargins left="0.75" right="0.75" top="1" bottom="1" header="0.5" footer="0.5"/>
  <pageSetup paperSize="9" scale="47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217"/>
  <sheetViews>
    <sheetView workbookViewId="0">
      <selection sqref="A1:AL1"/>
    </sheetView>
  </sheetViews>
  <sheetFormatPr defaultRowHeight="12.75"/>
  <cols>
    <col min="1" max="1" width="9" customWidth="1"/>
    <col min="2" max="2" width="9.140625" hidden="1" customWidth="1"/>
    <col min="11" max="11" width="8.85546875" customWidth="1"/>
    <col min="12" max="20" width="9.140625" hidden="1" customWidth="1"/>
    <col min="21" max="21" width="0.140625" customWidth="1"/>
    <col min="22" max="28" width="9.140625" hidden="1" customWidth="1"/>
    <col min="29" max="29" width="9" customWidth="1"/>
    <col min="30" max="30" width="0.140625" customWidth="1"/>
    <col min="31" max="32" width="9.140625" hidden="1" customWidth="1"/>
    <col min="33" max="33" width="14.28515625" customWidth="1"/>
    <col min="34" max="34" width="11.85546875" customWidth="1"/>
    <col min="35" max="36" width="11.85546875" hidden="1" customWidth="1"/>
    <col min="37" max="37" width="12" customWidth="1"/>
    <col min="38" max="38" width="11.42578125" hidden="1" customWidth="1"/>
  </cols>
  <sheetData>
    <row r="1" spans="1:40" ht="15">
      <c r="A1" s="216" t="s">
        <v>850</v>
      </c>
      <c r="B1" s="216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</row>
    <row r="4" spans="1:40" ht="38.25">
      <c r="A4" s="218" t="s">
        <v>0</v>
      </c>
      <c r="B4" s="219"/>
      <c r="C4" s="220" t="s">
        <v>1</v>
      </c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2" t="s">
        <v>2</v>
      </c>
      <c r="AD4" s="221"/>
      <c r="AE4" s="221"/>
      <c r="AF4" s="221"/>
      <c r="AG4" s="1" t="s">
        <v>3</v>
      </c>
      <c r="AH4" s="1" t="s">
        <v>709</v>
      </c>
      <c r="AI4" s="1" t="s">
        <v>4</v>
      </c>
      <c r="AJ4" s="1" t="s">
        <v>5</v>
      </c>
      <c r="AK4" s="1" t="s">
        <v>6</v>
      </c>
      <c r="AL4" s="1" t="s">
        <v>7</v>
      </c>
      <c r="AM4" s="2"/>
      <c r="AN4" s="2"/>
    </row>
    <row r="5" spans="1:40">
      <c r="A5" s="3" t="s">
        <v>8</v>
      </c>
      <c r="B5" s="4"/>
      <c r="C5" s="223" t="s">
        <v>9</v>
      </c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3" t="s">
        <v>10</v>
      </c>
      <c r="AD5" s="224"/>
      <c r="AE5" s="224"/>
      <c r="AF5" s="225"/>
      <c r="AG5" s="8" t="s">
        <v>11</v>
      </c>
      <c r="AH5" s="8" t="s">
        <v>12</v>
      </c>
      <c r="AI5" s="8"/>
      <c r="AJ5" s="8"/>
      <c r="AK5" s="8" t="s">
        <v>13</v>
      </c>
      <c r="AL5" s="8" t="s">
        <v>14</v>
      </c>
    </row>
    <row r="6" spans="1:40" ht="24.75" customHeight="1">
      <c r="A6" s="3" t="s">
        <v>9</v>
      </c>
      <c r="B6" s="9"/>
      <c r="C6" s="226" t="s">
        <v>15</v>
      </c>
      <c r="D6" s="227"/>
      <c r="E6" s="227"/>
      <c r="F6" s="227"/>
      <c r="G6" s="227"/>
      <c r="H6" s="227"/>
      <c r="I6" s="227"/>
      <c r="J6" s="227"/>
      <c r="K6" s="22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5"/>
      <c r="AD6" s="6"/>
      <c r="AE6" s="6"/>
      <c r="AF6" s="7"/>
      <c r="AG6" s="8"/>
      <c r="AH6" s="8"/>
      <c r="AI6" s="8"/>
      <c r="AJ6" s="8"/>
      <c r="AK6" s="8"/>
      <c r="AL6" s="8"/>
    </row>
    <row r="7" spans="1:40">
      <c r="A7" s="3" t="s">
        <v>10</v>
      </c>
      <c r="B7" s="3"/>
      <c r="C7" s="228" t="s">
        <v>16</v>
      </c>
      <c r="D7" s="229"/>
      <c r="E7" s="229"/>
      <c r="F7" s="229"/>
      <c r="G7" s="229"/>
      <c r="H7" s="229"/>
      <c r="I7" s="229"/>
      <c r="J7" s="229"/>
      <c r="K7" s="229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1" t="s">
        <v>17</v>
      </c>
      <c r="AD7" s="12"/>
      <c r="AE7" s="12"/>
      <c r="AF7" s="13"/>
      <c r="AG7" s="14">
        <v>4402540</v>
      </c>
      <c r="AH7" s="14">
        <v>4410190</v>
      </c>
      <c r="AI7" s="14"/>
      <c r="AJ7" s="14"/>
      <c r="AK7" s="14">
        <v>4403005</v>
      </c>
      <c r="AL7" s="14"/>
    </row>
    <row r="8" spans="1:40">
      <c r="A8" s="3" t="s">
        <v>11</v>
      </c>
      <c r="B8" s="3"/>
      <c r="C8" s="228" t="s">
        <v>18</v>
      </c>
      <c r="D8" s="229"/>
      <c r="E8" s="229"/>
      <c r="F8" s="229"/>
      <c r="G8" s="229"/>
      <c r="H8" s="229"/>
      <c r="I8" s="229"/>
      <c r="J8" s="229"/>
      <c r="K8" s="229"/>
      <c r="L8" s="228"/>
      <c r="M8" s="229"/>
      <c r="N8" s="229"/>
      <c r="O8" s="229"/>
      <c r="P8" s="229"/>
      <c r="Q8" s="229"/>
      <c r="R8" s="229"/>
      <c r="S8" s="229"/>
      <c r="T8" s="229"/>
      <c r="U8" s="228"/>
      <c r="V8" s="229"/>
      <c r="W8" s="229"/>
      <c r="X8" s="229"/>
      <c r="Y8" s="229"/>
      <c r="Z8" s="229"/>
      <c r="AA8" s="229"/>
      <c r="AB8" s="229"/>
      <c r="AC8" s="11" t="s">
        <v>19</v>
      </c>
      <c r="AD8" s="11"/>
      <c r="AE8" s="11"/>
      <c r="AF8" s="11"/>
      <c r="AG8" s="14"/>
      <c r="AH8" s="14"/>
      <c r="AI8" s="14"/>
      <c r="AJ8" s="14"/>
      <c r="AK8" s="14"/>
      <c r="AL8" s="14"/>
    </row>
    <row r="9" spans="1:40">
      <c r="A9" s="3" t="s">
        <v>12</v>
      </c>
      <c r="B9" s="3"/>
      <c r="C9" s="228" t="s">
        <v>20</v>
      </c>
      <c r="D9" s="229"/>
      <c r="E9" s="229"/>
      <c r="F9" s="229"/>
      <c r="G9" s="229"/>
      <c r="H9" s="229"/>
      <c r="I9" s="229"/>
      <c r="J9" s="229"/>
      <c r="K9" s="229"/>
      <c r="L9" s="228"/>
      <c r="M9" s="229"/>
      <c r="N9" s="229"/>
      <c r="O9" s="229"/>
      <c r="P9" s="229"/>
      <c r="Q9" s="229"/>
      <c r="R9" s="229"/>
      <c r="S9" s="229"/>
      <c r="T9" s="229"/>
      <c r="U9" s="228"/>
      <c r="V9" s="229"/>
      <c r="W9" s="229"/>
      <c r="X9" s="229"/>
      <c r="Y9" s="229"/>
      <c r="Z9" s="229"/>
      <c r="AA9" s="229"/>
      <c r="AB9" s="229"/>
      <c r="AC9" s="11" t="s">
        <v>21</v>
      </c>
      <c r="AD9" s="11"/>
      <c r="AE9" s="11"/>
      <c r="AF9" s="11"/>
      <c r="AG9" s="14"/>
      <c r="AH9" s="14">
        <v>129306</v>
      </c>
      <c r="AI9" s="14"/>
      <c r="AJ9" s="14"/>
      <c r="AK9" s="14">
        <v>129306</v>
      </c>
      <c r="AL9" s="14"/>
    </row>
    <row r="10" spans="1:40" ht="12.75" hidden="1" customHeight="1">
      <c r="A10" s="3" t="s">
        <v>13</v>
      </c>
      <c r="B10" s="3"/>
      <c r="C10" s="228" t="s">
        <v>22</v>
      </c>
      <c r="D10" s="229"/>
      <c r="E10" s="229"/>
      <c r="F10" s="229"/>
      <c r="G10" s="229"/>
      <c r="H10" s="229"/>
      <c r="I10" s="229"/>
      <c r="J10" s="229"/>
      <c r="K10" s="229"/>
      <c r="L10" s="228"/>
      <c r="M10" s="229"/>
      <c r="N10" s="229"/>
      <c r="O10" s="229"/>
      <c r="P10" s="229"/>
      <c r="Q10" s="229"/>
      <c r="R10" s="229"/>
      <c r="S10" s="229"/>
      <c r="T10" s="229"/>
      <c r="U10" s="228"/>
      <c r="V10" s="229"/>
      <c r="W10" s="229"/>
      <c r="X10" s="229"/>
      <c r="Y10" s="229"/>
      <c r="Z10" s="229"/>
      <c r="AA10" s="229"/>
      <c r="AB10" s="229"/>
      <c r="AC10" s="11" t="s">
        <v>23</v>
      </c>
      <c r="AD10" s="11"/>
      <c r="AE10" s="11"/>
      <c r="AF10" s="11"/>
      <c r="AG10" s="14"/>
      <c r="AH10" s="14"/>
      <c r="AI10" s="14"/>
      <c r="AJ10" s="14"/>
      <c r="AK10" s="14"/>
      <c r="AL10" s="14"/>
    </row>
    <row r="11" spans="1:40" ht="12.75" hidden="1" customHeight="1">
      <c r="A11" s="3" t="s">
        <v>14</v>
      </c>
      <c r="B11" s="3"/>
      <c r="C11" s="228" t="s">
        <v>24</v>
      </c>
      <c r="D11" s="229"/>
      <c r="E11" s="229"/>
      <c r="F11" s="229"/>
      <c r="G11" s="229"/>
      <c r="H11" s="229"/>
      <c r="I11" s="229"/>
      <c r="J11" s="229"/>
      <c r="K11" s="229"/>
      <c r="L11" s="228"/>
      <c r="M11" s="229"/>
      <c r="N11" s="229"/>
      <c r="O11" s="229"/>
      <c r="P11" s="229"/>
      <c r="Q11" s="229"/>
      <c r="R11" s="229"/>
      <c r="S11" s="229"/>
      <c r="T11" s="229"/>
      <c r="U11" s="228"/>
      <c r="V11" s="229"/>
      <c r="W11" s="229"/>
      <c r="X11" s="229"/>
      <c r="Y11" s="229"/>
      <c r="Z11" s="229"/>
      <c r="AA11" s="229"/>
      <c r="AB11" s="229"/>
      <c r="AC11" s="11" t="s">
        <v>25</v>
      </c>
      <c r="AD11" s="11"/>
      <c r="AE11" s="11"/>
      <c r="AF11" s="11"/>
      <c r="AG11" s="14"/>
      <c r="AH11" s="14"/>
      <c r="AI11" s="14"/>
      <c r="AJ11" s="14"/>
      <c r="AK11" s="14"/>
      <c r="AL11" s="14"/>
    </row>
    <row r="12" spans="1:40" ht="12.75" hidden="1" customHeight="1">
      <c r="A12" s="3" t="s">
        <v>26</v>
      </c>
      <c r="B12" s="3"/>
      <c r="C12" s="228" t="s">
        <v>27</v>
      </c>
      <c r="D12" s="229"/>
      <c r="E12" s="229"/>
      <c r="F12" s="229"/>
      <c r="G12" s="229"/>
      <c r="H12" s="229"/>
      <c r="I12" s="229"/>
      <c r="J12" s="229"/>
      <c r="K12" s="229"/>
      <c r="L12" s="228"/>
      <c r="M12" s="229"/>
      <c r="N12" s="229"/>
      <c r="O12" s="229"/>
      <c r="P12" s="229"/>
      <c r="Q12" s="229"/>
      <c r="R12" s="229"/>
      <c r="S12" s="229"/>
      <c r="T12" s="229"/>
      <c r="U12" s="228"/>
      <c r="V12" s="229"/>
      <c r="W12" s="229"/>
      <c r="X12" s="229"/>
      <c r="Y12" s="229"/>
      <c r="Z12" s="229"/>
      <c r="AA12" s="229"/>
      <c r="AB12" s="229"/>
      <c r="AC12" s="11" t="s">
        <v>28</v>
      </c>
      <c r="AD12" s="11"/>
      <c r="AE12" s="11"/>
      <c r="AF12" s="11"/>
      <c r="AG12" s="14"/>
      <c r="AH12" s="14"/>
      <c r="AI12" s="14"/>
      <c r="AJ12" s="14"/>
      <c r="AK12" s="14"/>
      <c r="AL12" s="14"/>
    </row>
    <row r="13" spans="1:40" ht="12.75" customHeight="1">
      <c r="A13" s="3" t="s">
        <v>29</v>
      </c>
      <c r="B13" s="3"/>
      <c r="C13" s="228" t="s">
        <v>30</v>
      </c>
      <c r="D13" s="229"/>
      <c r="E13" s="229"/>
      <c r="F13" s="229"/>
      <c r="G13" s="229"/>
      <c r="H13" s="229"/>
      <c r="I13" s="229"/>
      <c r="J13" s="229"/>
      <c r="K13" s="229"/>
      <c r="L13" s="228"/>
      <c r="M13" s="229"/>
      <c r="N13" s="229"/>
      <c r="O13" s="229"/>
      <c r="P13" s="229"/>
      <c r="Q13" s="229"/>
      <c r="R13" s="229"/>
      <c r="S13" s="229"/>
      <c r="T13" s="229"/>
      <c r="U13" s="228"/>
      <c r="V13" s="229"/>
      <c r="W13" s="229"/>
      <c r="X13" s="229"/>
      <c r="Y13" s="229"/>
      <c r="Z13" s="229"/>
      <c r="AA13" s="229"/>
      <c r="AB13" s="229"/>
      <c r="AC13" s="11" t="s">
        <v>31</v>
      </c>
      <c r="AD13" s="11"/>
      <c r="AE13" s="11"/>
      <c r="AF13" s="11"/>
      <c r="AG13" s="14">
        <v>120000</v>
      </c>
      <c r="AH13" s="14">
        <v>120000</v>
      </c>
      <c r="AI13" s="14"/>
      <c r="AJ13" s="14"/>
      <c r="AK13" s="14">
        <v>120000</v>
      </c>
      <c r="AL13" s="14"/>
    </row>
    <row r="14" spans="1:40" ht="12.75" customHeight="1">
      <c r="A14" s="3" t="s">
        <v>32</v>
      </c>
      <c r="B14" s="3"/>
      <c r="C14" s="228" t="s">
        <v>33</v>
      </c>
      <c r="D14" s="229"/>
      <c r="E14" s="229"/>
      <c r="F14" s="229"/>
      <c r="G14" s="229"/>
      <c r="H14" s="229"/>
      <c r="I14" s="229"/>
      <c r="J14" s="229"/>
      <c r="K14" s="229"/>
      <c r="L14" s="228"/>
      <c r="M14" s="229"/>
      <c r="N14" s="229"/>
      <c r="O14" s="229"/>
      <c r="P14" s="229"/>
      <c r="Q14" s="229"/>
      <c r="R14" s="229"/>
      <c r="S14" s="229"/>
      <c r="T14" s="229"/>
      <c r="U14" s="228"/>
      <c r="V14" s="229"/>
      <c r="W14" s="229"/>
      <c r="X14" s="229"/>
      <c r="Y14" s="229"/>
      <c r="Z14" s="229"/>
      <c r="AA14" s="229"/>
      <c r="AB14" s="229"/>
      <c r="AC14" s="11" t="s">
        <v>34</v>
      </c>
      <c r="AD14" s="11"/>
      <c r="AE14" s="11"/>
      <c r="AF14" s="11"/>
      <c r="AG14" s="14"/>
      <c r="AH14" s="14"/>
      <c r="AI14" s="14"/>
      <c r="AJ14" s="14"/>
      <c r="AK14" s="14"/>
      <c r="AL14" s="14"/>
    </row>
    <row r="15" spans="1:40" ht="12.75" customHeight="1">
      <c r="A15" s="3" t="s">
        <v>35</v>
      </c>
      <c r="B15" s="3"/>
      <c r="C15" s="228" t="s">
        <v>36</v>
      </c>
      <c r="D15" s="229"/>
      <c r="E15" s="229"/>
      <c r="F15" s="229"/>
      <c r="G15" s="229"/>
      <c r="H15" s="229"/>
      <c r="I15" s="229"/>
      <c r="J15" s="229"/>
      <c r="K15" s="229"/>
      <c r="L15" s="228"/>
      <c r="M15" s="229"/>
      <c r="N15" s="229"/>
      <c r="O15" s="229"/>
      <c r="P15" s="229"/>
      <c r="Q15" s="229"/>
      <c r="R15" s="229"/>
      <c r="S15" s="229"/>
      <c r="T15" s="229"/>
      <c r="U15" s="228"/>
      <c r="V15" s="229"/>
      <c r="W15" s="229"/>
      <c r="X15" s="229"/>
      <c r="Y15" s="229"/>
      <c r="Z15" s="229"/>
      <c r="AA15" s="229"/>
      <c r="AB15" s="229"/>
      <c r="AC15" s="11" t="s">
        <v>37</v>
      </c>
      <c r="AD15" s="11"/>
      <c r="AE15" s="11"/>
      <c r="AF15" s="11"/>
      <c r="AG15" s="14">
        <v>30000</v>
      </c>
      <c r="AH15" s="14">
        <v>30000</v>
      </c>
      <c r="AI15" s="14"/>
      <c r="AJ15" s="14"/>
      <c r="AK15" s="14">
        <v>24687</v>
      </c>
      <c r="AL15" s="14"/>
    </row>
    <row r="16" spans="1:40" ht="12.75" customHeight="1">
      <c r="A16" s="3" t="s">
        <v>38</v>
      </c>
      <c r="B16" s="3"/>
      <c r="C16" s="228" t="s">
        <v>39</v>
      </c>
      <c r="D16" s="229"/>
      <c r="E16" s="229"/>
      <c r="F16" s="229"/>
      <c r="G16" s="229"/>
      <c r="H16" s="229"/>
      <c r="I16" s="229"/>
      <c r="J16" s="229"/>
      <c r="K16" s="229"/>
      <c r="L16" s="228"/>
      <c r="M16" s="229"/>
      <c r="N16" s="229"/>
      <c r="O16" s="229"/>
      <c r="P16" s="229"/>
      <c r="Q16" s="229"/>
      <c r="R16" s="229"/>
      <c r="S16" s="229"/>
      <c r="T16" s="229"/>
      <c r="U16" s="228"/>
      <c r="V16" s="229"/>
      <c r="W16" s="229"/>
      <c r="X16" s="229"/>
      <c r="Y16" s="229"/>
      <c r="Z16" s="229"/>
      <c r="AA16" s="229"/>
      <c r="AB16" s="229"/>
      <c r="AC16" s="11" t="s">
        <v>40</v>
      </c>
      <c r="AD16" s="11"/>
      <c r="AE16" s="11"/>
      <c r="AF16" s="11"/>
      <c r="AG16" s="14">
        <v>24000</v>
      </c>
      <c r="AH16" s="14">
        <v>24000</v>
      </c>
      <c r="AI16" s="14"/>
      <c r="AJ16" s="14"/>
      <c r="AK16" s="14">
        <v>24000</v>
      </c>
      <c r="AL16" s="14"/>
    </row>
    <row r="17" spans="1:38" ht="12.75" hidden="1" customHeight="1">
      <c r="A17" s="3" t="s">
        <v>41</v>
      </c>
      <c r="B17" s="3"/>
      <c r="C17" s="228" t="s">
        <v>42</v>
      </c>
      <c r="D17" s="229"/>
      <c r="E17" s="229"/>
      <c r="F17" s="229"/>
      <c r="G17" s="229"/>
      <c r="H17" s="229"/>
      <c r="I17" s="229"/>
      <c r="J17" s="229"/>
      <c r="K17" s="229"/>
      <c r="L17" s="228"/>
      <c r="M17" s="229"/>
      <c r="N17" s="229"/>
      <c r="O17" s="229"/>
      <c r="P17" s="229"/>
      <c r="Q17" s="229"/>
      <c r="R17" s="229"/>
      <c r="S17" s="229"/>
      <c r="T17" s="229"/>
      <c r="U17" s="228"/>
      <c r="V17" s="229"/>
      <c r="W17" s="229"/>
      <c r="X17" s="229"/>
      <c r="Y17" s="229"/>
      <c r="Z17" s="229"/>
      <c r="AA17" s="229"/>
      <c r="AB17" s="229"/>
      <c r="AC17" s="11" t="s">
        <v>43</v>
      </c>
      <c r="AD17" s="11"/>
      <c r="AE17" s="11"/>
      <c r="AF17" s="11"/>
      <c r="AG17" s="14"/>
      <c r="AH17" s="14"/>
      <c r="AI17" s="14"/>
      <c r="AJ17" s="14"/>
      <c r="AK17" s="14"/>
      <c r="AL17" s="14"/>
    </row>
    <row r="18" spans="1:38" ht="12.75" hidden="1" customHeight="1">
      <c r="A18" s="3" t="s">
        <v>44</v>
      </c>
      <c r="B18" s="3"/>
      <c r="C18" s="228" t="s">
        <v>45</v>
      </c>
      <c r="D18" s="229"/>
      <c r="E18" s="229"/>
      <c r="F18" s="229"/>
      <c r="G18" s="229"/>
      <c r="H18" s="229"/>
      <c r="I18" s="229"/>
      <c r="J18" s="229"/>
      <c r="K18" s="229"/>
      <c r="L18" s="228"/>
      <c r="M18" s="229"/>
      <c r="N18" s="229"/>
      <c r="O18" s="229"/>
      <c r="P18" s="229"/>
      <c r="Q18" s="229"/>
      <c r="R18" s="229"/>
      <c r="S18" s="229"/>
      <c r="T18" s="229"/>
      <c r="U18" s="228"/>
      <c r="V18" s="229"/>
      <c r="W18" s="229"/>
      <c r="X18" s="229"/>
      <c r="Y18" s="229"/>
      <c r="Z18" s="229"/>
      <c r="AA18" s="229"/>
      <c r="AB18" s="229"/>
      <c r="AC18" s="11" t="s">
        <v>46</v>
      </c>
      <c r="AD18" s="11"/>
      <c r="AE18" s="11"/>
      <c r="AF18" s="11"/>
      <c r="AG18" s="14"/>
      <c r="AH18" s="14"/>
      <c r="AI18" s="14"/>
      <c r="AJ18" s="14"/>
      <c r="AK18" s="14"/>
      <c r="AL18" s="14"/>
    </row>
    <row r="19" spans="1:38" ht="12.75" hidden="1" customHeight="1">
      <c r="A19" s="3" t="s">
        <v>47</v>
      </c>
      <c r="B19" s="3"/>
      <c r="C19" s="228" t="s">
        <v>48</v>
      </c>
      <c r="D19" s="229"/>
      <c r="E19" s="229"/>
      <c r="F19" s="229"/>
      <c r="G19" s="229"/>
      <c r="H19" s="229"/>
      <c r="I19" s="229"/>
      <c r="J19" s="229"/>
      <c r="K19" s="229"/>
      <c r="L19" s="228"/>
      <c r="M19" s="229"/>
      <c r="N19" s="229"/>
      <c r="O19" s="229"/>
      <c r="P19" s="229"/>
      <c r="Q19" s="229"/>
      <c r="R19" s="229"/>
      <c r="S19" s="229"/>
      <c r="T19" s="229"/>
      <c r="U19" s="228"/>
      <c r="V19" s="229"/>
      <c r="W19" s="229"/>
      <c r="X19" s="229"/>
      <c r="Y19" s="229"/>
      <c r="Z19" s="229"/>
      <c r="AA19" s="229"/>
      <c r="AB19" s="229"/>
      <c r="AC19" s="11" t="s">
        <v>49</v>
      </c>
      <c r="AD19" s="11"/>
      <c r="AE19" s="11"/>
      <c r="AF19" s="11"/>
      <c r="AG19" s="14"/>
      <c r="AH19" s="14">
        <v>0</v>
      </c>
      <c r="AI19" s="14"/>
      <c r="AJ19" s="14"/>
      <c r="AK19" s="14">
        <v>0</v>
      </c>
      <c r="AL19" s="14"/>
    </row>
    <row r="20" spans="1:38" ht="12.75" customHeight="1">
      <c r="A20" s="15" t="s">
        <v>50</v>
      </c>
      <c r="B20" s="15"/>
      <c r="C20" s="230" t="s">
        <v>554</v>
      </c>
      <c r="D20" s="231"/>
      <c r="E20" s="231"/>
      <c r="F20" s="231"/>
      <c r="G20" s="231"/>
      <c r="H20" s="231"/>
      <c r="I20" s="231"/>
      <c r="J20" s="231"/>
      <c r="K20" s="231"/>
      <c r="L20" s="230"/>
      <c r="M20" s="231"/>
      <c r="N20" s="231"/>
      <c r="O20" s="231"/>
      <c r="P20" s="231"/>
      <c r="Q20" s="231"/>
      <c r="R20" s="231"/>
      <c r="S20" s="231"/>
      <c r="T20" s="231"/>
      <c r="U20" s="230"/>
      <c r="V20" s="231"/>
      <c r="W20" s="231"/>
      <c r="X20" s="231"/>
      <c r="Y20" s="231"/>
      <c r="Z20" s="231"/>
      <c r="AA20" s="231"/>
      <c r="AB20" s="231"/>
      <c r="AC20" s="16" t="s">
        <v>52</v>
      </c>
      <c r="AD20" s="16"/>
      <c r="AE20" s="16"/>
      <c r="AF20" s="16"/>
      <c r="AG20" s="17">
        <f>AG7+AG15+AG16+AG13+AG9</f>
        <v>4576540</v>
      </c>
      <c r="AH20" s="17">
        <f t="shared" ref="AH20:AK20" si="0">AH7+AH15+AH16+AH13+AH9</f>
        <v>4713496</v>
      </c>
      <c r="AI20" s="17">
        <f t="shared" si="0"/>
        <v>0</v>
      </c>
      <c r="AJ20" s="17">
        <f t="shared" si="0"/>
        <v>0</v>
      </c>
      <c r="AK20" s="17">
        <f t="shared" si="0"/>
        <v>4700998</v>
      </c>
      <c r="AL20" s="17">
        <f>AL7+AL15+AL16</f>
        <v>0</v>
      </c>
    </row>
    <row r="21" spans="1:38" ht="12.75" customHeight="1">
      <c r="A21" s="3" t="s">
        <v>53</v>
      </c>
      <c r="B21" s="3"/>
      <c r="C21" s="228" t="s">
        <v>54</v>
      </c>
      <c r="D21" s="229"/>
      <c r="E21" s="229"/>
      <c r="F21" s="229"/>
      <c r="G21" s="229"/>
      <c r="H21" s="229"/>
      <c r="I21" s="229"/>
      <c r="J21" s="229"/>
      <c r="K21" s="229"/>
      <c r="L21" s="228"/>
      <c r="M21" s="229"/>
      <c r="N21" s="229"/>
      <c r="O21" s="229"/>
      <c r="P21" s="229"/>
      <c r="Q21" s="229"/>
      <c r="R21" s="229"/>
      <c r="S21" s="229"/>
      <c r="T21" s="229"/>
      <c r="U21" s="228"/>
      <c r="V21" s="229"/>
      <c r="W21" s="229"/>
      <c r="X21" s="229"/>
      <c r="Y21" s="229"/>
      <c r="Z21" s="229"/>
      <c r="AA21" s="229"/>
      <c r="AB21" s="229"/>
      <c r="AC21" s="11" t="s">
        <v>55</v>
      </c>
      <c r="AD21" s="11"/>
      <c r="AE21" s="11"/>
      <c r="AF21" s="11"/>
      <c r="AG21" s="14"/>
      <c r="AH21" s="14"/>
      <c r="AI21" s="14"/>
      <c r="AJ21" s="14"/>
      <c r="AK21" s="14"/>
      <c r="AL21" s="14"/>
    </row>
    <row r="22" spans="1:38" ht="12.75" customHeight="1">
      <c r="A22" s="3" t="s">
        <v>56</v>
      </c>
      <c r="B22" s="3"/>
      <c r="C22" s="228" t="s">
        <v>57</v>
      </c>
      <c r="D22" s="229"/>
      <c r="E22" s="229"/>
      <c r="F22" s="229"/>
      <c r="G22" s="229"/>
      <c r="H22" s="229"/>
      <c r="I22" s="229"/>
      <c r="J22" s="229"/>
      <c r="K22" s="229"/>
      <c r="L22" s="228"/>
      <c r="M22" s="229"/>
      <c r="N22" s="229"/>
      <c r="O22" s="229"/>
      <c r="P22" s="229"/>
      <c r="Q22" s="229"/>
      <c r="R22" s="229"/>
      <c r="S22" s="229"/>
      <c r="T22" s="229"/>
      <c r="U22" s="228"/>
      <c r="V22" s="229"/>
      <c r="W22" s="229"/>
      <c r="X22" s="229"/>
      <c r="Y22" s="229"/>
      <c r="Z22" s="229"/>
      <c r="AA22" s="229"/>
      <c r="AB22" s="229"/>
      <c r="AC22" s="11" t="s">
        <v>58</v>
      </c>
      <c r="AD22" s="11"/>
      <c r="AE22" s="11"/>
      <c r="AF22" s="11"/>
      <c r="AG22" s="14"/>
      <c r="AH22" s="14">
        <v>80000</v>
      </c>
      <c r="AI22" s="14"/>
      <c r="AJ22" s="14"/>
      <c r="AK22" s="14">
        <v>79200</v>
      </c>
      <c r="AL22" s="14"/>
    </row>
    <row r="23" spans="1:38">
      <c r="A23" s="3" t="s">
        <v>59</v>
      </c>
      <c r="B23" s="3"/>
      <c r="C23" s="228" t="s">
        <v>60</v>
      </c>
      <c r="D23" s="229"/>
      <c r="E23" s="229"/>
      <c r="F23" s="229"/>
      <c r="G23" s="229"/>
      <c r="H23" s="229"/>
      <c r="I23" s="229"/>
      <c r="J23" s="229"/>
      <c r="K23" s="229"/>
      <c r="L23" s="228"/>
      <c r="M23" s="229"/>
      <c r="N23" s="229"/>
      <c r="O23" s="229"/>
      <c r="P23" s="229"/>
      <c r="Q23" s="229"/>
      <c r="R23" s="229"/>
      <c r="S23" s="229"/>
      <c r="T23" s="229"/>
      <c r="U23" s="228"/>
      <c r="V23" s="229"/>
      <c r="W23" s="229"/>
      <c r="X23" s="229"/>
      <c r="Y23" s="229"/>
      <c r="Z23" s="229"/>
      <c r="AA23" s="229"/>
      <c r="AB23" s="229"/>
      <c r="AC23" s="11" t="s">
        <v>61</v>
      </c>
      <c r="AD23" s="11"/>
      <c r="AE23" s="11"/>
      <c r="AF23" s="11"/>
      <c r="AG23" s="14">
        <v>0</v>
      </c>
      <c r="AH23" s="14"/>
      <c r="AI23" s="14"/>
      <c r="AJ23" s="14"/>
      <c r="AK23" s="14"/>
      <c r="AL23" s="14"/>
    </row>
    <row r="24" spans="1:38" ht="12.75" customHeight="1">
      <c r="A24" s="15" t="s">
        <v>62</v>
      </c>
      <c r="B24" s="15"/>
      <c r="C24" s="230" t="s">
        <v>63</v>
      </c>
      <c r="D24" s="231"/>
      <c r="E24" s="231"/>
      <c r="F24" s="231"/>
      <c r="G24" s="231"/>
      <c r="H24" s="231"/>
      <c r="I24" s="231"/>
      <c r="J24" s="231"/>
      <c r="K24" s="231"/>
      <c r="L24" s="230"/>
      <c r="M24" s="231"/>
      <c r="N24" s="231"/>
      <c r="O24" s="231"/>
      <c r="P24" s="231"/>
      <c r="Q24" s="231"/>
      <c r="R24" s="231"/>
      <c r="S24" s="231"/>
      <c r="T24" s="231"/>
      <c r="U24" s="230"/>
      <c r="V24" s="231"/>
      <c r="W24" s="231"/>
      <c r="X24" s="231"/>
      <c r="Y24" s="231"/>
      <c r="Z24" s="231"/>
      <c r="AA24" s="231"/>
      <c r="AB24" s="231"/>
      <c r="AC24" s="16" t="s">
        <v>64</v>
      </c>
      <c r="AD24" s="16"/>
      <c r="AE24" s="16"/>
      <c r="AF24" s="16"/>
      <c r="AG24" s="17">
        <f t="shared" ref="AG24:AI24" si="1">AG23+AG22</f>
        <v>0</v>
      </c>
      <c r="AH24" s="17">
        <f t="shared" si="1"/>
        <v>80000</v>
      </c>
      <c r="AI24" s="17">
        <f t="shared" si="1"/>
        <v>0</v>
      </c>
      <c r="AJ24" s="17">
        <f>AJ23+AJ22</f>
        <v>0</v>
      </c>
      <c r="AK24" s="17">
        <f>AK23+AK22</f>
        <v>79200</v>
      </c>
      <c r="AL24" s="17"/>
    </row>
    <row r="25" spans="1:38" ht="12.75" customHeight="1">
      <c r="A25" s="15" t="s">
        <v>65</v>
      </c>
      <c r="B25" s="15"/>
      <c r="C25" s="230" t="s">
        <v>66</v>
      </c>
      <c r="D25" s="231"/>
      <c r="E25" s="231"/>
      <c r="F25" s="231"/>
      <c r="G25" s="231"/>
      <c r="H25" s="231"/>
      <c r="I25" s="231"/>
      <c r="J25" s="231"/>
      <c r="K25" s="231"/>
      <c r="L25" s="230"/>
      <c r="M25" s="231"/>
      <c r="N25" s="231"/>
      <c r="O25" s="231"/>
      <c r="P25" s="231"/>
      <c r="Q25" s="231"/>
      <c r="R25" s="231"/>
      <c r="S25" s="231"/>
      <c r="T25" s="231"/>
      <c r="U25" s="230"/>
      <c r="V25" s="231"/>
      <c r="W25" s="231"/>
      <c r="X25" s="231"/>
      <c r="Y25" s="231"/>
      <c r="Z25" s="231"/>
      <c r="AA25" s="231"/>
      <c r="AB25" s="231"/>
      <c r="AC25" s="16" t="s">
        <v>67</v>
      </c>
      <c r="AD25" s="17">
        <f t="shared" ref="AD25:AI25" si="2">AD24+AD20</f>
        <v>0</v>
      </c>
      <c r="AE25" s="17">
        <f t="shared" si="2"/>
        <v>0</v>
      </c>
      <c r="AF25" s="17">
        <f t="shared" si="2"/>
        <v>0</v>
      </c>
      <c r="AG25" s="17">
        <f t="shared" si="2"/>
        <v>4576540</v>
      </c>
      <c r="AH25" s="17">
        <f t="shared" si="2"/>
        <v>4793496</v>
      </c>
      <c r="AI25" s="17">
        <f t="shared" si="2"/>
        <v>0</v>
      </c>
      <c r="AJ25" s="17">
        <f>AJ24+AJ20</f>
        <v>0</v>
      </c>
      <c r="AK25" s="17">
        <f>AK20+AK24</f>
        <v>4780198</v>
      </c>
      <c r="AL25" s="17"/>
    </row>
    <row r="26" spans="1:38" ht="12.75" customHeight="1">
      <c r="A26" s="15" t="s">
        <v>68</v>
      </c>
      <c r="B26" s="15"/>
      <c r="C26" s="230" t="s">
        <v>69</v>
      </c>
      <c r="D26" s="231"/>
      <c r="E26" s="231"/>
      <c r="F26" s="231"/>
      <c r="G26" s="231"/>
      <c r="H26" s="231"/>
      <c r="I26" s="231"/>
      <c r="J26" s="231"/>
      <c r="K26" s="231"/>
      <c r="L26" s="230"/>
      <c r="M26" s="231"/>
      <c r="N26" s="231"/>
      <c r="O26" s="231"/>
      <c r="P26" s="231"/>
      <c r="Q26" s="231"/>
      <c r="R26" s="231"/>
      <c r="S26" s="231"/>
      <c r="T26" s="231"/>
      <c r="U26" s="230"/>
      <c r="V26" s="231"/>
      <c r="W26" s="231"/>
      <c r="X26" s="231"/>
      <c r="Y26" s="231"/>
      <c r="Z26" s="231"/>
      <c r="AA26" s="231"/>
      <c r="AB26" s="231"/>
      <c r="AC26" s="16" t="s">
        <v>70</v>
      </c>
      <c r="AD26" s="16"/>
      <c r="AE26" s="16"/>
      <c r="AF26" s="16"/>
      <c r="AG26" s="17">
        <v>1014903</v>
      </c>
      <c r="AH26" s="17">
        <v>1078036</v>
      </c>
      <c r="AI26" s="17"/>
      <c r="AJ26" s="17"/>
      <c r="AK26" s="17">
        <v>1078036</v>
      </c>
      <c r="AL26" s="17"/>
    </row>
    <row r="27" spans="1:38" ht="12.75" customHeight="1">
      <c r="A27" s="3" t="s">
        <v>71</v>
      </c>
      <c r="B27" s="3"/>
      <c r="C27" s="228" t="s">
        <v>72</v>
      </c>
      <c r="D27" s="229"/>
      <c r="E27" s="229"/>
      <c r="F27" s="229"/>
      <c r="G27" s="229"/>
      <c r="H27" s="229"/>
      <c r="I27" s="229"/>
      <c r="J27" s="229"/>
      <c r="K27" s="229"/>
      <c r="L27" s="228"/>
      <c r="M27" s="229"/>
      <c r="N27" s="229"/>
      <c r="O27" s="229"/>
      <c r="P27" s="229"/>
      <c r="Q27" s="229"/>
      <c r="R27" s="229"/>
      <c r="S27" s="229"/>
      <c r="T27" s="229"/>
      <c r="U27" s="228"/>
      <c r="V27" s="229"/>
      <c r="W27" s="229"/>
      <c r="X27" s="229"/>
      <c r="Y27" s="229"/>
      <c r="Z27" s="229"/>
      <c r="AA27" s="229"/>
      <c r="AB27" s="229"/>
      <c r="AC27" s="11" t="s">
        <v>73</v>
      </c>
      <c r="AD27" s="11"/>
      <c r="AE27" s="11"/>
      <c r="AF27" s="11"/>
      <c r="AG27" s="14">
        <v>15000</v>
      </c>
      <c r="AH27" s="14">
        <v>7630</v>
      </c>
      <c r="AI27" s="14"/>
      <c r="AJ27" s="14"/>
      <c r="AK27" s="14">
        <v>7630</v>
      </c>
      <c r="AL27" s="14"/>
    </row>
    <row r="28" spans="1:38" ht="12.75" customHeight="1">
      <c r="A28" s="3" t="s">
        <v>74</v>
      </c>
      <c r="B28" s="3"/>
      <c r="C28" s="228" t="s">
        <v>75</v>
      </c>
      <c r="D28" s="229"/>
      <c r="E28" s="229"/>
      <c r="F28" s="229"/>
      <c r="G28" s="229"/>
      <c r="H28" s="229"/>
      <c r="I28" s="229"/>
      <c r="J28" s="229"/>
      <c r="K28" s="229"/>
      <c r="L28" s="228"/>
      <c r="M28" s="229"/>
      <c r="N28" s="229"/>
      <c r="O28" s="229"/>
      <c r="P28" s="229"/>
      <c r="Q28" s="229"/>
      <c r="R28" s="229"/>
      <c r="S28" s="229"/>
      <c r="T28" s="229"/>
      <c r="U28" s="228"/>
      <c r="V28" s="229"/>
      <c r="W28" s="229"/>
      <c r="X28" s="229"/>
      <c r="Y28" s="229"/>
      <c r="Z28" s="229"/>
      <c r="AA28" s="229"/>
      <c r="AB28" s="229"/>
      <c r="AC28" s="11" t="s">
        <v>76</v>
      </c>
      <c r="AD28" s="11"/>
      <c r="AE28" s="11"/>
      <c r="AF28" s="11"/>
      <c r="AG28" s="14">
        <v>506000</v>
      </c>
      <c r="AH28" s="14">
        <v>369241</v>
      </c>
      <c r="AI28" s="14"/>
      <c r="AJ28" s="14"/>
      <c r="AK28" s="14">
        <v>369241</v>
      </c>
      <c r="AL28" s="14"/>
    </row>
    <row r="29" spans="1:38" ht="12.75" customHeight="1">
      <c r="A29" s="3" t="s">
        <v>77</v>
      </c>
      <c r="B29" s="3"/>
      <c r="C29" s="228" t="s">
        <v>78</v>
      </c>
      <c r="D29" s="229"/>
      <c r="E29" s="229"/>
      <c r="F29" s="229"/>
      <c r="G29" s="229"/>
      <c r="H29" s="229"/>
      <c r="I29" s="229"/>
      <c r="J29" s="229"/>
      <c r="K29" s="229"/>
      <c r="L29" s="228"/>
      <c r="M29" s="229"/>
      <c r="N29" s="229"/>
      <c r="O29" s="229"/>
      <c r="P29" s="229"/>
      <c r="Q29" s="229"/>
      <c r="R29" s="229"/>
      <c r="S29" s="229"/>
      <c r="T29" s="229"/>
      <c r="U29" s="228"/>
      <c r="V29" s="229"/>
      <c r="W29" s="229"/>
      <c r="X29" s="229"/>
      <c r="Y29" s="229"/>
      <c r="Z29" s="229"/>
      <c r="AA29" s="229"/>
      <c r="AB29" s="229"/>
      <c r="AC29" s="11" t="s">
        <v>79</v>
      </c>
      <c r="AD29" s="11"/>
      <c r="AE29" s="11"/>
      <c r="AF29" s="11"/>
      <c r="AG29" s="14"/>
      <c r="AH29" s="14"/>
      <c r="AI29" s="14"/>
      <c r="AJ29" s="14"/>
      <c r="AK29" s="14"/>
      <c r="AL29" s="14"/>
    </row>
    <row r="30" spans="1:38" ht="12.75" customHeight="1">
      <c r="A30" s="15" t="s">
        <v>80</v>
      </c>
      <c r="B30" s="15"/>
      <c r="C30" s="230" t="s">
        <v>81</v>
      </c>
      <c r="D30" s="231"/>
      <c r="E30" s="231"/>
      <c r="F30" s="231"/>
      <c r="G30" s="231"/>
      <c r="H30" s="231"/>
      <c r="I30" s="231"/>
      <c r="J30" s="231"/>
      <c r="K30" s="231"/>
      <c r="L30" s="230"/>
      <c r="M30" s="231"/>
      <c r="N30" s="231"/>
      <c r="O30" s="231"/>
      <c r="P30" s="231"/>
      <c r="Q30" s="231"/>
      <c r="R30" s="231"/>
      <c r="S30" s="231"/>
      <c r="T30" s="231"/>
      <c r="U30" s="230"/>
      <c r="V30" s="231"/>
      <c r="W30" s="231"/>
      <c r="X30" s="231"/>
      <c r="Y30" s="231"/>
      <c r="Z30" s="231"/>
      <c r="AA30" s="231"/>
      <c r="AB30" s="231"/>
      <c r="AC30" s="16" t="s">
        <v>82</v>
      </c>
      <c r="AD30" s="16"/>
      <c r="AE30" s="16"/>
      <c r="AF30" s="16"/>
      <c r="AG30" s="17">
        <f>AG29+AG28+AG27</f>
        <v>521000</v>
      </c>
      <c r="AH30" s="17">
        <f t="shared" ref="AH30:AL30" si="3">AH29+AH28+AH27</f>
        <v>376871</v>
      </c>
      <c r="AI30" s="17">
        <f t="shared" si="3"/>
        <v>0</v>
      </c>
      <c r="AJ30" s="17">
        <f t="shared" si="3"/>
        <v>0</v>
      </c>
      <c r="AK30" s="17">
        <f t="shared" si="3"/>
        <v>376871</v>
      </c>
      <c r="AL30" s="17">
        <f t="shared" si="3"/>
        <v>0</v>
      </c>
    </row>
    <row r="31" spans="1:38" ht="12.75" customHeight="1">
      <c r="A31" s="3" t="s">
        <v>83</v>
      </c>
      <c r="B31" s="3"/>
      <c r="C31" s="228" t="s">
        <v>84</v>
      </c>
      <c r="D31" s="229"/>
      <c r="E31" s="229"/>
      <c r="F31" s="229"/>
      <c r="G31" s="229"/>
      <c r="H31" s="229"/>
      <c r="I31" s="229"/>
      <c r="J31" s="229"/>
      <c r="K31" s="229"/>
      <c r="L31" s="228"/>
      <c r="M31" s="229"/>
      <c r="N31" s="229"/>
      <c r="O31" s="229"/>
      <c r="P31" s="229"/>
      <c r="Q31" s="229"/>
      <c r="R31" s="229"/>
      <c r="S31" s="229"/>
      <c r="T31" s="229"/>
      <c r="U31" s="228"/>
      <c r="V31" s="229"/>
      <c r="W31" s="229"/>
      <c r="X31" s="229"/>
      <c r="Y31" s="229"/>
      <c r="Z31" s="229"/>
      <c r="AA31" s="229"/>
      <c r="AB31" s="229"/>
      <c r="AC31" s="11" t="s">
        <v>85</v>
      </c>
      <c r="AD31" s="11"/>
      <c r="AE31" s="11"/>
      <c r="AF31" s="11"/>
      <c r="AG31" s="14"/>
      <c r="AH31" s="14"/>
      <c r="AI31" s="14"/>
      <c r="AJ31" s="14"/>
      <c r="AK31" s="14"/>
      <c r="AL31" s="14"/>
    </row>
    <row r="32" spans="1:38" ht="12.75" customHeight="1">
      <c r="A32" s="3" t="s">
        <v>86</v>
      </c>
      <c r="B32" s="3"/>
      <c r="C32" s="228" t="s">
        <v>87</v>
      </c>
      <c r="D32" s="229"/>
      <c r="E32" s="229"/>
      <c r="F32" s="229"/>
      <c r="G32" s="229"/>
      <c r="H32" s="229"/>
      <c r="I32" s="229"/>
      <c r="J32" s="229"/>
      <c r="K32" s="229"/>
      <c r="L32" s="228"/>
      <c r="M32" s="229"/>
      <c r="N32" s="229"/>
      <c r="O32" s="229"/>
      <c r="P32" s="229"/>
      <c r="Q32" s="229"/>
      <c r="R32" s="229"/>
      <c r="S32" s="229"/>
      <c r="T32" s="229"/>
      <c r="U32" s="228"/>
      <c r="V32" s="229"/>
      <c r="W32" s="229"/>
      <c r="X32" s="229"/>
      <c r="Y32" s="229"/>
      <c r="Z32" s="229"/>
      <c r="AA32" s="229"/>
      <c r="AB32" s="229"/>
      <c r="AC32" s="11" t="s">
        <v>88</v>
      </c>
      <c r="AD32" s="11"/>
      <c r="AE32" s="11"/>
      <c r="AF32" s="11"/>
      <c r="AG32" s="14">
        <v>30000</v>
      </c>
      <c r="AH32" s="14">
        <v>22587</v>
      </c>
      <c r="AI32" s="14"/>
      <c r="AJ32" s="14"/>
      <c r="AK32" s="14">
        <v>22587</v>
      </c>
      <c r="AL32" s="14"/>
    </row>
    <row r="33" spans="1:38" ht="12.75" customHeight="1">
      <c r="A33" s="15" t="s">
        <v>89</v>
      </c>
      <c r="B33" s="15"/>
      <c r="C33" s="230" t="s">
        <v>90</v>
      </c>
      <c r="D33" s="231"/>
      <c r="E33" s="231"/>
      <c r="F33" s="231"/>
      <c r="G33" s="231"/>
      <c r="H33" s="231"/>
      <c r="I33" s="231"/>
      <c r="J33" s="231"/>
      <c r="K33" s="231"/>
      <c r="L33" s="230"/>
      <c r="M33" s="231"/>
      <c r="N33" s="231"/>
      <c r="O33" s="231"/>
      <c r="P33" s="231"/>
      <c r="Q33" s="231"/>
      <c r="R33" s="231"/>
      <c r="S33" s="231"/>
      <c r="T33" s="231"/>
      <c r="U33" s="230"/>
      <c r="V33" s="231"/>
      <c r="W33" s="231"/>
      <c r="X33" s="231"/>
      <c r="Y33" s="231"/>
      <c r="Z33" s="231"/>
      <c r="AA33" s="231"/>
      <c r="AB33" s="231"/>
      <c r="AC33" s="16" t="s">
        <v>91</v>
      </c>
      <c r="AD33" s="16"/>
      <c r="AE33" s="16"/>
      <c r="AF33" s="16"/>
      <c r="AG33" s="17">
        <f>AG32+AG31</f>
        <v>30000</v>
      </c>
      <c r="AH33" s="17">
        <f t="shared" ref="AH33:AK33" si="4">AH32+AH31</f>
        <v>22587</v>
      </c>
      <c r="AI33" s="17">
        <f t="shared" si="4"/>
        <v>0</v>
      </c>
      <c r="AJ33" s="17">
        <f t="shared" si="4"/>
        <v>0</v>
      </c>
      <c r="AK33" s="17">
        <f t="shared" si="4"/>
        <v>22587</v>
      </c>
      <c r="AL33" s="17"/>
    </row>
    <row r="34" spans="1:38" ht="12.75" customHeight="1">
      <c r="A34" s="3" t="s">
        <v>92</v>
      </c>
      <c r="B34" s="3"/>
      <c r="C34" s="228" t="s">
        <v>93</v>
      </c>
      <c r="D34" s="229"/>
      <c r="E34" s="229"/>
      <c r="F34" s="229"/>
      <c r="G34" s="229"/>
      <c r="H34" s="229"/>
      <c r="I34" s="229"/>
      <c r="J34" s="229"/>
      <c r="K34" s="229"/>
      <c r="L34" s="228"/>
      <c r="M34" s="229"/>
      <c r="N34" s="229"/>
      <c r="O34" s="229"/>
      <c r="P34" s="229"/>
      <c r="Q34" s="229"/>
      <c r="R34" s="229"/>
      <c r="S34" s="229"/>
      <c r="T34" s="229"/>
      <c r="U34" s="228"/>
      <c r="V34" s="229"/>
      <c r="W34" s="229"/>
      <c r="X34" s="229"/>
      <c r="Y34" s="229"/>
      <c r="Z34" s="229"/>
      <c r="AA34" s="229"/>
      <c r="AB34" s="229"/>
      <c r="AC34" s="11" t="s">
        <v>94</v>
      </c>
      <c r="AD34" s="11"/>
      <c r="AE34" s="11"/>
      <c r="AF34" s="11"/>
      <c r="AG34" s="14">
        <v>65000</v>
      </c>
      <c r="AH34" s="14">
        <v>0</v>
      </c>
      <c r="AI34" s="14"/>
      <c r="AJ34" s="14"/>
      <c r="AK34" s="14">
        <v>0</v>
      </c>
      <c r="AL34" s="14"/>
    </row>
    <row r="35" spans="1:38" ht="12.75" customHeight="1">
      <c r="A35" s="3" t="s">
        <v>95</v>
      </c>
      <c r="B35" s="3"/>
      <c r="C35" s="228" t="s">
        <v>96</v>
      </c>
      <c r="D35" s="229"/>
      <c r="E35" s="229"/>
      <c r="F35" s="229"/>
      <c r="G35" s="229"/>
      <c r="H35" s="229"/>
      <c r="I35" s="229"/>
      <c r="J35" s="229"/>
      <c r="K35" s="229"/>
      <c r="L35" s="228"/>
      <c r="M35" s="229"/>
      <c r="N35" s="229"/>
      <c r="O35" s="229"/>
      <c r="P35" s="229"/>
      <c r="Q35" s="229"/>
      <c r="R35" s="229"/>
      <c r="S35" s="229"/>
      <c r="T35" s="229"/>
      <c r="U35" s="228"/>
      <c r="V35" s="229"/>
      <c r="W35" s="229"/>
      <c r="X35" s="229"/>
      <c r="Y35" s="229"/>
      <c r="Z35" s="229"/>
      <c r="AA35" s="229"/>
      <c r="AB35" s="229"/>
      <c r="AC35" s="11" t="s">
        <v>97</v>
      </c>
      <c r="AD35" s="11"/>
      <c r="AE35" s="11"/>
      <c r="AF35" s="11"/>
      <c r="AG35" s="14"/>
      <c r="AH35" s="14"/>
      <c r="AI35" s="14"/>
      <c r="AJ35" s="14"/>
      <c r="AK35" s="14"/>
      <c r="AL35" s="14"/>
    </row>
    <row r="36" spans="1:38" ht="12.75" customHeight="1">
      <c r="A36" s="3" t="s">
        <v>98</v>
      </c>
      <c r="B36" s="3"/>
      <c r="C36" s="228" t="s">
        <v>99</v>
      </c>
      <c r="D36" s="229"/>
      <c r="E36" s="229"/>
      <c r="F36" s="229"/>
      <c r="G36" s="229"/>
      <c r="H36" s="229"/>
      <c r="I36" s="229"/>
      <c r="J36" s="229"/>
      <c r="K36" s="229"/>
      <c r="L36" s="228"/>
      <c r="M36" s="229"/>
      <c r="N36" s="229"/>
      <c r="O36" s="229"/>
      <c r="P36" s="229"/>
      <c r="Q36" s="229"/>
      <c r="R36" s="229"/>
      <c r="S36" s="229"/>
      <c r="T36" s="229"/>
      <c r="U36" s="228"/>
      <c r="V36" s="229"/>
      <c r="W36" s="229"/>
      <c r="X36" s="229"/>
      <c r="Y36" s="229"/>
      <c r="Z36" s="229"/>
      <c r="AA36" s="229"/>
      <c r="AB36" s="229"/>
      <c r="AC36" s="11" t="s">
        <v>100</v>
      </c>
      <c r="AD36" s="11"/>
      <c r="AE36" s="11"/>
      <c r="AF36" s="11"/>
      <c r="AG36" s="14">
        <v>450000</v>
      </c>
      <c r="AH36" s="14">
        <v>507600</v>
      </c>
      <c r="AI36" s="14"/>
      <c r="AJ36" s="14"/>
      <c r="AK36" s="14">
        <v>507600</v>
      </c>
      <c r="AL36" s="14"/>
    </row>
    <row r="37" spans="1:38" ht="12.75" customHeight="1">
      <c r="A37" s="3" t="s">
        <v>101</v>
      </c>
      <c r="B37" s="3"/>
      <c r="C37" s="228" t="s">
        <v>102</v>
      </c>
      <c r="D37" s="229"/>
      <c r="E37" s="229"/>
      <c r="F37" s="229"/>
      <c r="G37" s="229"/>
      <c r="H37" s="229"/>
      <c r="I37" s="229"/>
      <c r="J37" s="229"/>
      <c r="K37" s="229"/>
      <c r="L37" s="228"/>
      <c r="M37" s="229"/>
      <c r="N37" s="229"/>
      <c r="O37" s="229"/>
      <c r="P37" s="229"/>
      <c r="Q37" s="229"/>
      <c r="R37" s="229"/>
      <c r="S37" s="229"/>
      <c r="T37" s="229"/>
      <c r="U37" s="228"/>
      <c r="V37" s="229"/>
      <c r="W37" s="229"/>
      <c r="X37" s="229"/>
      <c r="Y37" s="229"/>
      <c r="Z37" s="229"/>
      <c r="AA37" s="229"/>
      <c r="AB37" s="229"/>
      <c r="AC37" s="11" t="s">
        <v>103</v>
      </c>
      <c r="AD37" s="11"/>
      <c r="AE37" s="11"/>
      <c r="AF37" s="11"/>
      <c r="AG37" s="14">
        <v>0</v>
      </c>
      <c r="AH37" s="14">
        <v>19200</v>
      </c>
      <c r="AI37" s="14"/>
      <c r="AJ37" s="14"/>
      <c r="AK37" s="14">
        <v>19200</v>
      </c>
      <c r="AL37" s="14"/>
    </row>
    <row r="38" spans="1:38" ht="12.75" customHeight="1">
      <c r="A38" s="3" t="s">
        <v>104</v>
      </c>
      <c r="B38" s="3"/>
      <c r="C38" s="228" t="s">
        <v>105</v>
      </c>
      <c r="D38" s="229"/>
      <c r="E38" s="229"/>
      <c r="F38" s="229"/>
      <c r="G38" s="229"/>
      <c r="H38" s="229"/>
      <c r="I38" s="229"/>
      <c r="J38" s="229"/>
      <c r="K38" s="229"/>
      <c r="L38" s="228"/>
      <c r="M38" s="229"/>
      <c r="N38" s="229"/>
      <c r="O38" s="229"/>
      <c r="P38" s="229"/>
      <c r="Q38" s="229"/>
      <c r="R38" s="229"/>
      <c r="S38" s="229"/>
      <c r="T38" s="229"/>
      <c r="U38" s="228"/>
      <c r="V38" s="229"/>
      <c r="W38" s="229"/>
      <c r="X38" s="229"/>
      <c r="Y38" s="229"/>
      <c r="Z38" s="229"/>
      <c r="AA38" s="229"/>
      <c r="AB38" s="229"/>
      <c r="AC38" s="11" t="s">
        <v>106</v>
      </c>
      <c r="AD38" s="11"/>
      <c r="AE38" s="11"/>
      <c r="AF38" s="11"/>
      <c r="AG38" s="14"/>
      <c r="AH38" s="14"/>
      <c r="AI38" s="14"/>
      <c r="AJ38" s="14"/>
      <c r="AK38" s="14"/>
      <c r="AL38" s="14"/>
    </row>
    <row r="39" spans="1:38">
      <c r="A39" s="3" t="s">
        <v>107</v>
      </c>
      <c r="B39" s="3"/>
      <c r="C39" s="228" t="s">
        <v>108</v>
      </c>
      <c r="D39" s="229"/>
      <c r="E39" s="229"/>
      <c r="F39" s="229"/>
      <c r="G39" s="229"/>
      <c r="H39" s="229"/>
      <c r="I39" s="229"/>
      <c r="J39" s="229"/>
      <c r="K39" s="229"/>
      <c r="L39" s="228"/>
      <c r="M39" s="229"/>
      <c r="N39" s="229"/>
      <c r="O39" s="229"/>
      <c r="P39" s="229"/>
      <c r="Q39" s="229"/>
      <c r="R39" s="229"/>
      <c r="S39" s="229"/>
      <c r="T39" s="229"/>
      <c r="U39" s="228"/>
      <c r="V39" s="229"/>
      <c r="W39" s="229"/>
      <c r="X39" s="229"/>
      <c r="Y39" s="229"/>
      <c r="Z39" s="229"/>
      <c r="AA39" s="229"/>
      <c r="AB39" s="229"/>
      <c r="AC39" s="11" t="s">
        <v>109</v>
      </c>
      <c r="AD39" s="11"/>
      <c r="AE39" s="11"/>
      <c r="AF39" s="11"/>
      <c r="AG39" s="14">
        <v>0</v>
      </c>
      <c r="AH39" s="14">
        <v>101150</v>
      </c>
      <c r="AI39" s="14"/>
      <c r="AJ39" s="14"/>
      <c r="AK39" s="14">
        <v>101150</v>
      </c>
      <c r="AL39" s="14"/>
    </row>
    <row r="40" spans="1:38" ht="12.75" customHeight="1">
      <c r="A40" s="3" t="s">
        <v>110</v>
      </c>
      <c r="B40" s="3"/>
      <c r="C40" s="228" t="s">
        <v>111</v>
      </c>
      <c r="D40" s="229"/>
      <c r="E40" s="229"/>
      <c r="F40" s="229"/>
      <c r="G40" s="229"/>
      <c r="H40" s="229"/>
      <c r="I40" s="229"/>
      <c r="J40" s="229"/>
      <c r="K40" s="229"/>
      <c r="L40" s="228"/>
      <c r="M40" s="229"/>
      <c r="N40" s="229"/>
      <c r="O40" s="229"/>
      <c r="P40" s="229"/>
      <c r="Q40" s="229"/>
      <c r="R40" s="229"/>
      <c r="S40" s="229"/>
      <c r="T40" s="229"/>
      <c r="U40" s="228"/>
      <c r="V40" s="229"/>
      <c r="W40" s="229"/>
      <c r="X40" s="229"/>
      <c r="Y40" s="229"/>
      <c r="Z40" s="229"/>
      <c r="AA40" s="229"/>
      <c r="AB40" s="229"/>
      <c r="AC40" s="11" t="s">
        <v>112</v>
      </c>
      <c r="AD40" s="11"/>
      <c r="AE40" s="11"/>
      <c r="AF40" s="11"/>
      <c r="AG40" s="14">
        <v>3321400</v>
      </c>
      <c r="AH40" s="14">
        <v>3345909</v>
      </c>
      <c r="AI40" s="14"/>
      <c r="AJ40" s="14"/>
      <c r="AK40" s="14">
        <v>3345909</v>
      </c>
      <c r="AL40" s="14"/>
    </row>
    <row r="41" spans="1:38" ht="12.75" customHeight="1">
      <c r="A41" s="15" t="s">
        <v>113</v>
      </c>
      <c r="B41" s="15"/>
      <c r="C41" s="230" t="s">
        <v>114</v>
      </c>
      <c r="D41" s="231"/>
      <c r="E41" s="231"/>
      <c r="F41" s="231"/>
      <c r="G41" s="231"/>
      <c r="H41" s="231"/>
      <c r="I41" s="231"/>
      <c r="J41" s="231"/>
      <c r="K41" s="231"/>
      <c r="L41" s="230"/>
      <c r="M41" s="231"/>
      <c r="N41" s="231"/>
      <c r="O41" s="231"/>
      <c r="P41" s="231"/>
      <c r="Q41" s="231"/>
      <c r="R41" s="231"/>
      <c r="S41" s="231"/>
      <c r="T41" s="231"/>
      <c r="U41" s="230"/>
      <c r="V41" s="231"/>
      <c r="W41" s="231"/>
      <c r="X41" s="231"/>
      <c r="Y41" s="231"/>
      <c r="Z41" s="231"/>
      <c r="AA41" s="231"/>
      <c r="AB41" s="231"/>
      <c r="AC41" s="16" t="s">
        <v>115</v>
      </c>
      <c r="AD41" s="16"/>
      <c r="AE41" s="16"/>
      <c r="AF41" s="16"/>
      <c r="AG41" s="17">
        <f t="shared" ref="AG41:AI41" si="5">AG40+AG39+AG38+AG37+AG36+AG35+AG34</f>
        <v>3836400</v>
      </c>
      <c r="AH41" s="17">
        <f t="shared" si="5"/>
        <v>3973859</v>
      </c>
      <c r="AI41" s="17">
        <f t="shared" si="5"/>
        <v>0</v>
      </c>
      <c r="AJ41" s="17">
        <f>AJ40+AJ39+AJ38+AJ37+AJ36+AJ35+AJ34</f>
        <v>0</v>
      </c>
      <c r="AK41" s="17">
        <f>AK40+AK39+AK38+AK37+AK36+AK35+AK34</f>
        <v>3973859</v>
      </c>
      <c r="AL41" s="17"/>
    </row>
    <row r="42" spans="1:38" ht="12.75" customHeight="1">
      <c r="A42" s="3" t="s">
        <v>116</v>
      </c>
      <c r="B42" s="3"/>
      <c r="C42" s="228" t="s">
        <v>117</v>
      </c>
      <c r="D42" s="229"/>
      <c r="E42" s="229"/>
      <c r="F42" s="229"/>
      <c r="G42" s="229"/>
      <c r="H42" s="229"/>
      <c r="I42" s="229"/>
      <c r="J42" s="229"/>
      <c r="K42" s="229"/>
      <c r="L42" s="228"/>
      <c r="M42" s="229"/>
      <c r="N42" s="229"/>
      <c r="O42" s="229"/>
      <c r="P42" s="229"/>
      <c r="Q42" s="229"/>
      <c r="R42" s="229"/>
      <c r="S42" s="229"/>
      <c r="T42" s="229"/>
      <c r="U42" s="228"/>
      <c r="V42" s="229"/>
      <c r="W42" s="229"/>
      <c r="X42" s="229"/>
      <c r="Y42" s="229"/>
      <c r="Z42" s="229"/>
      <c r="AA42" s="229"/>
      <c r="AB42" s="229"/>
      <c r="AC42" s="11" t="s">
        <v>118</v>
      </c>
      <c r="AD42" s="11"/>
      <c r="AE42" s="11"/>
      <c r="AF42" s="11"/>
      <c r="AG42" s="14"/>
      <c r="AH42" s="14"/>
      <c r="AI42" s="14"/>
      <c r="AJ42" s="14"/>
      <c r="AK42" s="14"/>
      <c r="AL42" s="14"/>
    </row>
    <row r="43" spans="1:38" ht="12.75" customHeight="1">
      <c r="A43" s="3" t="s">
        <v>119</v>
      </c>
      <c r="B43" s="3"/>
      <c r="C43" s="228" t="s">
        <v>120</v>
      </c>
      <c r="D43" s="229"/>
      <c r="E43" s="229"/>
      <c r="F43" s="229"/>
      <c r="G43" s="229"/>
      <c r="H43" s="229"/>
      <c r="I43" s="229"/>
      <c r="J43" s="229"/>
      <c r="K43" s="229"/>
      <c r="L43" s="228"/>
      <c r="M43" s="229"/>
      <c r="N43" s="229"/>
      <c r="O43" s="229"/>
      <c r="P43" s="229"/>
      <c r="Q43" s="229"/>
      <c r="R43" s="229"/>
      <c r="S43" s="229"/>
      <c r="T43" s="229"/>
      <c r="U43" s="228"/>
      <c r="V43" s="229"/>
      <c r="W43" s="229"/>
      <c r="X43" s="229"/>
      <c r="Y43" s="229"/>
      <c r="Z43" s="229"/>
      <c r="AA43" s="229"/>
      <c r="AB43" s="229"/>
      <c r="AC43" s="11" t="s">
        <v>121</v>
      </c>
      <c r="AD43" s="11"/>
      <c r="AE43" s="11"/>
      <c r="AF43" s="11"/>
      <c r="AG43" s="14"/>
      <c r="AH43" s="14">
        <v>13000</v>
      </c>
      <c r="AI43" s="14"/>
      <c r="AJ43" s="14"/>
      <c r="AK43" s="14">
        <v>13000</v>
      </c>
      <c r="AL43" s="14"/>
    </row>
    <row r="44" spans="1:38" ht="12.75" customHeight="1">
      <c r="A44" s="15" t="s">
        <v>122</v>
      </c>
      <c r="B44" s="15"/>
      <c r="C44" s="230" t="s">
        <v>544</v>
      </c>
      <c r="D44" s="231"/>
      <c r="E44" s="231"/>
      <c r="F44" s="231"/>
      <c r="G44" s="231"/>
      <c r="H44" s="231"/>
      <c r="I44" s="231"/>
      <c r="J44" s="231"/>
      <c r="K44" s="231"/>
      <c r="L44" s="230"/>
      <c r="M44" s="231"/>
      <c r="N44" s="231"/>
      <c r="O44" s="231"/>
      <c r="P44" s="231"/>
      <c r="Q44" s="231"/>
      <c r="R44" s="231"/>
      <c r="S44" s="231"/>
      <c r="T44" s="231"/>
      <c r="U44" s="230"/>
      <c r="V44" s="231"/>
      <c r="W44" s="231"/>
      <c r="X44" s="231"/>
      <c r="Y44" s="231"/>
      <c r="Z44" s="231"/>
      <c r="AA44" s="231"/>
      <c r="AB44" s="231"/>
      <c r="AC44" s="16" t="s">
        <v>124</v>
      </c>
      <c r="AD44" s="16"/>
      <c r="AE44" s="16"/>
      <c r="AF44" s="16"/>
      <c r="AG44" s="17">
        <f>AG42+AG43</f>
        <v>0</v>
      </c>
      <c r="AH44" s="17">
        <f t="shared" ref="AH44:AK44" si="6">AH42+AH43</f>
        <v>13000</v>
      </c>
      <c r="AI44" s="17">
        <f t="shared" si="6"/>
        <v>0</v>
      </c>
      <c r="AJ44" s="17">
        <f t="shared" si="6"/>
        <v>0</v>
      </c>
      <c r="AK44" s="17">
        <f t="shared" si="6"/>
        <v>13000</v>
      </c>
      <c r="AL44" s="17"/>
    </row>
    <row r="45" spans="1:38" ht="12.75" customHeight="1">
      <c r="A45" s="3" t="s">
        <v>125</v>
      </c>
      <c r="B45" s="3"/>
      <c r="C45" s="228" t="s">
        <v>126</v>
      </c>
      <c r="D45" s="229"/>
      <c r="E45" s="229"/>
      <c r="F45" s="229"/>
      <c r="G45" s="229"/>
      <c r="H45" s="229"/>
      <c r="I45" s="229"/>
      <c r="J45" s="229"/>
      <c r="K45" s="229"/>
      <c r="L45" s="228"/>
      <c r="M45" s="229"/>
      <c r="N45" s="229"/>
      <c r="O45" s="229"/>
      <c r="P45" s="229"/>
      <c r="Q45" s="229"/>
      <c r="R45" s="229"/>
      <c r="S45" s="229"/>
      <c r="T45" s="229"/>
      <c r="U45" s="228"/>
      <c r="V45" s="229"/>
      <c r="W45" s="229"/>
      <c r="X45" s="229"/>
      <c r="Y45" s="229"/>
      <c r="Z45" s="229"/>
      <c r="AA45" s="229"/>
      <c r="AB45" s="229"/>
      <c r="AC45" s="11" t="s">
        <v>127</v>
      </c>
      <c r="AD45" s="11"/>
      <c r="AE45" s="11"/>
      <c r="AF45" s="11"/>
      <c r="AG45" s="14">
        <v>916200</v>
      </c>
      <c r="AH45" s="14">
        <v>687196</v>
      </c>
      <c r="AI45" s="14"/>
      <c r="AJ45" s="14"/>
      <c r="AK45" s="14">
        <v>687196</v>
      </c>
      <c r="AL45" s="14"/>
    </row>
    <row r="46" spans="1:38" ht="12.75" customHeight="1">
      <c r="A46" s="3" t="s">
        <v>128</v>
      </c>
      <c r="B46" s="3"/>
      <c r="C46" s="228" t="s">
        <v>129</v>
      </c>
      <c r="D46" s="229"/>
      <c r="E46" s="229"/>
      <c r="F46" s="229"/>
      <c r="G46" s="229"/>
      <c r="H46" s="229"/>
      <c r="I46" s="229"/>
      <c r="J46" s="229"/>
      <c r="K46" s="229"/>
      <c r="L46" s="228"/>
      <c r="M46" s="229"/>
      <c r="N46" s="229"/>
      <c r="O46" s="229"/>
      <c r="P46" s="229"/>
      <c r="Q46" s="229"/>
      <c r="R46" s="229"/>
      <c r="S46" s="229"/>
      <c r="T46" s="229"/>
      <c r="U46" s="228"/>
      <c r="V46" s="229"/>
      <c r="W46" s="229"/>
      <c r="X46" s="229"/>
      <c r="Y46" s="229"/>
      <c r="Z46" s="229"/>
      <c r="AA46" s="229"/>
      <c r="AB46" s="229"/>
      <c r="AC46" s="11" t="s">
        <v>130</v>
      </c>
      <c r="AD46" s="11"/>
      <c r="AE46" s="11"/>
      <c r="AF46" s="11"/>
      <c r="AG46" s="14"/>
      <c r="AH46" s="14"/>
      <c r="AI46" s="14"/>
      <c r="AJ46" s="14"/>
      <c r="AK46" s="14"/>
      <c r="AL46" s="14"/>
    </row>
    <row r="47" spans="1:38" ht="12.75" customHeight="1">
      <c r="A47" s="3" t="s">
        <v>131</v>
      </c>
      <c r="B47" s="3"/>
      <c r="C47" s="228" t="s">
        <v>132</v>
      </c>
      <c r="D47" s="229"/>
      <c r="E47" s="229"/>
      <c r="F47" s="229"/>
      <c r="G47" s="229"/>
      <c r="H47" s="229"/>
      <c r="I47" s="229"/>
      <c r="J47" s="229"/>
      <c r="K47" s="229"/>
      <c r="L47" s="228"/>
      <c r="M47" s="229"/>
      <c r="N47" s="229"/>
      <c r="O47" s="229"/>
      <c r="P47" s="229"/>
      <c r="Q47" s="229"/>
      <c r="R47" s="229"/>
      <c r="S47" s="229"/>
      <c r="T47" s="229"/>
      <c r="U47" s="228"/>
      <c r="V47" s="229"/>
      <c r="W47" s="229"/>
      <c r="X47" s="229"/>
      <c r="Y47" s="229"/>
      <c r="Z47" s="229"/>
      <c r="AA47" s="229"/>
      <c r="AB47" s="229"/>
      <c r="AC47" s="11" t="s">
        <v>133</v>
      </c>
      <c r="AD47" s="11"/>
      <c r="AE47" s="11"/>
      <c r="AF47" s="11"/>
      <c r="AG47" s="14"/>
      <c r="AH47" s="14">
        <v>0</v>
      </c>
      <c r="AI47" s="14"/>
      <c r="AJ47" s="14"/>
      <c r="AK47" s="14"/>
      <c r="AL47" s="14"/>
    </row>
    <row r="48" spans="1:38" ht="12.75" customHeight="1">
      <c r="A48" s="3" t="s">
        <v>134</v>
      </c>
      <c r="B48" s="3"/>
      <c r="C48" s="228" t="s">
        <v>135</v>
      </c>
      <c r="D48" s="229"/>
      <c r="E48" s="229"/>
      <c r="F48" s="229"/>
      <c r="G48" s="229"/>
      <c r="H48" s="229"/>
      <c r="I48" s="229"/>
      <c r="J48" s="229"/>
      <c r="K48" s="229"/>
      <c r="L48" s="228"/>
      <c r="M48" s="229"/>
      <c r="N48" s="229"/>
      <c r="O48" s="229"/>
      <c r="P48" s="229"/>
      <c r="Q48" s="229"/>
      <c r="R48" s="229"/>
      <c r="S48" s="229"/>
      <c r="T48" s="229"/>
      <c r="U48" s="228"/>
      <c r="V48" s="229"/>
      <c r="W48" s="229"/>
      <c r="X48" s="229"/>
      <c r="Y48" s="229"/>
      <c r="Z48" s="229"/>
      <c r="AA48" s="229"/>
      <c r="AB48" s="229"/>
      <c r="AC48" s="11" t="s">
        <v>136</v>
      </c>
      <c r="AD48" s="11"/>
      <c r="AE48" s="11"/>
      <c r="AF48" s="11"/>
      <c r="AG48" s="14"/>
      <c r="AH48" s="14"/>
      <c r="AI48" s="14"/>
      <c r="AJ48" s="14"/>
      <c r="AK48" s="14"/>
      <c r="AL48" s="14"/>
    </row>
    <row r="49" spans="1:38" ht="12.75" customHeight="1">
      <c r="A49" s="3" t="s">
        <v>137</v>
      </c>
      <c r="B49" s="3"/>
      <c r="C49" s="228" t="s">
        <v>138</v>
      </c>
      <c r="D49" s="229"/>
      <c r="E49" s="229"/>
      <c r="F49" s="229"/>
      <c r="G49" s="229"/>
      <c r="H49" s="229"/>
      <c r="I49" s="229"/>
      <c r="J49" s="229"/>
      <c r="K49" s="229"/>
      <c r="L49" s="228"/>
      <c r="M49" s="229"/>
      <c r="N49" s="229"/>
      <c r="O49" s="229"/>
      <c r="P49" s="229"/>
      <c r="Q49" s="229"/>
      <c r="R49" s="229"/>
      <c r="S49" s="229"/>
      <c r="T49" s="229"/>
      <c r="U49" s="228"/>
      <c r="V49" s="229"/>
      <c r="W49" s="229"/>
      <c r="X49" s="229"/>
      <c r="Y49" s="229"/>
      <c r="Z49" s="229"/>
      <c r="AA49" s="229"/>
      <c r="AB49" s="229"/>
      <c r="AC49" s="11" t="s">
        <v>139</v>
      </c>
      <c r="AD49" s="11"/>
      <c r="AE49" s="11"/>
      <c r="AF49" s="11"/>
      <c r="AG49" s="14">
        <v>13000</v>
      </c>
      <c r="AH49" s="14">
        <v>105704</v>
      </c>
      <c r="AI49" s="14"/>
      <c r="AJ49" s="14"/>
      <c r="AK49" s="14">
        <v>105704</v>
      </c>
      <c r="AL49" s="14"/>
    </row>
    <row r="50" spans="1:38" ht="12.75" customHeight="1">
      <c r="A50" s="15" t="s">
        <v>140</v>
      </c>
      <c r="B50" s="15"/>
      <c r="C50" s="230" t="s">
        <v>141</v>
      </c>
      <c r="D50" s="231"/>
      <c r="E50" s="231"/>
      <c r="F50" s="231"/>
      <c r="G50" s="231"/>
      <c r="H50" s="231"/>
      <c r="I50" s="231"/>
      <c r="J50" s="231"/>
      <c r="K50" s="231"/>
      <c r="L50" s="230"/>
      <c r="M50" s="231"/>
      <c r="N50" s="231"/>
      <c r="O50" s="231"/>
      <c r="P50" s="231"/>
      <c r="Q50" s="231"/>
      <c r="R50" s="231"/>
      <c r="S50" s="231"/>
      <c r="T50" s="231"/>
      <c r="U50" s="230"/>
      <c r="V50" s="231"/>
      <c r="W50" s="231"/>
      <c r="X50" s="231"/>
      <c r="Y50" s="231"/>
      <c r="Z50" s="231"/>
      <c r="AA50" s="231"/>
      <c r="AB50" s="231"/>
      <c r="AC50" s="16" t="s">
        <v>142</v>
      </c>
      <c r="AD50" s="16"/>
      <c r="AE50" s="16"/>
      <c r="AF50" s="16"/>
      <c r="AG50" s="17">
        <f t="shared" ref="AG50" si="7">AG49+AG45</f>
        <v>929200</v>
      </c>
      <c r="AH50" s="17">
        <f>AH49+AH45+AH47</f>
        <v>792900</v>
      </c>
      <c r="AI50" s="17">
        <f>AI49+AI45</f>
        <v>0</v>
      </c>
      <c r="AJ50" s="17">
        <f>AJ49+AJ45</f>
        <v>0</v>
      </c>
      <c r="AK50" s="17">
        <f>AK49+AK45</f>
        <v>792900</v>
      </c>
      <c r="AL50" s="17"/>
    </row>
    <row r="51" spans="1:38" ht="12.75" customHeight="1">
      <c r="A51" s="15" t="s">
        <v>143</v>
      </c>
      <c r="B51" s="15"/>
      <c r="C51" s="230" t="s">
        <v>144</v>
      </c>
      <c r="D51" s="231"/>
      <c r="E51" s="231"/>
      <c r="F51" s="231"/>
      <c r="G51" s="231"/>
      <c r="H51" s="231"/>
      <c r="I51" s="231"/>
      <c r="J51" s="231"/>
      <c r="K51" s="231"/>
      <c r="L51" s="230"/>
      <c r="M51" s="231"/>
      <c r="N51" s="231"/>
      <c r="O51" s="231"/>
      <c r="P51" s="231"/>
      <c r="Q51" s="231"/>
      <c r="R51" s="231"/>
      <c r="S51" s="231"/>
      <c r="T51" s="231"/>
      <c r="U51" s="230"/>
      <c r="V51" s="231"/>
      <c r="W51" s="231"/>
      <c r="X51" s="231"/>
      <c r="Y51" s="231"/>
      <c r="Z51" s="231"/>
      <c r="AA51" s="231"/>
      <c r="AB51" s="231"/>
      <c r="AC51" s="16" t="s">
        <v>145</v>
      </c>
      <c r="AD51" s="16"/>
      <c r="AE51" s="16"/>
      <c r="AF51" s="16"/>
      <c r="AG51" s="17">
        <f>AG50+AG41+AG48+AG33+AG30</f>
        <v>5316600</v>
      </c>
      <c r="AH51" s="17">
        <f>AH50+AH41+AH48+AH33+AH30+AH44</f>
        <v>5179217</v>
      </c>
      <c r="AI51" s="17">
        <f t="shared" ref="AI51:AL51" si="8">AI50+AI41+AI48+AI33+AI30+AI44</f>
        <v>0</v>
      </c>
      <c r="AJ51" s="17">
        <f t="shared" si="8"/>
        <v>0</v>
      </c>
      <c r="AK51" s="17">
        <f t="shared" si="8"/>
        <v>5179217</v>
      </c>
      <c r="AL51" s="17">
        <f t="shared" si="8"/>
        <v>0</v>
      </c>
    </row>
    <row r="52" spans="1:38" ht="12.75" hidden="1" customHeight="1">
      <c r="A52" s="3" t="s">
        <v>146</v>
      </c>
      <c r="B52" s="3"/>
      <c r="C52" s="228" t="s">
        <v>147</v>
      </c>
      <c r="D52" s="229"/>
      <c r="E52" s="229"/>
      <c r="F52" s="229"/>
      <c r="G52" s="229"/>
      <c r="H52" s="229"/>
      <c r="I52" s="229"/>
      <c r="J52" s="229"/>
      <c r="K52" s="229"/>
      <c r="L52" s="228"/>
      <c r="M52" s="229"/>
      <c r="N52" s="229"/>
      <c r="O52" s="229"/>
      <c r="P52" s="229"/>
      <c r="Q52" s="229"/>
      <c r="R52" s="229"/>
      <c r="S52" s="229"/>
      <c r="T52" s="229"/>
      <c r="U52" s="228"/>
      <c r="V52" s="229"/>
      <c r="W52" s="229"/>
      <c r="X52" s="229"/>
      <c r="Y52" s="229"/>
      <c r="Z52" s="229"/>
      <c r="AA52" s="229"/>
      <c r="AB52" s="229"/>
      <c r="AC52" s="11" t="s">
        <v>148</v>
      </c>
      <c r="AD52" s="11"/>
      <c r="AE52" s="11"/>
      <c r="AF52" s="11"/>
      <c r="AG52" s="14"/>
      <c r="AH52" s="14"/>
      <c r="AI52" s="14"/>
      <c r="AJ52" s="14"/>
      <c r="AK52" s="14"/>
      <c r="AL52" s="14"/>
    </row>
    <row r="53" spans="1:38" ht="12.75" hidden="1" customHeight="1">
      <c r="A53" s="3" t="s">
        <v>149</v>
      </c>
      <c r="B53" s="3"/>
      <c r="C53" s="228" t="s">
        <v>150</v>
      </c>
      <c r="D53" s="229"/>
      <c r="E53" s="229"/>
      <c r="F53" s="229"/>
      <c r="G53" s="229"/>
      <c r="H53" s="229"/>
      <c r="I53" s="229"/>
      <c r="J53" s="229"/>
      <c r="K53" s="229"/>
      <c r="L53" s="228"/>
      <c r="M53" s="229"/>
      <c r="N53" s="229"/>
      <c r="O53" s="229"/>
      <c r="P53" s="229"/>
      <c r="Q53" s="229"/>
      <c r="R53" s="229"/>
      <c r="S53" s="229"/>
      <c r="T53" s="229"/>
      <c r="U53" s="228"/>
      <c r="V53" s="229"/>
      <c r="W53" s="229"/>
      <c r="X53" s="229"/>
      <c r="Y53" s="229"/>
      <c r="Z53" s="229"/>
      <c r="AA53" s="229"/>
      <c r="AB53" s="229"/>
      <c r="AC53" s="11" t="s">
        <v>151</v>
      </c>
      <c r="AD53" s="11"/>
      <c r="AE53" s="11"/>
      <c r="AF53" s="11"/>
      <c r="AG53" s="14"/>
      <c r="AH53" s="14"/>
      <c r="AI53" s="14"/>
      <c r="AJ53" s="14"/>
      <c r="AK53" s="14"/>
      <c r="AL53" s="14"/>
    </row>
    <row r="54" spans="1:38" ht="12.75" hidden="1" customHeight="1">
      <c r="A54" s="3" t="s">
        <v>152</v>
      </c>
      <c r="B54" s="3"/>
      <c r="C54" s="228" t="s">
        <v>153</v>
      </c>
      <c r="D54" s="229"/>
      <c r="E54" s="229"/>
      <c r="F54" s="229"/>
      <c r="G54" s="229"/>
      <c r="H54" s="229"/>
      <c r="I54" s="229"/>
      <c r="J54" s="229"/>
      <c r="K54" s="229"/>
      <c r="L54" s="228"/>
      <c r="M54" s="229"/>
      <c r="N54" s="229"/>
      <c r="O54" s="229"/>
      <c r="P54" s="229"/>
      <c r="Q54" s="229"/>
      <c r="R54" s="229"/>
      <c r="S54" s="229"/>
      <c r="T54" s="229"/>
      <c r="U54" s="228"/>
      <c r="V54" s="229"/>
      <c r="W54" s="229"/>
      <c r="X54" s="229"/>
      <c r="Y54" s="229"/>
      <c r="Z54" s="229"/>
      <c r="AA54" s="229"/>
      <c r="AB54" s="229"/>
      <c r="AC54" s="11" t="s">
        <v>154</v>
      </c>
      <c r="AD54" s="11"/>
      <c r="AE54" s="11"/>
      <c r="AF54" s="11"/>
      <c r="AG54" s="14"/>
      <c r="AH54" s="14"/>
      <c r="AI54" s="14"/>
      <c r="AJ54" s="14"/>
      <c r="AK54" s="14"/>
      <c r="AL54" s="14"/>
    </row>
    <row r="55" spans="1:38" ht="12.75" hidden="1" customHeight="1">
      <c r="A55" s="3" t="s">
        <v>155</v>
      </c>
      <c r="B55" s="3"/>
      <c r="C55" s="228" t="s">
        <v>156</v>
      </c>
      <c r="D55" s="229"/>
      <c r="E55" s="229"/>
      <c r="F55" s="229"/>
      <c r="G55" s="229"/>
      <c r="H55" s="229"/>
      <c r="I55" s="229"/>
      <c r="J55" s="229"/>
      <c r="K55" s="229"/>
      <c r="L55" s="228"/>
      <c r="M55" s="229"/>
      <c r="N55" s="229"/>
      <c r="O55" s="229"/>
      <c r="P55" s="229"/>
      <c r="Q55" s="229"/>
      <c r="R55" s="229"/>
      <c r="S55" s="229"/>
      <c r="T55" s="229"/>
      <c r="U55" s="228"/>
      <c r="V55" s="229"/>
      <c r="W55" s="229"/>
      <c r="X55" s="229"/>
      <c r="Y55" s="229"/>
      <c r="Z55" s="229"/>
      <c r="AA55" s="229"/>
      <c r="AB55" s="229"/>
      <c r="AC55" s="11" t="s">
        <v>157</v>
      </c>
      <c r="AD55" s="11"/>
      <c r="AE55" s="11"/>
      <c r="AF55" s="11"/>
      <c r="AG55" s="14"/>
      <c r="AH55" s="14"/>
      <c r="AI55" s="14"/>
      <c r="AJ55" s="14"/>
      <c r="AK55" s="14"/>
      <c r="AL55" s="14"/>
    </row>
    <row r="56" spans="1:38" ht="12.75" hidden="1" customHeight="1">
      <c r="A56" s="3" t="s">
        <v>158</v>
      </c>
      <c r="B56" s="3"/>
      <c r="C56" s="228" t="s">
        <v>159</v>
      </c>
      <c r="D56" s="229"/>
      <c r="E56" s="229"/>
      <c r="F56" s="229"/>
      <c r="G56" s="229"/>
      <c r="H56" s="229"/>
      <c r="I56" s="229"/>
      <c r="J56" s="229"/>
      <c r="K56" s="229"/>
      <c r="L56" s="228"/>
      <c r="M56" s="229"/>
      <c r="N56" s="229"/>
      <c r="O56" s="229"/>
      <c r="P56" s="229"/>
      <c r="Q56" s="229"/>
      <c r="R56" s="229"/>
      <c r="S56" s="229"/>
      <c r="T56" s="229"/>
      <c r="U56" s="228"/>
      <c r="V56" s="229"/>
      <c r="W56" s="229"/>
      <c r="X56" s="229"/>
      <c r="Y56" s="229"/>
      <c r="Z56" s="229"/>
      <c r="AA56" s="229"/>
      <c r="AB56" s="229"/>
      <c r="AC56" s="11" t="s">
        <v>160</v>
      </c>
      <c r="AD56" s="11"/>
      <c r="AE56" s="11"/>
      <c r="AF56" s="11"/>
      <c r="AG56" s="14"/>
      <c r="AH56" s="14"/>
      <c r="AI56" s="14"/>
      <c r="AJ56" s="14"/>
      <c r="AK56" s="14"/>
      <c r="AL56" s="14"/>
    </row>
    <row r="57" spans="1:38" ht="12.75" hidden="1" customHeight="1">
      <c r="A57" s="3" t="s">
        <v>161</v>
      </c>
      <c r="B57" s="3"/>
      <c r="C57" s="228" t="s">
        <v>162</v>
      </c>
      <c r="D57" s="229"/>
      <c r="E57" s="229"/>
      <c r="F57" s="229"/>
      <c r="G57" s="229"/>
      <c r="H57" s="229"/>
      <c r="I57" s="229"/>
      <c r="J57" s="229"/>
      <c r="K57" s="229"/>
      <c r="L57" s="228"/>
      <c r="M57" s="229"/>
      <c r="N57" s="229"/>
      <c r="O57" s="229"/>
      <c r="P57" s="229"/>
      <c r="Q57" s="229"/>
      <c r="R57" s="229"/>
      <c r="S57" s="229"/>
      <c r="T57" s="229"/>
      <c r="U57" s="228"/>
      <c r="V57" s="229"/>
      <c r="W57" s="229"/>
      <c r="X57" s="229"/>
      <c r="Y57" s="229"/>
      <c r="Z57" s="229"/>
      <c r="AA57" s="229"/>
      <c r="AB57" s="229"/>
      <c r="AC57" s="11" t="s">
        <v>163</v>
      </c>
      <c r="AD57" s="11"/>
      <c r="AE57" s="11"/>
      <c r="AF57" s="11"/>
      <c r="AG57" s="14"/>
      <c r="AH57" s="14"/>
      <c r="AI57" s="14"/>
      <c r="AJ57" s="14"/>
      <c r="AK57" s="14"/>
      <c r="AL57" s="14"/>
    </row>
    <row r="58" spans="1:38" ht="12.75" hidden="1" customHeight="1">
      <c r="A58" s="3" t="s">
        <v>164</v>
      </c>
      <c r="B58" s="3"/>
      <c r="C58" s="228" t="s">
        <v>165</v>
      </c>
      <c r="D58" s="229"/>
      <c r="E58" s="229"/>
      <c r="F58" s="229"/>
      <c r="G58" s="229"/>
      <c r="H58" s="229"/>
      <c r="I58" s="229"/>
      <c r="J58" s="229"/>
      <c r="K58" s="229"/>
      <c r="L58" s="228"/>
      <c r="M58" s="229"/>
      <c r="N58" s="229"/>
      <c r="O58" s="229"/>
      <c r="P58" s="229"/>
      <c r="Q58" s="229"/>
      <c r="R58" s="229"/>
      <c r="S58" s="229"/>
      <c r="T58" s="229"/>
      <c r="U58" s="228"/>
      <c r="V58" s="229"/>
      <c r="W58" s="229"/>
      <c r="X58" s="229"/>
      <c r="Y58" s="229"/>
      <c r="Z58" s="229"/>
      <c r="AA58" s="229"/>
      <c r="AB58" s="229"/>
      <c r="AC58" s="11" t="s">
        <v>166</v>
      </c>
      <c r="AD58" s="11"/>
      <c r="AE58" s="11"/>
      <c r="AF58" s="11"/>
      <c r="AG58" s="14"/>
      <c r="AH58" s="14"/>
      <c r="AI58" s="14"/>
      <c r="AJ58" s="14"/>
      <c r="AK58" s="14"/>
      <c r="AL58" s="14"/>
    </row>
    <row r="59" spans="1:38" ht="12.75" hidden="1" customHeight="1">
      <c r="A59" s="3" t="s">
        <v>167</v>
      </c>
      <c r="B59" s="3"/>
      <c r="C59" s="228" t="s">
        <v>168</v>
      </c>
      <c r="D59" s="229"/>
      <c r="E59" s="229"/>
      <c r="F59" s="229"/>
      <c r="G59" s="229"/>
      <c r="H59" s="229"/>
      <c r="I59" s="229"/>
      <c r="J59" s="229"/>
      <c r="K59" s="229"/>
      <c r="L59" s="228"/>
      <c r="M59" s="229"/>
      <c r="N59" s="229"/>
      <c r="O59" s="229"/>
      <c r="P59" s="229"/>
      <c r="Q59" s="229"/>
      <c r="R59" s="229"/>
      <c r="S59" s="229"/>
      <c r="T59" s="229"/>
      <c r="U59" s="228"/>
      <c r="V59" s="229"/>
      <c r="W59" s="229"/>
      <c r="X59" s="229"/>
      <c r="Y59" s="229"/>
      <c r="Z59" s="229"/>
      <c r="AA59" s="229"/>
      <c r="AB59" s="229"/>
      <c r="AC59" s="11" t="s">
        <v>169</v>
      </c>
      <c r="AD59" s="11"/>
      <c r="AE59" s="11"/>
      <c r="AF59" s="11"/>
      <c r="AG59" s="14"/>
      <c r="AH59" s="14"/>
      <c r="AI59" s="14"/>
      <c r="AJ59" s="14"/>
      <c r="AK59" s="14"/>
      <c r="AL59" s="14"/>
    </row>
    <row r="60" spans="1:38" ht="12.75" hidden="1" customHeight="1">
      <c r="A60" s="15" t="s">
        <v>170</v>
      </c>
      <c r="B60" s="15"/>
      <c r="C60" s="230" t="s">
        <v>171</v>
      </c>
      <c r="D60" s="231"/>
      <c r="E60" s="231"/>
      <c r="F60" s="231"/>
      <c r="G60" s="231"/>
      <c r="H60" s="231"/>
      <c r="I60" s="231"/>
      <c r="J60" s="231"/>
      <c r="K60" s="231"/>
      <c r="L60" s="230"/>
      <c r="M60" s="231"/>
      <c r="N60" s="231"/>
      <c r="O60" s="231"/>
      <c r="P60" s="231"/>
      <c r="Q60" s="231"/>
      <c r="R60" s="231"/>
      <c r="S60" s="231"/>
      <c r="T60" s="231"/>
      <c r="U60" s="230"/>
      <c r="V60" s="231"/>
      <c r="W60" s="231"/>
      <c r="X60" s="231"/>
      <c r="Y60" s="231"/>
      <c r="Z60" s="231"/>
      <c r="AA60" s="231"/>
      <c r="AB60" s="231"/>
      <c r="AC60" s="16" t="s">
        <v>172</v>
      </c>
      <c r="AD60" s="16"/>
      <c r="AE60" s="16"/>
      <c r="AF60" s="16"/>
      <c r="AG60" s="17"/>
      <c r="AH60" s="17"/>
      <c r="AI60" s="17"/>
      <c r="AJ60" s="17"/>
      <c r="AK60" s="17"/>
      <c r="AL60" s="17"/>
    </row>
    <row r="61" spans="1:38" ht="12.75" hidden="1" customHeight="1">
      <c r="A61" s="3" t="s">
        <v>173</v>
      </c>
      <c r="B61" s="3"/>
      <c r="C61" s="228" t="s">
        <v>174</v>
      </c>
      <c r="D61" s="229"/>
      <c r="E61" s="229"/>
      <c r="F61" s="229"/>
      <c r="G61" s="229"/>
      <c r="H61" s="229"/>
      <c r="I61" s="229"/>
      <c r="J61" s="229"/>
      <c r="K61" s="229"/>
      <c r="L61" s="228"/>
      <c r="M61" s="229"/>
      <c r="N61" s="229"/>
      <c r="O61" s="229"/>
      <c r="P61" s="229"/>
      <c r="Q61" s="229"/>
      <c r="R61" s="229"/>
      <c r="S61" s="229"/>
      <c r="T61" s="229"/>
      <c r="U61" s="228"/>
      <c r="V61" s="229"/>
      <c r="W61" s="229"/>
      <c r="X61" s="229"/>
      <c r="Y61" s="229"/>
      <c r="Z61" s="229"/>
      <c r="AA61" s="229"/>
      <c r="AB61" s="229"/>
      <c r="AC61" s="11" t="s">
        <v>175</v>
      </c>
      <c r="AD61" s="11"/>
      <c r="AE61" s="11"/>
      <c r="AF61" s="11"/>
      <c r="AG61" s="14"/>
      <c r="AH61" s="14"/>
      <c r="AI61" s="14"/>
      <c r="AJ61" s="14"/>
      <c r="AK61" s="14"/>
      <c r="AL61" s="14"/>
    </row>
    <row r="62" spans="1:38" ht="12.75" hidden="1" customHeight="1">
      <c r="A62" s="3" t="s">
        <v>176</v>
      </c>
      <c r="B62" s="3"/>
      <c r="C62" s="228" t="s">
        <v>177</v>
      </c>
      <c r="D62" s="229"/>
      <c r="E62" s="229"/>
      <c r="F62" s="229"/>
      <c r="G62" s="229"/>
      <c r="H62" s="229"/>
      <c r="I62" s="229"/>
      <c r="J62" s="229"/>
      <c r="K62" s="229"/>
      <c r="L62" s="228"/>
      <c r="M62" s="229"/>
      <c r="N62" s="229"/>
      <c r="O62" s="229"/>
      <c r="P62" s="229"/>
      <c r="Q62" s="229"/>
      <c r="R62" s="229"/>
      <c r="S62" s="229"/>
      <c r="T62" s="229"/>
      <c r="U62" s="228"/>
      <c r="V62" s="229"/>
      <c r="W62" s="229"/>
      <c r="X62" s="229"/>
      <c r="Y62" s="229"/>
      <c r="Z62" s="229"/>
      <c r="AA62" s="229"/>
      <c r="AB62" s="229"/>
      <c r="AC62" s="11" t="s">
        <v>178</v>
      </c>
      <c r="AD62" s="11"/>
      <c r="AE62" s="11"/>
      <c r="AF62" s="11"/>
      <c r="AG62" s="14"/>
      <c r="AH62" s="14"/>
      <c r="AI62" s="14"/>
      <c r="AJ62" s="14"/>
      <c r="AK62" s="14"/>
      <c r="AL62" s="14"/>
    </row>
    <row r="63" spans="1:38" ht="12.75" hidden="1" customHeight="1">
      <c r="A63" s="3" t="s">
        <v>179</v>
      </c>
      <c r="B63" s="3"/>
      <c r="C63" s="228" t="s">
        <v>180</v>
      </c>
      <c r="D63" s="229"/>
      <c r="E63" s="229"/>
      <c r="F63" s="229"/>
      <c r="G63" s="229"/>
      <c r="H63" s="229"/>
      <c r="I63" s="229"/>
      <c r="J63" s="229"/>
      <c r="K63" s="229"/>
      <c r="L63" s="228"/>
      <c r="M63" s="229"/>
      <c r="N63" s="229"/>
      <c r="O63" s="229"/>
      <c r="P63" s="229"/>
      <c r="Q63" s="229"/>
      <c r="R63" s="229"/>
      <c r="S63" s="229"/>
      <c r="T63" s="229"/>
      <c r="U63" s="228"/>
      <c r="V63" s="229"/>
      <c r="W63" s="229"/>
      <c r="X63" s="229"/>
      <c r="Y63" s="229"/>
      <c r="Z63" s="229"/>
      <c r="AA63" s="229"/>
      <c r="AB63" s="229"/>
      <c r="AC63" s="11" t="s">
        <v>181</v>
      </c>
      <c r="AD63" s="11"/>
      <c r="AE63" s="11"/>
      <c r="AF63" s="11"/>
      <c r="AG63" s="14"/>
      <c r="AH63" s="14"/>
      <c r="AI63" s="14"/>
      <c r="AJ63" s="14"/>
      <c r="AK63" s="14"/>
      <c r="AL63" s="14"/>
    </row>
    <row r="64" spans="1:38" ht="12.75" hidden="1" customHeight="1">
      <c r="A64" s="3" t="s">
        <v>182</v>
      </c>
      <c r="B64" s="3"/>
      <c r="C64" s="228" t="s">
        <v>183</v>
      </c>
      <c r="D64" s="229"/>
      <c r="E64" s="229"/>
      <c r="F64" s="229"/>
      <c r="G64" s="229"/>
      <c r="H64" s="229"/>
      <c r="I64" s="229"/>
      <c r="J64" s="229"/>
      <c r="K64" s="229"/>
      <c r="L64" s="228"/>
      <c r="M64" s="229"/>
      <c r="N64" s="229"/>
      <c r="O64" s="229"/>
      <c r="P64" s="229"/>
      <c r="Q64" s="229"/>
      <c r="R64" s="229"/>
      <c r="S64" s="229"/>
      <c r="T64" s="229"/>
      <c r="U64" s="228"/>
      <c r="V64" s="229"/>
      <c r="W64" s="229"/>
      <c r="X64" s="229"/>
      <c r="Y64" s="229"/>
      <c r="Z64" s="229"/>
      <c r="AA64" s="229"/>
      <c r="AB64" s="229"/>
      <c r="AC64" s="11" t="s">
        <v>184</v>
      </c>
      <c r="AD64" s="11"/>
      <c r="AE64" s="11"/>
      <c r="AF64" s="11"/>
      <c r="AG64" s="14"/>
      <c r="AH64" s="14"/>
      <c r="AI64" s="14"/>
      <c r="AJ64" s="14"/>
      <c r="AK64" s="14"/>
      <c r="AL64" s="14"/>
    </row>
    <row r="65" spans="1:38" ht="12.75" hidden="1" customHeight="1">
      <c r="A65" s="3" t="s">
        <v>185</v>
      </c>
      <c r="B65" s="3"/>
      <c r="C65" s="228" t="s">
        <v>186</v>
      </c>
      <c r="D65" s="229"/>
      <c r="E65" s="229"/>
      <c r="F65" s="229"/>
      <c r="G65" s="229"/>
      <c r="H65" s="229"/>
      <c r="I65" s="229"/>
      <c r="J65" s="229"/>
      <c r="K65" s="229"/>
      <c r="L65" s="228"/>
      <c r="M65" s="229"/>
      <c r="N65" s="229"/>
      <c r="O65" s="229"/>
      <c r="P65" s="229"/>
      <c r="Q65" s="229"/>
      <c r="R65" s="229"/>
      <c r="S65" s="229"/>
      <c r="T65" s="229"/>
      <c r="U65" s="228"/>
      <c r="V65" s="229"/>
      <c r="W65" s="229"/>
      <c r="X65" s="229"/>
      <c r="Y65" s="229"/>
      <c r="Z65" s="229"/>
      <c r="AA65" s="229"/>
      <c r="AB65" s="229"/>
      <c r="AC65" s="11" t="s">
        <v>187</v>
      </c>
      <c r="AD65" s="11"/>
      <c r="AE65" s="11"/>
      <c r="AF65" s="11"/>
      <c r="AG65" s="14"/>
      <c r="AH65" s="14"/>
      <c r="AI65" s="14"/>
      <c r="AJ65" s="14"/>
      <c r="AK65" s="14"/>
      <c r="AL65" s="14"/>
    </row>
    <row r="66" spans="1:38" ht="12.75" hidden="1" customHeight="1">
      <c r="A66" s="3" t="s">
        <v>188</v>
      </c>
      <c r="B66" s="3"/>
      <c r="C66" s="228" t="s">
        <v>189</v>
      </c>
      <c r="D66" s="229"/>
      <c r="E66" s="229"/>
      <c r="F66" s="229"/>
      <c r="G66" s="229"/>
      <c r="H66" s="229"/>
      <c r="I66" s="229"/>
      <c r="J66" s="229"/>
      <c r="K66" s="229"/>
      <c r="L66" s="228"/>
      <c r="M66" s="229"/>
      <c r="N66" s="229"/>
      <c r="O66" s="229"/>
      <c r="P66" s="229"/>
      <c r="Q66" s="229"/>
      <c r="R66" s="229"/>
      <c r="S66" s="229"/>
      <c r="T66" s="229"/>
      <c r="U66" s="228"/>
      <c r="V66" s="229"/>
      <c r="W66" s="229"/>
      <c r="X66" s="229"/>
      <c r="Y66" s="229"/>
      <c r="Z66" s="229"/>
      <c r="AA66" s="229"/>
      <c r="AB66" s="229"/>
      <c r="AC66" s="11" t="s">
        <v>190</v>
      </c>
      <c r="AD66" s="11"/>
      <c r="AE66" s="11"/>
      <c r="AF66" s="11"/>
      <c r="AG66" s="14"/>
      <c r="AH66" s="14"/>
      <c r="AI66" s="14"/>
      <c r="AJ66" s="14"/>
      <c r="AK66" s="14"/>
      <c r="AL66" s="14"/>
    </row>
    <row r="67" spans="1:38" ht="12.75" hidden="1" customHeight="1">
      <c r="A67" s="3" t="s">
        <v>191</v>
      </c>
      <c r="B67" s="3"/>
      <c r="C67" s="228" t="s">
        <v>192</v>
      </c>
      <c r="D67" s="229"/>
      <c r="E67" s="229"/>
      <c r="F67" s="229"/>
      <c r="G67" s="229"/>
      <c r="H67" s="229"/>
      <c r="I67" s="229"/>
      <c r="J67" s="229"/>
      <c r="K67" s="229"/>
      <c r="L67" s="228"/>
      <c r="M67" s="229"/>
      <c r="N67" s="229"/>
      <c r="O67" s="229"/>
      <c r="P67" s="229"/>
      <c r="Q67" s="229"/>
      <c r="R67" s="229"/>
      <c r="S67" s="229"/>
      <c r="T67" s="229"/>
      <c r="U67" s="228"/>
      <c r="V67" s="229"/>
      <c r="W67" s="229"/>
      <c r="X67" s="229"/>
      <c r="Y67" s="229"/>
      <c r="Z67" s="229"/>
      <c r="AA67" s="229"/>
      <c r="AB67" s="229"/>
      <c r="AC67" s="11" t="s">
        <v>193</v>
      </c>
      <c r="AD67" s="11"/>
      <c r="AE67" s="11"/>
      <c r="AF67" s="11"/>
      <c r="AG67" s="14"/>
      <c r="AH67" s="14"/>
      <c r="AI67" s="14"/>
      <c r="AJ67" s="14"/>
      <c r="AK67" s="14"/>
      <c r="AL67" s="14"/>
    </row>
    <row r="68" spans="1:38" ht="12.75" hidden="1" customHeight="1">
      <c r="A68" s="3" t="s">
        <v>194</v>
      </c>
      <c r="B68" s="3"/>
      <c r="C68" s="228" t="s">
        <v>195</v>
      </c>
      <c r="D68" s="229"/>
      <c r="E68" s="229"/>
      <c r="F68" s="229"/>
      <c r="G68" s="229"/>
      <c r="H68" s="229"/>
      <c r="I68" s="229"/>
      <c r="J68" s="229"/>
      <c r="K68" s="229"/>
      <c r="L68" s="228"/>
      <c r="M68" s="229"/>
      <c r="N68" s="229"/>
      <c r="O68" s="229"/>
      <c r="P68" s="229"/>
      <c r="Q68" s="229"/>
      <c r="R68" s="229"/>
      <c r="S68" s="229"/>
      <c r="T68" s="229"/>
      <c r="U68" s="228"/>
      <c r="V68" s="229"/>
      <c r="W68" s="229"/>
      <c r="X68" s="229"/>
      <c r="Y68" s="229"/>
      <c r="Z68" s="229"/>
      <c r="AA68" s="229"/>
      <c r="AB68" s="229"/>
      <c r="AC68" s="11" t="s">
        <v>196</v>
      </c>
      <c r="AD68" s="11"/>
      <c r="AE68" s="11"/>
      <c r="AF68" s="11"/>
      <c r="AG68" s="14"/>
      <c r="AH68" s="14"/>
      <c r="AI68" s="14"/>
      <c r="AJ68" s="14"/>
      <c r="AK68" s="14"/>
      <c r="AL68" s="14"/>
    </row>
    <row r="69" spans="1:38" ht="12.75" hidden="1" customHeight="1">
      <c r="A69" s="3" t="s">
        <v>197</v>
      </c>
      <c r="B69" s="3"/>
      <c r="C69" s="228" t="s">
        <v>198</v>
      </c>
      <c r="D69" s="229"/>
      <c r="E69" s="229"/>
      <c r="F69" s="229"/>
      <c r="G69" s="229"/>
      <c r="H69" s="229"/>
      <c r="I69" s="229"/>
      <c r="J69" s="229"/>
      <c r="K69" s="229"/>
      <c r="L69" s="228"/>
      <c r="M69" s="229"/>
      <c r="N69" s="229"/>
      <c r="O69" s="229"/>
      <c r="P69" s="229"/>
      <c r="Q69" s="229"/>
      <c r="R69" s="229"/>
      <c r="S69" s="229"/>
      <c r="T69" s="229"/>
      <c r="U69" s="228"/>
      <c r="V69" s="229"/>
      <c r="W69" s="229"/>
      <c r="X69" s="229"/>
      <c r="Y69" s="229"/>
      <c r="Z69" s="229"/>
      <c r="AA69" s="229"/>
      <c r="AB69" s="229"/>
      <c r="AC69" s="11" t="s">
        <v>199</v>
      </c>
      <c r="AD69" s="11"/>
      <c r="AE69" s="11"/>
      <c r="AF69" s="11"/>
      <c r="AG69" s="14"/>
      <c r="AH69" s="14"/>
      <c r="AI69" s="14"/>
      <c r="AJ69" s="14"/>
      <c r="AK69" s="14"/>
      <c r="AL69" s="14"/>
    </row>
    <row r="70" spans="1:38" hidden="1">
      <c r="A70" s="3" t="s">
        <v>200</v>
      </c>
      <c r="B70" s="3"/>
      <c r="C70" s="228" t="s">
        <v>201</v>
      </c>
      <c r="D70" s="229"/>
      <c r="E70" s="229"/>
      <c r="F70" s="229"/>
      <c r="G70" s="229"/>
      <c r="H70" s="229"/>
      <c r="I70" s="229"/>
      <c r="J70" s="229"/>
      <c r="K70" s="229"/>
      <c r="L70" s="228"/>
      <c r="M70" s="229"/>
      <c r="N70" s="229"/>
      <c r="O70" s="229"/>
      <c r="P70" s="229"/>
      <c r="Q70" s="229"/>
      <c r="R70" s="229"/>
      <c r="S70" s="229"/>
      <c r="T70" s="229"/>
      <c r="U70" s="228"/>
      <c r="V70" s="229"/>
      <c r="W70" s="229"/>
      <c r="X70" s="229"/>
      <c r="Y70" s="229"/>
      <c r="Z70" s="229"/>
      <c r="AA70" s="229"/>
      <c r="AB70" s="229"/>
      <c r="AC70" s="11" t="s">
        <v>202</v>
      </c>
      <c r="AD70" s="11"/>
      <c r="AE70" s="11"/>
      <c r="AF70" s="11"/>
      <c r="AG70" s="14"/>
      <c r="AH70" s="14"/>
      <c r="AI70" s="14"/>
      <c r="AJ70" s="14"/>
      <c r="AK70" s="14"/>
      <c r="AL70" s="14"/>
    </row>
    <row r="71" spans="1:38" ht="12.75" hidden="1" customHeight="1">
      <c r="A71" s="3" t="s">
        <v>203</v>
      </c>
      <c r="B71" s="3"/>
      <c r="C71" s="228" t="s">
        <v>204</v>
      </c>
      <c r="D71" s="229"/>
      <c r="E71" s="229"/>
      <c r="F71" s="229"/>
      <c r="G71" s="229"/>
      <c r="H71" s="229"/>
      <c r="I71" s="229"/>
      <c r="J71" s="229"/>
      <c r="K71" s="229"/>
      <c r="L71" s="228"/>
      <c r="M71" s="229"/>
      <c r="N71" s="229"/>
      <c r="O71" s="229"/>
      <c r="P71" s="229"/>
      <c r="Q71" s="229"/>
      <c r="R71" s="229"/>
      <c r="S71" s="229"/>
      <c r="T71" s="229"/>
      <c r="U71" s="228"/>
      <c r="V71" s="229"/>
      <c r="W71" s="229"/>
      <c r="X71" s="229"/>
      <c r="Y71" s="229"/>
      <c r="Z71" s="229"/>
      <c r="AA71" s="229"/>
      <c r="AB71" s="229"/>
      <c r="AC71" s="11" t="s">
        <v>205</v>
      </c>
      <c r="AD71" s="11"/>
      <c r="AE71" s="11"/>
      <c r="AF71" s="11"/>
      <c r="AG71" s="14"/>
      <c r="AH71" s="14"/>
      <c r="AI71" s="14"/>
      <c r="AJ71" s="14"/>
      <c r="AK71" s="14"/>
      <c r="AL71" s="14"/>
    </row>
    <row r="72" spans="1:38" hidden="1">
      <c r="A72" s="3" t="s">
        <v>206</v>
      </c>
      <c r="B72" s="3"/>
      <c r="C72" s="228" t="s">
        <v>207</v>
      </c>
      <c r="D72" s="229"/>
      <c r="E72" s="229"/>
      <c r="F72" s="229"/>
      <c r="G72" s="229"/>
      <c r="H72" s="229"/>
      <c r="I72" s="229"/>
      <c r="J72" s="229"/>
      <c r="K72" s="229"/>
      <c r="L72" s="228"/>
      <c r="M72" s="229"/>
      <c r="N72" s="229"/>
      <c r="O72" s="229"/>
      <c r="P72" s="229"/>
      <c r="Q72" s="229"/>
      <c r="R72" s="229"/>
      <c r="S72" s="229"/>
      <c r="T72" s="229"/>
      <c r="U72" s="228"/>
      <c r="V72" s="229"/>
      <c r="W72" s="229"/>
      <c r="X72" s="229"/>
      <c r="Y72" s="229"/>
      <c r="Z72" s="229"/>
      <c r="AA72" s="229"/>
      <c r="AB72" s="229"/>
      <c r="AC72" s="11" t="s">
        <v>208</v>
      </c>
      <c r="AD72" s="11"/>
      <c r="AE72" s="11"/>
      <c r="AF72" s="11"/>
      <c r="AG72" s="14"/>
      <c r="AH72" s="14"/>
      <c r="AI72" s="14"/>
      <c r="AJ72" s="14"/>
      <c r="AK72" s="14"/>
      <c r="AL72" s="14"/>
    </row>
    <row r="73" spans="1:38" ht="12.75" hidden="1" customHeight="1">
      <c r="A73" s="15" t="s">
        <v>209</v>
      </c>
      <c r="B73" s="15"/>
      <c r="C73" s="230" t="s">
        <v>210</v>
      </c>
      <c r="D73" s="231"/>
      <c r="E73" s="231"/>
      <c r="F73" s="231"/>
      <c r="G73" s="231"/>
      <c r="H73" s="231"/>
      <c r="I73" s="231"/>
      <c r="J73" s="231"/>
      <c r="K73" s="231"/>
      <c r="L73" s="230"/>
      <c r="M73" s="231"/>
      <c r="N73" s="231"/>
      <c r="O73" s="231"/>
      <c r="P73" s="231"/>
      <c r="Q73" s="231"/>
      <c r="R73" s="231"/>
      <c r="S73" s="231"/>
      <c r="T73" s="231"/>
      <c r="U73" s="230"/>
      <c r="V73" s="231"/>
      <c r="W73" s="231"/>
      <c r="X73" s="231"/>
      <c r="Y73" s="231"/>
      <c r="Z73" s="231"/>
      <c r="AA73" s="231"/>
      <c r="AB73" s="231"/>
      <c r="AC73" s="16" t="s">
        <v>211</v>
      </c>
      <c r="AD73" s="16"/>
      <c r="AE73" s="16"/>
      <c r="AF73" s="16"/>
      <c r="AG73" s="17"/>
      <c r="AH73" s="17"/>
      <c r="AI73" s="17"/>
      <c r="AJ73" s="17"/>
      <c r="AK73" s="17"/>
      <c r="AL73" s="17"/>
    </row>
    <row r="74" spans="1:38" hidden="1">
      <c r="A74" s="3" t="s">
        <v>212</v>
      </c>
      <c r="B74" s="3"/>
      <c r="C74" s="228" t="s">
        <v>213</v>
      </c>
      <c r="D74" s="229"/>
      <c r="E74" s="229"/>
      <c r="F74" s="229"/>
      <c r="G74" s="229"/>
      <c r="H74" s="229"/>
      <c r="I74" s="229"/>
      <c r="J74" s="229"/>
      <c r="K74" s="229"/>
      <c r="L74" s="228"/>
      <c r="M74" s="229"/>
      <c r="N74" s="229"/>
      <c r="O74" s="229"/>
      <c r="P74" s="229"/>
      <c r="Q74" s="229"/>
      <c r="R74" s="229"/>
      <c r="S74" s="229"/>
      <c r="T74" s="229"/>
      <c r="U74" s="228"/>
      <c r="V74" s="229"/>
      <c r="W74" s="229"/>
      <c r="X74" s="229"/>
      <c r="Y74" s="229"/>
      <c r="Z74" s="229"/>
      <c r="AA74" s="229"/>
      <c r="AB74" s="229"/>
      <c r="AC74" s="11" t="s">
        <v>214</v>
      </c>
      <c r="AD74" s="11"/>
      <c r="AE74" s="11"/>
      <c r="AF74" s="11"/>
      <c r="AG74" s="14"/>
      <c r="AH74" s="14"/>
      <c r="AI74" s="14"/>
      <c r="AJ74" s="14"/>
      <c r="AK74" s="14"/>
      <c r="AL74" s="14"/>
    </row>
    <row r="75" spans="1:38" hidden="1">
      <c r="A75" s="3" t="s">
        <v>215</v>
      </c>
      <c r="B75" s="3"/>
      <c r="C75" s="228" t="s">
        <v>216</v>
      </c>
      <c r="D75" s="229"/>
      <c r="E75" s="229"/>
      <c r="F75" s="229"/>
      <c r="G75" s="229"/>
      <c r="H75" s="229"/>
      <c r="I75" s="229"/>
      <c r="J75" s="229"/>
      <c r="K75" s="229"/>
      <c r="L75" s="228"/>
      <c r="M75" s="229"/>
      <c r="N75" s="229"/>
      <c r="O75" s="229"/>
      <c r="P75" s="229"/>
      <c r="Q75" s="229"/>
      <c r="R75" s="229"/>
      <c r="S75" s="229"/>
      <c r="T75" s="229"/>
      <c r="U75" s="228"/>
      <c r="V75" s="229"/>
      <c r="W75" s="229"/>
      <c r="X75" s="229"/>
      <c r="Y75" s="229"/>
      <c r="Z75" s="229"/>
      <c r="AA75" s="229"/>
      <c r="AB75" s="229"/>
      <c r="AC75" s="11" t="s">
        <v>217</v>
      </c>
      <c r="AD75" s="11"/>
      <c r="AE75" s="11"/>
      <c r="AF75" s="11"/>
      <c r="AG75" s="14"/>
      <c r="AH75" s="14"/>
      <c r="AI75" s="14"/>
      <c r="AJ75" s="14"/>
      <c r="AK75" s="14"/>
      <c r="AL75" s="14"/>
    </row>
    <row r="76" spans="1:38" hidden="1">
      <c r="A76" s="3" t="s">
        <v>218</v>
      </c>
      <c r="B76" s="3"/>
      <c r="C76" s="228" t="s">
        <v>219</v>
      </c>
      <c r="D76" s="229"/>
      <c r="E76" s="229"/>
      <c r="F76" s="229"/>
      <c r="G76" s="229"/>
      <c r="H76" s="229"/>
      <c r="I76" s="229"/>
      <c r="J76" s="229"/>
      <c r="K76" s="229"/>
      <c r="L76" s="228"/>
      <c r="M76" s="229"/>
      <c r="N76" s="229"/>
      <c r="O76" s="229"/>
      <c r="P76" s="229"/>
      <c r="Q76" s="229"/>
      <c r="R76" s="229"/>
      <c r="S76" s="229"/>
      <c r="T76" s="229"/>
      <c r="U76" s="228"/>
      <c r="V76" s="229"/>
      <c r="W76" s="229"/>
      <c r="X76" s="229"/>
      <c r="Y76" s="229"/>
      <c r="Z76" s="229"/>
      <c r="AA76" s="229"/>
      <c r="AB76" s="229"/>
      <c r="AC76" s="11" t="s">
        <v>220</v>
      </c>
      <c r="AD76" s="11"/>
      <c r="AE76" s="11"/>
      <c r="AF76" s="11"/>
      <c r="AG76" s="14"/>
      <c r="AH76" s="14"/>
      <c r="AI76" s="14"/>
      <c r="AJ76" s="14"/>
      <c r="AK76" s="14"/>
      <c r="AL76" s="14"/>
    </row>
    <row r="77" spans="1:38" hidden="1">
      <c r="A77" s="3" t="s">
        <v>221</v>
      </c>
      <c r="B77" s="3"/>
      <c r="C77" s="228" t="s">
        <v>222</v>
      </c>
      <c r="D77" s="229"/>
      <c r="E77" s="229"/>
      <c r="F77" s="229"/>
      <c r="G77" s="229"/>
      <c r="H77" s="229"/>
      <c r="I77" s="229"/>
      <c r="J77" s="229"/>
      <c r="K77" s="229"/>
      <c r="L77" s="228"/>
      <c r="M77" s="229"/>
      <c r="N77" s="229"/>
      <c r="O77" s="229"/>
      <c r="P77" s="229"/>
      <c r="Q77" s="229"/>
      <c r="R77" s="229"/>
      <c r="S77" s="229"/>
      <c r="T77" s="229"/>
      <c r="U77" s="228"/>
      <c r="V77" s="229"/>
      <c r="W77" s="229"/>
      <c r="X77" s="229"/>
      <c r="Y77" s="229"/>
      <c r="Z77" s="229"/>
      <c r="AA77" s="229"/>
      <c r="AB77" s="229"/>
      <c r="AC77" s="11" t="s">
        <v>223</v>
      </c>
      <c r="AD77" s="11"/>
      <c r="AE77" s="11"/>
      <c r="AF77" s="11"/>
      <c r="AG77" s="14">
        <v>0</v>
      </c>
      <c r="AH77" s="14">
        <v>0</v>
      </c>
      <c r="AI77" s="14"/>
      <c r="AJ77" s="14"/>
      <c r="AK77" s="14">
        <v>0</v>
      </c>
      <c r="AL77" s="14"/>
    </row>
    <row r="78" spans="1:38" hidden="1">
      <c r="A78" s="3" t="s">
        <v>224</v>
      </c>
      <c r="B78" s="3"/>
      <c r="C78" s="228" t="s">
        <v>225</v>
      </c>
      <c r="D78" s="229"/>
      <c r="E78" s="229"/>
      <c r="F78" s="229"/>
      <c r="G78" s="229"/>
      <c r="H78" s="229"/>
      <c r="I78" s="229"/>
      <c r="J78" s="229"/>
      <c r="K78" s="229"/>
      <c r="L78" s="228"/>
      <c r="M78" s="229"/>
      <c r="N78" s="229"/>
      <c r="O78" s="229"/>
      <c r="P78" s="229"/>
      <c r="Q78" s="229"/>
      <c r="R78" s="229"/>
      <c r="S78" s="229"/>
      <c r="T78" s="229"/>
      <c r="U78" s="228"/>
      <c r="V78" s="229"/>
      <c r="W78" s="229"/>
      <c r="X78" s="229"/>
      <c r="Y78" s="229"/>
      <c r="Z78" s="229"/>
      <c r="AA78" s="229"/>
      <c r="AB78" s="229"/>
      <c r="AC78" s="11" t="s">
        <v>226</v>
      </c>
      <c r="AD78" s="11"/>
      <c r="AE78" s="11"/>
      <c r="AF78" s="11"/>
      <c r="AG78" s="14"/>
      <c r="AH78" s="14">
        <v>0</v>
      </c>
      <c r="AI78" s="14"/>
      <c r="AJ78" s="14"/>
      <c r="AK78" s="14"/>
      <c r="AL78" s="14"/>
    </row>
    <row r="79" spans="1:38" hidden="1">
      <c r="A79" s="3" t="s">
        <v>227</v>
      </c>
      <c r="B79" s="3"/>
      <c r="C79" s="228" t="s">
        <v>228</v>
      </c>
      <c r="D79" s="229"/>
      <c r="E79" s="229"/>
      <c r="F79" s="229"/>
      <c r="G79" s="229"/>
      <c r="H79" s="229"/>
      <c r="I79" s="229"/>
      <c r="J79" s="229"/>
      <c r="K79" s="229"/>
      <c r="L79" s="228"/>
      <c r="M79" s="229"/>
      <c r="N79" s="229"/>
      <c r="O79" s="229"/>
      <c r="P79" s="229"/>
      <c r="Q79" s="229"/>
      <c r="R79" s="229"/>
      <c r="S79" s="229"/>
      <c r="T79" s="229"/>
      <c r="U79" s="228"/>
      <c r="V79" s="229"/>
      <c r="W79" s="229"/>
      <c r="X79" s="229"/>
      <c r="Y79" s="229"/>
      <c r="Z79" s="229"/>
      <c r="AA79" s="229"/>
      <c r="AB79" s="229"/>
      <c r="AC79" s="11" t="s">
        <v>229</v>
      </c>
      <c r="AD79" s="11"/>
      <c r="AE79" s="11"/>
      <c r="AF79" s="11"/>
      <c r="AG79" s="14"/>
      <c r="AH79" s="14"/>
      <c r="AI79" s="14"/>
      <c r="AJ79" s="14"/>
      <c r="AK79" s="14"/>
      <c r="AL79" s="14"/>
    </row>
    <row r="80" spans="1:38" hidden="1">
      <c r="A80" s="3" t="s">
        <v>230</v>
      </c>
      <c r="B80" s="3"/>
      <c r="C80" s="228" t="s">
        <v>231</v>
      </c>
      <c r="D80" s="229"/>
      <c r="E80" s="229"/>
      <c r="F80" s="229"/>
      <c r="G80" s="229"/>
      <c r="H80" s="229"/>
      <c r="I80" s="229"/>
      <c r="J80" s="229"/>
      <c r="K80" s="229"/>
      <c r="L80" s="228"/>
      <c r="M80" s="229"/>
      <c r="N80" s="229"/>
      <c r="O80" s="229"/>
      <c r="P80" s="229"/>
      <c r="Q80" s="229"/>
      <c r="R80" s="229"/>
      <c r="S80" s="229"/>
      <c r="T80" s="229"/>
      <c r="U80" s="228"/>
      <c r="V80" s="229"/>
      <c r="W80" s="229"/>
      <c r="X80" s="229"/>
      <c r="Y80" s="229"/>
      <c r="Z80" s="229"/>
      <c r="AA80" s="229"/>
      <c r="AB80" s="229"/>
      <c r="AC80" s="11" t="s">
        <v>232</v>
      </c>
      <c r="AD80" s="11"/>
      <c r="AE80" s="11"/>
      <c r="AF80" s="11"/>
      <c r="AG80" s="14"/>
      <c r="AH80" s="14">
        <v>0</v>
      </c>
      <c r="AI80" s="14"/>
      <c r="AJ80" s="14"/>
      <c r="AK80" s="14">
        <v>0</v>
      </c>
      <c r="AL80" s="14"/>
    </row>
    <row r="81" spans="1:39" hidden="1">
      <c r="A81" s="3" t="s">
        <v>233</v>
      </c>
      <c r="B81" s="3"/>
      <c r="C81" s="230" t="s">
        <v>234</v>
      </c>
      <c r="D81" s="231"/>
      <c r="E81" s="231"/>
      <c r="F81" s="231"/>
      <c r="G81" s="231"/>
      <c r="H81" s="231"/>
      <c r="I81" s="231"/>
      <c r="J81" s="231"/>
      <c r="K81" s="231"/>
      <c r="L81" s="230"/>
      <c r="M81" s="231"/>
      <c r="N81" s="231"/>
      <c r="O81" s="231"/>
      <c r="P81" s="231"/>
      <c r="Q81" s="231"/>
      <c r="R81" s="231"/>
      <c r="S81" s="231"/>
      <c r="T81" s="231"/>
      <c r="U81" s="230"/>
      <c r="V81" s="231"/>
      <c r="W81" s="231"/>
      <c r="X81" s="231"/>
      <c r="Y81" s="231"/>
      <c r="Z81" s="231"/>
      <c r="AA81" s="231"/>
      <c r="AB81" s="231"/>
      <c r="AC81" s="16" t="s">
        <v>235</v>
      </c>
      <c r="AD81" s="16"/>
      <c r="AE81" s="16"/>
      <c r="AF81" s="16"/>
      <c r="AG81" s="17">
        <f>AG77</f>
        <v>0</v>
      </c>
      <c r="AH81" s="17">
        <f>AH80+AH77</f>
        <v>0</v>
      </c>
      <c r="AI81" s="17">
        <f>AI80+AI77</f>
        <v>0</v>
      </c>
      <c r="AJ81" s="17">
        <f>AJ80+AJ77</f>
        <v>0</v>
      </c>
      <c r="AK81" s="17">
        <f>AK80+AK77</f>
        <v>0</v>
      </c>
      <c r="AL81" s="17"/>
    </row>
    <row r="82" spans="1:39" ht="12.75" hidden="1" customHeight="1">
      <c r="A82" s="3" t="s">
        <v>236</v>
      </c>
      <c r="B82" s="3"/>
      <c r="C82" s="228" t="s">
        <v>237</v>
      </c>
      <c r="D82" s="229"/>
      <c r="E82" s="229"/>
      <c r="F82" s="229"/>
      <c r="G82" s="229"/>
      <c r="H82" s="229"/>
      <c r="I82" s="229"/>
      <c r="J82" s="229"/>
      <c r="K82" s="229"/>
      <c r="L82" s="228"/>
      <c r="M82" s="229"/>
      <c r="N82" s="229"/>
      <c r="O82" s="229"/>
      <c r="P82" s="229"/>
      <c r="Q82" s="229"/>
      <c r="R82" s="229"/>
      <c r="S82" s="229"/>
      <c r="T82" s="229"/>
      <c r="U82" s="228"/>
      <c r="V82" s="229"/>
      <c r="W82" s="229"/>
      <c r="X82" s="229"/>
      <c r="Y82" s="229"/>
      <c r="Z82" s="229"/>
      <c r="AA82" s="229"/>
      <c r="AB82" s="229"/>
      <c r="AC82" s="11" t="s">
        <v>238</v>
      </c>
      <c r="AD82" s="11"/>
      <c r="AE82" s="11"/>
      <c r="AF82" s="11"/>
      <c r="AG82" s="14"/>
      <c r="AH82" s="14"/>
      <c r="AI82" s="14"/>
      <c r="AJ82" s="14"/>
      <c r="AK82" s="14"/>
      <c r="AL82" s="14"/>
    </row>
    <row r="83" spans="1:39" ht="12.75" hidden="1" customHeight="1">
      <c r="A83" s="3" t="s">
        <v>239</v>
      </c>
      <c r="B83" s="3"/>
      <c r="C83" s="228" t="s">
        <v>240</v>
      </c>
      <c r="D83" s="229"/>
      <c r="E83" s="229"/>
      <c r="F83" s="229"/>
      <c r="G83" s="229"/>
      <c r="H83" s="229"/>
      <c r="I83" s="229"/>
      <c r="J83" s="229"/>
      <c r="K83" s="229"/>
      <c r="L83" s="228"/>
      <c r="M83" s="229"/>
      <c r="N83" s="229"/>
      <c r="O83" s="229"/>
      <c r="P83" s="229"/>
      <c r="Q83" s="229"/>
      <c r="R83" s="229"/>
      <c r="S83" s="229"/>
      <c r="T83" s="229"/>
      <c r="U83" s="228"/>
      <c r="V83" s="229"/>
      <c r="W83" s="229"/>
      <c r="X83" s="229"/>
      <c r="Y83" s="229"/>
      <c r="Z83" s="229"/>
      <c r="AA83" s="229"/>
      <c r="AB83" s="229"/>
      <c r="AC83" s="11" t="s">
        <v>241</v>
      </c>
      <c r="AD83" s="11"/>
      <c r="AE83" s="11"/>
      <c r="AF83" s="11"/>
      <c r="AG83" s="14"/>
      <c r="AH83" s="14"/>
      <c r="AI83" s="14"/>
      <c r="AJ83" s="14"/>
      <c r="AK83" s="14"/>
      <c r="AL83" s="14"/>
    </row>
    <row r="84" spans="1:39" ht="12.75" hidden="1" customHeight="1">
      <c r="A84" s="3" t="s">
        <v>242</v>
      </c>
      <c r="B84" s="3"/>
      <c r="C84" s="228" t="s">
        <v>243</v>
      </c>
      <c r="D84" s="229"/>
      <c r="E84" s="229"/>
      <c r="F84" s="229"/>
      <c r="G84" s="229"/>
      <c r="H84" s="229"/>
      <c r="I84" s="229"/>
      <c r="J84" s="229"/>
      <c r="K84" s="229"/>
      <c r="L84" s="228"/>
      <c r="M84" s="229"/>
      <c r="N84" s="229"/>
      <c r="O84" s="229"/>
      <c r="P84" s="229"/>
      <c r="Q84" s="229"/>
      <c r="R84" s="229"/>
      <c r="S84" s="229"/>
      <c r="T84" s="229"/>
      <c r="U84" s="228"/>
      <c r="V84" s="229"/>
      <c r="W84" s="229"/>
      <c r="X84" s="229"/>
      <c r="Y84" s="229"/>
      <c r="Z84" s="229"/>
      <c r="AA84" s="229"/>
      <c r="AB84" s="229"/>
      <c r="AC84" s="11" t="s">
        <v>244</v>
      </c>
      <c r="AD84" s="11"/>
      <c r="AE84" s="11"/>
      <c r="AF84" s="11"/>
      <c r="AG84" s="14"/>
      <c r="AH84" s="14"/>
      <c r="AI84" s="14"/>
      <c r="AJ84" s="14"/>
      <c r="AK84" s="14"/>
      <c r="AL84" s="14"/>
    </row>
    <row r="85" spans="1:39" ht="12.75" hidden="1" customHeight="1">
      <c r="A85" s="3" t="s">
        <v>245</v>
      </c>
      <c r="B85" s="3"/>
      <c r="C85" s="228" t="s">
        <v>246</v>
      </c>
      <c r="D85" s="229"/>
      <c r="E85" s="229"/>
      <c r="F85" s="229"/>
      <c r="G85" s="229"/>
      <c r="H85" s="229"/>
      <c r="I85" s="229"/>
      <c r="J85" s="229"/>
      <c r="K85" s="229"/>
      <c r="L85" s="228"/>
      <c r="M85" s="229"/>
      <c r="N85" s="229"/>
      <c r="O85" s="229"/>
      <c r="P85" s="229"/>
      <c r="Q85" s="229"/>
      <c r="R85" s="229"/>
      <c r="S85" s="229"/>
      <c r="T85" s="229"/>
      <c r="U85" s="228"/>
      <c r="V85" s="229"/>
      <c r="W85" s="229"/>
      <c r="X85" s="229"/>
      <c r="Y85" s="229"/>
      <c r="Z85" s="229"/>
      <c r="AA85" s="229"/>
      <c r="AB85" s="229"/>
      <c r="AC85" s="11" t="s">
        <v>247</v>
      </c>
      <c r="AD85" s="11"/>
      <c r="AE85" s="11"/>
      <c r="AF85" s="11"/>
      <c r="AG85" s="14"/>
      <c r="AH85" s="14"/>
      <c r="AI85" s="14"/>
      <c r="AJ85" s="14"/>
      <c r="AK85" s="14"/>
      <c r="AL85" s="14"/>
    </row>
    <row r="86" spans="1:39" ht="12.75" hidden="1" customHeight="1">
      <c r="A86" s="3" t="s">
        <v>248</v>
      </c>
      <c r="B86" s="3"/>
      <c r="C86" s="230" t="s">
        <v>249</v>
      </c>
      <c r="D86" s="231"/>
      <c r="E86" s="231"/>
      <c r="F86" s="231"/>
      <c r="G86" s="231"/>
      <c r="H86" s="231"/>
      <c r="I86" s="231"/>
      <c r="J86" s="231"/>
      <c r="K86" s="231"/>
      <c r="L86" s="230"/>
      <c r="M86" s="231"/>
      <c r="N86" s="231"/>
      <c r="O86" s="231"/>
      <c r="P86" s="231"/>
      <c r="Q86" s="231"/>
      <c r="R86" s="231"/>
      <c r="S86" s="231"/>
      <c r="T86" s="231"/>
      <c r="U86" s="230"/>
      <c r="V86" s="231"/>
      <c r="W86" s="231"/>
      <c r="X86" s="231"/>
      <c r="Y86" s="231"/>
      <c r="Z86" s="231"/>
      <c r="AA86" s="231"/>
      <c r="AB86" s="231"/>
      <c r="AC86" s="16" t="s">
        <v>250</v>
      </c>
      <c r="AD86" s="16"/>
      <c r="AE86" s="16"/>
      <c r="AF86" s="16"/>
      <c r="AG86" s="17"/>
      <c r="AH86" s="17"/>
      <c r="AI86" s="17"/>
      <c r="AJ86" s="17"/>
      <c r="AK86" s="17"/>
      <c r="AL86" s="17"/>
    </row>
    <row r="87" spans="1:39" ht="12.75" hidden="1" customHeight="1">
      <c r="A87" s="3" t="s">
        <v>251</v>
      </c>
      <c r="B87" s="3"/>
      <c r="C87" s="228" t="s">
        <v>252</v>
      </c>
      <c r="D87" s="229"/>
      <c r="E87" s="229"/>
      <c r="F87" s="229"/>
      <c r="G87" s="229"/>
      <c r="H87" s="229"/>
      <c r="I87" s="229"/>
      <c r="J87" s="229"/>
      <c r="K87" s="229"/>
      <c r="L87" s="228"/>
      <c r="M87" s="229"/>
      <c r="N87" s="229"/>
      <c r="O87" s="229"/>
      <c r="P87" s="229"/>
      <c r="Q87" s="229"/>
      <c r="R87" s="229"/>
      <c r="S87" s="229"/>
      <c r="T87" s="229"/>
      <c r="U87" s="228"/>
      <c r="V87" s="229"/>
      <c r="W87" s="229"/>
      <c r="X87" s="229"/>
      <c r="Y87" s="229"/>
      <c r="Z87" s="229"/>
      <c r="AA87" s="229"/>
      <c r="AB87" s="229"/>
      <c r="AC87" s="11" t="s">
        <v>253</v>
      </c>
      <c r="AD87" s="11"/>
      <c r="AE87" s="11"/>
      <c r="AF87" s="11"/>
      <c r="AG87" s="14"/>
      <c r="AH87" s="14"/>
      <c r="AI87" s="14"/>
      <c r="AJ87" s="14"/>
      <c r="AK87" s="14"/>
      <c r="AL87" s="14"/>
    </row>
    <row r="88" spans="1:39" ht="12.75" hidden="1" customHeight="1">
      <c r="A88" s="3" t="s">
        <v>254</v>
      </c>
      <c r="B88" s="3"/>
      <c r="C88" s="228" t="s">
        <v>255</v>
      </c>
      <c r="D88" s="229"/>
      <c r="E88" s="229"/>
      <c r="F88" s="229"/>
      <c r="G88" s="229"/>
      <c r="H88" s="229"/>
      <c r="I88" s="229"/>
      <c r="J88" s="229"/>
      <c r="K88" s="229"/>
      <c r="L88" s="228"/>
      <c r="M88" s="229"/>
      <c r="N88" s="229"/>
      <c r="O88" s="229"/>
      <c r="P88" s="229"/>
      <c r="Q88" s="229"/>
      <c r="R88" s="229"/>
      <c r="S88" s="229"/>
      <c r="T88" s="229"/>
      <c r="U88" s="228"/>
      <c r="V88" s="229"/>
      <c r="W88" s="229"/>
      <c r="X88" s="229"/>
      <c r="Y88" s="229"/>
      <c r="Z88" s="229"/>
      <c r="AA88" s="229"/>
      <c r="AB88" s="229"/>
      <c r="AC88" s="11" t="s">
        <v>256</v>
      </c>
      <c r="AD88" s="11"/>
      <c r="AE88" s="11"/>
      <c r="AF88" s="11"/>
      <c r="AG88" s="14"/>
      <c r="AH88" s="14"/>
      <c r="AI88" s="14"/>
      <c r="AJ88" s="14"/>
      <c r="AK88" s="14"/>
      <c r="AL88" s="14"/>
    </row>
    <row r="89" spans="1:39" ht="12.75" hidden="1" customHeight="1">
      <c r="A89" s="3" t="s">
        <v>257</v>
      </c>
      <c r="B89" s="3"/>
      <c r="C89" s="228" t="s">
        <v>258</v>
      </c>
      <c r="D89" s="229"/>
      <c r="E89" s="229"/>
      <c r="F89" s="229"/>
      <c r="G89" s="229"/>
      <c r="H89" s="229"/>
      <c r="I89" s="229"/>
      <c r="J89" s="229"/>
      <c r="K89" s="229"/>
      <c r="L89" s="228"/>
      <c r="M89" s="229"/>
      <c r="N89" s="229"/>
      <c r="O89" s="229"/>
      <c r="P89" s="229"/>
      <c r="Q89" s="229"/>
      <c r="R89" s="229"/>
      <c r="S89" s="229"/>
      <c r="T89" s="229"/>
      <c r="U89" s="228"/>
      <c r="V89" s="229"/>
      <c r="W89" s="229"/>
      <c r="X89" s="229"/>
      <c r="Y89" s="229"/>
      <c r="Z89" s="229"/>
      <c r="AA89" s="229"/>
      <c r="AB89" s="229"/>
      <c r="AC89" s="11" t="s">
        <v>259</v>
      </c>
      <c r="AD89" s="11"/>
      <c r="AE89" s="11"/>
      <c r="AF89" s="11"/>
      <c r="AG89" s="14"/>
      <c r="AH89" s="14"/>
      <c r="AI89" s="14"/>
      <c r="AJ89" s="14"/>
      <c r="AK89" s="14"/>
      <c r="AL89" s="14"/>
    </row>
    <row r="90" spans="1:39" ht="12.75" hidden="1" customHeight="1">
      <c r="A90" s="3" t="s">
        <v>260</v>
      </c>
      <c r="B90" s="3"/>
      <c r="C90" s="228" t="s">
        <v>261</v>
      </c>
      <c r="D90" s="229"/>
      <c r="E90" s="229"/>
      <c r="F90" s="229"/>
      <c r="G90" s="229"/>
      <c r="H90" s="229"/>
      <c r="I90" s="229"/>
      <c r="J90" s="229"/>
      <c r="K90" s="229"/>
      <c r="L90" s="228"/>
      <c r="M90" s="229"/>
      <c r="N90" s="229"/>
      <c r="O90" s="229"/>
      <c r="P90" s="229"/>
      <c r="Q90" s="229"/>
      <c r="R90" s="229"/>
      <c r="S90" s="229"/>
      <c r="T90" s="229"/>
      <c r="U90" s="228"/>
      <c r="V90" s="229"/>
      <c r="W90" s="229"/>
      <c r="X90" s="229"/>
      <c r="Y90" s="229"/>
      <c r="Z90" s="229"/>
      <c r="AA90" s="229"/>
      <c r="AB90" s="229"/>
      <c r="AC90" s="11" t="s">
        <v>262</v>
      </c>
      <c r="AD90" s="11"/>
      <c r="AE90" s="11"/>
      <c r="AF90" s="11"/>
      <c r="AG90" s="14"/>
      <c r="AH90" s="14"/>
      <c r="AI90" s="14"/>
      <c r="AJ90" s="14"/>
      <c r="AK90" s="14"/>
      <c r="AL90" s="14"/>
    </row>
    <row r="91" spans="1:39" ht="12.75" hidden="1" customHeight="1">
      <c r="A91" s="3" t="s">
        <v>263</v>
      </c>
      <c r="B91" s="3"/>
      <c r="C91" s="228" t="s">
        <v>264</v>
      </c>
      <c r="D91" s="229"/>
      <c r="E91" s="229"/>
      <c r="F91" s="229"/>
      <c r="G91" s="229"/>
      <c r="H91" s="229"/>
      <c r="I91" s="229"/>
      <c r="J91" s="229"/>
      <c r="K91" s="229"/>
      <c r="L91" s="228"/>
      <c r="M91" s="229"/>
      <c r="N91" s="229"/>
      <c r="O91" s="229"/>
      <c r="P91" s="229"/>
      <c r="Q91" s="229"/>
      <c r="R91" s="229"/>
      <c r="S91" s="229"/>
      <c r="T91" s="229"/>
      <c r="U91" s="228"/>
      <c r="V91" s="229"/>
      <c r="W91" s="229"/>
      <c r="X91" s="229"/>
      <c r="Y91" s="229"/>
      <c r="Z91" s="229"/>
      <c r="AA91" s="229"/>
      <c r="AB91" s="229"/>
      <c r="AC91" s="11" t="s">
        <v>265</v>
      </c>
      <c r="AD91" s="11"/>
      <c r="AE91" s="11"/>
      <c r="AF91" s="11"/>
      <c r="AG91" s="14"/>
      <c r="AH91" s="14"/>
      <c r="AI91" s="14"/>
      <c r="AJ91" s="14"/>
      <c r="AK91" s="14"/>
      <c r="AL91" s="14"/>
    </row>
    <row r="92" spans="1:39" ht="12.75" hidden="1" customHeight="1">
      <c r="A92" s="3" t="s">
        <v>266</v>
      </c>
      <c r="B92" s="3"/>
      <c r="C92" s="228" t="s">
        <v>267</v>
      </c>
      <c r="D92" s="229"/>
      <c r="E92" s="229"/>
      <c r="F92" s="229"/>
      <c r="G92" s="229"/>
      <c r="H92" s="229"/>
      <c r="I92" s="229"/>
      <c r="J92" s="229"/>
      <c r="K92" s="229"/>
      <c r="L92" s="228"/>
      <c r="M92" s="229"/>
      <c r="N92" s="229"/>
      <c r="O92" s="229"/>
      <c r="P92" s="229"/>
      <c r="Q92" s="229"/>
      <c r="R92" s="229"/>
      <c r="S92" s="229"/>
      <c r="T92" s="229"/>
      <c r="U92" s="228"/>
      <c r="V92" s="229"/>
      <c r="W92" s="229"/>
      <c r="X92" s="229"/>
      <c r="Y92" s="229"/>
      <c r="Z92" s="229"/>
      <c r="AA92" s="229"/>
      <c r="AB92" s="229"/>
      <c r="AC92" s="11" t="s">
        <v>268</v>
      </c>
      <c r="AD92" s="11"/>
      <c r="AE92" s="11"/>
      <c r="AF92" s="11"/>
      <c r="AG92" s="14"/>
      <c r="AH92" s="14"/>
      <c r="AI92" s="14"/>
      <c r="AJ92" s="14"/>
      <c r="AK92" s="14"/>
      <c r="AL92" s="14"/>
    </row>
    <row r="93" spans="1:39" ht="12.75" hidden="1" customHeight="1">
      <c r="A93" s="3" t="s">
        <v>269</v>
      </c>
      <c r="B93" s="3"/>
      <c r="C93" s="228" t="s">
        <v>270</v>
      </c>
      <c r="D93" s="229"/>
      <c r="E93" s="229"/>
      <c r="F93" s="229"/>
      <c r="G93" s="229"/>
      <c r="H93" s="229"/>
      <c r="I93" s="229"/>
      <c r="J93" s="229"/>
      <c r="K93" s="229"/>
      <c r="L93" s="228"/>
      <c r="M93" s="229"/>
      <c r="N93" s="229"/>
      <c r="O93" s="229"/>
      <c r="P93" s="229"/>
      <c r="Q93" s="229"/>
      <c r="R93" s="229"/>
      <c r="S93" s="229"/>
      <c r="T93" s="229"/>
      <c r="U93" s="228"/>
      <c r="V93" s="229"/>
      <c r="W93" s="229"/>
      <c r="X93" s="229"/>
      <c r="Y93" s="229"/>
      <c r="Z93" s="229"/>
      <c r="AA93" s="229"/>
      <c r="AB93" s="229"/>
      <c r="AC93" s="11" t="s">
        <v>271</v>
      </c>
      <c r="AD93" s="11"/>
      <c r="AE93" s="11"/>
      <c r="AF93" s="11"/>
      <c r="AG93" s="14"/>
      <c r="AH93" s="14"/>
      <c r="AI93" s="14"/>
      <c r="AJ93" s="14"/>
      <c r="AK93" s="14"/>
      <c r="AL93" s="14"/>
    </row>
    <row r="94" spans="1:39" ht="12.75" hidden="1" customHeight="1">
      <c r="A94" s="3" t="s">
        <v>272</v>
      </c>
      <c r="B94" s="3"/>
      <c r="C94" s="228" t="s">
        <v>273</v>
      </c>
      <c r="D94" s="229"/>
      <c r="E94" s="229"/>
      <c r="F94" s="229"/>
      <c r="G94" s="229"/>
      <c r="H94" s="229"/>
      <c r="I94" s="229"/>
      <c r="J94" s="229"/>
      <c r="K94" s="229"/>
      <c r="L94" s="228"/>
      <c r="M94" s="229"/>
      <c r="N94" s="229"/>
      <c r="O94" s="229"/>
      <c r="P94" s="229"/>
      <c r="Q94" s="229"/>
      <c r="R94" s="229"/>
      <c r="S94" s="229"/>
      <c r="T94" s="229"/>
      <c r="U94" s="228"/>
      <c r="V94" s="229"/>
      <c r="W94" s="229"/>
      <c r="X94" s="229"/>
      <c r="Y94" s="229"/>
      <c r="Z94" s="229"/>
      <c r="AA94" s="229"/>
      <c r="AB94" s="229"/>
      <c r="AC94" s="11" t="s">
        <v>274</v>
      </c>
      <c r="AD94" s="11"/>
      <c r="AE94" s="11"/>
      <c r="AF94" s="11"/>
      <c r="AG94" s="14"/>
      <c r="AH94" s="14"/>
      <c r="AI94" s="14"/>
      <c r="AJ94" s="14"/>
      <c r="AK94" s="14"/>
      <c r="AL94" s="14"/>
    </row>
    <row r="95" spans="1:39" ht="12.75" hidden="1" customHeight="1">
      <c r="A95" s="3" t="s">
        <v>275</v>
      </c>
      <c r="B95" s="3"/>
      <c r="C95" s="230" t="s">
        <v>555</v>
      </c>
      <c r="D95" s="231"/>
      <c r="E95" s="231"/>
      <c r="F95" s="231"/>
      <c r="G95" s="231"/>
      <c r="H95" s="231"/>
      <c r="I95" s="231"/>
      <c r="J95" s="231"/>
      <c r="K95" s="231"/>
      <c r="L95" s="230"/>
      <c r="M95" s="231"/>
      <c r="N95" s="231"/>
      <c r="O95" s="231"/>
      <c r="P95" s="231"/>
      <c r="Q95" s="231"/>
      <c r="R95" s="231"/>
      <c r="S95" s="231"/>
      <c r="T95" s="231"/>
      <c r="U95" s="230"/>
      <c r="V95" s="231"/>
      <c r="W95" s="231"/>
      <c r="X95" s="231"/>
      <c r="Y95" s="231"/>
      <c r="Z95" s="231"/>
      <c r="AA95" s="231"/>
      <c r="AB95" s="231"/>
      <c r="AC95" s="16" t="s">
        <v>277</v>
      </c>
      <c r="AD95" s="16"/>
      <c r="AE95" s="16"/>
      <c r="AF95" s="16"/>
      <c r="AG95" s="17"/>
      <c r="AH95" s="17"/>
      <c r="AI95" s="17"/>
      <c r="AJ95" s="17"/>
      <c r="AK95" s="17"/>
      <c r="AL95" s="17"/>
    </row>
    <row r="96" spans="1:39">
      <c r="A96" s="3" t="s">
        <v>278</v>
      </c>
      <c r="B96" s="3"/>
      <c r="C96" s="230" t="s">
        <v>279</v>
      </c>
      <c r="D96" s="231"/>
      <c r="E96" s="231"/>
      <c r="F96" s="231"/>
      <c r="G96" s="231"/>
      <c r="H96" s="231"/>
      <c r="I96" s="231"/>
      <c r="J96" s="231"/>
      <c r="K96" s="231"/>
      <c r="L96" s="230"/>
      <c r="M96" s="231"/>
      <c r="N96" s="231"/>
      <c r="O96" s="231"/>
      <c r="P96" s="231"/>
      <c r="Q96" s="231"/>
      <c r="R96" s="231"/>
      <c r="S96" s="231"/>
      <c r="T96" s="231"/>
      <c r="U96" s="230"/>
      <c r="V96" s="231"/>
      <c r="W96" s="231"/>
      <c r="X96" s="231"/>
      <c r="Y96" s="231"/>
      <c r="Z96" s="231"/>
      <c r="AA96" s="231"/>
      <c r="AB96" s="231"/>
      <c r="AC96" s="16" t="s">
        <v>280</v>
      </c>
      <c r="AD96" s="16"/>
      <c r="AE96" s="16"/>
      <c r="AF96" s="16"/>
      <c r="AG96" s="17">
        <f>AG51++AG26+AG25+AG81</f>
        <v>10908043</v>
      </c>
      <c r="AH96" s="17">
        <f>AH51++AH26+AH25+AH81</f>
        <v>11050749</v>
      </c>
      <c r="AI96" s="17">
        <f>AI81+AI51+AI26+AI25</f>
        <v>0</v>
      </c>
      <c r="AJ96" s="17">
        <f>AJ81+AJ51+AJ26+AJ25</f>
        <v>0</v>
      </c>
      <c r="AK96" s="17">
        <f>AK81+AK51+AK26+AK25</f>
        <v>11037451</v>
      </c>
      <c r="AL96" s="17"/>
      <c r="AM96" t="s">
        <v>281</v>
      </c>
    </row>
    <row r="97" spans="1:38" ht="26.25" customHeight="1">
      <c r="A97" s="3" t="s">
        <v>9</v>
      </c>
      <c r="B97" s="9"/>
      <c r="C97" s="226" t="s">
        <v>282</v>
      </c>
      <c r="D97" s="227"/>
      <c r="E97" s="227"/>
      <c r="F97" s="227"/>
      <c r="G97" s="227"/>
      <c r="H97" s="227"/>
      <c r="I97" s="227"/>
      <c r="J97" s="227"/>
      <c r="K97" s="227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5"/>
      <c r="AD97" s="6"/>
      <c r="AE97" s="6"/>
      <c r="AF97" s="7"/>
      <c r="AG97" s="8"/>
      <c r="AH97" s="8"/>
      <c r="AI97" s="8"/>
      <c r="AJ97" s="8"/>
      <c r="AK97" s="8"/>
      <c r="AL97" s="8"/>
    </row>
    <row r="98" spans="1:38" hidden="1">
      <c r="A98" s="232" t="s">
        <v>283</v>
      </c>
      <c r="B98" s="233"/>
      <c r="C98" s="234" t="s">
        <v>284</v>
      </c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6"/>
      <c r="AC98" s="237" t="s">
        <v>285</v>
      </c>
      <c r="AD98" s="238"/>
      <c r="AE98" s="238"/>
      <c r="AF98" s="239"/>
      <c r="AG98" s="17"/>
      <c r="AH98" s="17"/>
      <c r="AI98" s="17"/>
      <c r="AJ98" s="17"/>
      <c r="AK98" s="17"/>
      <c r="AL98" s="17"/>
    </row>
    <row r="99" spans="1:38" hidden="1">
      <c r="A99" s="232" t="s">
        <v>286</v>
      </c>
      <c r="B99" s="233"/>
      <c r="C99" s="240" t="s">
        <v>287</v>
      </c>
      <c r="D99" s="241"/>
      <c r="E99" s="241"/>
      <c r="F99" s="241"/>
      <c r="G99" s="241"/>
      <c r="H99" s="241"/>
      <c r="I99" s="241"/>
      <c r="J99" s="241"/>
      <c r="K99" s="241"/>
      <c r="L99" s="241"/>
      <c r="M99" s="241"/>
      <c r="N99" s="241"/>
      <c r="O99" s="241"/>
      <c r="P99" s="241"/>
      <c r="Q99" s="241"/>
      <c r="R99" s="241"/>
      <c r="S99" s="241"/>
      <c r="T99" s="241"/>
      <c r="U99" s="241"/>
      <c r="V99" s="241"/>
      <c r="W99" s="241"/>
      <c r="X99" s="241"/>
      <c r="Y99" s="241"/>
      <c r="Z99" s="241"/>
      <c r="AA99" s="241"/>
      <c r="AB99" s="242"/>
      <c r="AC99" s="237" t="s">
        <v>288</v>
      </c>
      <c r="AD99" s="238"/>
      <c r="AE99" s="238"/>
      <c r="AF99" s="239"/>
      <c r="AG99" s="17"/>
      <c r="AH99" s="17"/>
      <c r="AI99" s="17"/>
      <c r="AJ99" s="17"/>
      <c r="AK99" s="17"/>
      <c r="AL99" s="17"/>
    </row>
    <row r="100" spans="1:38" hidden="1">
      <c r="A100" s="232" t="s">
        <v>289</v>
      </c>
      <c r="B100" s="233"/>
      <c r="C100" s="240" t="s">
        <v>290</v>
      </c>
      <c r="D100" s="241"/>
      <c r="E100" s="241"/>
      <c r="F100" s="241"/>
      <c r="G100" s="241"/>
      <c r="H100" s="241"/>
      <c r="I100" s="241"/>
      <c r="J100" s="241"/>
      <c r="K100" s="241"/>
      <c r="L100" s="241"/>
      <c r="M100" s="241"/>
      <c r="N100" s="241"/>
      <c r="O100" s="241"/>
      <c r="P100" s="241"/>
      <c r="Q100" s="241"/>
      <c r="R100" s="241"/>
      <c r="S100" s="241"/>
      <c r="T100" s="241"/>
      <c r="U100" s="241"/>
      <c r="V100" s="241"/>
      <c r="W100" s="241"/>
      <c r="X100" s="241"/>
      <c r="Y100" s="241"/>
      <c r="Z100" s="241"/>
      <c r="AA100" s="241"/>
      <c r="AB100" s="242"/>
      <c r="AC100" s="237" t="s">
        <v>291</v>
      </c>
      <c r="AD100" s="238"/>
      <c r="AE100" s="238"/>
      <c r="AF100" s="239"/>
      <c r="AG100" s="17"/>
      <c r="AH100" s="17"/>
      <c r="AI100" s="17"/>
      <c r="AJ100" s="17"/>
      <c r="AK100" s="17"/>
      <c r="AL100" s="17"/>
    </row>
    <row r="101" spans="1:38" hidden="1">
      <c r="A101" s="232" t="s">
        <v>292</v>
      </c>
      <c r="B101" s="233"/>
      <c r="C101" s="240" t="s">
        <v>293</v>
      </c>
      <c r="D101" s="241"/>
      <c r="E101" s="241"/>
      <c r="F101" s="241"/>
      <c r="G101" s="241"/>
      <c r="H101" s="241"/>
      <c r="I101" s="241"/>
      <c r="J101" s="241"/>
      <c r="K101" s="241"/>
      <c r="L101" s="241"/>
      <c r="M101" s="241"/>
      <c r="N101" s="241"/>
      <c r="O101" s="241"/>
      <c r="P101" s="241"/>
      <c r="Q101" s="241"/>
      <c r="R101" s="241"/>
      <c r="S101" s="241"/>
      <c r="T101" s="241"/>
      <c r="U101" s="241"/>
      <c r="V101" s="241"/>
      <c r="W101" s="241"/>
      <c r="X101" s="241"/>
      <c r="Y101" s="241"/>
      <c r="Z101" s="241"/>
      <c r="AA101" s="241"/>
      <c r="AB101" s="242"/>
      <c r="AC101" s="237" t="s">
        <v>294</v>
      </c>
      <c r="AD101" s="238"/>
      <c r="AE101" s="238"/>
      <c r="AF101" s="239"/>
      <c r="AG101" s="17"/>
      <c r="AH101" s="17"/>
      <c r="AI101" s="17"/>
      <c r="AJ101" s="17"/>
      <c r="AK101" s="17"/>
      <c r="AL101" s="17"/>
    </row>
    <row r="102" spans="1:38" hidden="1">
      <c r="A102" s="232" t="s">
        <v>295</v>
      </c>
      <c r="B102" s="233"/>
      <c r="C102" s="240" t="s">
        <v>296</v>
      </c>
      <c r="D102" s="241"/>
      <c r="E102" s="241"/>
      <c r="F102" s="241"/>
      <c r="G102" s="241"/>
      <c r="H102" s="241"/>
      <c r="I102" s="241"/>
      <c r="J102" s="241"/>
      <c r="K102" s="241"/>
      <c r="L102" s="241"/>
      <c r="M102" s="241"/>
      <c r="N102" s="241"/>
      <c r="O102" s="241"/>
      <c r="P102" s="241"/>
      <c r="Q102" s="241"/>
      <c r="R102" s="241"/>
      <c r="S102" s="241"/>
      <c r="T102" s="241"/>
      <c r="U102" s="241"/>
      <c r="V102" s="241"/>
      <c r="W102" s="241"/>
      <c r="X102" s="241"/>
      <c r="Y102" s="241"/>
      <c r="Z102" s="241"/>
      <c r="AA102" s="241"/>
      <c r="AB102" s="242"/>
      <c r="AC102" s="237" t="s">
        <v>297</v>
      </c>
      <c r="AD102" s="238"/>
      <c r="AE102" s="238"/>
      <c r="AF102" s="239"/>
      <c r="AG102" s="17"/>
      <c r="AH102" s="17"/>
      <c r="AI102" s="17"/>
      <c r="AJ102" s="17"/>
      <c r="AK102" s="17"/>
      <c r="AL102" s="17"/>
    </row>
    <row r="103" spans="1:38" hidden="1">
      <c r="A103" s="232" t="s">
        <v>298</v>
      </c>
      <c r="B103" s="233"/>
      <c r="C103" s="240" t="s">
        <v>299</v>
      </c>
      <c r="D103" s="241"/>
      <c r="E103" s="241"/>
      <c r="F103" s="241"/>
      <c r="G103" s="241"/>
      <c r="H103" s="241"/>
      <c r="I103" s="241"/>
      <c r="J103" s="241"/>
      <c r="K103" s="241"/>
      <c r="L103" s="241"/>
      <c r="M103" s="241"/>
      <c r="N103" s="241"/>
      <c r="O103" s="241"/>
      <c r="P103" s="241"/>
      <c r="Q103" s="241"/>
      <c r="R103" s="241"/>
      <c r="S103" s="241"/>
      <c r="T103" s="241"/>
      <c r="U103" s="241"/>
      <c r="V103" s="241"/>
      <c r="W103" s="241"/>
      <c r="X103" s="241"/>
      <c r="Y103" s="241"/>
      <c r="Z103" s="241"/>
      <c r="AA103" s="241"/>
      <c r="AB103" s="242"/>
      <c r="AC103" s="237" t="s">
        <v>300</v>
      </c>
      <c r="AD103" s="238"/>
      <c r="AE103" s="238"/>
      <c r="AF103" s="239"/>
      <c r="AG103" s="17"/>
      <c r="AH103" s="17"/>
      <c r="AI103" s="17"/>
      <c r="AJ103" s="17"/>
      <c r="AK103" s="17"/>
      <c r="AL103" s="17"/>
    </row>
    <row r="104" spans="1:38" hidden="1">
      <c r="A104" s="243" t="s">
        <v>301</v>
      </c>
      <c r="B104" s="244"/>
      <c r="C104" s="245" t="s">
        <v>302</v>
      </c>
      <c r="D104" s="246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  <c r="R104" s="246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7"/>
      <c r="AC104" s="248" t="s">
        <v>303</v>
      </c>
      <c r="AD104" s="249"/>
      <c r="AE104" s="249"/>
      <c r="AF104" s="250"/>
      <c r="AG104" s="17"/>
      <c r="AH104" s="17"/>
      <c r="AI104" s="17"/>
      <c r="AJ104" s="17"/>
      <c r="AK104" s="17"/>
      <c r="AL104" s="17"/>
    </row>
    <row r="105" spans="1:38" hidden="1">
      <c r="A105" s="232" t="s">
        <v>304</v>
      </c>
      <c r="B105" s="233"/>
      <c r="C105" s="240" t="s">
        <v>305</v>
      </c>
      <c r="D105" s="241"/>
      <c r="E105" s="241"/>
      <c r="F105" s="241"/>
      <c r="G105" s="241"/>
      <c r="H105" s="241"/>
      <c r="I105" s="241"/>
      <c r="J105" s="241"/>
      <c r="K105" s="241"/>
      <c r="L105" s="241"/>
      <c r="M105" s="241"/>
      <c r="N105" s="241"/>
      <c r="O105" s="241"/>
      <c r="P105" s="241"/>
      <c r="Q105" s="241"/>
      <c r="R105" s="241"/>
      <c r="S105" s="241"/>
      <c r="T105" s="241"/>
      <c r="U105" s="241"/>
      <c r="V105" s="241"/>
      <c r="W105" s="241"/>
      <c r="X105" s="241"/>
      <c r="Y105" s="241"/>
      <c r="Z105" s="241"/>
      <c r="AA105" s="241"/>
      <c r="AB105" s="242"/>
      <c r="AC105" s="237" t="s">
        <v>306</v>
      </c>
      <c r="AD105" s="238"/>
      <c r="AE105" s="238"/>
      <c r="AF105" s="239"/>
      <c r="AG105" s="17"/>
      <c r="AH105" s="17"/>
      <c r="AI105" s="17"/>
      <c r="AJ105" s="17"/>
      <c r="AK105" s="17"/>
      <c r="AL105" s="17"/>
    </row>
    <row r="106" spans="1:38" hidden="1">
      <c r="A106" s="232" t="s">
        <v>307</v>
      </c>
      <c r="B106" s="233"/>
      <c r="C106" s="240" t="s">
        <v>308</v>
      </c>
      <c r="D106" s="241"/>
      <c r="E106" s="241"/>
      <c r="F106" s="241"/>
      <c r="G106" s="241"/>
      <c r="H106" s="241"/>
      <c r="I106" s="241"/>
      <c r="J106" s="241"/>
      <c r="K106" s="241"/>
      <c r="L106" s="241"/>
      <c r="M106" s="241"/>
      <c r="N106" s="241"/>
      <c r="O106" s="241"/>
      <c r="P106" s="241"/>
      <c r="Q106" s="241"/>
      <c r="R106" s="241"/>
      <c r="S106" s="241"/>
      <c r="T106" s="241"/>
      <c r="U106" s="241"/>
      <c r="V106" s="241"/>
      <c r="W106" s="241"/>
      <c r="X106" s="241"/>
      <c r="Y106" s="241"/>
      <c r="Z106" s="241"/>
      <c r="AA106" s="241"/>
      <c r="AB106" s="242"/>
      <c r="AC106" s="237" t="s">
        <v>309</v>
      </c>
      <c r="AD106" s="238"/>
      <c r="AE106" s="238"/>
      <c r="AF106" s="239"/>
      <c r="AG106" s="17"/>
      <c r="AH106" s="17"/>
      <c r="AI106" s="17"/>
      <c r="AJ106" s="17"/>
      <c r="AK106" s="17"/>
      <c r="AL106" s="17"/>
    </row>
    <row r="107" spans="1:38" hidden="1">
      <c r="A107" s="232" t="s">
        <v>310</v>
      </c>
      <c r="B107" s="233"/>
      <c r="C107" s="240" t="s">
        <v>311</v>
      </c>
      <c r="D107" s="241"/>
      <c r="E107" s="241"/>
      <c r="F107" s="241"/>
      <c r="G107" s="241"/>
      <c r="H107" s="241"/>
      <c r="I107" s="241"/>
      <c r="J107" s="241"/>
      <c r="K107" s="241"/>
      <c r="L107" s="241"/>
      <c r="M107" s="241"/>
      <c r="N107" s="241"/>
      <c r="O107" s="241"/>
      <c r="P107" s="241"/>
      <c r="Q107" s="241"/>
      <c r="R107" s="241"/>
      <c r="S107" s="241"/>
      <c r="T107" s="241"/>
      <c r="U107" s="241"/>
      <c r="V107" s="241"/>
      <c r="W107" s="241"/>
      <c r="X107" s="241"/>
      <c r="Y107" s="241"/>
      <c r="Z107" s="241"/>
      <c r="AA107" s="241"/>
      <c r="AB107" s="242"/>
      <c r="AC107" s="237" t="s">
        <v>312</v>
      </c>
      <c r="AD107" s="238"/>
      <c r="AE107" s="238"/>
      <c r="AF107" s="239"/>
      <c r="AG107" s="17"/>
      <c r="AH107" s="17"/>
      <c r="AI107" s="17"/>
      <c r="AJ107" s="17"/>
      <c r="AK107" s="17"/>
      <c r="AL107" s="17"/>
    </row>
    <row r="108" spans="1:38" hidden="1">
      <c r="A108" s="232" t="s">
        <v>313</v>
      </c>
      <c r="B108" s="233"/>
      <c r="C108" s="240" t="s">
        <v>314</v>
      </c>
      <c r="D108" s="241"/>
      <c r="E108" s="241"/>
      <c r="F108" s="241"/>
      <c r="G108" s="241"/>
      <c r="H108" s="241"/>
      <c r="I108" s="241"/>
      <c r="J108" s="241"/>
      <c r="K108" s="241"/>
      <c r="L108" s="241"/>
      <c r="M108" s="241"/>
      <c r="N108" s="241"/>
      <c r="O108" s="241"/>
      <c r="P108" s="241"/>
      <c r="Q108" s="241"/>
      <c r="R108" s="241"/>
      <c r="S108" s="241"/>
      <c r="T108" s="241"/>
      <c r="U108" s="241"/>
      <c r="V108" s="241"/>
      <c r="W108" s="241"/>
      <c r="X108" s="241"/>
      <c r="Y108" s="241"/>
      <c r="Z108" s="241"/>
      <c r="AA108" s="241"/>
      <c r="AB108" s="242"/>
      <c r="AC108" s="237" t="s">
        <v>315</v>
      </c>
      <c r="AD108" s="238"/>
      <c r="AE108" s="238"/>
      <c r="AF108" s="239"/>
      <c r="AG108" s="17"/>
      <c r="AH108" s="17"/>
      <c r="AI108" s="17"/>
      <c r="AJ108" s="17"/>
      <c r="AK108" s="17"/>
      <c r="AL108" s="17"/>
    </row>
    <row r="109" spans="1:38" hidden="1">
      <c r="A109" s="232" t="s">
        <v>316</v>
      </c>
      <c r="B109" s="233"/>
      <c r="C109" s="240" t="s">
        <v>317</v>
      </c>
      <c r="D109" s="241"/>
      <c r="E109" s="241"/>
      <c r="F109" s="241"/>
      <c r="G109" s="241"/>
      <c r="H109" s="241"/>
      <c r="I109" s="241"/>
      <c r="J109" s="241"/>
      <c r="K109" s="241"/>
      <c r="L109" s="241"/>
      <c r="M109" s="241"/>
      <c r="N109" s="241"/>
      <c r="O109" s="241"/>
      <c r="P109" s="241"/>
      <c r="Q109" s="241"/>
      <c r="R109" s="241"/>
      <c r="S109" s="241"/>
      <c r="T109" s="241"/>
      <c r="U109" s="241"/>
      <c r="V109" s="241"/>
      <c r="W109" s="241"/>
      <c r="X109" s="241"/>
      <c r="Y109" s="241"/>
      <c r="Z109" s="241"/>
      <c r="AA109" s="241"/>
      <c r="AB109" s="242"/>
      <c r="AC109" s="237" t="s">
        <v>318</v>
      </c>
      <c r="AD109" s="238"/>
      <c r="AE109" s="238"/>
      <c r="AF109" s="239"/>
      <c r="AG109" s="17">
        <v>0</v>
      </c>
      <c r="AH109" s="17">
        <v>0</v>
      </c>
      <c r="AI109" s="17"/>
      <c r="AJ109" s="17"/>
      <c r="AK109" s="17"/>
      <c r="AL109" s="17"/>
    </row>
    <row r="110" spans="1:38" hidden="1">
      <c r="A110" s="243" t="s">
        <v>319</v>
      </c>
      <c r="B110" s="244"/>
      <c r="C110" s="245" t="s">
        <v>320</v>
      </c>
      <c r="D110" s="246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7"/>
      <c r="AC110" s="248" t="s">
        <v>321</v>
      </c>
      <c r="AD110" s="249"/>
      <c r="AE110" s="249"/>
      <c r="AF110" s="250"/>
      <c r="AG110" s="17">
        <v>0</v>
      </c>
      <c r="AH110" s="17">
        <v>0</v>
      </c>
      <c r="AI110" s="17"/>
      <c r="AJ110" s="17"/>
      <c r="AK110" s="17"/>
      <c r="AL110" s="17"/>
    </row>
    <row r="111" spans="1:38" hidden="1">
      <c r="A111" s="232" t="s">
        <v>322</v>
      </c>
      <c r="B111" s="233"/>
      <c r="C111" s="240" t="s">
        <v>323</v>
      </c>
      <c r="D111" s="241"/>
      <c r="E111" s="241"/>
      <c r="F111" s="241"/>
      <c r="G111" s="241"/>
      <c r="H111" s="241"/>
      <c r="I111" s="241"/>
      <c r="J111" s="241"/>
      <c r="K111" s="241"/>
      <c r="L111" s="241"/>
      <c r="M111" s="241"/>
      <c r="N111" s="241"/>
      <c r="O111" s="241"/>
      <c r="P111" s="241"/>
      <c r="Q111" s="241"/>
      <c r="R111" s="241"/>
      <c r="S111" s="241"/>
      <c r="T111" s="241"/>
      <c r="U111" s="241"/>
      <c r="V111" s="241"/>
      <c r="W111" s="241"/>
      <c r="X111" s="241"/>
      <c r="Y111" s="241"/>
      <c r="Z111" s="241"/>
      <c r="AA111" s="241"/>
      <c r="AB111" s="242"/>
      <c r="AC111" s="237" t="s">
        <v>324</v>
      </c>
      <c r="AD111" s="238"/>
      <c r="AE111" s="238"/>
      <c r="AF111" s="239"/>
      <c r="AG111" s="17"/>
      <c r="AH111" s="17"/>
      <c r="AI111" s="17"/>
      <c r="AJ111" s="17"/>
      <c r="AK111" s="17"/>
      <c r="AL111" s="17"/>
    </row>
    <row r="112" spans="1:38" hidden="1">
      <c r="A112" s="232" t="s">
        <v>325</v>
      </c>
      <c r="B112" s="233"/>
      <c r="C112" s="240" t="s">
        <v>326</v>
      </c>
      <c r="D112" s="241"/>
      <c r="E112" s="241"/>
      <c r="F112" s="241"/>
      <c r="G112" s="241"/>
      <c r="H112" s="241"/>
      <c r="I112" s="241"/>
      <c r="J112" s="241"/>
      <c r="K112" s="241"/>
      <c r="L112" s="241"/>
      <c r="M112" s="241"/>
      <c r="N112" s="241"/>
      <c r="O112" s="241"/>
      <c r="P112" s="241"/>
      <c r="Q112" s="241"/>
      <c r="R112" s="241"/>
      <c r="S112" s="241"/>
      <c r="T112" s="241"/>
      <c r="U112" s="241"/>
      <c r="V112" s="241"/>
      <c r="W112" s="241"/>
      <c r="X112" s="241"/>
      <c r="Y112" s="241"/>
      <c r="Z112" s="241"/>
      <c r="AA112" s="241"/>
      <c r="AB112" s="242"/>
      <c r="AC112" s="237" t="s">
        <v>327</v>
      </c>
      <c r="AD112" s="238"/>
      <c r="AE112" s="238"/>
      <c r="AF112" s="239"/>
      <c r="AG112" s="17"/>
      <c r="AH112" s="17"/>
      <c r="AI112" s="17"/>
      <c r="AJ112" s="17"/>
      <c r="AK112" s="17"/>
      <c r="AL112" s="17"/>
    </row>
    <row r="113" spans="1:38" hidden="1">
      <c r="A113" s="232" t="s">
        <v>328</v>
      </c>
      <c r="B113" s="233"/>
      <c r="C113" s="240" t="s">
        <v>329</v>
      </c>
      <c r="D113" s="241"/>
      <c r="E113" s="241"/>
      <c r="F113" s="241"/>
      <c r="G113" s="241"/>
      <c r="H113" s="241"/>
      <c r="I113" s="241"/>
      <c r="J113" s="241"/>
      <c r="K113" s="241"/>
      <c r="L113" s="241"/>
      <c r="M113" s="241"/>
      <c r="N113" s="241"/>
      <c r="O113" s="241"/>
      <c r="P113" s="241"/>
      <c r="Q113" s="241"/>
      <c r="R113" s="241"/>
      <c r="S113" s="241"/>
      <c r="T113" s="241"/>
      <c r="U113" s="241"/>
      <c r="V113" s="241"/>
      <c r="W113" s="241"/>
      <c r="X113" s="241"/>
      <c r="Y113" s="241"/>
      <c r="Z113" s="241"/>
      <c r="AA113" s="241"/>
      <c r="AB113" s="242"/>
      <c r="AC113" s="237" t="s">
        <v>330</v>
      </c>
      <c r="AD113" s="238"/>
      <c r="AE113" s="238"/>
      <c r="AF113" s="239"/>
      <c r="AG113" s="17"/>
      <c r="AH113" s="17"/>
      <c r="AI113" s="17"/>
      <c r="AJ113" s="17"/>
      <c r="AK113" s="17"/>
      <c r="AL113" s="17"/>
    </row>
    <row r="114" spans="1:38" hidden="1">
      <c r="A114" s="232" t="s">
        <v>331</v>
      </c>
      <c r="B114" s="233"/>
      <c r="C114" s="240" t="s">
        <v>332</v>
      </c>
      <c r="D114" s="241"/>
      <c r="E114" s="241"/>
      <c r="F114" s="241"/>
      <c r="G114" s="241"/>
      <c r="H114" s="241"/>
      <c r="I114" s="241"/>
      <c r="J114" s="241"/>
      <c r="K114" s="241"/>
      <c r="L114" s="241"/>
      <c r="M114" s="241"/>
      <c r="N114" s="241"/>
      <c r="O114" s="241"/>
      <c r="P114" s="241"/>
      <c r="Q114" s="241"/>
      <c r="R114" s="241"/>
      <c r="S114" s="241"/>
      <c r="T114" s="241"/>
      <c r="U114" s="241"/>
      <c r="V114" s="241"/>
      <c r="W114" s="241"/>
      <c r="X114" s="241"/>
      <c r="Y114" s="241"/>
      <c r="Z114" s="241"/>
      <c r="AA114" s="241"/>
      <c r="AB114" s="242"/>
      <c r="AC114" s="237" t="s">
        <v>333</v>
      </c>
      <c r="AD114" s="238"/>
      <c r="AE114" s="238"/>
      <c r="AF114" s="239"/>
      <c r="AG114" s="17"/>
      <c r="AH114" s="17"/>
      <c r="AI114" s="17"/>
      <c r="AJ114" s="17"/>
      <c r="AK114" s="17"/>
      <c r="AL114" s="17"/>
    </row>
    <row r="115" spans="1:38" hidden="1">
      <c r="A115" s="232" t="s">
        <v>334</v>
      </c>
      <c r="B115" s="233"/>
      <c r="C115" s="240" t="s">
        <v>335</v>
      </c>
      <c r="D115" s="241"/>
      <c r="E115" s="241"/>
      <c r="F115" s="241"/>
      <c r="G115" s="241"/>
      <c r="H115" s="241"/>
      <c r="I115" s="241"/>
      <c r="J115" s="241"/>
      <c r="K115" s="241"/>
      <c r="L115" s="241"/>
      <c r="M115" s="241"/>
      <c r="N115" s="241"/>
      <c r="O115" s="241"/>
      <c r="P115" s="241"/>
      <c r="Q115" s="241"/>
      <c r="R115" s="241"/>
      <c r="S115" s="241"/>
      <c r="T115" s="241"/>
      <c r="U115" s="241"/>
      <c r="V115" s="241"/>
      <c r="W115" s="241"/>
      <c r="X115" s="241"/>
      <c r="Y115" s="241"/>
      <c r="Z115" s="241"/>
      <c r="AA115" s="241"/>
      <c r="AB115" s="242"/>
      <c r="AC115" s="237" t="s">
        <v>336</v>
      </c>
      <c r="AD115" s="238"/>
      <c r="AE115" s="238"/>
      <c r="AF115" s="239"/>
      <c r="AG115" s="17"/>
      <c r="AH115" s="17"/>
      <c r="AI115" s="17"/>
      <c r="AJ115" s="17"/>
      <c r="AK115" s="17"/>
      <c r="AL115" s="17"/>
    </row>
    <row r="116" spans="1:38" hidden="1">
      <c r="A116" s="243" t="s">
        <v>337</v>
      </c>
      <c r="B116" s="244"/>
      <c r="C116" s="245" t="s">
        <v>338</v>
      </c>
      <c r="D116" s="246"/>
      <c r="E116" s="246"/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  <c r="R116" s="246"/>
      <c r="S116" s="246"/>
      <c r="T116" s="246"/>
      <c r="U116" s="246"/>
      <c r="V116" s="246"/>
      <c r="W116" s="246"/>
      <c r="X116" s="246"/>
      <c r="Y116" s="246"/>
      <c r="Z116" s="246"/>
      <c r="AA116" s="246"/>
      <c r="AB116" s="247"/>
      <c r="AC116" s="248" t="s">
        <v>339</v>
      </c>
      <c r="AD116" s="249"/>
      <c r="AE116" s="249"/>
      <c r="AF116" s="250"/>
      <c r="AG116" s="17"/>
      <c r="AH116" s="17"/>
      <c r="AI116" s="17"/>
      <c r="AJ116" s="17"/>
      <c r="AK116" s="17"/>
      <c r="AL116" s="17"/>
    </row>
    <row r="117" spans="1:38" hidden="1">
      <c r="A117" s="232" t="s">
        <v>340</v>
      </c>
      <c r="B117" s="233"/>
      <c r="C117" s="240" t="s">
        <v>341</v>
      </c>
      <c r="D117" s="241"/>
      <c r="E117" s="241"/>
      <c r="F117" s="241"/>
      <c r="G117" s="241"/>
      <c r="H117" s="241"/>
      <c r="I117" s="241"/>
      <c r="J117" s="241"/>
      <c r="K117" s="241"/>
      <c r="L117" s="241"/>
      <c r="M117" s="241"/>
      <c r="N117" s="241"/>
      <c r="O117" s="241"/>
      <c r="P117" s="241"/>
      <c r="Q117" s="241"/>
      <c r="R117" s="241"/>
      <c r="S117" s="241"/>
      <c r="T117" s="241"/>
      <c r="U117" s="241"/>
      <c r="V117" s="241"/>
      <c r="W117" s="241"/>
      <c r="X117" s="241"/>
      <c r="Y117" s="241"/>
      <c r="Z117" s="241"/>
      <c r="AA117" s="241"/>
      <c r="AB117" s="242"/>
      <c r="AC117" s="237" t="s">
        <v>342</v>
      </c>
      <c r="AD117" s="238"/>
      <c r="AE117" s="238"/>
      <c r="AF117" s="239"/>
      <c r="AG117" s="17"/>
      <c r="AH117" s="17"/>
      <c r="AI117" s="17"/>
      <c r="AJ117" s="17"/>
      <c r="AK117" s="17"/>
      <c r="AL117" s="17"/>
    </row>
    <row r="118" spans="1:38" hidden="1">
      <c r="A118" s="232" t="s">
        <v>343</v>
      </c>
      <c r="B118" s="233"/>
      <c r="C118" s="240" t="s">
        <v>344</v>
      </c>
      <c r="D118" s="241"/>
      <c r="E118" s="241"/>
      <c r="F118" s="241"/>
      <c r="G118" s="241"/>
      <c r="H118" s="241"/>
      <c r="I118" s="241"/>
      <c r="J118" s="241"/>
      <c r="K118" s="241"/>
      <c r="L118" s="241"/>
      <c r="M118" s="241"/>
      <c r="N118" s="241"/>
      <c r="O118" s="241"/>
      <c r="P118" s="241"/>
      <c r="Q118" s="241"/>
      <c r="R118" s="241"/>
      <c r="S118" s="241"/>
      <c r="T118" s="241"/>
      <c r="U118" s="241"/>
      <c r="V118" s="241"/>
      <c r="W118" s="241"/>
      <c r="X118" s="241"/>
      <c r="Y118" s="241"/>
      <c r="Z118" s="241"/>
      <c r="AA118" s="241"/>
      <c r="AB118" s="242"/>
      <c r="AC118" s="237" t="s">
        <v>345</v>
      </c>
      <c r="AD118" s="238"/>
      <c r="AE118" s="238"/>
      <c r="AF118" s="239"/>
      <c r="AG118" s="17"/>
      <c r="AH118" s="17"/>
      <c r="AI118" s="17"/>
      <c r="AJ118" s="17"/>
      <c r="AK118" s="17"/>
      <c r="AL118" s="17"/>
    </row>
    <row r="119" spans="1:38" hidden="1">
      <c r="A119" s="243" t="s">
        <v>346</v>
      </c>
      <c r="B119" s="244"/>
      <c r="C119" s="245" t="s">
        <v>347</v>
      </c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  <c r="R119" s="246"/>
      <c r="S119" s="246"/>
      <c r="T119" s="246"/>
      <c r="U119" s="246"/>
      <c r="V119" s="246"/>
      <c r="W119" s="246"/>
      <c r="X119" s="246"/>
      <c r="Y119" s="246"/>
      <c r="Z119" s="246"/>
      <c r="AA119" s="246"/>
      <c r="AB119" s="247"/>
      <c r="AC119" s="248" t="s">
        <v>348</v>
      </c>
      <c r="AD119" s="249"/>
      <c r="AE119" s="249"/>
      <c r="AF119" s="250"/>
      <c r="AG119" s="17"/>
      <c r="AH119" s="17"/>
      <c r="AI119" s="17"/>
      <c r="AJ119" s="17"/>
      <c r="AK119" s="17"/>
      <c r="AL119" s="17"/>
    </row>
    <row r="120" spans="1:38" hidden="1">
      <c r="A120" s="232" t="s">
        <v>349</v>
      </c>
      <c r="B120" s="233"/>
      <c r="C120" s="240" t="s">
        <v>350</v>
      </c>
      <c r="D120" s="241"/>
      <c r="E120" s="241"/>
      <c r="F120" s="241"/>
      <c r="G120" s="241"/>
      <c r="H120" s="241"/>
      <c r="I120" s="241"/>
      <c r="J120" s="241"/>
      <c r="K120" s="241"/>
      <c r="L120" s="241"/>
      <c r="M120" s="241"/>
      <c r="N120" s="241"/>
      <c r="O120" s="241"/>
      <c r="P120" s="241"/>
      <c r="Q120" s="241"/>
      <c r="R120" s="241"/>
      <c r="S120" s="241"/>
      <c r="T120" s="241"/>
      <c r="U120" s="241"/>
      <c r="V120" s="241"/>
      <c r="W120" s="241"/>
      <c r="X120" s="241"/>
      <c r="Y120" s="241"/>
      <c r="Z120" s="241"/>
      <c r="AA120" s="241"/>
      <c r="AB120" s="242"/>
      <c r="AC120" s="237" t="s">
        <v>351</v>
      </c>
      <c r="AD120" s="238"/>
      <c r="AE120" s="238"/>
      <c r="AF120" s="239"/>
      <c r="AG120" s="17"/>
      <c r="AH120" s="17"/>
      <c r="AI120" s="17"/>
      <c r="AJ120" s="17"/>
      <c r="AK120" s="17"/>
      <c r="AL120" s="17"/>
    </row>
    <row r="121" spans="1:38" hidden="1">
      <c r="A121" s="232" t="s">
        <v>352</v>
      </c>
      <c r="B121" s="233"/>
      <c r="C121" s="240" t="s">
        <v>353</v>
      </c>
      <c r="D121" s="241"/>
      <c r="E121" s="241"/>
      <c r="F121" s="241"/>
      <c r="G121" s="241"/>
      <c r="H121" s="241"/>
      <c r="I121" s="241"/>
      <c r="J121" s="241"/>
      <c r="K121" s="241"/>
      <c r="L121" s="241"/>
      <c r="M121" s="241"/>
      <c r="N121" s="241"/>
      <c r="O121" s="241"/>
      <c r="P121" s="241"/>
      <c r="Q121" s="241"/>
      <c r="R121" s="241"/>
      <c r="S121" s="241"/>
      <c r="T121" s="241"/>
      <c r="U121" s="241"/>
      <c r="V121" s="241"/>
      <c r="W121" s="241"/>
      <c r="X121" s="241"/>
      <c r="Y121" s="241"/>
      <c r="Z121" s="241"/>
      <c r="AA121" s="241"/>
      <c r="AB121" s="242"/>
      <c r="AC121" s="237" t="s">
        <v>354</v>
      </c>
      <c r="AD121" s="238"/>
      <c r="AE121" s="238"/>
      <c r="AF121" s="239"/>
      <c r="AG121" s="17"/>
      <c r="AH121" s="17"/>
      <c r="AI121" s="17"/>
      <c r="AJ121" s="17"/>
      <c r="AK121" s="17"/>
      <c r="AL121" s="17"/>
    </row>
    <row r="122" spans="1:38" hidden="1">
      <c r="A122" s="232" t="s">
        <v>355</v>
      </c>
      <c r="B122" s="233"/>
      <c r="C122" s="240" t="s">
        <v>356</v>
      </c>
      <c r="D122" s="241"/>
      <c r="E122" s="241"/>
      <c r="F122" s="241"/>
      <c r="G122" s="241"/>
      <c r="H122" s="241"/>
      <c r="I122" s="241"/>
      <c r="J122" s="241"/>
      <c r="K122" s="241"/>
      <c r="L122" s="241"/>
      <c r="M122" s="241"/>
      <c r="N122" s="241"/>
      <c r="O122" s="241"/>
      <c r="P122" s="241"/>
      <c r="Q122" s="241"/>
      <c r="R122" s="241"/>
      <c r="S122" s="241"/>
      <c r="T122" s="241"/>
      <c r="U122" s="241"/>
      <c r="V122" s="241"/>
      <c r="W122" s="241"/>
      <c r="X122" s="241"/>
      <c r="Y122" s="241"/>
      <c r="Z122" s="241"/>
      <c r="AA122" s="241"/>
      <c r="AB122" s="242"/>
      <c r="AC122" s="237" t="s">
        <v>357</v>
      </c>
      <c r="AD122" s="238"/>
      <c r="AE122" s="238"/>
      <c r="AF122" s="239"/>
      <c r="AG122" s="17"/>
      <c r="AH122" s="17"/>
      <c r="AI122" s="17"/>
      <c r="AJ122" s="17"/>
      <c r="AK122" s="17"/>
      <c r="AL122" s="17"/>
    </row>
    <row r="123" spans="1:38" hidden="1">
      <c r="A123" s="232" t="s">
        <v>358</v>
      </c>
      <c r="B123" s="233"/>
      <c r="C123" s="240" t="s">
        <v>359</v>
      </c>
      <c r="D123" s="241"/>
      <c r="E123" s="241"/>
      <c r="F123" s="241"/>
      <c r="G123" s="241"/>
      <c r="H123" s="241"/>
      <c r="I123" s="241"/>
      <c r="J123" s="241"/>
      <c r="K123" s="241"/>
      <c r="L123" s="241"/>
      <c r="M123" s="241"/>
      <c r="N123" s="241"/>
      <c r="O123" s="241"/>
      <c r="P123" s="241"/>
      <c r="Q123" s="241"/>
      <c r="R123" s="241"/>
      <c r="S123" s="241"/>
      <c r="T123" s="241"/>
      <c r="U123" s="241"/>
      <c r="V123" s="241"/>
      <c r="W123" s="241"/>
      <c r="X123" s="241"/>
      <c r="Y123" s="241"/>
      <c r="Z123" s="241"/>
      <c r="AA123" s="241"/>
      <c r="AB123" s="242"/>
      <c r="AC123" s="237" t="s">
        <v>360</v>
      </c>
      <c r="AD123" s="238"/>
      <c r="AE123" s="238"/>
      <c r="AF123" s="239"/>
      <c r="AG123" s="17"/>
      <c r="AH123" s="17"/>
      <c r="AI123" s="17"/>
      <c r="AJ123" s="17"/>
      <c r="AK123" s="17"/>
      <c r="AL123" s="17"/>
    </row>
    <row r="124" spans="1:38" hidden="1">
      <c r="A124" s="232" t="s">
        <v>361</v>
      </c>
      <c r="B124" s="233"/>
      <c r="C124" s="240" t="s">
        <v>362</v>
      </c>
      <c r="D124" s="241"/>
      <c r="E124" s="241"/>
      <c r="F124" s="241"/>
      <c r="G124" s="241"/>
      <c r="H124" s="241"/>
      <c r="I124" s="241"/>
      <c r="J124" s="241"/>
      <c r="K124" s="241"/>
      <c r="L124" s="241"/>
      <c r="M124" s="241"/>
      <c r="N124" s="241"/>
      <c r="O124" s="241"/>
      <c r="P124" s="241"/>
      <c r="Q124" s="241"/>
      <c r="R124" s="241"/>
      <c r="S124" s="241"/>
      <c r="T124" s="241"/>
      <c r="U124" s="241"/>
      <c r="V124" s="241"/>
      <c r="W124" s="241"/>
      <c r="X124" s="241"/>
      <c r="Y124" s="241"/>
      <c r="Z124" s="241"/>
      <c r="AA124" s="241"/>
      <c r="AB124" s="242"/>
      <c r="AC124" s="237" t="s">
        <v>363</v>
      </c>
      <c r="AD124" s="238"/>
      <c r="AE124" s="238"/>
      <c r="AF124" s="239"/>
      <c r="AG124" s="17"/>
      <c r="AH124" s="17"/>
      <c r="AI124" s="17"/>
      <c r="AJ124" s="17"/>
      <c r="AK124" s="17"/>
      <c r="AL124" s="17"/>
    </row>
    <row r="125" spans="1:38" hidden="1">
      <c r="A125" s="232" t="s">
        <v>364</v>
      </c>
      <c r="B125" s="233"/>
      <c r="C125" s="240" t="s">
        <v>365</v>
      </c>
      <c r="D125" s="241"/>
      <c r="E125" s="241"/>
      <c r="F125" s="241"/>
      <c r="G125" s="241"/>
      <c r="H125" s="241"/>
      <c r="I125" s="241"/>
      <c r="J125" s="241"/>
      <c r="K125" s="241"/>
      <c r="L125" s="241"/>
      <c r="M125" s="241"/>
      <c r="N125" s="241"/>
      <c r="O125" s="241"/>
      <c r="P125" s="241"/>
      <c r="Q125" s="241"/>
      <c r="R125" s="241"/>
      <c r="S125" s="241"/>
      <c r="T125" s="241"/>
      <c r="U125" s="241"/>
      <c r="V125" s="241"/>
      <c r="W125" s="241"/>
      <c r="X125" s="241"/>
      <c r="Y125" s="241"/>
      <c r="Z125" s="241"/>
      <c r="AA125" s="241"/>
      <c r="AB125" s="242"/>
      <c r="AC125" s="237" t="s">
        <v>366</v>
      </c>
      <c r="AD125" s="238"/>
      <c r="AE125" s="238"/>
      <c r="AF125" s="239"/>
      <c r="AG125" s="17"/>
      <c r="AH125" s="17"/>
      <c r="AI125" s="17"/>
      <c r="AJ125" s="17"/>
      <c r="AK125" s="17"/>
      <c r="AL125" s="17"/>
    </row>
    <row r="126" spans="1:38" hidden="1">
      <c r="A126" s="232" t="s">
        <v>367</v>
      </c>
      <c r="B126" s="233"/>
      <c r="C126" s="240" t="s">
        <v>368</v>
      </c>
      <c r="D126" s="241"/>
      <c r="E126" s="241"/>
      <c r="F126" s="241"/>
      <c r="G126" s="241"/>
      <c r="H126" s="241"/>
      <c r="I126" s="241"/>
      <c r="J126" s="241"/>
      <c r="K126" s="241"/>
      <c r="L126" s="241"/>
      <c r="M126" s="241"/>
      <c r="N126" s="241"/>
      <c r="O126" s="241"/>
      <c r="P126" s="241"/>
      <c r="Q126" s="241"/>
      <c r="R126" s="241"/>
      <c r="S126" s="241"/>
      <c r="T126" s="241"/>
      <c r="U126" s="241"/>
      <c r="V126" s="241"/>
      <c r="W126" s="241"/>
      <c r="X126" s="241"/>
      <c r="Y126" s="241"/>
      <c r="Z126" s="241"/>
      <c r="AA126" s="241"/>
      <c r="AB126" s="242"/>
      <c r="AC126" s="237" t="s">
        <v>369</v>
      </c>
      <c r="AD126" s="238"/>
      <c r="AE126" s="238"/>
      <c r="AF126" s="239"/>
      <c r="AG126" s="17"/>
      <c r="AH126" s="17"/>
      <c r="AI126" s="17"/>
      <c r="AJ126" s="17"/>
      <c r="AK126" s="17"/>
      <c r="AL126" s="17"/>
    </row>
    <row r="127" spans="1:38" hidden="1">
      <c r="A127" s="232" t="s">
        <v>370</v>
      </c>
      <c r="B127" s="233"/>
      <c r="C127" s="240" t="s">
        <v>371</v>
      </c>
      <c r="D127" s="241"/>
      <c r="E127" s="241"/>
      <c r="F127" s="241"/>
      <c r="G127" s="241"/>
      <c r="H127" s="241"/>
      <c r="I127" s="241"/>
      <c r="J127" s="241"/>
      <c r="K127" s="241"/>
      <c r="L127" s="241"/>
      <c r="M127" s="241"/>
      <c r="N127" s="241"/>
      <c r="O127" s="241"/>
      <c r="P127" s="241"/>
      <c r="Q127" s="241"/>
      <c r="R127" s="241"/>
      <c r="S127" s="241"/>
      <c r="T127" s="241"/>
      <c r="U127" s="241"/>
      <c r="V127" s="241"/>
      <c r="W127" s="241"/>
      <c r="X127" s="241"/>
      <c r="Y127" s="241"/>
      <c r="Z127" s="241"/>
      <c r="AA127" s="241"/>
      <c r="AB127" s="242"/>
      <c r="AC127" s="237" t="s">
        <v>372</v>
      </c>
      <c r="AD127" s="238"/>
      <c r="AE127" s="238"/>
      <c r="AF127" s="239"/>
      <c r="AG127" s="17"/>
      <c r="AH127" s="17"/>
      <c r="AI127" s="17"/>
      <c r="AJ127" s="17"/>
      <c r="AK127" s="17"/>
      <c r="AL127" s="17"/>
    </row>
    <row r="128" spans="1:38" hidden="1">
      <c r="A128" s="243" t="s">
        <v>373</v>
      </c>
      <c r="B128" s="244"/>
      <c r="C128" s="245" t="s">
        <v>374</v>
      </c>
      <c r="D128" s="246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  <c r="R128" s="246"/>
      <c r="S128" s="246"/>
      <c r="T128" s="246"/>
      <c r="U128" s="246"/>
      <c r="V128" s="246"/>
      <c r="W128" s="246"/>
      <c r="X128" s="246"/>
      <c r="Y128" s="246"/>
      <c r="Z128" s="246"/>
      <c r="AA128" s="246"/>
      <c r="AB128" s="247"/>
      <c r="AC128" s="248" t="s">
        <v>375</v>
      </c>
      <c r="AD128" s="249"/>
      <c r="AE128" s="249"/>
      <c r="AF128" s="250"/>
      <c r="AG128" s="17"/>
      <c r="AH128" s="17"/>
      <c r="AI128" s="17"/>
      <c r="AJ128" s="17"/>
      <c r="AK128" s="17"/>
      <c r="AL128" s="17"/>
    </row>
    <row r="129" spans="1:38" hidden="1">
      <c r="A129" s="232" t="s">
        <v>376</v>
      </c>
      <c r="B129" s="233"/>
      <c r="C129" s="240" t="s">
        <v>377</v>
      </c>
      <c r="D129" s="241"/>
      <c r="E129" s="241"/>
      <c r="F129" s="241"/>
      <c r="G129" s="241"/>
      <c r="H129" s="241"/>
      <c r="I129" s="241"/>
      <c r="J129" s="241"/>
      <c r="K129" s="241"/>
      <c r="L129" s="241"/>
      <c r="M129" s="241"/>
      <c r="N129" s="241"/>
      <c r="O129" s="241"/>
      <c r="P129" s="241"/>
      <c r="Q129" s="241"/>
      <c r="R129" s="241"/>
      <c r="S129" s="241"/>
      <c r="T129" s="241"/>
      <c r="U129" s="241"/>
      <c r="V129" s="241"/>
      <c r="W129" s="241"/>
      <c r="X129" s="241"/>
      <c r="Y129" s="241"/>
      <c r="Z129" s="241"/>
      <c r="AA129" s="241"/>
      <c r="AB129" s="242"/>
      <c r="AC129" s="237" t="s">
        <v>378</v>
      </c>
      <c r="AD129" s="238"/>
      <c r="AE129" s="238"/>
      <c r="AF129" s="239"/>
      <c r="AG129" s="17"/>
      <c r="AH129" s="17"/>
      <c r="AI129" s="17"/>
      <c r="AJ129" s="17"/>
      <c r="AK129" s="17"/>
      <c r="AL129" s="17"/>
    </row>
    <row r="130" spans="1:38">
      <c r="A130" s="243" t="s">
        <v>379</v>
      </c>
      <c r="B130" s="244"/>
      <c r="C130" s="245" t="s">
        <v>380</v>
      </c>
      <c r="D130" s="246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  <c r="R130" s="246"/>
      <c r="S130" s="246"/>
      <c r="T130" s="246"/>
      <c r="U130" s="246"/>
      <c r="V130" s="246"/>
      <c r="W130" s="246"/>
      <c r="X130" s="246"/>
      <c r="Y130" s="246"/>
      <c r="Z130" s="246"/>
      <c r="AA130" s="246"/>
      <c r="AB130" s="247"/>
      <c r="AC130" s="248" t="s">
        <v>381</v>
      </c>
      <c r="AD130" s="249"/>
      <c r="AE130" s="249"/>
      <c r="AF130" s="250"/>
      <c r="AG130" s="17"/>
      <c r="AH130" s="17"/>
      <c r="AI130" s="17"/>
      <c r="AJ130" s="17"/>
      <c r="AK130" s="17"/>
      <c r="AL130" s="17"/>
    </row>
    <row r="131" spans="1:38">
      <c r="A131" s="232" t="s">
        <v>382</v>
      </c>
      <c r="B131" s="233"/>
      <c r="C131" s="251" t="s">
        <v>383</v>
      </c>
      <c r="D131" s="252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  <c r="R131" s="252"/>
      <c r="S131" s="252"/>
      <c r="T131" s="252"/>
      <c r="U131" s="252"/>
      <c r="V131" s="252"/>
      <c r="W131" s="252"/>
      <c r="X131" s="252"/>
      <c r="Y131" s="252"/>
      <c r="Z131" s="252"/>
      <c r="AA131" s="252"/>
      <c r="AB131" s="253"/>
      <c r="AC131" s="237" t="s">
        <v>384</v>
      </c>
      <c r="AD131" s="238"/>
      <c r="AE131" s="238"/>
      <c r="AF131" s="239"/>
      <c r="AG131" s="17"/>
      <c r="AH131" s="17"/>
      <c r="AI131" s="17"/>
      <c r="AJ131" s="17"/>
      <c r="AK131" s="17"/>
      <c r="AL131" s="17"/>
    </row>
    <row r="132" spans="1:38">
      <c r="A132" s="232" t="s">
        <v>385</v>
      </c>
      <c r="B132" s="233"/>
      <c r="C132" s="251" t="s">
        <v>386</v>
      </c>
      <c r="D132" s="252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  <c r="R132" s="252"/>
      <c r="S132" s="252"/>
      <c r="T132" s="252"/>
      <c r="U132" s="252"/>
      <c r="V132" s="252"/>
      <c r="W132" s="252"/>
      <c r="X132" s="252"/>
      <c r="Y132" s="252"/>
      <c r="Z132" s="252"/>
      <c r="AA132" s="252"/>
      <c r="AB132" s="253"/>
      <c r="AC132" s="237" t="s">
        <v>387</v>
      </c>
      <c r="AD132" s="238"/>
      <c r="AE132" s="238"/>
      <c r="AF132" s="239"/>
      <c r="AG132" s="17"/>
      <c r="AH132" s="17">
        <v>26000</v>
      </c>
      <c r="AI132" s="17"/>
      <c r="AJ132" s="17"/>
      <c r="AK132" s="17">
        <v>26000</v>
      </c>
      <c r="AL132" s="17"/>
    </row>
    <row r="133" spans="1:38">
      <c r="A133" s="232" t="s">
        <v>388</v>
      </c>
      <c r="B133" s="233"/>
      <c r="C133" s="251" t="s">
        <v>389</v>
      </c>
      <c r="D133" s="252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  <c r="R133" s="252"/>
      <c r="S133" s="252"/>
      <c r="T133" s="252"/>
      <c r="U133" s="252"/>
      <c r="V133" s="252"/>
      <c r="W133" s="252"/>
      <c r="X133" s="252"/>
      <c r="Y133" s="252"/>
      <c r="Z133" s="252"/>
      <c r="AA133" s="252"/>
      <c r="AB133" s="253"/>
      <c r="AC133" s="237" t="s">
        <v>390</v>
      </c>
      <c r="AD133" s="238"/>
      <c r="AE133" s="238"/>
      <c r="AF133" s="239"/>
      <c r="AG133" s="17"/>
      <c r="AH133" s="17"/>
      <c r="AI133" s="17"/>
      <c r="AJ133" s="17"/>
      <c r="AK133" s="17"/>
      <c r="AL133" s="17"/>
    </row>
    <row r="134" spans="1:38">
      <c r="A134" s="232" t="s">
        <v>391</v>
      </c>
      <c r="B134" s="233"/>
      <c r="C134" s="251" t="s">
        <v>392</v>
      </c>
      <c r="D134" s="252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  <c r="R134" s="252"/>
      <c r="S134" s="252"/>
      <c r="T134" s="252"/>
      <c r="U134" s="252"/>
      <c r="V134" s="252"/>
      <c r="W134" s="252"/>
      <c r="X134" s="252"/>
      <c r="Y134" s="252"/>
      <c r="Z134" s="252"/>
      <c r="AA134" s="252"/>
      <c r="AB134" s="253"/>
      <c r="AC134" s="237" t="s">
        <v>393</v>
      </c>
      <c r="AD134" s="238"/>
      <c r="AE134" s="238"/>
      <c r="AF134" s="239"/>
      <c r="AG134" s="17"/>
      <c r="AH134" s="17"/>
      <c r="AI134" s="17"/>
      <c r="AJ134" s="17"/>
      <c r="AK134" s="17"/>
      <c r="AL134" s="17"/>
    </row>
    <row r="135" spans="1:38">
      <c r="A135" s="232" t="s">
        <v>394</v>
      </c>
      <c r="B135" s="233"/>
      <c r="C135" s="251" t="s">
        <v>395</v>
      </c>
      <c r="D135" s="252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  <c r="R135" s="252"/>
      <c r="S135" s="252"/>
      <c r="T135" s="252"/>
      <c r="U135" s="252"/>
      <c r="V135" s="252"/>
      <c r="W135" s="252"/>
      <c r="X135" s="252"/>
      <c r="Y135" s="252"/>
      <c r="Z135" s="252"/>
      <c r="AA135" s="252"/>
      <c r="AB135" s="253"/>
      <c r="AC135" s="237" t="s">
        <v>396</v>
      </c>
      <c r="AD135" s="238"/>
      <c r="AE135" s="238"/>
      <c r="AF135" s="239"/>
      <c r="AG135" s="17"/>
      <c r="AH135" s="17"/>
      <c r="AI135" s="17"/>
      <c r="AJ135" s="17"/>
      <c r="AK135" s="17"/>
      <c r="AL135" s="17"/>
    </row>
    <row r="136" spans="1:38">
      <c r="A136" s="232" t="s">
        <v>397</v>
      </c>
      <c r="B136" s="233"/>
      <c r="C136" s="251" t="s">
        <v>398</v>
      </c>
      <c r="D136" s="252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  <c r="R136" s="252"/>
      <c r="S136" s="252"/>
      <c r="T136" s="252"/>
      <c r="U136" s="252"/>
      <c r="V136" s="252"/>
      <c r="W136" s="252"/>
      <c r="X136" s="252"/>
      <c r="Y136" s="252"/>
      <c r="Z136" s="252"/>
      <c r="AA136" s="252"/>
      <c r="AB136" s="253"/>
      <c r="AC136" s="237" t="s">
        <v>399</v>
      </c>
      <c r="AD136" s="238"/>
      <c r="AE136" s="238"/>
      <c r="AF136" s="239"/>
      <c r="AG136" s="17"/>
      <c r="AH136" s="17"/>
      <c r="AI136" s="17"/>
      <c r="AJ136" s="17"/>
      <c r="AK136" s="17"/>
      <c r="AL136" s="17"/>
    </row>
    <row r="137" spans="1:38">
      <c r="A137" s="232" t="s">
        <v>400</v>
      </c>
      <c r="B137" s="233"/>
      <c r="C137" s="251" t="s">
        <v>401</v>
      </c>
      <c r="D137" s="252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  <c r="R137" s="252"/>
      <c r="S137" s="252"/>
      <c r="T137" s="252"/>
      <c r="U137" s="252"/>
      <c r="V137" s="252"/>
      <c r="W137" s="252"/>
      <c r="X137" s="252"/>
      <c r="Y137" s="252"/>
      <c r="Z137" s="252"/>
      <c r="AA137" s="252"/>
      <c r="AB137" s="253"/>
      <c r="AC137" s="237" t="s">
        <v>402</v>
      </c>
      <c r="AD137" s="238"/>
      <c r="AE137" s="238"/>
      <c r="AF137" s="239"/>
      <c r="AG137" s="17"/>
      <c r="AH137" s="17"/>
      <c r="AI137" s="17"/>
      <c r="AJ137" s="17"/>
      <c r="AK137" s="17"/>
      <c r="AL137" s="17"/>
    </row>
    <row r="138" spans="1:38">
      <c r="A138" s="232" t="s">
        <v>403</v>
      </c>
      <c r="B138" s="233"/>
      <c r="C138" s="251" t="s">
        <v>404</v>
      </c>
      <c r="D138" s="252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2"/>
      <c r="S138" s="252"/>
      <c r="T138" s="252"/>
      <c r="U138" s="252"/>
      <c r="V138" s="252"/>
      <c r="W138" s="252"/>
      <c r="X138" s="252"/>
      <c r="Y138" s="252"/>
      <c r="Z138" s="252"/>
      <c r="AA138" s="252"/>
      <c r="AB138" s="253"/>
      <c r="AC138" s="237" t="s">
        <v>405</v>
      </c>
      <c r="AD138" s="238"/>
      <c r="AE138" s="238"/>
      <c r="AF138" s="239"/>
      <c r="AG138" s="17"/>
      <c r="AH138" s="17">
        <v>258</v>
      </c>
      <c r="AI138" s="17"/>
      <c r="AJ138" s="17"/>
      <c r="AK138" s="17">
        <v>258</v>
      </c>
      <c r="AL138" s="17"/>
    </row>
    <row r="139" spans="1:38">
      <c r="A139" s="232" t="s">
        <v>406</v>
      </c>
      <c r="B139" s="233"/>
      <c r="C139" s="251" t="s">
        <v>407</v>
      </c>
      <c r="D139" s="252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  <c r="R139" s="252"/>
      <c r="S139" s="252"/>
      <c r="T139" s="252"/>
      <c r="U139" s="252"/>
      <c r="V139" s="252"/>
      <c r="W139" s="252"/>
      <c r="X139" s="252"/>
      <c r="Y139" s="252"/>
      <c r="Z139" s="252"/>
      <c r="AA139" s="252"/>
      <c r="AB139" s="253"/>
      <c r="AC139" s="237" t="s">
        <v>408</v>
      </c>
      <c r="AD139" s="238"/>
      <c r="AE139" s="238"/>
      <c r="AF139" s="239"/>
      <c r="AG139" s="17"/>
      <c r="AH139" s="17"/>
      <c r="AI139" s="17"/>
      <c r="AJ139" s="17"/>
      <c r="AK139" s="17"/>
      <c r="AL139" s="17"/>
    </row>
    <row r="140" spans="1:38">
      <c r="A140" s="232" t="s">
        <v>409</v>
      </c>
      <c r="B140" s="233"/>
      <c r="C140" s="251" t="s">
        <v>410</v>
      </c>
      <c r="D140" s="252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  <c r="R140" s="252"/>
      <c r="S140" s="252"/>
      <c r="T140" s="252"/>
      <c r="U140" s="252"/>
      <c r="V140" s="252"/>
      <c r="W140" s="252"/>
      <c r="X140" s="252"/>
      <c r="Y140" s="252"/>
      <c r="Z140" s="252"/>
      <c r="AA140" s="252"/>
      <c r="AB140" s="253"/>
      <c r="AC140" s="237" t="s">
        <v>411</v>
      </c>
      <c r="AD140" s="238"/>
      <c r="AE140" s="238"/>
      <c r="AF140" s="239"/>
      <c r="AG140" s="17"/>
      <c r="AH140" s="17">
        <v>1</v>
      </c>
      <c r="AI140" s="17"/>
      <c r="AJ140" s="17"/>
      <c r="AK140" s="17">
        <v>1</v>
      </c>
      <c r="AL140" s="17"/>
    </row>
    <row r="141" spans="1:38">
      <c r="A141" s="243" t="s">
        <v>412</v>
      </c>
      <c r="B141" s="244"/>
      <c r="C141" s="254" t="s">
        <v>413</v>
      </c>
      <c r="D141" s="255"/>
      <c r="E141" s="255"/>
      <c r="F141" s="255"/>
      <c r="G141" s="255"/>
      <c r="H141" s="255"/>
      <c r="I141" s="255"/>
      <c r="J141" s="255"/>
      <c r="K141" s="255"/>
      <c r="L141" s="255"/>
      <c r="M141" s="255"/>
      <c r="N141" s="255"/>
      <c r="O141" s="255"/>
      <c r="P141" s="255"/>
      <c r="Q141" s="255"/>
      <c r="R141" s="255"/>
      <c r="S141" s="255"/>
      <c r="T141" s="255"/>
      <c r="U141" s="255"/>
      <c r="V141" s="255"/>
      <c r="W141" s="255"/>
      <c r="X141" s="255"/>
      <c r="Y141" s="255"/>
      <c r="Z141" s="255"/>
      <c r="AA141" s="255"/>
      <c r="AB141" s="256"/>
      <c r="AC141" s="248" t="s">
        <v>414</v>
      </c>
      <c r="AD141" s="249"/>
      <c r="AE141" s="249"/>
      <c r="AF141" s="250"/>
      <c r="AG141" s="17">
        <f t="shared" ref="AG141" si="9">AG140+AG132</f>
        <v>0</v>
      </c>
      <c r="AH141" s="17">
        <f>AH140+AH132+AH138</f>
        <v>26259</v>
      </c>
      <c r="AI141" s="17">
        <f t="shared" ref="AI141:AL141" si="10">AI140+AI132+AI138</f>
        <v>0</v>
      </c>
      <c r="AJ141" s="17">
        <f t="shared" si="10"/>
        <v>0</v>
      </c>
      <c r="AK141" s="17">
        <f t="shared" si="10"/>
        <v>26259</v>
      </c>
      <c r="AL141" s="17">
        <f t="shared" si="10"/>
        <v>0</v>
      </c>
    </row>
    <row r="142" spans="1:38" hidden="1">
      <c r="A142" s="232">
        <v>45</v>
      </c>
      <c r="B142" s="257"/>
      <c r="C142" s="251" t="s">
        <v>415</v>
      </c>
      <c r="D142" s="252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  <c r="R142" s="252"/>
      <c r="S142" s="252"/>
      <c r="T142" s="252"/>
      <c r="U142" s="252"/>
      <c r="V142" s="252"/>
      <c r="W142" s="252"/>
      <c r="X142" s="252"/>
      <c r="Y142" s="252"/>
      <c r="Z142" s="252"/>
      <c r="AA142" s="252"/>
      <c r="AB142" s="253"/>
      <c r="AC142" s="237" t="s">
        <v>416</v>
      </c>
      <c r="AD142" s="238"/>
      <c r="AE142" s="238"/>
      <c r="AF142" s="239"/>
      <c r="AG142" s="17"/>
      <c r="AH142" s="17"/>
      <c r="AI142" s="17"/>
      <c r="AJ142" s="17"/>
      <c r="AK142" s="17"/>
      <c r="AL142" s="17"/>
    </row>
    <row r="143" spans="1:38" hidden="1">
      <c r="A143" s="232">
        <v>46</v>
      </c>
      <c r="B143" s="257"/>
      <c r="C143" s="251" t="s">
        <v>417</v>
      </c>
      <c r="D143" s="252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  <c r="R143" s="252"/>
      <c r="S143" s="252"/>
      <c r="T143" s="252"/>
      <c r="U143" s="252"/>
      <c r="V143" s="252"/>
      <c r="W143" s="252"/>
      <c r="X143" s="252"/>
      <c r="Y143" s="252"/>
      <c r="Z143" s="252"/>
      <c r="AA143" s="252"/>
      <c r="AB143" s="253"/>
      <c r="AC143" s="237" t="s">
        <v>418</v>
      </c>
      <c r="AD143" s="238"/>
      <c r="AE143" s="238"/>
      <c r="AF143" s="239"/>
      <c r="AG143" s="17"/>
      <c r="AH143" s="17"/>
      <c r="AI143" s="17"/>
      <c r="AJ143" s="17"/>
      <c r="AK143" s="17"/>
      <c r="AL143" s="17"/>
    </row>
    <row r="144" spans="1:38" hidden="1">
      <c r="A144" s="232">
        <v>47</v>
      </c>
      <c r="B144" s="257"/>
      <c r="C144" s="251" t="s">
        <v>419</v>
      </c>
      <c r="D144" s="252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  <c r="R144" s="252"/>
      <c r="S144" s="252"/>
      <c r="T144" s="252"/>
      <c r="U144" s="252"/>
      <c r="V144" s="252"/>
      <c r="W144" s="252"/>
      <c r="X144" s="252"/>
      <c r="Y144" s="252"/>
      <c r="Z144" s="252"/>
      <c r="AA144" s="252"/>
      <c r="AB144" s="253"/>
      <c r="AC144" s="237" t="s">
        <v>420</v>
      </c>
      <c r="AD144" s="238"/>
      <c r="AE144" s="238"/>
      <c r="AF144" s="239"/>
      <c r="AG144" s="17"/>
      <c r="AH144" s="17"/>
      <c r="AI144" s="17"/>
      <c r="AJ144" s="17"/>
      <c r="AK144" s="17"/>
      <c r="AL144" s="17"/>
    </row>
    <row r="145" spans="1:38" hidden="1">
      <c r="A145" s="232">
        <v>48</v>
      </c>
      <c r="B145" s="257"/>
      <c r="C145" s="251" t="s">
        <v>421</v>
      </c>
      <c r="D145" s="252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  <c r="R145" s="252"/>
      <c r="S145" s="252"/>
      <c r="T145" s="252"/>
      <c r="U145" s="252"/>
      <c r="V145" s="252"/>
      <c r="W145" s="252"/>
      <c r="X145" s="252"/>
      <c r="Y145" s="252"/>
      <c r="Z145" s="252"/>
      <c r="AA145" s="252"/>
      <c r="AB145" s="253"/>
      <c r="AC145" s="237" t="s">
        <v>422</v>
      </c>
      <c r="AD145" s="238"/>
      <c r="AE145" s="238"/>
      <c r="AF145" s="239"/>
      <c r="AG145" s="17"/>
      <c r="AH145" s="17"/>
      <c r="AI145" s="17"/>
      <c r="AJ145" s="17"/>
      <c r="AK145" s="17"/>
      <c r="AL145" s="17"/>
    </row>
    <row r="146" spans="1:38" hidden="1">
      <c r="A146" s="232">
        <v>49</v>
      </c>
      <c r="B146" s="257"/>
      <c r="C146" s="251" t="s">
        <v>423</v>
      </c>
      <c r="D146" s="252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  <c r="R146" s="252"/>
      <c r="S146" s="252"/>
      <c r="T146" s="252"/>
      <c r="U146" s="252"/>
      <c r="V146" s="252"/>
      <c r="W146" s="252"/>
      <c r="X146" s="252"/>
      <c r="Y146" s="252"/>
      <c r="Z146" s="252"/>
      <c r="AA146" s="252"/>
      <c r="AB146" s="253"/>
      <c r="AC146" s="237" t="s">
        <v>424</v>
      </c>
      <c r="AD146" s="238"/>
      <c r="AE146" s="238"/>
      <c r="AF146" s="239"/>
      <c r="AG146" s="17"/>
      <c r="AH146" s="17"/>
      <c r="AI146" s="17"/>
      <c r="AJ146" s="17"/>
      <c r="AK146" s="17"/>
      <c r="AL146" s="17"/>
    </row>
    <row r="147" spans="1:38" hidden="1">
      <c r="A147" s="243">
        <v>50</v>
      </c>
      <c r="B147" s="258"/>
      <c r="C147" s="245" t="s">
        <v>425</v>
      </c>
      <c r="D147" s="246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  <c r="R147" s="246"/>
      <c r="S147" s="246"/>
      <c r="T147" s="246"/>
      <c r="U147" s="246"/>
      <c r="V147" s="246"/>
      <c r="W147" s="246"/>
      <c r="X147" s="246"/>
      <c r="Y147" s="246"/>
      <c r="Z147" s="246"/>
      <c r="AA147" s="246"/>
      <c r="AB147" s="247"/>
      <c r="AC147" s="248" t="s">
        <v>426</v>
      </c>
      <c r="AD147" s="249"/>
      <c r="AE147" s="249"/>
      <c r="AF147" s="250"/>
      <c r="AG147" s="17"/>
      <c r="AH147" s="17"/>
      <c r="AI147" s="17"/>
      <c r="AJ147" s="17"/>
      <c r="AK147" s="17"/>
      <c r="AL147" s="17"/>
    </row>
    <row r="148" spans="1:38" hidden="1">
      <c r="A148" s="232">
        <v>51</v>
      </c>
      <c r="B148" s="257"/>
      <c r="C148" s="251" t="s">
        <v>427</v>
      </c>
      <c r="D148" s="252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  <c r="R148" s="252"/>
      <c r="S148" s="252"/>
      <c r="T148" s="252"/>
      <c r="U148" s="252"/>
      <c r="V148" s="252"/>
      <c r="W148" s="252"/>
      <c r="X148" s="252"/>
      <c r="Y148" s="252"/>
      <c r="Z148" s="252"/>
      <c r="AA148" s="252"/>
      <c r="AB148" s="253"/>
      <c r="AC148" s="237" t="s">
        <v>428</v>
      </c>
      <c r="AD148" s="238"/>
      <c r="AE148" s="238"/>
      <c r="AF148" s="239"/>
      <c r="AG148" s="17"/>
      <c r="AH148" s="17"/>
      <c r="AI148" s="17"/>
      <c r="AJ148" s="17"/>
      <c r="AK148" s="17"/>
      <c r="AL148" s="17"/>
    </row>
    <row r="149" spans="1:38" hidden="1">
      <c r="A149" s="232">
        <v>52</v>
      </c>
      <c r="B149" s="257"/>
      <c r="C149" s="240" t="s">
        <v>429</v>
      </c>
      <c r="D149" s="241"/>
      <c r="E149" s="241"/>
      <c r="F149" s="241"/>
      <c r="G149" s="241"/>
      <c r="H149" s="241"/>
      <c r="I149" s="241"/>
      <c r="J149" s="241"/>
      <c r="K149" s="241"/>
      <c r="L149" s="241"/>
      <c r="M149" s="241"/>
      <c r="N149" s="241"/>
      <c r="O149" s="241"/>
      <c r="P149" s="241"/>
      <c r="Q149" s="241"/>
      <c r="R149" s="241"/>
      <c r="S149" s="241"/>
      <c r="T149" s="241"/>
      <c r="U149" s="241"/>
      <c r="V149" s="241"/>
      <c r="W149" s="241"/>
      <c r="X149" s="241"/>
      <c r="Y149" s="241"/>
      <c r="Z149" s="241"/>
      <c r="AA149" s="241"/>
      <c r="AB149" s="242"/>
      <c r="AC149" s="237" t="s">
        <v>430</v>
      </c>
      <c r="AD149" s="238"/>
      <c r="AE149" s="238"/>
      <c r="AF149" s="239"/>
      <c r="AG149" s="17"/>
      <c r="AH149" s="17"/>
      <c r="AI149" s="17"/>
      <c r="AJ149" s="17"/>
      <c r="AK149" s="17"/>
      <c r="AL149" s="17"/>
    </row>
    <row r="150" spans="1:38" hidden="1">
      <c r="A150" s="232">
        <v>53</v>
      </c>
      <c r="B150" s="257"/>
      <c r="C150" s="251" t="s">
        <v>431</v>
      </c>
      <c r="D150" s="252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  <c r="R150" s="252"/>
      <c r="S150" s="252"/>
      <c r="T150" s="252"/>
      <c r="U150" s="252"/>
      <c r="V150" s="252"/>
      <c r="W150" s="252"/>
      <c r="X150" s="252"/>
      <c r="Y150" s="252"/>
      <c r="Z150" s="252"/>
      <c r="AA150" s="252"/>
      <c r="AB150" s="253"/>
      <c r="AC150" s="237" t="s">
        <v>432</v>
      </c>
      <c r="AD150" s="238"/>
      <c r="AE150" s="238"/>
      <c r="AF150" s="239"/>
      <c r="AG150" s="17"/>
      <c r="AH150" s="17"/>
      <c r="AI150" s="17"/>
      <c r="AJ150" s="17"/>
      <c r="AK150" s="17"/>
      <c r="AL150" s="17"/>
    </row>
    <row r="151" spans="1:38" hidden="1">
      <c r="A151" s="243">
        <v>54</v>
      </c>
      <c r="B151" s="258"/>
      <c r="C151" s="245" t="s">
        <v>433</v>
      </c>
      <c r="D151" s="246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  <c r="R151" s="246"/>
      <c r="S151" s="246"/>
      <c r="T151" s="246"/>
      <c r="U151" s="246"/>
      <c r="V151" s="246"/>
      <c r="W151" s="246"/>
      <c r="X151" s="246"/>
      <c r="Y151" s="246"/>
      <c r="Z151" s="246"/>
      <c r="AA151" s="246"/>
      <c r="AB151" s="247"/>
      <c r="AC151" s="248" t="s">
        <v>434</v>
      </c>
      <c r="AD151" s="249"/>
      <c r="AE151" s="249"/>
      <c r="AF151" s="250"/>
      <c r="AG151" s="17"/>
      <c r="AH151" s="17"/>
      <c r="AI151" s="17"/>
      <c r="AJ151" s="17"/>
      <c r="AK151" s="17"/>
      <c r="AL151" s="17"/>
    </row>
    <row r="152" spans="1:38" hidden="1">
      <c r="A152" s="232">
        <v>55</v>
      </c>
      <c r="B152" s="257"/>
      <c r="C152" s="251" t="s">
        <v>435</v>
      </c>
      <c r="D152" s="252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  <c r="R152" s="252"/>
      <c r="S152" s="252"/>
      <c r="T152" s="252"/>
      <c r="U152" s="252"/>
      <c r="V152" s="252"/>
      <c r="W152" s="252"/>
      <c r="X152" s="252"/>
      <c r="Y152" s="252"/>
      <c r="Z152" s="252"/>
      <c r="AA152" s="252"/>
      <c r="AB152" s="253"/>
      <c r="AC152" s="237" t="s">
        <v>436</v>
      </c>
      <c r="AD152" s="238"/>
      <c r="AE152" s="238"/>
      <c r="AF152" s="239"/>
      <c r="AG152" s="17"/>
      <c r="AH152" s="17"/>
      <c r="AI152" s="17"/>
      <c r="AJ152" s="17"/>
      <c r="AK152" s="17"/>
      <c r="AL152" s="17"/>
    </row>
    <row r="153" spans="1:38" hidden="1">
      <c r="A153" s="232">
        <v>56</v>
      </c>
      <c r="B153" s="257"/>
      <c r="C153" s="240" t="s">
        <v>437</v>
      </c>
      <c r="D153" s="241"/>
      <c r="E153" s="241"/>
      <c r="F153" s="241"/>
      <c r="G153" s="241"/>
      <c r="H153" s="241"/>
      <c r="I153" s="241"/>
      <c r="J153" s="241"/>
      <c r="K153" s="241"/>
      <c r="L153" s="241"/>
      <c r="M153" s="241"/>
      <c r="N153" s="241"/>
      <c r="O153" s="241"/>
      <c r="P153" s="241"/>
      <c r="Q153" s="241"/>
      <c r="R153" s="241"/>
      <c r="S153" s="241"/>
      <c r="T153" s="241"/>
      <c r="U153" s="241"/>
      <c r="V153" s="241"/>
      <c r="W153" s="241"/>
      <c r="X153" s="241"/>
      <c r="Y153" s="241"/>
      <c r="Z153" s="241"/>
      <c r="AA153" s="241"/>
      <c r="AB153" s="242"/>
      <c r="AC153" s="237" t="s">
        <v>438</v>
      </c>
      <c r="AD153" s="238"/>
      <c r="AE153" s="238"/>
      <c r="AF153" s="239"/>
      <c r="AG153" s="17"/>
      <c r="AH153" s="17"/>
      <c r="AI153" s="17"/>
      <c r="AJ153" s="17"/>
      <c r="AK153" s="17"/>
      <c r="AL153" s="17"/>
    </row>
    <row r="154" spans="1:38" hidden="1">
      <c r="A154" s="232">
        <v>57</v>
      </c>
      <c r="B154" s="257"/>
      <c r="C154" s="251" t="s">
        <v>439</v>
      </c>
      <c r="D154" s="252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  <c r="R154" s="252"/>
      <c r="S154" s="252"/>
      <c r="T154" s="252"/>
      <c r="U154" s="252"/>
      <c r="V154" s="252"/>
      <c r="W154" s="252"/>
      <c r="X154" s="252"/>
      <c r="Y154" s="252"/>
      <c r="Z154" s="252"/>
      <c r="AA154" s="252"/>
      <c r="AB154" s="253"/>
      <c r="AC154" s="237" t="s">
        <v>440</v>
      </c>
      <c r="AD154" s="238"/>
      <c r="AE154" s="238"/>
      <c r="AF154" s="239"/>
      <c r="AG154" s="17"/>
      <c r="AH154" s="17"/>
      <c r="AI154" s="17"/>
      <c r="AJ154" s="17"/>
      <c r="AK154" s="17"/>
      <c r="AL154" s="17"/>
    </row>
    <row r="155" spans="1:38" hidden="1">
      <c r="A155" s="243">
        <v>58</v>
      </c>
      <c r="B155" s="258"/>
      <c r="C155" s="245" t="s">
        <v>441</v>
      </c>
      <c r="D155" s="246"/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  <c r="R155" s="246"/>
      <c r="S155" s="246"/>
      <c r="T155" s="246"/>
      <c r="U155" s="246"/>
      <c r="V155" s="246"/>
      <c r="W155" s="246"/>
      <c r="X155" s="246"/>
      <c r="Y155" s="246"/>
      <c r="Z155" s="246"/>
      <c r="AA155" s="246"/>
      <c r="AB155" s="247"/>
      <c r="AC155" s="248" t="s">
        <v>442</v>
      </c>
      <c r="AD155" s="249"/>
      <c r="AE155" s="249"/>
      <c r="AF155" s="250"/>
      <c r="AG155" s="17"/>
      <c r="AH155" s="17"/>
      <c r="AI155" s="17"/>
      <c r="AJ155" s="17"/>
      <c r="AK155" s="17"/>
      <c r="AL155" s="17"/>
    </row>
    <row r="156" spans="1:38">
      <c r="A156" s="243">
        <v>59</v>
      </c>
      <c r="B156" s="258"/>
      <c r="C156" s="254" t="s">
        <v>443</v>
      </c>
      <c r="D156" s="255"/>
      <c r="E156" s="255"/>
      <c r="F156" s="255"/>
      <c r="G156" s="255"/>
      <c r="H156" s="255"/>
      <c r="I156" s="255"/>
      <c r="J156" s="255"/>
      <c r="K156" s="255"/>
      <c r="L156" s="255"/>
      <c r="M156" s="255"/>
      <c r="N156" s="255"/>
      <c r="O156" s="255"/>
      <c r="P156" s="255"/>
      <c r="Q156" s="255"/>
      <c r="R156" s="255"/>
      <c r="S156" s="255"/>
      <c r="T156" s="255"/>
      <c r="U156" s="255"/>
      <c r="V156" s="255"/>
      <c r="W156" s="255"/>
      <c r="X156" s="255"/>
      <c r="Y156" s="255"/>
      <c r="Z156" s="255"/>
      <c r="AA156" s="255"/>
      <c r="AB156" s="256"/>
      <c r="AC156" s="248" t="s">
        <v>444</v>
      </c>
      <c r="AD156" s="249"/>
      <c r="AE156" s="249"/>
      <c r="AF156" s="250"/>
      <c r="AG156" s="17">
        <f>AG141+AG110</f>
        <v>0</v>
      </c>
      <c r="AH156" s="17">
        <f t="shared" ref="AH156:AJ156" si="11">AH151+AH141</f>
        <v>26259</v>
      </c>
      <c r="AI156" s="17">
        <f t="shared" si="11"/>
        <v>0</v>
      </c>
      <c r="AJ156" s="17">
        <f t="shared" si="11"/>
        <v>0</v>
      </c>
      <c r="AK156" s="17">
        <f>AK151+AK141</f>
        <v>26259</v>
      </c>
      <c r="AL156" s="17"/>
    </row>
    <row r="157" spans="1:38" ht="30" hidden="1" customHeight="1">
      <c r="A157" s="18">
        <v>60</v>
      </c>
      <c r="C157" s="259" t="s">
        <v>547</v>
      </c>
      <c r="D157" s="260"/>
      <c r="E157" s="260"/>
      <c r="F157" s="260"/>
      <c r="G157" s="260"/>
      <c r="H157" s="260"/>
      <c r="I157" s="260"/>
      <c r="J157" s="260"/>
      <c r="K157" s="260"/>
      <c r="AC157" s="19"/>
      <c r="AG157" s="17"/>
      <c r="AH157" s="17"/>
      <c r="AI157" s="17"/>
      <c r="AJ157" s="17"/>
      <c r="AK157" s="17"/>
      <c r="AL157" s="17"/>
    </row>
    <row r="158" spans="1:38" hidden="1">
      <c r="A158" s="18">
        <v>61</v>
      </c>
      <c r="C158" s="254" t="s">
        <v>548</v>
      </c>
      <c r="D158" s="255"/>
      <c r="E158" s="255"/>
      <c r="F158" s="255"/>
      <c r="G158" s="255"/>
      <c r="H158" s="255"/>
      <c r="I158" s="255"/>
      <c r="J158" s="255"/>
      <c r="K158" s="255"/>
      <c r="AC158" s="19"/>
      <c r="AG158" s="17"/>
      <c r="AH158" s="17"/>
      <c r="AI158" s="17"/>
      <c r="AJ158" s="17"/>
      <c r="AK158" s="17"/>
      <c r="AL158" s="17"/>
    </row>
    <row r="159" spans="1:38" hidden="1">
      <c r="A159" s="18">
        <v>62</v>
      </c>
      <c r="C159" s="251" t="s">
        <v>549</v>
      </c>
      <c r="D159" s="252"/>
      <c r="E159" s="252"/>
      <c r="F159" s="252"/>
      <c r="G159" s="252"/>
      <c r="H159" s="252"/>
      <c r="I159" s="252"/>
      <c r="J159" s="252"/>
      <c r="K159" s="252"/>
      <c r="AC159" s="19"/>
      <c r="AG159" s="17"/>
      <c r="AH159" s="17"/>
      <c r="AI159" s="17"/>
      <c r="AJ159" s="17"/>
      <c r="AK159" s="17"/>
      <c r="AL159" s="17"/>
    </row>
    <row r="160" spans="1:38" hidden="1">
      <c r="A160" s="18">
        <v>63</v>
      </c>
      <c r="C160" s="254" t="s">
        <v>550</v>
      </c>
      <c r="D160" s="255"/>
      <c r="E160" s="255"/>
      <c r="F160" s="255"/>
      <c r="G160" s="255"/>
      <c r="H160" s="255"/>
      <c r="I160" s="255"/>
      <c r="J160" s="255"/>
      <c r="K160" s="255"/>
      <c r="AC160" s="19"/>
      <c r="AG160" s="17"/>
      <c r="AH160" s="17"/>
      <c r="AI160" s="17"/>
      <c r="AJ160" s="17"/>
      <c r="AK160" s="17"/>
      <c r="AL160" s="17"/>
    </row>
    <row r="161" spans="1:38" hidden="1">
      <c r="A161" s="18">
        <v>64</v>
      </c>
      <c r="C161" s="251" t="s">
        <v>551</v>
      </c>
      <c r="D161" s="252"/>
      <c r="E161" s="252"/>
      <c r="F161" s="252"/>
      <c r="G161" s="252"/>
      <c r="H161" s="252"/>
      <c r="I161" s="252"/>
      <c r="J161" s="252"/>
      <c r="K161" s="252"/>
      <c r="AC161" s="19"/>
      <c r="AG161" s="17"/>
      <c r="AH161" s="17"/>
      <c r="AI161" s="17"/>
      <c r="AJ161" s="17"/>
      <c r="AK161" s="17"/>
      <c r="AL161" s="17"/>
    </row>
    <row r="162" spans="1:38" hidden="1">
      <c r="A162" s="18">
        <v>65</v>
      </c>
      <c r="C162" s="251" t="s">
        <v>552</v>
      </c>
      <c r="D162" s="252"/>
      <c r="E162" s="252"/>
      <c r="F162" s="252"/>
      <c r="G162" s="252"/>
      <c r="H162" s="252"/>
      <c r="I162" s="252"/>
      <c r="J162" s="252"/>
      <c r="K162" s="252"/>
      <c r="AC162" s="19"/>
      <c r="AG162" s="17"/>
      <c r="AH162" s="17"/>
      <c r="AI162" s="17"/>
      <c r="AJ162" s="17"/>
      <c r="AK162" s="17"/>
      <c r="AL162" s="17"/>
    </row>
    <row r="163" spans="1:38" ht="28.5" hidden="1" customHeight="1">
      <c r="A163" s="18">
        <v>66</v>
      </c>
      <c r="C163" s="259" t="s">
        <v>553</v>
      </c>
      <c r="D163" s="260"/>
      <c r="E163" s="260"/>
      <c r="F163" s="260"/>
      <c r="G163" s="260"/>
      <c r="H163" s="260"/>
      <c r="I163" s="260"/>
      <c r="J163" s="260"/>
      <c r="K163" s="260"/>
      <c r="AC163" s="19"/>
      <c r="AG163" s="17"/>
      <c r="AH163" s="17"/>
      <c r="AI163" s="17"/>
      <c r="AJ163" s="17"/>
      <c r="AK163" s="17"/>
      <c r="AL163" s="17"/>
    </row>
    <row r="164" spans="1:38" hidden="1">
      <c r="A164" s="18"/>
      <c r="C164" s="254"/>
      <c r="D164" s="255"/>
      <c r="E164" s="255"/>
      <c r="F164" s="255"/>
      <c r="G164" s="255"/>
      <c r="H164" s="255"/>
      <c r="I164" s="255"/>
      <c r="J164" s="255"/>
      <c r="K164" s="255"/>
      <c r="AC164" s="19"/>
      <c r="AG164" s="17"/>
      <c r="AH164" s="17"/>
      <c r="AI164" s="17"/>
      <c r="AJ164" s="17"/>
      <c r="AK164" s="17"/>
      <c r="AL164" s="17"/>
    </row>
    <row r="165" spans="1:38" hidden="1">
      <c r="A165" s="18"/>
      <c r="C165" s="254"/>
      <c r="D165" s="255"/>
      <c r="E165" s="255"/>
      <c r="F165" s="255"/>
      <c r="G165" s="255"/>
      <c r="H165" s="255"/>
      <c r="I165" s="255"/>
      <c r="J165" s="255"/>
      <c r="K165" s="255"/>
      <c r="AC165" s="19"/>
      <c r="AG165" s="17"/>
      <c r="AH165" s="17"/>
      <c r="AI165" s="17"/>
      <c r="AJ165" s="17"/>
      <c r="AK165" s="17"/>
      <c r="AL165" s="17"/>
    </row>
    <row r="166" spans="1:38" ht="15.75">
      <c r="A166" s="18">
        <v>60</v>
      </c>
      <c r="C166" s="259" t="s">
        <v>445</v>
      </c>
      <c r="D166" s="260"/>
      <c r="E166" s="260"/>
      <c r="F166" s="260"/>
      <c r="G166" s="260"/>
      <c r="H166" s="260"/>
      <c r="I166" s="260"/>
      <c r="J166" s="260"/>
      <c r="K166" s="260"/>
      <c r="AC166" s="19"/>
      <c r="AG166" s="17"/>
      <c r="AH166" s="17"/>
      <c r="AI166" s="17"/>
      <c r="AJ166" s="17"/>
      <c r="AK166" s="17"/>
      <c r="AL166" s="17"/>
    </row>
    <row r="167" spans="1:38">
      <c r="A167" s="261" t="s">
        <v>8</v>
      </c>
      <c r="B167" s="262"/>
      <c r="C167" s="223" t="s">
        <v>9</v>
      </c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19"/>
      <c r="AG167" s="17"/>
      <c r="AH167" s="17"/>
      <c r="AI167" s="17"/>
      <c r="AJ167" s="17"/>
      <c r="AK167" s="17"/>
      <c r="AL167" s="17"/>
    </row>
    <row r="168" spans="1:38" hidden="1">
      <c r="A168" s="263" t="s">
        <v>283</v>
      </c>
      <c r="B168" s="264"/>
      <c r="C168" s="265" t="s">
        <v>446</v>
      </c>
      <c r="D168" s="266"/>
      <c r="E168" s="266"/>
      <c r="F168" s="266"/>
      <c r="G168" s="266"/>
      <c r="H168" s="266"/>
      <c r="I168" s="266"/>
      <c r="J168" s="266"/>
      <c r="K168" s="266"/>
      <c r="L168" s="266"/>
      <c r="M168" s="266"/>
      <c r="N168" s="266"/>
      <c r="O168" s="266"/>
      <c r="P168" s="266"/>
      <c r="Q168" s="266"/>
      <c r="R168" s="266"/>
      <c r="S168" s="266"/>
      <c r="T168" s="266"/>
      <c r="U168" s="266"/>
      <c r="V168" s="266"/>
      <c r="W168" s="266"/>
      <c r="X168" s="266"/>
      <c r="Y168" s="266"/>
      <c r="Z168" s="266"/>
      <c r="AA168" s="266"/>
      <c r="AB168" s="267"/>
      <c r="AC168" s="268" t="s">
        <v>447</v>
      </c>
      <c r="AD168" s="269"/>
      <c r="AE168" s="269"/>
      <c r="AF168" s="269"/>
      <c r="AG168" s="17"/>
      <c r="AH168" s="17"/>
      <c r="AI168" s="17"/>
      <c r="AJ168" s="17"/>
      <c r="AK168" s="17"/>
      <c r="AL168" s="17"/>
    </row>
    <row r="169" spans="1:38" hidden="1">
      <c r="A169" s="263" t="s">
        <v>286</v>
      </c>
      <c r="B169" s="264"/>
      <c r="C169" s="265" t="s">
        <v>448</v>
      </c>
      <c r="D169" s="266"/>
      <c r="E169" s="266"/>
      <c r="F169" s="266"/>
      <c r="G169" s="266"/>
      <c r="H169" s="266"/>
      <c r="I169" s="266"/>
      <c r="J169" s="266"/>
      <c r="K169" s="266"/>
      <c r="L169" s="266"/>
      <c r="M169" s="266"/>
      <c r="N169" s="266"/>
      <c r="O169" s="266"/>
      <c r="P169" s="266"/>
      <c r="Q169" s="266"/>
      <c r="R169" s="266"/>
      <c r="S169" s="266"/>
      <c r="T169" s="266"/>
      <c r="U169" s="266"/>
      <c r="V169" s="266"/>
      <c r="W169" s="266"/>
      <c r="X169" s="266"/>
      <c r="Y169" s="266"/>
      <c r="Z169" s="266"/>
      <c r="AA169" s="266"/>
      <c r="AB169" s="267"/>
      <c r="AC169" s="268" t="s">
        <v>449</v>
      </c>
      <c r="AD169" s="269"/>
      <c r="AE169" s="269"/>
      <c r="AF169" s="269"/>
      <c r="AG169" s="17"/>
      <c r="AH169" s="17"/>
      <c r="AI169" s="17"/>
      <c r="AJ169" s="17"/>
      <c r="AK169" s="17"/>
      <c r="AL169" s="17"/>
    </row>
    <row r="170" spans="1:38" hidden="1">
      <c r="A170" s="263" t="s">
        <v>289</v>
      </c>
      <c r="B170" s="264"/>
      <c r="C170" s="265" t="s">
        <v>450</v>
      </c>
      <c r="D170" s="266"/>
      <c r="E170" s="266"/>
      <c r="F170" s="266"/>
      <c r="G170" s="266"/>
      <c r="H170" s="266"/>
      <c r="I170" s="266"/>
      <c r="J170" s="266"/>
      <c r="K170" s="266"/>
      <c r="L170" s="266"/>
      <c r="M170" s="266"/>
      <c r="N170" s="266"/>
      <c r="O170" s="266"/>
      <c r="P170" s="266"/>
      <c r="Q170" s="266"/>
      <c r="R170" s="266"/>
      <c r="S170" s="266"/>
      <c r="T170" s="266"/>
      <c r="U170" s="266"/>
      <c r="V170" s="266"/>
      <c r="W170" s="266"/>
      <c r="X170" s="266"/>
      <c r="Y170" s="266"/>
      <c r="Z170" s="266"/>
      <c r="AA170" s="266"/>
      <c r="AB170" s="267"/>
      <c r="AC170" s="268" t="s">
        <v>451</v>
      </c>
      <c r="AD170" s="269"/>
      <c r="AE170" s="269"/>
      <c r="AF170" s="269"/>
      <c r="AG170" s="17"/>
      <c r="AH170" s="17"/>
      <c r="AI170" s="17"/>
      <c r="AJ170" s="17"/>
      <c r="AK170" s="17"/>
      <c r="AL170" s="17"/>
    </row>
    <row r="171" spans="1:38" hidden="1">
      <c r="A171" s="270" t="s">
        <v>292</v>
      </c>
      <c r="B171" s="271"/>
      <c r="C171" s="272" t="s">
        <v>452</v>
      </c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4"/>
      <c r="AC171" s="275" t="s">
        <v>453</v>
      </c>
      <c r="AD171" s="276"/>
      <c r="AE171" s="276"/>
      <c r="AF171" s="276"/>
      <c r="AG171" s="17"/>
      <c r="AH171" s="17"/>
      <c r="AI171" s="17"/>
      <c r="AJ171" s="17"/>
      <c r="AK171" s="17"/>
      <c r="AL171" s="17"/>
    </row>
    <row r="172" spans="1:38" hidden="1">
      <c r="A172" s="263" t="s">
        <v>295</v>
      </c>
      <c r="B172" s="264"/>
      <c r="C172" s="277" t="s">
        <v>454</v>
      </c>
      <c r="D172" s="278"/>
      <c r="E172" s="278"/>
      <c r="F172" s="278"/>
      <c r="G172" s="278"/>
      <c r="H172" s="278"/>
      <c r="I172" s="278"/>
      <c r="J172" s="278"/>
      <c r="K172" s="278"/>
      <c r="L172" s="278"/>
      <c r="M172" s="278"/>
      <c r="N172" s="278"/>
      <c r="O172" s="278"/>
      <c r="P172" s="278"/>
      <c r="Q172" s="278"/>
      <c r="R172" s="278"/>
      <c r="S172" s="278"/>
      <c r="T172" s="278"/>
      <c r="U172" s="278"/>
      <c r="V172" s="278"/>
      <c r="W172" s="278"/>
      <c r="X172" s="278"/>
      <c r="Y172" s="278"/>
      <c r="Z172" s="278"/>
      <c r="AA172" s="278"/>
      <c r="AB172" s="279"/>
      <c r="AC172" s="268" t="s">
        <v>455</v>
      </c>
      <c r="AD172" s="269"/>
      <c r="AE172" s="269"/>
      <c r="AF172" s="269"/>
      <c r="AG172" s="17"/>
      <c r="AH172" s="17"/>
      <c r="AI172" s="17"/>
      <c r="AJ172" s="17"/>
      <c r="AK172" s="17"/>
      <c r="AL172" s="17"/>
    </row>
    <row r="173" spans="1:38" hidden="1">
      <c r="A173" s="263" t="s">
        <v>298</v>
      </c>
      <c r="B173" s="264"/>
      <c r="C173" s="277" t="s">
        <v>456</v>
      </c>
      <c r="D173" s="278"/>
      <c r="E173" s="278"/>
      <c r="F173" s="278"/>
      <c r="G173" s="278"/>
      <c r="H173" s="278"/>
      <c r="I173" s="278"/>
      <c r="J173" s="278"/>
      <c r="K173" s="278"/>
      <c r="L173" s="278"/>
      <c r="M173" s="278"/>
      <c r="N173" s="278"/>
      <c r="O173" s="278"/>
      <c r="P173" s="278"/>
      <c r="Q173" s="278"/>
      <c r="R173" s="278"/>
      <c r="S173" s="278"/>
      <c r="T173" s="278"/>
      <c r="U173" s="278"/>
      <c r="V173" s="278"/>
      <c r="W173" s="278"/>
      <c r="X173" s="278"/>
      <c r="Y173" s="278"/>
      <c r="Z173" s="278"/>
      <c r="AA173" s="278"/>
      <c r="AB173" s="279"/>
      <c r="AC173" s="268" t="s">
        <v>457</v>
      </c>
      <c r="AD173" s="269"/>
      <c r="AE173" s="269"/>
      <c r="AF173" s="269"/>
      <c r="AG173" s="17"/>
      <c r="AH173" s="17"/>
      <c r="AI173" s="17"/>
      <c r="AJ173" s="17"/>
      <c r="AK173" s="17"/>
      <c r="AL173" s="17"/>
    </row>
    <row r="174" spans="1:38" hidden="1">
      <c r="A174" s="263" t="s">
        <v>301</v>
      </c>
      <c r="B174" s="264"/>
      <c r="C174" s="265" t="s">
        <v>458</v>
      </c>
      <c r="D174" s="266"/>
      <c r="E174" s="266"/>
      <c r="F174" s="266"/>
      <c r="G174" s="266"/>
      <c r="H174" s="266"/>
      <c r="I174" s="266"/>
      <c r="J174" s="266"/>
      <c r="K174" s="266"/>
      <c r="L174" s="266"/>
      <c r="M174" s="266"/>
      <c r="N174" s="266"/>
      <c r="O174" s="266"/>
      <c r="P174" s="266"/>
      <c r="Q174" s="266"/>
      <c r="R174" s="266"/>
      <c r="S174" s="266"/>
      <c r="T174" s="266"/>
      <c r="U174" s="266"/>
      <c r="V174" s="266"/>
      <c r="W174" s="266"/>
      <c r="X174" s="266"/>
      <c r="Y174" s="266"/>
      <c r="Z174" s="266"/>
      <c r="AA174" s="266"/>
      <c r="AB174" s="267"/>
      <c r="AC174" s="268" t="s">
        <v>459</v>
      </c>
      <c r="AD174" s="269"/>
      <c r="AE174" s="269"/>
      <c r="AF174" s="269"/>
      <c r="AG174" s="17"/>
      <c r="AH174" s="17"/>
      <c r="AI174" s="17"/>
      <c r="AJ174" s="17"/>
      <c r="AK174" s="17"/>
      <c r="AL174" s="17"/>
    </row>
    <row r="175" spans="1:38" hidden="1">
      <c r="A175" s="263" t="s">
        <v>304</v>
      </c>
      <c r="B175" s="264"/>
      <c r="C175" s="265" t="s">
        <v>460</v>
      </c>
      <c r="D175" s="266"/>
      <c r="E175" s="266"/>
      <c r="F175" s="266"/>
      <c r="G175" s="266"/>
      <c r="H175" s="266"/>
      <c r="I175" s="266"/>
      <c r="J175" s="266"/>
      <c r="K175" s="266"/>
      <c r="L175" s="266"/>
      <c r="M175" s="266"/>
      <c r="N175" s="266"/>
      <c r="O175" s="266"/>
      <c r="P175" s="266"/>
      <c r="Q175" s="266"/>
      <c r="R175" s="266"/>
      <c r="S175" s="266"/>
      <c r="T175" s="266"/>
      <c r="U175" s="266"/>
      <c r="V175" s="266"/>
      <c r="W175" s="266"/>
      <c r="X175" s="266"/>
      <c r="Y175" s="266"/>
      <c r="Z175" s="266"/>
      <c r="AA175" s="266"/>
      <c r="AB175" s="267"/>
      <c r="AC175" s="268" t="s">
        <v>461</v>
      </c>
      <c r="AD175" s="269"/>
      <c r="AE175" s="269"/>
      <c r="AF175" s="269"/>
      <c r="AG175" s="17"/>
      <c r="AH175" s="17"/>
      <c r="AI175" s="17"/>
      <c r="AJ175" s="17"/>
      <c r="AK175" s="17"/>
      <c r="AL175" s="17"/>
    </row>
    <row r="176" spans="1:38" hidden="1">
      <c r="A176" s="270" t="s">
        <v>307</v>
      </c>
      <c r="B176" s="271"/>
      <c r="C176" s="280" t="s">
        <v>462</v>
      </c>
      <c r="D176" s="281"/>
      <c r="E176" s="281"/>
      <c r="F176" s="281"/>
      <c r="G176" s="281"/>
      <c r="H176" s="281"/>
      <c r="I176" s="281"/>
      <c r="J176" s="281"/>
      <c r="K176" s="281"/>
      <c r="L176" s="281"/>
      <c r="M176" s="281"/>
      <c r="N176" s="281"/>
      <c r="O176" s="281"/>
      <c r="P176" s="281"/>
      <c r="Q176" s="281"/>
      <c r="R176" s="281"/>
      <c r="S176" s="281"/>
      <c r="T176" s="281"/>
      <c r="U176" s="281"/>
      <c r="V176" s="281"/>
      <c r="W176" s="281"/>
      <c r="X176" s="281"/>
      <c r="Y176" s="281"/>
      <c r="Z176" s="281"/>
      <c r="AA176" s="281"/>
      <c r="AB176" s="282"/>
      <c r="AC176" s="275" t="s">
        <v>463</v>
      </c>
      <c r="AD176" s="276"/>
      <c r="AE176" s="276"/>
      <c r="AF176" s="276"/>
      <c r="AG176" s="17"/>
      <c r="AH176" s="17"/>
      <c r="AI176" s="17"/>
      <c r="AJ176" s="17"/>
      <c r="AK176" s="17"/>
      <c r="AL176" s="17"/>
    </row>
    <row r="177" spans="1:38" hidden="1">
      <c r="A177" s="263" t="s">
        <v>310</v>
      </c>
      <c r="B177" s="264"/>
      <c r="C177" s="277" t="s">
        <v>464</v>
      </c>
      <c r="D177" s="278"/>
      <c r="E177" s="278"/>
      <c r="F177" s="278"/>
      <c r="G177" s="278"/>
      <c r="H177" s="278"/>
      <c r="I177" s="278"/>
      <c r="J177" s="278"/>
      <c r="K177" s="278"/>
      <c r="L177" s="278"/>
      <c r="M177" s="278"/>
      <c r="N177" s="278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  <c r="Z177" s="278"/>
      <c r="AA177" s="278"/>
      <c r="AB177" s="279"/>
      <c r="AC177" s="268" t="s">
        <v>465</v>
      </c>
      <c r="AD177" s="269"/>
      <c r="AE177" s="269"/>
      <c r="AF177" s="269"/>
      <c r="AG177" s="17"/>
      <c r="AH177" s="17"/>
      <c r="AI177" s="17"/>
      <c r="AJ177" s="17"/>
      <c r="AK177" s="17"/>
      <c r="AL177" s="17"/>
    </row>
    <row r="178" spans="1:38" hidden="1">
      <c r="A178" s="263" t="s">
        <v>313</v>
      </c>
      <c r="B178" s="264"/>
      <c r="C178" s="277" t="s">
        <v>466</v>
      </c>
      <c r="D178" s="278"/>
      <c r="E178" s="278"/>
      <c r="F178" s="278"/>
      <c r="G178" s="278"/>
      <c r="H178" s="278"/>
      <c r="I178" s="278"/>
      <c r="J178" s="278"/>
      <c r="K178" s="278"/>
      <c r="L178" s="278"/>
      <c r="M178" s="278"/>
      <c r="N178" s="278"/>
      <c r="O178" s="278"/>
      <c r="P178" s="278"/>
      <c r="Q178" s="278"/>
      <c r="R178" s="278"/>
      <c r="S178" s="278"/>
      <c r="T178" s="278"/>
      <c r="U178" s="278"/>
      <c r="V178" s="278"/>
      <c r="W178" s="278"/>
      <c r="X178" s="278"/>
      <c r="Y178" s="278"/>
      <c r="Z178" s="278"/>
      <c r="AA178" s="278"/>
      <c r="AB178" s="279"/>
      <c r="AC178" s="268" t="s">
        <v>467</v>
      </c>
      <c r="AD178" s="269"/>
      <c r="AE178" s="269"/>
      <c r="AF178" s="269"/>
      <c r="AG178" s="17"/>
      <c r="AH178" s="17"/>
      <c r="AI178" s="17"/>
      <c r="AJ178" s="17"/>
      <c r="AK178" s="17"/>
      <c r="AL178" s="17"/>
    </row>
    <row r="179" spans="1:38" hidden="1">
      <c r="A179" s="263" t="s">
        <v>316</v>
      </c>
      <c r="B179" s="264"/>
      <c r="C179" s="277" t="s">
        <v>468</v>
      </c>
      <c r="D179" s="278"/>
      <c r="E179" s="278"/>
      <c r="F179" s="278"/>
      <c r="G179" s="278"/>
      <c r="H179" s="278"/>
      <c r="I179" s="278"/>
      <c r="J179" s="278"/>
      <c r="K179" s="278"/>
      <c r="L179" s="278"/>
      <c r="M179" s="278"/>
      <c r="N179" s="278"/>
      <c r="O179" s="278"/>
      <c r="P179" s="278"/>
      <c r="Q179" s="278"/>
      <c r="R179" s="278"/>
      <c r="S179" s="278"/>
      <c r="T179" s="278"/>
      <c r="U179" s="278"/>
      <c r="V179" s="278"/>
      <c r="W179" s="278"/>
      <c r="X179" s="278"/>
      <c r="Y179" s="278"/>
      <c r="Z179" s="278"/>
      <c r="AA179" s="278"/>
      <c r="AB179" s="279"/>
      <c r="AC179" s="268" t="s">
        <v>469</v>
      </c>
      <c r="AD179" s="269"/>
      <c r="AE179" s="269"/>
      <c r="AF179" s="269"/>
      <c r="AG179" s="17"/>
      <c r="AH179" s="17"/>
      <c r="AI179" s="17"/>
      <c r="AJ179" s="17"/>
      <c r="AK179" s="17"/>
      <c r="AL179" s="17"/>
    </row>
    <row r="180" spans="1:38" hidden="1">
      <c r="A180" s="263" t="s">
        <v>319</v>
      </c>
      <c r="B180" s="264"/>
      <c r="C180" s="277" t="s">
        <v>470</v>
      </c>
      <c r="D180" s="278"/>
      <c r="E180" s="278"/>
      <c r="F180" s="278"/>
      <c r="G180" s="278"/>
      <c r="H180" s="278"/>
      <c r="I180" s="278"/>
      <c r="J180" s="278"/>
      <c r="K180" s="278"/>
      <c r="L180" s="278"/>
      <c r="M180" s="278"/>
      <c r="N180" s="278"/>
      <c r="O180" s="278"/>
      <c r="P180" s="278"/>
      <c r="Q180" s="278"/>
      <c r="R180" s="278"/>
      <c r="S180" s="278"/>
      <c r="T180" s="278"/>
      <c r="U180" s="278"/>
      <c r="V180" s="278"/>
      <c r="W180" s="278"/>
      <c r="X180" s="278"/>
      <c r="Y180" s="278"/>
      <c r="Z180" s="278"/>
      <c r="AA180" s="278"/>
      <c r="AB180" s="279"/>
      <c r="AC180" s="268" t="s">
        <v>471</v>
      </c>
      <c r="AD180" s="269"/>
      <c r="AE180" s="269"/>
      <c r="AF180" s="269"/>
      <c r="AG180" s="17"/>
      <c r="AH180" s="17"/>
      <c r="AI180" s="17"/>
      <c r="AJ180" s="17"/>
      <c r="AK180" s="17"/>
      <c r="AL180" s="17"/>
    </row>
    <row r="181" spans="1:38" hidden="1">
      <c r="A181" s="263" t="s">
        <v>322</v>
      </c>
      <c r="B181" s="264"/>
      <c r="C181" s="277" t="s">
        <v>472</v>
      </c>
      <c r="D181" s="278"/>
      <c r="E181" s="278"/>
      <c r="F181" s="278"/>
      <c r="G181" s="278"/>
      <c r="H181" s="278"/>
      <c r="I181" s="278"/>
      <c r="J181" s="278"/>
      <c r="K181" s="278"/>
      <c r="L181" s="278"/>
      <c r="M181" s="278"/>
      <c r="N181" s="278"/>
      <c r="O181" s="278"/>
      <c r="P181" s="278"/>
      <c r="Q181" s="278"/>
      <c r="R181" s="278"/>
      <c r="S181" s="278"/>
      <c r="T181" s="278"/>
      <c r="U181" s="278"/>
      <c r="V181" s="278"/>
      <c r="W181" s="278"/>
      <c r="X181" s="278"/>
      <c r="Y181" s="278"/>
      <c r="Z181" s="278"/>
      <c r="AA181" s="278"/>
      <c r="AB181" s="279"/>
      <c r="AC181" s="268" t="s">
        <v>473</v>
      </c>
      <c r="AD181" s="269"/>
      <c r="AE181" s="269"/>
      <c r="AF181" s="269"/>
      <c r="AG181" s="17"/>
      <c r="AH181" s="17"/>
      <c r="AI181" s="17"/>
      <c r="AJ181" s="17"/>
      <c r="AK181" s="17"/>
      <c r="AL181" s="17"/>
    </row>
    <row r="182" spans="1:38" hidden="1">
      <c r="A182" s="263" t="s">
        <v>325</v>
      </c>
      <c r="B182" s="264"/>
      <c r="C182" s="277" t="s">
        <v>474</v>
      </c>
      <c r="D182" s="278"/>
      <c r="E182" s="278"/>
      <c r="F182" s="278"/>
      <c r="G182" s="278"/>
      <c r="H182" s="278"/>
      <c r="I182" s="278"/>
      <c r="J182" s="278"/>
      <c r="K182" s="278"/>
      <c r="L182" s="278"/>
      <c r="M182" s="278"/>
      <c r="N182" s="278"/>
      <c r="O182" s="278"/>
      <c r="P182" s="278"/>
      <c r="Q182" s="278"/>
      <c r="R182" s="278"/>
      <c r="S182" s="278"/>
      <c r="T182" s="278"/>
      <c r="U182" s="278"/>
      <c r="V182" s="278"/>
      <c r="W182" s="278"/>
      <c r="X182" s="278"/>
      <c r="Y182" s="278"/>
      <c r="Z182" s="278"/>
      <c r="AA182" s="278"/>
      <c r="AB182" s="279"/>
      <c r="AC182" s="268" t="s">
        <v>475</v>
      </c>
      <c r="AD182" s="269"/>
      <c r="AE182" s="269"/>
      <c r="AF182" s="269"/>
      <c r="AG182" s="17"/>
      <c r="AH182" s="17"/>
      <c r="AI182" s="17"/>
      <c r="AJ182" s="17"/>
      <c r="AK182" s="17"/>
      <c r="AL182" s="17"/>
    </row>
    <row r="183" spans="1:38" hidden="1">
      <c r="A183" s="270" t="s">
        <v>328</v>
      </c>
      <c r="B183" s="271"/>
      <c r="C183" s="280" t="s">
        <v>476</v>
      </c>
      <c r="D183" s="281"/>
      <c r="E183" s="281"/>
      <c r="F183" s="281"/>
      <c r="G183" s="281"/>
      <c r="H183" s="281"/>
      <c r="I183" s="281"/>
      <c r="J183" s="281"/>
      <c r="K183" s="281"/>
      <c r="L183" s="281"/>
      <c r="M183" s="281"/>
      <c r="N183" s="281"/>
      <c r="O183" s="281"/>
      <c r="P183" s="281"/>
      <c r="Q183" s="281"/>
      <c r="R183" s="281"/>
      <c r="S183" s="281"/>
      <c r="T183" s="281"/>
      <c r="U183" s="281"/>
      <c r="V183" s="281"/>
      <c r="W183" s="281"/>
      <c r="X183" s="281"/>
      <c r="Y183" s="281"/>
      <c r="Z183" s="281"/>
      <c r="AA183" s="281"/>
      <c r="AB183" s="282"/>
      <c r="AC183" s="275" t="s">
        <v>477</v>
      </c>
      <c r="AD183" s="276"/>
      <c r="AE183" s="276"/>
      <c r="AF183" s="276"/>
      <c r="AG183" s="17"/>
      <c r="AH183" s="17"/>
      <c r="AI183" s="17"/>
      <c r="AJ183" s="17"/>
      <c r="AK183" s="17"/>
      <c r="AL183" s="17"/>
    </row>
    <row r="184" spans="1:38" hidden="1">
      <c r="A184" s="263" t="s">
        <v>331</v>
      </c>
      <c r="B184" s="264"/>
      <c r="C184" s="277" t="s">
        <v>478</v>
      </c>
      <c r="D184" s="278"/>
      <c r="E184" s="278"/>
      <c r="F184" s="278"/>
      <c r="G184" s="278"/>
      <c r="H184" s="278"/>
      <c r="I184" s="278"/>
      <c r="J184" s="278"/>
      <c r="K184" s="278"/>
      <c r="L184" s="278"/>
      <c r="M184" s="278"/>
      <c r="N184" s="278"/>
      <c r="O184" s="278"/>
      <c r="P184" s="278"/>
      <c r="Q184" s="278"/>
      <c r="R184" s="278"/>
      <c r="S184" s="278"/>
      <c r="T184" s="278"/>
      <c r="U184" s="278"/>
      <c r="V184" s="278"/>
      <c r="W184" s="278"/>
      <c r="X184" s="278"/>
      <c r="Y184" s="278"/>
      <c r="Z184" s="278"/>
      <c r="AA184" s="278"/>
      <c r="AB184" s="279"/>
      <c r="AC184" s="268" t="s">
        <v>479</v>
      </c>
      <c r="AD184" s="269"/>
      <c r="AE184" s="269"/>
      <c r="AF184" s="269"/>
      <c r="AG184" s="17"/>
      <c r="AH184" s="17"/>
      <c r="AI184" s="17"/>
      <c r="AJ184" s="17"/>
      <c r="AK184" s="17"/>
      <c r="AL184" s="17"/>
    </row>
    <row r="185" spans="1:38" hidden="1">
      <c r="A185" s="263" t="s">
        <v>334</v>
      </c>
      <c r="B185" s="264"/>
      <c r="C185" s="265" t="s">
        <v>480</v>
      </c>
      <c r="D185" s="266"/>
      <c r="E185" s="266"/>
      <c r="F185" s="266"/>
      <c r="G185" s="266"/>
      <c r="H185" s="266"/>
      <c r="I185" s="266"/>
      <c r="J185" s="266"/>
      <c r="K185" s="266"/>
      <c r="L185" s="266"/>
      <c r="M185" s="266"/>
      <c r="N185" s="266"/>
      <c r="O185" s="266"/>
      <c r="P185" s="266"/>
      <c r="Q185" s="266"/>
      <c r="R185" s="266"/>
      <c r="S185" s="266"/>
      <c r="T185" s="266"/>
      <c r="U185" s="266"/>
      <c r="V185" s="266"/>
      <c r="W185" s="266"/>
      <c r="X185" s="266"/>
      <c r="Y185" s="266"/>
      <c r="Z185" s="266"/>
      <c r="AA185" s="266"/>
      <c r="AB185" s="267"/>
      <c r="AC185" s="268" t="s">
        <v>481</v>
      </c>
      <c r="AD185" s="269"/>
      <c r="AE185" s="269"/>
      <c r="AF185" s="269"/>
      <c r="AG185" s="17"/>
      <c r="AH185" s="17"/>
      <c r="AI185" s="17"/>
      <c r="AJ185" s="17"/>
      <c r="AK185" s="17"/>
      <c r="AL185" s="17"/>
    </row>
    <row r="186" spans="1:38" hidden="1">
      <c r="A186" s="263" t="s">
        <v>337</v>
      </c>
      <c r="B186" s="264"/>
      <c r="C186" s="277" t="s">
        <v>482</v>
      </c>
      <c r="D186" s="278"/>
      <c r="E186" s="278"/>
      <c r="F186" s="278"/>
      <c r="G186" s="278"/>
      <c r="H186" s="278"/>
      <c r="I186" s="278"/>
      <c r="J186" s="278"/>
      <c r="K186" s="278"/>
      <c r="L186" s="278"/>
      <c r="M186" s="278"/>
      <c r="N186" s="278"/>
      <c r="O186" s="278"/>
      <c r="P186" s="278"/>
      <c r="Q186" s="278"/>
      <c r="R186" s="278"/>
      <c r="S186" s="278"/>
      <c r="T186" s="278"/>
      <c r="U186" s="278"/>
      <c r="V186" s="278"/>
      <c r="W186" s="278"/>
      <c r="X186" s="278"/>
      <c r="Y186" s="278"/>
      <c r="Z186" s="278"/>
      <c r="AA186" s="278"/>
      <c r="AB186" s="279"/>
      <c r="AC186" s="268" t="s">
        <v>483</v>
      </c>
      <c r="AD186" s="269"/>
      <c r="AE186" s="269"/>
      <c r="AF186" s="269"/>
      <c r="AG186" s="17"/>
      <c r="AH186" s="17"/>
      <c r="AI186" s="17"/>
      <c r="AJ186" s="17"/>
      <c r="AK186" s="17"/>
      <c r="AL186" s="17"/>
    </row>
    <row r="187" spans="1:38" hidden="1">
      <c r="A187" s="263" t="s">
        <v>340</v>
      </c>
      <c r="B187" s="264"/>
      <c r="C187" s="277" t="s">
        <v>484</v>
      </c>
      <c r="D187" s="278"/>
      <c r="E187" s="278"/>
      <c r="F187" s="278"/>
      <c r="G187" s="278"/>
      <c r="H187" s="278"/>
      <c r="I187" s="278"/>
      <c r="J187" s="278"/>
      <c r="K187" s="278"/>
      <c r="L187" s="278"/>
      <c r="M187" s="278"/>
      <c r="N187" s="278"/>
      <c r="O187" s="278"/>
      <c r="P187" s="278"/>
      <c r="Q187" s="278"/>
      <c r="R187" s="278"/>
      <c r="S187" s="278"/>
      <c r="T187" s="278"/>
      <c r="U187" s="278"/>
      <c r="V187" s="278"/>
      <c r="W187" s="278"/>
      <c r="X187" s="278"/>
      <c r="Y187" s="278"/>
      <c r="Z187" s="278"/>
      <c r="AA187" s="278"/>
      <c r="AB187" s="279"/>
      <c r="AC187" s="268" t="s">
        <v>485</v>
      </c>
      <c r="AD187" s="269"/>
      <c r="AE187" s="269"/>
      <c r="AF187" s="269"/>
      <c r="AG187" s="17"/>
      <c r="AH187" s="17"/>
      <c r="AI187" s="17"/>
      <c r="AJ187" s="17"/>
      <c r="AK187" s="17"/>
      <c r="AL187" s="17"/>
    </row>
    <row r="188" spans="1:38" hidden="1">
      <c r="A188" s="270" t="s">
        <v>343</v>
      </c>
      <c r="B188" s="271"/>
      <c r="C188" s="280" t="s">
        <v>486</v>
      </c>
      <c r="D188" s="281"/>
      <c r="E188" s="281"/>
      <c r="F188" s="281"/>
      <c r="G188" s="281"/>
      <c r="H188" s="281"/>
      <c r="I188" s="281"/>
      <c r="J188" s="281"/>
      <c r="K188" s="281"/>
      <c r="L188" s="281"/>
      <c r="M188" s="281"/>
      <c r="N188" s="281"/>
      <c r="O188" s="281"/>
      <c r="P188" s="281"/>
      <c r="Q188" s="281"/>
      <c r="R188" s="281"/>
      <c r="S188" s="281"/>
      <c r="T188" s="281"/>
      <c r="U188" s="281"/>
      <c r="V188" s="281"/>
      <c r="W188" s="281"/>
      <c r="X188" s="281"/>
      <c r="Y188" s="281"/>
      <c r="Z188" s="281"/>
      <c r="AA188" s="281"/>
      <c r="AB188" s="282"/>
      <c r="AC188" s="275" t="s">
        <v>487</v>
      </c>
      <c r="AD188" s="276"/>
      <c r="AE188" s="276"/>
      <c r="AF188" s="276"/>
      <c r="AG188" s="17"/>
      <c r="AH188" s="17"/>
      <c r="AI188" s="17"/>
      <c r="AJ188" s="17"/>
      <c r="AK188" s="17"/>
      <c r="AL188" s="17"/>
    </row>
    <row r="189" spans="1:38" hidden="1">
      <c r="A189" s="263" t="s">
        <v>346</v>
      </c>
      <c r="B189" s="264"/>
      <c r="C189" s="265" t="s">
        <v>488</v>
      </c>
      <c r="D189" s="266"/>
      <c r="E189" s="266"/>
      <c r="F189" s="266"/>
      <c r="G189" s="266"/>
      <c r="H189" s="266"/>
      <c r="I189" s="266"/>
      <c r="J189" s="266"/>
      <c r="K189" s="266"/>
      <c r="L189" s="266"/>
      <c r="M189" s="266"/>
      <c r="N189" s="266"/>
      <c r="O189" s="266"/>
      <c r="P189" s="266"/>
      <c r="Q189" s="266"/>
      <c r="R189" s="266"/>
      <c r="S189" s="266"/>
      <c r="T189" s="266"/>
      <c r="U189" s="266"/>
      <c r="V189" s="266"/>
      <c r="W189" s="266"/>
      <c r="X189" s="266"/>
      <c r="Y189" s="266"/>
      <c r="Z189" s="266"/>
      <c r="AA189" s="266"/>
      <c r="AB189" s="267"/>
      <c r="AC189" s="268" t="s">
        <v>489</v>
      </c>
      <c r="AD189" s="269"/>
      <c r="AE189" s="269"/>
      <c r="AF189" s="269"/>
      <c r="AG189" s="17"/>
      <c r="AH189" s="17"/>
      <c r="AI189" s="17"/>
      <c r="AJ189" s="17"/>
      <c r="AK189" s="17"/>
      <c r="AL189" s="17"/>
    </row>
    <row r="190" spans="1:38" hidden="1">
      <c r="A190" s="270" t="s">
        <v>349</v>
      </c>
      <c r="B190" s="271"/>
      <c r="C190" s="280" t="s">
        <v>490</v>
      </c>
      <c r="D190" s="281"/>
      <c r="E190" s="281"/>
      <c r="F190" s="281"/>
      <c r="G190" s="281"/>
      <c r="H190" s="281"/>
      <c r="I190" s="281"/>
      <c r="J190" s="281"/>
      <c r="K190" s="281"/>
      <c r="L190" s="281"/>
      <c r="M190" s="281"/>
      <c r="N190" s="281"/>
      <c r="O190" s="281"/>
      <c r="P190" s="281"/>
      <c r="Q190" s="281"/>
      <c r="R190" s="281"/>
      <c r="S190" s="281"/>
      <c r="T190" s="281"/>
      <c r="U190" s="281"/>
      <c r="V190" s="281"/>
      <c r="W190" s="281"/>
      <c r="X190" s="281"/>
      <c r="Y190" s="281"/>
      <c r="Z190" s="281"/>
      <c r="AA190" s="281"/>
      <c r="AB190" s="282"/>
      <c r="AC190" s="275" t="s">
        <v>491</v>
      </c>
      <c r="AD190" s="276"/>
      <c r="AE190" s="276"/>
      <c r="AF190" s="276"/>
      <c r="AG190" s="17">
        <v>0</v>
      </c>
      <c r="AH190" s="17">
        <v>0</v>
      </c>
      <c r="AI190" s="17"/>
      <c r="AJ190" s="17"/>
      <c r="AK190" s="17"/>
      <c r="AL190" s="17"/>
    </row>
    <row r="191" spans="1:38" hidden="1">
      <c r="A191" s="283" t="s">
        <v>0</v>
      </c>
      <c r="B191" s="284"/>
      <c r="C191" s="285" t="s">
        <v>1</v>
      </c>
      <c r="D191" s="286"/>
      <c r="E191" s="286"/>
      <c r="F191" s="286"/>
      <c r="G191" s="286"/>
      <c r="H191" s="286"/>
      <c r="I191" s="286"/>
      <c r="J191" s="286"/>
      <c r="K191" s="286"/>
      <c r="L191" s="286"/>
      <c r="M191" s="286"/>
      <c r="N191" s="286"/>
      <c r="O191" s="286"/>
      <c r="P191" s="286"/>
      <c r="Q191" s="286"/>
      <c r="R191" s="286"/>
      <c r="S191" s="286"/>
      <c r="T191" s="286"/>
      <c r="U191" s="286"/>
      <c r="V191" s="286"/>
      <c r="W191" s="286"/>
      <c r="X191" s="286"/>
      <c r="Y191" s="286"/>
      <c r="Z191" s="286"/>
      <c r="AA191" s="286"/>
      <c r="AB191" s="286"/>
      <c r="AC191" s="19"/>
      <c r="AG191" s="17"/>
      <c r="AH191" s="17"/>
      <c r="AI191" s="17"/>
      <c r="AJ191" s="17"/>
      <c r="AK191" s="17"/>
      <c r="AL191" s="17"/>
    </row>
    <row r="192" spans="1:38" ht="15.75" hidden="1">
      <c r="A192" s="18">
        <v>61</v>
      </c>
      <c r="C192" s="259" t="s">
        <v>492</v>
      </c>
      <c r="D192" s="260"/>
      <c r="E192" s="260"/>
      <c r="F192" s="260"/>
      <c r="G192" s="260"/>
      <c r="H192" s="260"/>
      <c r="I192" s="260"/>
      <c r="J192" s="260"/>
      <c r="K192" s="260"/>
      <c r="L192" s="18"/>
      <c r="N192" s="259"/>
      <c r="O192" s="260"/>
      <c r="P192" s="260"/>
      <c r="Q192" s="260"/>
      <c r="R192" s="260"/>
      <c r="S192" s="260"/>
      <c r="T192" s="260"/>
      <c r="U192" s="260"/>
      <c r="V192" s="260"/>
      <c r="W192" s="18"/>
      <c r="Y192" s="259"/>
      <c r="Z192" s="260"/>
      <c r="AA192" s="260"/>
      <c r="AB192" s="260"/>
      <c r="AC192" s="19"/>
      <c r="AG192" s="17"/>
      <c r="AH192" s="17"/>
      <c r="AI192" s="17"/>
      <c r="AJ192" s="17"/>
      <c r="AK192" s="17"/>
      <c r="AL192" s="17"/>
    </row>
    <row r="193" spans="1:38" hidden="1">
      <c r="A193" s="232" t="s">
        <v>283</v>
      </c>
      <c r="B193" s="257"/>
      <c r="C193" s="287" t="s">
        <v>493</v>
      </c>
      <c r="D193" s="288"/>
      <c r="E193" s="288"/>
      <c r="F193" s="288"/>
      <c r="G193" s="288"/>
      <c r="H193" s="288"/>
      <c r="I193" s="288"/>
      <c r="J193" s="288"/>
      <c r="K193" s="288"/>
      <c r="L193" s="288"/>
      <c r="M193" s="288"/>
      <c r="N193" s="288"/>
      <c r="O193" s="288"/>
      <c r="P193" s="288"/>
      <c r="Q193" s="288"/>
      <c r="R193" s="288"/>
      <c r="S193" s="288"/>
      <c r="T193" s="288"/>
      <c r="U193" s="288"/>
      <c r="V193" s="288"/>
      <c r="W193" s="288"/>
      <c r="X193" s="288"/>
      <c r="Y193" s="288"/>
      <c r="Z193" s="288"/>
      <c r="AA193" s="288"/>
      <c r="AB193" s="289"/>
      <c r="AC193" s="240" t="s">
        <v>494</v>
      </c>
      <c r="AD193" s="241"/>
      <c r="AE193" s="241"/>
      <c r="AF193" s="241"/>
      <c r="AG193" s="17"/>
      <c r="AH193" s="17"/>
      <c r="AI193" s="17"/>
      <c r="AJ193" s="17"/>
      <c r="AK193" s="17"/>
      <c r="AL193" s="17"/>
    </row>
    <row r="194" spans="1:38" hidden="1">
      <c r="A194" s="232" t="s">
        <v>286</v>
      </c>
      <c r="B194" s="257"/>
      <c r="C194" s="251" t="s">
        <v>495</v>
      </c>
      <c r="D194" s="252"/>
      <c r="E194" s="252"/>
      <c r="F194" s="252"/>
      <c r="G194" s="252"/>
      <c r="H194" s="252"/>
      <c r="I194" s="252"/>
      <c r="J194" s="252"/>
      <c r="K194" s="252"/>
      <c r="L194" s="252"/>
      <c r="M194" s="252"/>
      <c r="N194" s="252"/>
      <c r="O194" s="252"/>
      <c r="P194" s="252"/>
      <c r="Q194" s="252"/>
      <c r="R194" s="252"/>
      <c r="S194" s="252"/>
      <c r="T194" s="252"/>
      <c r="U194" s="252"/>
      <c r="V194" s="252"/>
      <c r="W194" s="252"/>
      <c r="X194" s="252"/>
      <c r="Y194" s="252"/>
      <c r="Z194" s="252"/>
      <c r="AA194" s="252"/>
      <c r="AB194" s="253"/>
      <c r="AC194" s="240" t="s">
        <v>496</v>
      </c>
      <c r="AD194" s="241"/>
      <c r="AE194" s="241"/>
      <c r="AF194" s="241"/>
      <c r="AG194" s="17"/>
      <c r="AH194" s="17"/>
      <c r="AI194" s="17"/>
      <c r="AJ194" s="17"/>
      <c r="AK194" s="17"/>
      <c r="AL194" s="17"/>
    </row>
    <row r="195" spans="1:38" hidden="1">
      <c r="A195" s="232" t="s">
        <v>289</v>
      </c>
      <c r="B195" s="257"/>
      <c r="C195" s="287" t="s">
        <v>497</v>
      </c>
      <c r="D195" s="288"/>
      <c r="E195" s="288"/>
      <c r="F195" s="288"/>
      <c r="G195" s="288"/>
      <c r="H195" s="288"/>
      <c r="I195" s="288"/>
      <c r="J195" s="288"/>
      <c r="K195" s="288"/>
      <c r="L195" s="288"/>
      <c r="M195" s="288"/>
      <c r="N195" s="288"/>
      <c r="O195" s="288"/>
      <c r="P195" s="288"/>
      <c r="Q195" s="288"/>
      <c r="R195" s="288"/>
      <c r="S195" s="288"/>
      <c r="T195" s="288"/>
      <c r="U195" s="288"/>
      <c r="V195" s="288"/>
      <c r="W195" s="288"/>
      <c r="X195" s="288"/>
      <c r="Y195" s="288"/>
      <c r="Z195" s="288"/>
      <c r="AA195" s="288"/>
      <c r="AB195" s="289"/>
      <c r="AC195" s="240" t="s">
        <v>498</v>
      </c>
      <c r="AD195" s="241"/>
      <c r="AE195" s="241"/>
      <c r="AF195" s="241"/>
      <c r="AG195" s="17"/>
      <c r="AH195" s="17"/>
      <c r="AI195" s="17"/>
      <c r="AJ195" s="17"/>
      <c r="AK195" s="17"/>
      <c r="AL195" s="17"/>
    </row>
    <row r="196" spans="1:38" hidden="1">
      <c r="A196" s="243" t="s">
        <v>292</v>
      </c>
      <c r="B196" s="258"/>
      <c r="C196" s="254" t="s">
        <v>499</v>
      </c>
      <c r="D196" s="255"/>
      <c r="E196" s="255"/>
      <c r="F196" s="255"/>
      <c r="G196" s="255"/>
      <c r="H196" s="255"/>
      <c r="I196" s="255"/>
      <c r="J196" s="255"/>
      <c r="K196" s="255"/>
      <c r="L196" s="255"/>
      <c r="M196" s="255"/>
      <c r="N196" s="255"/>
      <c r="O196" s="255"/>
      <c r="P196" s="255"/>
      <c r="Q196" s="255"/>
      <c r="R196" s="255"/>
      <c r="S196" s="255"/>
      <c r="T196" s="255"/>
      <c r="U196" s="255"/>
      <c r="V196" s="255"/>
      <c r="W196" s="255"/>
      <c r="X196" s="255"/>
      <c r="Y196" s="255"/>
      <c r="Z196" s="255"/>
      <c r="AA196" s="255"/>
      <c r="AB196" s="256"/>
      <c r="AC196" s="245" t="s">
        <v>500</v>
      </c>
      <c r="AD196" s="246"/>
      <c r="AE196" s="246"/>
      <c r="AF196" s="246"/>
      <c r="AG196" s="17"/>
      <c r="AH196" s="17"/>
      <c r="AI196" s="17"/>
      <c r="AJ196" s="17"/>
      <c r="AK196" s="17"/>
      <c r="AL196" s="17"/>
    </row>
    <row r="197" spans="1:38" hidden="1">
      <c r="A197" s="232" t="s">
        <v>295</v>
      </c>
      <c r="B197" s="257"/>
      <c r="C197" s="251" t="s">
        <v>501</v>
      </c>
      <c r="D197" s="252"/>
      <c r="E197" s="252"/>
      <c r="F197" s="252"/>
      <c r="G197" s="252"/>
      <c r="H197" s="252"/>
      <c r="I197" s="252"/>
      <c r="J197" s="252"/>
      <c r="K197" s="252"/>
      <c r="L197" s="252"/>
      <c r="M197" s="252"/>
      <c r="N197" s="252"/>
      <c r="O197" s="252"/>
      <c r="P197" s="252"/>
      <c r="Q197" s="252"/>
      <c r="R197" s="252"/>
      <c r="S197" s="252"/>
      <c r="T197" s="252"/>
      <c r="U197" s="252"/>
      <c r="V197" s="252"/>
      <c r="W197" s="252"/>
      <c r="X197" s="252"/>
      <c r="Y197" s="252"/>
      <c r="Z197" s="252"/>
      <c r="AA197" s="252"/>
      <c r="AB197" s="253"/>
      <c r="AC197" s="240" t="s">
        <v>502</v>
      </c>
      <c r="AD197" s="241"/>
      <c r="AE197" s="241"/>
      <c r="AF197" s="241"/>
      <c r="AG197" s="17"/>
      <c r="AH197" s="17"/>
      <c r="AI197" s="17"/>
      <c r="AJ197" s="17"/>
      <c r="AK197" s="17"/>
      <c r="AL197" s="17"/>
    </row>
    <row r="198" spans="1:38" hidden="1">
      <c r="A198" s="232" t="s">
        <v>298</v>
      </c>
      <c r="B198" s="257"/>
      <c r="C198" s="287" t="s">
        <v>503</v>
      </c>
      <c r="D198" s="288"/>
      <c r="E198" s="288"/>
      <c r="F198" s="288"/>
      <c r="G198" s="288"/>
      <c r="H198" s="288"/>
      <c r="I198" s="288"/>
      <c r="J198" s="288"/>
      <c r="K198" s="288"/>
      <c r="L198" s="288"/>
      <c r="M198" s="288"/>
      <c r="N198" s="288"/>
      <c r="O198" s="288"/>
      <c r="P198" s="288"/>
      <c r="Q198" s="288"/>
      <c r="R198" s="288"/>
      <c r="S198" s="288"/>
      <c r="T198" s="288"/>
      <c r="U198" s="288"/>
      <c r="V198" s="288"/>
      <c r="W198" s="288"/>
      <c r="X198" s="288"/>
      <c r="Y198" s="288"/>
      <c r="Z198" s="288"/>
      <c r="AA198" s="288"/>
      <c r="AB198" s="289"/>
      <c r="AC198" s="240" t="s">
        <v>504</v>
      </c>
      <c r="AD198" s="241"/>
      <c r="AE198" s="241"/>
      <c r="AF198" s="241"/>
      <c r="AG198" s="17"/>
      <c r="AH198" s="17"/>
      <c r="AI198" s="17"/>
      <c r="AJ198" s="17"/>
      <c r="AK198" s="17"/>
      <c r="AL198" s="17"/>
    </row>
    <row r="199" spans="1:38" hidden="1">
      <c r="A199" s="232" t="s">
        <v>301</v>
      </c>
      <c r="B199" s="257"/>
      <c r="C199" s="251" t="s">
        <v>505</v>
      </c>
      <c r="D199" s="252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  <c r="R199" s="252"/>
      <c r="S199" s="252"/>
      <c r="T199" s="252"/>
      <c r="U199" s="252"/>
      <c r="V199" s="252"/>
      <c r="W199" s="252"/>
      <c r="X199" s="252"/>
      <c r="Y199" s="252"/>
      <c r="Z199" s="252"/>
      <c r="AA199" s="252"/>
      <c r="AB199" s="253"/>
      <c r="AC199" s="240" t="s">
        <v>506</v>
      </c>
      <c r="AD199" s="241"/>
      <c r="AE199" s="241"/>
      <c r="AF199" s="241"/>
      <c r="AG199" s="17"/>
      <c r="AH199" s="17"/>
      <c r="AI199" s="17"/>
      <c r="AJ199" s="17"/>
      <c r="AK199" s="17"/>
      <c r="AL199" s="17"/>
    </row>
    <row r="200" spans="1:38" hidden="1">
      <c r="A200" s="232" t="s">
        <v>304</v>
      </c>
      <c r="B200" s="257"/>
      <c r="C200" s="287" t="s">
        <v>507</v>
      </c>
      <c r="D200" s="288"/>
      <c r="E200" s="288"/>
      <c r="F200" s="288"/>
      <c r="G200" s="288"/>
      <c r="H200" s="288"/>
      <c r="I200" s="288"/>
      <c r="J200" s="288"/>
      <c r="K200" s="288"/>
      <c r="L200" s="288"/>
      <c r="M200" s="288"/>
      <c r="N200" s="288"/>
      <c r="O200" s="288"/>
      <c r="P200" s="288"/>
      <c r="Q200" s="288"/>
      <c r="R200" s="288"/>
      <c r="S200" s="288"/>
      <c r="T200" s="288"/>
      <c r="U200" s="288"/>
      <c r="V200" s="288"/>
      <c r="W200" s="288"/>
      <c r="X200" s="288"/>
      <c r="Y200" s="288"/>
      <c r="Z200" s="288"/>
      <c r="AA200" s="288"/>
      <c r="AB200" s="289"/>
      <c r="AC200" s="240" t="s">
        <v>508</v>
      </c>
      <c r="AD200" s="241"/>
      <c r="AE200" s="241"/>
      <c r="AF200" s="241"/>
      <c r="AG200" s="17"/>
      <c r="AH200" s="17"/>
      <c r="AI200" s="17"/>
      <c r="AJ200" s="17"/>
      <c r="AK200" s="17"/>
      <c r="AL200" s="17"/>
    </row>
    <row r="201" spans="1:38" hidden="1">
      <c r="A201" s="243" t="s">
        <v>307</v>
      </c>
      <c r="B201" s="258"/>
      <c r="C201" s="290" t="s">
        <v>509</v>
      </c>
      <c r="D201" s="291"/>
      <c r="E201" s="291"/>
      <c r="F201" s="291"/>
      <c r="G201" s="291"/>
      <c r="H201" s="291"/>
      <c r="I201" s="291"/>
      <c r="J201" s="291"/>
      <c r="K201" s="291"/>
      <c r="L201" s="291"/>
      <c r="M201" s="291"/>
      <c r="N201" s="291"/>
      <c r="O201" s="291"/>
      <c r="P201" s="291"/>
      <c r="Q201" s="291"/>
      <c r="R201" s="291"/>
      <c r="S201" s="291"/>
      <c r="T201" s="291"/>
      <c r="U201" s="291"/>
      <c r="V201" s="291"/>
      <c r="W201" s="291"/>
      <c r="X201" s="291"/>
      <c r="Y201" s="291"/>
      <c r="Z201" s="291"/>
      <c r="AA201" s="291"/>
      <c r="AB201" s="292"/>
      <c r="AC201" s="245" t="s">
        <v>510</v>
      </c>
      <c r="AD201" s="246"/>
      <c r="AE201" s="246"/>
      <c r="AF201" s="246"/>
      <c r="AG201" s="17"/>
      <c r="AH201" s="17"/>
      <c r="AI201" s="17"/>
      <c r="AJ201" s="17"/>
      <c r="AK201" s="17"/>
      <c r="AL201" s="17"/>
    </row>
    <row r="202" spans="1:38">
      <c r="A202" s="232" t="s">
        <v>310</v>
      </c>
      <c r="B202" s="257"/>
      <c r="C202" s="240" t="s">
        <v>511</v>
      </c>
      <c r="D202" s="241"/>
      <c r="E202" s="241"/>
      <c r="F202" s="241"/>
      <c r="G202" s="241"/>
      <c r="H202" s="241"/>
      <c r="I202" s="241"/>
      <c r="J202" s="241"/>
      <c r="K202" s="241"/>
      <c r="L202" s="241"/>
      <c r="M202" s="241"/>
      <c r="N202" s="241"/>
      <c r="O202" s="241"/>
      <c r="P202" s="241"/>
      <c r="Q202" s="241"/>
      <c r="R202" s="241"/>
      <c r="S202" s="241"/>
      <c r="T202" s="241"/>
      <c r="U202" s="241"/>
      <c r="V202" s="241"/>
      <c r="W202" s="241"/>
      <c r="X202" s="241"/>
      <c r="Y202" s="241"/>
      <c r="Z202" s="241"/>
      <c r="AA202" s="241"/>
      <c r="AB202" s="242"/>
      <c r="AC202" s="240" t="s">
        <v>512</v>
      </c>
      <c r="AD202" s="241"/>
      <c r="AE202" s="241"/>
      <c r="AF202" s="241"/>
      <c r="AG202" s="17">
        <v>47555</v>
      </c>
      <c r="AH202" s="17">
        <v>47555</v>
      </c>
      <c r="AI202" s="17"/>
      <c r="AJ202" s="17"/>
      <c r="AK202" s="17">
        <v>47555</v>
      </c>
      <c r="AL202" s="17"/>
    </row>
    <row r="203" spans="1:38">
      <c r="A203" s="232" t="s">
        <v>313</v>
      </c>
      <c r="B203" s="257"/>
      <c r="C203" s="240" t="s">
        <v>513</v>
      </c>
      <c r="D203" s="241"/>
      <c r="E203" s="241"/>
      <c r="F203" s="241"/>
      <c r="G203" s="241"/>
      <c r="H203" s="241"/>
      <c r="I203" s="241"/>
      <c r="J203" s="241"/>
      <c r="K203" s="241"/>
      <c r="L203" s="241"/>
      <c r="M203" s="241"/>
      <c r="N203" s="241"/>
      <c r="O203" s="241"/>
      <c r="P203" s="241"/>
      <c r="Q203" s="241"/>
      <c r="R203" s="241"/>
      <c r="S203" s="241"/>
      <c r="T203" s="241"/>
      <c r="U203" s="241"/>
      <c r="V203" s="241"/>
      <c r="W203" s="241"/>
      <c r="X203" s="241"/>
      <c r="Y203" s="241"/>
      <c r="Z203" s="241"/>
      <c r="AA203" s="241"/>
      <c r="AB203" s="242"/>
      <c r="AC203" s="240" t="s">
        <v>514</v>
      </c>
      <c r="AD203" s="241"/>
      <c r="AE203" s="241"/>
      <c r="AF203" s="241"/>
      <c r="AG203" s="17"/>
      <c r="AH203" s="17"/>
      <c r="AI203" s="17"/>
      <c r="AJ203" s="17"/>
      <c r="AK203" s="17"/>
      <c r="AL203" s="17"/>
    </row>
    <row r="204" spans="1:38">
      <c r="A204" s="243" t="s">
        <v>316</v>
      </c>
      <c r="B204" s="258"/>
      <c r="C204" s="245" t="s">
        <v>515</v>
      </c>
      <c r="D204" s="246"/>
      <c r="E204" s="246"/>
      <c r="F204" s="246"/>
      <c r="G204" s="246"/>
      <c r="H204" s="246"/>
      <c r="I204" s="246"/>
      <c r="J204" s="246"/>
      <c r="K204" s="246"/>
      <c r="L204" s="246"/>
      <c r="M204" s="246"/>
      <c r="N204" s="246"/>
      <c r="O204" s="246"/>
      <c r="P204" s="246"/>
      <c r="Q204" s="246"/>
      <c r="R204" s="246"/>
      <c r="S204" s="246"/>
      <c r="T204" s="246"/>
      <c r="U204" s="246"/>
      <c r="V204" s="246"/>
      <c r="W204" s="246"/>
      <c r="X204" s="246"/>
      <c r="Y204" s="246"/>
      <c r="Z204" s="246"/>
      <c r="AA204" s="246"/>
      <c r="AB204" s="247"/>
      <c r="AC204" s="245" t="s">
        <v>516</v>
      </c>
      <c r="AD204" s="246"/>
      <c r="AE204" s="246"/>
      <c r="AF204" s="246"/>
      <c r="AG204" s="17">
        <f>AG202</f>
        <v>47555</v>
      </c>
      <c r="AH204" s="17">
        <f t="shared" ref="AH204:AK204" si="12">AH202</f>
        <v>47555</v>
      </c>
      <c r="AI204" s="17">
        <f t="shared" si="12"/>
        <v>0</v>
      </c>
      <c r="AJ204" s="17">
        <f t="shared" si="12"/>
        <v>0</v>
      </c>
      <c r="AK204" s="17">
        <f t="shared" si="12"/>
        <v>47555</v>
      </c>
      <c r="AL204" s="17"/>
    </row>
    <row r="205" spans="1:38">
      <c r="A205" s="232" t="s">
        <v>319</v>
      </c>
      <c r="B205" s="257"/>
      <c r="C205" s="287" t="s">
        <v>517</v>
      </c>
      <c r="D205" s="288"/>
      <c r="E205" s="288"/>
      <c r="F205" s="288"/>
      <c r="G205" s="288"/>
      <c r="H205" s="288"/>
      <c r="I205" s="288"/>
      <c r="J205" s="288"/>
      <c r="K205" s="288"/>
      <c r="L205" s="288"/>
      <c r="M205" s="288"/>
      <c r="N205" s="288"/>
      <c r="O205" s="288"/>
      <c r="P205" s="288"/>
      <c r="Q205" s="288"/>
      <c r="R205" s="288"/>
      <c r="S205" s="288"/>
      <c r="T205" s="288"/>
      <c r="U205" s="288"/>
      <c r="V205" s="288"/>
      <c r="W205" s="288"/>
      <c r="X205" s="288"/>
      <c r="Y205" s="288"/>
      <c r="Z205" s="288"/>
      <c r="AA205" s="288"/>
      <c r="AB205" s="289"/>
      <c r="AC205" s="240" t="s">
        <v>518</v>
      </c>
      <c r="AD205" s="241"/>
      <c r="AE205" s="241"/>
      <c r="AF205" s="241"/>
      <c r="AG205" s="17"/>
      <c r="AH205" s="17"/>
      <c r="AI205" s="17"/>
      <c r="AJ205" s="17"/>
      <c r="AK205" s="17"/>
      <c r="AL205" s="17"/>
    </row>
    <row r="206" spans="1:38">
      <c r="A206" s="232" t="s">
        <v>322</v>
      </c>
      <c r="B206" s="257"/>
      <c r="C206" s="287" t="s">
        <v>519</v>
      </c>
      <c r="D206" s="288"/>
      <c r="E206" s="288"/>
      <c r="F206" s="288"/>
      <c r="G206" s="288"/>
      <c r="H206" s="288"/>
      <c r="I206" s="288"/>
      <c r="J206" s="288"/>
      <c r="K206" s="288"/>
      <c r="L206" s="288"/>
      <c r="M206" s="288"/>
      <c r="N206" s="288"/>
      <c r="O206" s="288"/>
      <c r="P206" s="288"/>
      <c r="Q206" s="288"/>
      <c r="R206" s="288"/>
      <c r="S206" s="288"/>
      <c r="T206" s="288"/>
      <c r="U206" s="288"/>
      <c r="V206" s="288"/>
      <c r="W206" s="288"/>
      <c r="X206" s="288"/>
      <c r="Y206" s="288"/>
      <c r="Z206" s="288"/>
      <c r="AA206" s="288"/>
      <c r="AB206" s="289"/>
      <c r="AC206" s="240" t="s">
        <v>520</v>
      </c>
      <c r="AD206" s="241"/>
      <c r="AE206" s="241"/>
      <c r="AF206" s="241"/>
      <c r="AG206" s="17"/>
      <c r="AH206" s="17"/>
      <c r="AI206" s="17"/>
      <c r="AJ206" s="17"/>
      <c r="AK206" s="17"/>
      <c r="AL206" s="17"/>
    </row>
    <row r="207" spans="1:38">
      <c r="A207" s="232" t="s">
        <v>325</v>
      </c>
      <c r="B207" s="257"/>
      <c r="C207" s="287" t="s">
        <v>521</v>
      </c>
      <c r="D207" s="288"/>
      <c r="E207" s="288"/>
      <c r="F207" s="288"/>
      <c r="G207" s="288"/>
      <c r="H207" s="288"/>
      <c r="I207" s="288"/>
      <c r="J207" s="288"/>
      <c r="K207" s="288"/>
      <c r="L207" s="288"/>
      <c r="M207" s="288"/>
      <c r="N207" s="288"/>
      <c r="O207" s="288"/>
      <c r="P207" s="288"/>
      <c r="Q207" s="288"/>
      <c r="R207" s="288"/>
      <c r="S207" s="288"/>
      <c r="T207" s="288"/>
      <c r="U207" s="288"/>
      <c r="V207" s="288"/>
      <c r="W207" s="288"/>
      <c r="X207" s="288"/>
      <c r="Y207" s="288"/>
      <c r="Z207" s="288"/>
      <c r="AA207" s="288"/>
      <c r="AB207" s="289"/>
      <c r="AC207" s="240" t="s">
        <v>522</v>
      </c>
      <c r="AD207" s="241"/>
      <c r="AE207" s="241"/>
      <c r="AF207" s="241"/>
      <c r="AG207" s="17">
        <v>10860488</v>
      </c>
      <c r="AH207" s="17">
        <v>10976935</v>
      </c>
      <c r="AI207" s="17"/>
      <c r="AJ207" s="17"/>
      <c r="AK207" s="17">
        <v>10976935</v>
      </c>
      <c r="AL207" s="17"/>
    </row>
    <row r="208" spans="1:38">
      <c r="A208" s="232" t="s">
        <v>328</v>
      </c>
      <c r="B208" s="257"/>
      <c r="C208" s="287" t="s">
        <v>523</v>
      </c>
      <c r="D208" s="288"/>
      <c r="E208" s="288"/>
      <c r="F208" s="288"/>
      <c r="G208" s="288"/>
      <c r="H208" s="288"/>
      <c r="I208" s="288"/>
      <c r="J208" s="288"/>
      <c r="K208" s="288"/>
      <c r="L208" s="288"/>
      <c r="M208" s="288"/>
      <c r="N208" s="288"/>
      <c r="O208" s="288"/>
      <c r="P208" s="288"/>
      <c r="Q208" s="288"/>
      <c r="R208" s="288"/>
      <c r="S208" s="288"/>
      <c r="T208" s="288"/>
      <c r="U208" s="288"/>
      <c r="V208" s="288"/>
      <c r="W208" s="288"/>
      <c r="X208" s="288"/>
      <c r="Y208" s="288"/>
      <c r="Z208" s="288"/>
      <c r="AA208" s="288"/>
      <c r="AB208" s="289"/>
      <c r="AC208" s="240" t="s">
        <v>524</v>
      </c>
      <c r="AD208" s="241"/>
      <c r="AE208" s="241"/>
      <c r="AF208" s="241"/>
      <c r="AG208" s="17"/>
      <c r="AH208" s="17"/>
      <c r="AI208" s="17"/>
      <c r="AJ208" s="17"/>
      <c r="AK208" s="17"/>
      <c r="AL208" s="17"/>
    </row>
    <row r="209" spans="1:38">
      <c r="A209" s="232" t="s">
        <v>331</v>
      </c>
      <c r="B209" s="257"/>
      <c r="C209" s="251" t="s">
        <v>525</v>
      </c>
      <c r="D209" s="252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  <c r="R209" s="252"/>
      <c r="S209" s="252"/>
      <c r="T209" s="252"/>
      <c r="U209" s="252"/>
      <c r="V209" s="252"/>
      <c r="W209" s="252"/>
      <c r="X209" s="252"/>
      <c r="Y209" s="252"/>
      <c r="Z209" s="252"/>
      <c r="AA209" s="252"/>
      <c r="AB209" s="253"/>
      <c r="AC209" s="240" t="s">
        <v>526</v>
      </c>
      <c r="AD209" s="241"/>
      <c r="AE209" s="241"/>
      <c r="AF209" s="241"/>
      <c r="AG209" s="17"/>
      <c r="AH209" s="17"/>
      <c r="AI209" s="17"/>
      <c r="AJ209" s="17"/>
      <c r="AK209" s="17"/>
      <c r="AL209" s="17"/>
    </row>
    <row r="210" spans="1:38">
      <c r="A210" s="243" t="s">
        <v>334</v>
      </c>
      <c r="B210" s="258"/>
      <c r="C210" s="254" t="s">
        <v>527</v>
      </c>
      <c r="D210" s="255"/>
      <c r="E210" s="255"/>
      <c r="F210" s="255"/>
      <c r="G210" s="255"/>
      <c r="H210" s="255"/>
      <c r="I210" s="255"/>
      <c r="J210" s="255"/>
      <c r="K210" s="255"/>
      <c r="L210" s="255"/>
      <c r="M210" s="255"/>
      <c r="N210" s="255"/>
      <c r="O210" s="255"/>
      <c r="P210" s="255"/>
      <c r="Q210" s="255"/>
      <c r="R210" s="255"/>
      <c r="S210" s="255"/>
      <c r="T210" s="255"/>
      <c r="U210" s="255"/>
      <c r="V210" s="255"/>
      <c r="W210" s="255"/>
      <c r="X210" s="255"/>
      <c r="Y210" s="255"/>
      <c r="Z210" s="255"/>
      <c r="AA210" s="255"/>
      <c r="AB210" s="256"/>
      <c r="AC210" s="245" t="s">
        <v>528</v>
      </c>
      <c r="AD210" s="246"/>
      <c r="AE210" s="246"/>
      <c r="AF210" s="246"/>
      <c r="AG210" s="17">
        <f>AG207+AG204</f>
        <v>10908043</v>
      </c>
      <c r="AH210" s="17">
        <f>AH207+AH204</f>
        <v>11024490</v>
      </c>
      <c r="AI210" s="17">
        <f>AI207+AI204</f>
        <v>0</v>
      </c>
      <c r="AJ210" s="17">
        <f>AJ207+AJ204</f>
        <v>0</v>
      </c>
      <c r="AK210" s="17">
        <f>AK207+AK204</f>
        <v>11024490</v>
      </c>
      <c r="AL210" s="17"/>
    </row>
    <row r="211" spans="1:38" hidden="1">
      <c r="A211" s="232" t="s">
        <v>337</v>
      </c>
      <c r="B211" s="257"/>
      <c r="C211" s="251" t="s">
        <v>529</v>
      </c>
      <c r="D211" s="252"/>
      <c r="E211" s="252"/>
      <c r="F211" s="252"/>
      <c r="G211" s="252"/>
      <c r="H211" s="252"/>
      <c r="I211" s="252"/>
      <c r="J211" s="252"/>
      <c r="K211" s="252"/>
      <c r="L211" s="252"/>
      <c r="M211" s="252"/>
      <c r="N211" s="252"/>
      <c r="O211" s="252"/>
      <c r="P211" s="252"/>
      <c r="Q211" s="252"/>
      <c r="R211" s="252"/>
      <c r="S211" s="252"/>
      <c r="T211" s="252"/>
      <c r="U211" s="252"/>
      <c r="V211" s="252"/>
      <c r="W211" s="252"/>
      <c r="X211" s="252"/>
      <c r="Y211" s="252"/>
      <c r="Z211" s="252"/>
      <c r="AA211" s="252"/>
      <c r="AB211" s="253"/>
      <c r="AC211" s="240" t="s">
        <v>530</v>
      </c>
      <c r="AD211" s="241"/>
      <c r="AE211" s="241"/>
      <c r="AF211" s="241"/>
      <c r="AG211" s="17"/>
      <c r="AH211" s="17"/>
      <c r="AI211" s="17"/>
      <c r="AJ211" s="17"/>
      <c r="AK211" s="17"/>
      <c r="AL211" s="17"/>
    </row>
    <row r="212" spans="1:38" hidden="1">
      <c r="A212" s="232" t="s">
        <v>340</v>
      </c>
      <c r="B212" s="257"/>
      <c r="C212" s="251" t="s">
        <v>531</v>
      </c>
      <c r="D212" s="252"/>
      <c r="E212" s="252"/>
      <c r="F212" s="252"/>
      <c r="G212" s="252"/>
      <c r="H212" s="252"/>
      <c r="I212" s="252"/>
      <c r="J212" s="252"/>
      <c r="K212" s="252"/>
      <c r="L212" s="252"/>
      <c r="M212" s="252"/>
      <c r="N212" s="252"/>
      <c r="O212" s="252"/>
      <c r="P212" s="252"/>
      <c r="Q212" s="252"/>
      <c r="R212" s="252"/>
      <c r="S212" s="252"/>
      <c r="T212" s="252"/>
      <c r="U212" s="252"/>
      <c r="V212" s="252"/>
      <c r="W212" s="252"/>
      <c r="X212" s="252"/>
      <c r="Y212" s="252"/>
      <c r="Z212" s="252"/>
      <c r="AA212" s="252"/>
      <c r="AB212" s="253"/>
      <c r="AC212" s="240" t="s">
        <v>532</v>
      </c>
      <c r="AD212" s="241"/>
      <c r="AE212" s="241"/>
      <c r="AF212" s="241"/>
      <c r="AG212" s="17"/>
      <c r="AH212" s="17"/>
      <c r="AI212" s="17"/>
      <c r="AJ212" s="17"/>
      <c r="AK212" s="17"/>
      <c r="AL212" s="17"/>
    </row>
    <row r="213" spans="1:38" hidden="1">
      <c r="A213" s="232" t="s">
        <v>343</v>
      </c>
      <c r="B213" s="257"/>
      <c r="C213" s="287" t="s">
        <v>533</v>
      </c>
      <c r="D213" s="288"/>
      <c r="E213" s="288"/>
      <c r="F213" s="288"/>
      <c r="G213" s="288"/>
      <c r="H213" s="288"/>
      <c r="I213" s="288"/>
      <c r="J213" s="288"/>
      <c r="K213" s="288"/>
      <c r="L213" s="288"/>
      <c r="M213" s="288"/>
      <c r="N213" s="288"/>
      <c r="O213" s="288"/>
      <c r="P213" s="288"/>
      <c r="Q213" s="288"/>
      <c r="R213" s="288"/>
      <c r="S213" s="288"/>
      <c r="T213" s="288"/>
      <c r="U213" s="288"/>
      <c r="V213" s="288"/>
      <c r="W213" s="288"/>
      <c r="X213" s="288"/>
      <c r="Y213" s="288"/>
      <c r="Z213" s="288"/>
      <c r="AA213" s="288"/>
      <c r="AB213" s="289"/>
      <c r="AC213" s="240" t="s">
        <v>534</v>
      </c>
      <c r="AD213" s="241"/>
      <c r="AE213" s="241"/>
      <c r="AF213" s="241"/>
      <c r="AG213" s="17"/>
      <c r="AH213" s="17"/>
      <c r="AI213" s="17"/>
      <c r="AJ213" s="17"/>
      <c r="AK213" s="17"/>
      <c r="AL213" s="17"/>
    </row>
    <row r="214" spans="1:38" hidden="1">
      <c r="A214" s="232" t="s">
        <v>346</v>
      </c>
      <c r="B214" s="257"/>
      <c r="C214" s="287" t="s">
        <v>535</v>
      </c>
      <c r="D214" s="288"/>
      <c r="E214" s="288"/>
      <c r="F214" s="288"/>
      <c r="G214" s="288"/>
      <c r="H214" s="288"/>
      <c r="I214" s="288"/>
      <c r="J214" s="288"/>
      <c r="K214" s="288"/>
      <c r="L214" s="288"/>
      <c r="M214" s="288"/>
      <c r="N214" s="288"/>
      <c r="O214" s="288"/>
      <c r="P214" s="288"/>
      <c r="Q214" s="288"/>
      <c r="R214" s="288"/>
      <c r="S214" s="288"/>
      <c r="T214" s="288"/>
      <c r="U214" s="288"/>
      <c r="V214" s="288"/>
      <c r="W214" s="288"/>
      <c r="X214" s="288"/>
      <c r="Y214" s="288"/>
      <c r="Z214" s="288"/>
      <c r="AA214" s="288"/>
      <c r="AB214" s="289"/>
      <c r="AC214" s="240" t="s">
        <v>536</v>
      </c>
      <c r="AD214" s="241"/>
      <c r="AE214" s="241"/>
      <c r="AF214" s="241"/>
      <c r="AG214" s="17"/>
      <c r="AH214" s="17"/>
      <c r="AI214" s="17"/>
      <c r="AJ214" s="17"/>
      <c r="AK214" s="17"/>
      <c r="AL214" s="17"/>
    </row>
    <row r="215" spans="1:38" hidden="1">
      <c r="A215" s="243" t="s">
        <v>349</v>
      </c>
      <c r="B215" s="258"/>
      <c r="C215" s="290" t="s">
        <v>537</v>
      </c>
      <c r="D215" s="291"/>
      <c r="E215" s="291"/>
      <c r="F215" s="291"/>
      <c r="G215" s="291"/>
      <c r="H215" s="291"/>
      <c r="I215" s="291"/>
      <c r="J215" s="291"/>
      <c r="K215" s="291"/>
      <c r="L215" s="291"/>
      <c r="M215" s="291"/>
      <c r="N215" s="291"/>
      <c r="O215" s="291"/>
      <c r="P215" s="291"/>
      <c r="Q215" s="291"/>
      <c r="R215" s="291"/>
      <c r="S215" s="291"/>
      <c r="T215" s="291"/>
      <c r="U215" s="291"/>
      <c r="V215" s="291"/>
      <c r="W215" s="291"/>
      <c r="X215" s="291"/>
      <c r="Y215" s="291"/>
      <c r="Z215" s="291"/>
      <c r="AA215" s="291"/>
      <c r="AB215" s="292"/>
      <c r="AC215" s="245" t="s">
        <v>538</v>
      </c>
      <c r="AD215" s="246"/>
      <c r="AE215" s="246"/>
      <c r="AF215" s="246"/>
      <c r="AG215" s="17"/>
      <c r="AH215" s="17"/>
      <c r="AI215" s="17"/>
      <c r="AJ215" s="17"/>
      <c r="AK215" s="17"/>
      <c r="AL215" s="17"/>
    </row>
    <row r="216" spans="1:38" hidden="1">
      <c r="A216" s="232" t="s">
        <v>352</v>
      </c>
      <c r="B216" s="257"/>
      <c r="C216" s="251" t="s">
        <v>539</v>
      </c>
      <c r="D216" s="252"/>
      <c r="E216" s="252"/>
      <c r="F216" s="252"/>
      <c r="G216" s="252"/>
      <c r="H216" s="252"/>
      <c r="I216" s="252"/>
      <c r="J216" s="252"/>
      <c r="K216" s="252"/>
      <c r="L216" s="252"/>
      <c r="M216" s="252"/>
      <c r="N216" s="252"/>
      <c r="O216" s="252"/>
      <c r="P216" s="252"/>
      <c r="Q216" s="252"/>
      <c r="R216" s="252"/>
      <c r="S216" s="252"/>
      <c r="T216" s="252"/>
      <c r="U216" s="252"/>
      <c r="V216" s="252"/>
      <c r="W216" s="252"/>
      <c r="X216" s="252"/>
      <c r="Y216" s="252"/>
      <c r="Z216" s="252"/>
      <c r="AA216" s="252"/>
      <c r="AB216" s="253"/>
      <c r="AC216" s="240" t="s">
        <v>540</v>
      </c>
      <c r="AD216" s="241"/>
      <c r="AE216" s="241"/>
      <c r="AF216" s="241"/>
      <c r="AG216" s="17"/>
      <c r="AH216" s="17"/>
      <c r="AI216" s="17"/>
      <c r="AJ216" s="17"/>
      <c r="AK216" s="17"/>
      <c r="AL216" s="17"/>
    </row>
    <row r="217" spans="1:38">
      <c r="A217" s="243" t="s">
        <v>355</v>
      </c>
      <c r="B217" s="258"/>
      <c r="C217" s="290" t="s">
        <v>541</v>
      </c>
      <c r="D217" s="291"/>
      <c r="E217" s="291"/>
      <c r="F217" s="291"/>
      <c r="G217" s="291"/>
      <c r="H217" s="291"/>
      <c r="I217" s="291"/>
      <c r="J217" s="291"/>
      <c r="K217" s="291"/>
      <c r="L217" s="291"/>
      <c r="M217" s="291"/>
      <c r="N217" s="291"/>
      <c r="O217" s="291"/>
      <c r="P217" s="291"/>
      <c r="Q217" s="291"/>
      <c r="R217" s="291"/>
      <c r="S217" s="291"/>
      <c r="T217" s="291"/>
      <c r="U217" s="291"/>
      <c r="V217" s="291"/>
      <c r="W217" s="291"/>
      <c r="X217" s="291"/>
      <c r="Y217" s="291"/>
      <c r="Z217" s="291"/>
      <c r="AA217" s="291"/>
      <c r="AB217" s="292"/>
      <c r="AC217" s="245" t="s">
        <v>542</v>
      </c>
      <c r="AD217" s="246"/>
      <c r="AE217" s="246"/>
      <c r="AF217" s="246"/>
      <c r="AG217" s="17">
        <f>AG210</f>
        <v>10908043</v>
      </c>
      <c r="AH217" s="17">
        <f>AH210</f>
        <v>11024490</v>
      </c>
      <c r="AI217" s="17">
        <f>AI210</f>
        <v>0</v>
      </c>
      <c r="AJ217" s="17"/>
      <c r="AK217" s="17">
        <f>AK210</f>
        <v>11024490</v>
      </c>
      <c r="AL217" s="17"/>
    </row>
  </sheetData>
  <mergeCells count="614">
    <mergeCell ref="A213:B213"/>
    <mergeCell ref="C213:AB213"/>
    <mergeCell ref="AC213:AF213"/>
    <mergeCell ref="A214:B214"/>
    <mergeCell ref="C214:AB214"/>
    <mergeCell ref="AC214:AF214"/>
    <mergeCell ref="A217:B217"/>
    <mergeCell ref="C217:AB217"/>
    <mergeCell ref="AC217:AF217"/>
    <mergeCell ref="A215:B215"/>
    <mergeCell ref="C215:AB215"/>
    <mergeCell ref="AC215:AF215"/>
    <mergeCell ref="A216:B216"/>
    <mergeCell ref="C216:AB216"/>
    <mergeCell ref="AC216:AF216"/>
    <mergeCell ref="A210:B210"/>
    <mergeCell ref="C210:AB210"/>
    <mergeCell ref="AC210:AF210"/>
    <mergeCell ref="A211:B211"/>
    <mergeCell ref="C211:AB211"/>
    <mergeCell ref="AC211:AF211"/>
    <mergeCell ref="A212:B212"/>
    <mergeCell ref="C212:AB212"/>
    <mergeCell ref="AC212:AF212"/>
    <mergeCell ref="A207:B207"/>
    <mergeCell ref="C207:AB207"/>
    <mergeCell ref="AC207:AF207"/>
    <mergeCell ref="A208:B208"/>
    <mergeCell ref="C208:AB208"/>
    <mergeCell ref="AC208:AF208"/>
    <mergeCell ref="A209:B209"/>
    <mergeCell ref="C209:AB209"/>
    <mergeCell ref="AC209:AF209"/>
    <mergeCell ref="A204:B204"/>
    <mergeCell ref="C204:AB204"/>
    <mergeCell ref="AC204:AF204"/>
    <mergeCell ref="A205:B205"/>
    <mergeCell ref="C205:AB205"/>
    <mergeCell ref="AC205:AF205"/>
    <mergeCell ref="A206:B206"/>
    <mergeCell ref="C206:AB206"/>
    <mergeCell ref="AC206:AF206"/>
    <mergeCell ref="A201:B201"/>
    <mergeCell ref="C201:AB201"/>
    <mergeCell ref="AC201:AF201"/>
    <mergeCell ref="A202:B202"/>
    <mergeCell ref="C202:AB202"/>
    <mergeCell ref="AC202:AF202"/>
    <mergeCell ref="A203:B203"/>
    <mergeCell ref="C203:AB203"/>
    <mergeCell ref="AC203:AF203"/>
    <mergeCell ref="A198:B198"/>
    <mergeCell ref="C198:AB198"/>
    <mergeCell ref="AC198:AF198"/>
    <mergeCell ref="A199:B199"/>
    <mergeCell ref="C199:AB199"/>
    <mergeCell ref="AC199:AF199"/>
    <mergeCell ref="A200:B200"/>
    <mergeCell ref="C200:AB200"/>
    <mergeCell ref="AC200:AF200"/>
    <mergeCell ref="A195:B195"/>
    <mergeCell ref="C195:AB195"/>
    <mergeCell ref="AC195:AF195"/>
    <mergeCell ref="A196:B196"/>
    <mergeCell ref="C196:AB196"/>
    <mergeCell ref="AC196:AF196"/>
    <mergeCell ref="A197:B197"/>
    <mergeCell ref="C197:AB197"/>
    <mergeCell ref="AC197:AF197"/>
    <mergeCell ref="A191:B191"/>
    <mergeCell ref="C191:AB191"/>
    <mergeCell ref="C192:K192"/>
    <mergeCell ref="N192:V192"/>
    <mergeCell ref="Y192:AB192"/>
    <mergeCell ref="A193:B193"/>
    <mergeCell ref="C193:AB193"/>
    <mergeCell ref="AC193:AF193"/>
    <mergeCell ref="A194:B194"/>
    <mergeCell ref="C194:AB194"/>
    <mergeCell ref="AC194:AF194"/>
    <mergeCell ref="A188:B188"/>
    <mergeCell ref="C188:AB188"/>
    <mergeCell ref="AC188:AF188"/>
    <mergeCell ref="A189:B189"/>
    <mergeCell ref="C189:AB189"/>
    <mergeCell ref="AC189:AF189"/>
    <mergeCell ref="A190:B190"/>
    <mergeCell ref="C190:AB190"/>
    <mergeCell ref="AC190:AF190"/>
    <mergeCell ref="A185:B185"/>
    <mergeCell ref="C185:AB185"/>
    <mergeCell ref="AC185:AF185"/>
    <mergeCell ref="A186:B186"/>
    <mergeCell ref="C186:AB186"/>
    <mergeCell ref="AC186:AF186"/>
    <mergeCell ref="A187:B187"/>
    <mergeCell ref="C187:AB187"/>
    <mergeCell ref="AC187:AF187"/>
    <mergeCell ref="A182:B182"/>
    <mergeCell ref="C182:AB182"/>
    <mergeCell ref="AC182:AF182"/>
    <mergeCell ref="A183:B183"/>
    <mergeCell ref="C183:AB183"/>
    <mergeCell ref="AC183:AF183"/>
    <mergeCell ref="A184:B184"/>
    <mergeCell ref="C184:AB184"/>
    <mergeCell ref="AC184:AF184"/>
    <mergeCell ref="A179:B179"/>
    <mergeCell ref="C179:AB179"/>
    <mergeCell ref="AC179:AF179"/>
    <mergeCell ref="A180:B180"/>
    <mergeCell ref="C180:AB180"/>
    <mergeCell ref="AC180:AF180"/>
    <mergeCell ref="A181:B181"/>
    <mergeCell ref="C181:AB181"/>
    <mergeCell ref="AC181:AF181"/>
    <mergeCell ref="A176:B176"/>
    <mergeCell ref="C176:AB176"/>
    <mergeCell ref="AC176:AF176"/>
    <mergeCell ref="A177:B177"/>
    <mergeCell ref="C177:AB177"/>
    <mergeCell ref="AC177:AF177"/>
    <mergeCell ref="A178:B178"/>
    <mergeCell ref="C178:AB178"/>
    <mergeCell ref="AC178:AF178"/>
    <mergeCell ref="A173:B173"/>
    <mergeCell ref="C173:AB173"/>
    <mergeCell ref="AC173:AF173"/>
    <mergeCell ref="A174:B174"/>
    <mergeCell ref="C174:AB174"/>
    <mergeCell ref="AC174:AF174"/>
    <mergeCell ref="A175:B175"/>
    <mergeCell ref="C175:AB175"/>
    <mergeCell ref="AC175:AF175"/>
    <mergeCell ref="A170:B170"/>
    <mergeCell ref="C170:AB170"/>
    <mergeCell ref="AC170:AF170"/>
    <mergeCell ref="A171:B171"/>
    <mergeCell ref="C171:AB171"/>
    <mergeCell ref="AC171:AF171"/>
    <mergeCell ref="A172:B172"/>
    <mergeCell ref="C172:AB172"/>
    <mergeCell ref="AC172:AF172"/>
    <mergeCell ref="C166:K166"/>
    <mergeCell ref="A167:B167"/>
    <mergeCell ref="C167:AB167"/>
    <mergeCell ref="A168:B168"/>
    <mergeCell ref="C168:AB168"/>
    <mergeCell ref="AC168:AF168"/>
    <mergeCell ref="A169:B169"/>
    <mergeCell ref="C169:AB169"/>
    <mergeCell ref="AC169:AF169"/>
    <mergeCell ref="C157:K157"/>
    <mergeCell ref="C158:K158"/>
    <mergeCell ref="C159:K159"/>
    <mergeCell ref="C160:K160"/>
    <mergeCell ref="C161:K161"/>
    <mergeCell ref="C162:K162"/>
    <mergeCell ref="C163:K163"/>
    <mergeCell ref="C164:K164"/>
    <mergeCell ref="C165:K165"/>
    <mergeCell ref="A154:B154"/>
    <mergeCell ref="C154:AB154"/>
    <mergeCell ref="AC154:AF154"/>
    <mergeCell ref="A155:B155"/>
    <mergeCell ref="C155:AB155"/>
    <mergeCell ref="AC155:AF155"/>
    <mergeCell ref="A156:B156"/>
    <mergeCell ref="C156:AB156"/>
    <mergeCell ref="AC156:AF156"/>
    <mergeCell ref="A151:B151"/>
    <mergeCell ref="C151:AB151"/>
    <mergeCell ref="AC151:AF151"/>
    <mergeCell ref="A152:B152"/>
    <mergeCell ref="C152:AB152"/>
    <mergeCell ref="AC152:AF152"/>
    <mergeCell ref="A153:B153"/>
    <mergeCell ref="C153:AB153"/>
    <mergeCell ref="AC153:AF153"/>
    <mergeCell ref="A148:B148"/>
    <mergeCell ref="C148:AB148"/>
    <mergeCell ref="AC148:AF148"/>
    <mergeCell ref="A149:B149"/>
    <mergeCell ref="C149:AB149"/>
    <mergeCell ref="AC149:AF149"/>
    <mergeCell ref="A150:B150"/>
    <mergeCell ref="C150:AB150"/>
    <mergeCell ref="AC150:AF150"/>
    <mergeCell ref="A145:B145"/>
    <mergeCell ref="C145:AB145"/>
    <mergeCell ref="AC145:AF145"/>
    <mergeCell ref="A146:B146"/>
    <mergeCell ref="C146:AB146"/>
    <mergeCell ref="AC146:AF146"/>
    <mergeCell ref="A147:B147"/>
    <mergeCell ref="C147:AB147"/>
    <mergeCell ref="AC147:AF147"/>
    <mergeCell ref="A142:B142"/>
    <mergeCell ref="C142:AB142"/>
    <mergeCell ref="AC142:AF142"/>
    <mergeCell ref="A143:B143"/>
    <mergeCell ref="C143:AB143"/>
    <mergeCell ref="AC143:AF143"/>
    <mergeCell ref="A144:B144"/>
    <mergeCell ref="C144:AB144"/>
    <mergeCell ref="AC144:AF144"/>
    <mergeCell ref="A139:B139"/>
    <mergeCell ref="C139:AB139"/>
    <mergeCell ref="AC139:AF139"/>
    <mergeCell ref="A140:B140"/>
    <mergeCell ref="C140:AB140"/>
    <mergeCell ref="AC140:AF140"/>
    <mergeCell ref="A141:B141"/>
    <mergeCell ref="C141:AB141"/>
    <mergeCell ref="AC141:AF141"/>
    <mergeCell ref="A136:B136"/>
    <mergeCell ref="C136:AB136"/>
    <mergeCell ref="AC136:AF136"/>
    <mergeCell ref="A137:B137"/>
    <mergeCell ref="C137:AB137"/>
    <mergeCell ref="AC137:AF137"/>
    <mergeCell ref="A138:B138"/>
    <mergeCell ref="C138:AB138"/>
    <mergeCell ref="AC138:AF138"/>
    <mergeCell ref="A133:B133"/>
    <mergeCell ref="C133:AB133"/>
    <mergeCell ref="AC133:AF133"/>
    <mergeCell ref="A134:B134"/>
    <mergeCell ref="C134:AB134"/>
    <mergeCell ref="AC134:AF134"/>
    <mergeCell ref="A135:B135"/>
    <mergeCell ref="C135:AB135"/>
    <mergeCell ref="AC135:AF135"/>
    <mergeCell ref="A130:B130"/>
    <mergeCell ref="C130:AB130"/>
    <mergeCell ref="AC130:AF130"/>
    <mergeCell ref="A131:B131"/>
    <mergeCell ref="C131:AB131"/>
    <mergeCell ref="AC131:AF131"/>
    <mergeCell ref="A132:B132"/>
    <mergeCell ref="C132:AB132"/>
    <mergeCell ref="AC132:AF132"/>
    <mergeCell ref="A127:B127"/>
    <mergeCell ref="C127:AB127"/>
    <mergeCell ref="AC127:AF127"/>
    <mergeCell ref="A128:B128"/>
    <mergeCell ref="C128:AB128"/>
    <mergeCell ref="AC128:AF128"/>
    <mergeCell ref="A129:B129"/>
    <mergeCell ref="C129:AB129"/>
    <mergeCell ref="AC129:AF129"/>
    <mergeCell ref="A124:B124"/>
    <mergeCell ref="C124:AB124"/>
    <mergeCell ref="AC124:AF124"/>
    <mergeCell ref="A125:B125"/>
    <mergeCell ref="C125:AB125"/>
    <mergeCell ref="AC125:AF125"/>
    <mergeCell ref="A126:B126"/>
    <mergeCell ref="C126:AB126"/>
    <mergeCell ref="AC126:AF126"/>
    <mergeCell ref="A121:B121"/>
    <mergeCell ref="C121:AB121"/>
    <mergeCell ref="AC121:AF121"/>
    <mergeCell ref="A122:B122"/>
    <mergeCell ref="C122:AB122"/>
    <mergeCell ref="AC122:AF122"/>
    <mergeCell ref="A123:B123"/>
    <mergeCell ref="C123:AB123"/>
    <mergeCell ref="AC123:AF123"/>
    <mergeCell ref="A118:B118"/>
    <mergeCell ref="C118:AB118"/>
    <mergeCell ref="AC118:AF118"/>
    <mergeCell ref="A119:B119"/>
    <mergeCell ref="C119:AB119"/>
    <mergeCell ref="AC119:AF119"/>
    <mergeCell ref="A120:B120"/>
    <mergeCell ref="C120:AB120"/>
    <mergeCell ref="AC120:AF120"/>
    <mergeCell ref="A115:B115"/>
    <mergeCell ref="C115:AB115"/>
    <mergeCell ref="AC115:AF115"/>
    <mergeCell ref="A116:B116"/>
    <mergeCell ref="C116:AB116"/>
    <mergeCell ref="AC116:AF116"/>
    <mergeCell ref="A117:B117"/>
    <mergeCell ref="C117:AB117"/>
    <mergeCell ref="AC117:AF117"/>
    <mergeCell ref="A112:B112"/>
    <mergeCell ref="C112:AB112"/>
    <mergeCell ref="AC112:AF112"/>
    <mergeCell ref="A113:B113"/>
    <mergeCell ref="C113:AB113"/>
    <mergeCell ref="AC113:AF113"/>
    <mergeCell ref="A114:B114"/>
    <mergeCell ref="C114:AB114"/>
    <mergeCell ref="AC114:AF114"/>
    <mergeCell ref="A109:B109"/>
    <mergeCell ref="C109:AB109"/>
    <mergeCell ref="AC109:AF109"/>
    <mergeCell ref="A110:B110"/>
    <mergeCell ref="C110:AB110"/>
    <mergeCell ref="AC110:AF110"/>
    <mergeCell ref="A111:B111"/>
    <mergeCell ref="C111:AB111"/>
    <mergeCell ref="AC111:AF111"/>
    <mergeCell ref="A106:B106"/>
    <mergeCell ref="C106:AB106"/>
    <mergeCell ref="AC106:AF106"/>
    <mergeCell ref="A107:B107"/>
    <mergeCell ref="C107:AB107"/>
    <mergeCell ref="AC107:AF107"/>
    <mergeCell ref="A108:B108"/>
    <mergeCell ref="C108:AB108"/>
    <mergeCell ref="AC108:AF108"/>
    <mergeCell ref="A103:B103"/>
    <mergeCell ref="C103:AB103"/>
    <mergeCell ref="AC103:AF103"/>
    <mergeCell ref="A104:B104"/>
    <mergeCell ref="C104:AB104"/>
    <mergeCell ref="AC104:AF104"/>
    <mergeCell ref="A105:B105"/>
    <mergeCell ref="C105:AB105"/>
    <mergeCell ref="AC105:AF105"/>
    <mergeCell ref="A100:B100"/>
    <mergeCell ref="C100:AB100"/>
    <mergeCell ref="AC100:AF100"/>
    <mergeCell ref="A101:B101"/>
    <mergeCell ref="C101:AB101"/>
    <mergeCell ref="AC101:AF101"/>
    <mergeCell ref="A102:B102"/>
    <mergeCell ref="C102:AB102"/>
    <mergeCell ref="AC102:AF102"/>
    <mergeCell ref="C96:K96"/>
    <mergeCell ref="L96:T96"/>
    <mergeCell ref="U96:AB96"/>
    <mergeCell ref="C97:K97"/>
    <mergeCell ref="A98:B98"/>
    <mergeCell ref="C98:AB98"/>
    <mergeCell ref="AC98:AF98"/>
    <mergeCell ref="A99:B99"/>
    <mergeCell ref="C99:AB99"/>
    <mergeCell ref="AC99:AF99"/>
    <mergeCell ref="C93:K93"/>
    <mergeCell ref="L93:T93"/>
    <mergeCell ref="U93:AB93"/>
    <mergeCell ref="C94:K94"/>
    <mergeCell ref="L94:T94"/>
    <mergeCell ref="U94:AB94"/>
    <mergeCell ref="C95:K95"/>
    <mergeCell ref="L95:T95"/>
    <mergeCell ref="U95:AB95"/>
    <mergeCell ref="C90:K90"/>
    <mergeCell ref="L90:T90"/>
    <mergeCell ref="U90:AB90"/>
    <mergeCell ref="C91:K91"/>
    <mergeCell ref="L91:T91"/>
    <mergeCell ref="U91:AB91"/>
    <mergeCell ref="C92:K92"/>
    <mergeCell ref="L92:T92"/>
    <mergeCell ref="U92:AB92"/>
    <mergeCell ref="C87:K87"/>
    <mergeCell ref="L87:T87"/>
    <mergeCell ref="U87:AB87"/>
    <mergeCell ref="C88:K88"/>
    <mergeCell ref="L88:T88"/>
    <mergeCell ref="U88:AB88"/>
    <mergeCell ref="C89:K89"/>
    <mergeCell ref="L89:T89"/>
    <mergeCell ref="U89:AB89"/>
    <mergeCell ref="C84:K84"/>
    <mergeCell ref="L84:T84"/>
    <mergeCell ref="U84:AB84"/>
    <mergeCell ref="C85:K85"/>
    <mergeCell ref="L85:T85"/>
    <mergeCell ref="U85:AB85"/>
    <mergeCell ref="C86:K86"/>
    <mergeCell ref="L86:T86"/>
    <mergeCell ref="U86:AB86"/>
    <mergeCell ref="C81:K81"/>
    <mergeCell ref="L81:T81"/>
    <mergeCell ref="U81:AB81"/>
    <mergeCell ref="C82:K82"/>
    <mergeCell ref="L82:T82"/>
    <mergeCell ref="U82:AB82"/>
    <mergeCell ref="C83:K83"/>
    <mergeCell ref="L83:T83"/>
    <mergeCell ref="U83:AB83"/>
    <mergeCell ref="C78:K78"/>
    <mergeCell ref="L78:T78"/>
    <mergeCell ref="U78:AB78"/>
    <mergeCell ref="C79:K79"/>
    <mergeCell ref="L79:T79"/>
    <mergeCell ref="U79:AB79"/>
    <mergeCell ref="C80:K80"/>
    <mergeCell ref="L80:T80"/>
    <mergeCell ref="U80:AB80"/>
    <mergeCell ref="C75:K75"/>
    <mergeCell ref="L75:T75"/>
    <mergeCell ref="U75:AB75"/>
    <mergeCell ref="C76:K76"/>
    <mergeCell ref="L76:T76"/>
    <mergeCell ref="U76:AB76"/>
    <mergeCell ref="C77:K77"/>
    <mergeCell ref="L77:T77"/>
    <mergeCell ref="U77:AB77"/>
    <mergeCell ref="C72:K72"/>
    <mergeCell ref="L72:T72"/>
    <mergeCell ref="U72:AB72"/>
    <mergeCell ref="C73:K73"/>
    <mergeCell ref="L73:T73"/>
    <mergeCell ref="U73:AB73"/>
    <mergeCell ref="C74:K74"/>
    <mergeCell ref="L74:T74"/>
    <mergeCell ref="U74:AB74"/>
    <mergeCell ref="C69:K69"/>
    <mergeCell ref="L69:T69"/>
    <mergeCell ref="U69:AB69"/>
    <mergeCell ref="C70:K70"/>
    <mergeCell ref="L70:T70"/>
    <mergeCell ref="U70:AB70"/>
    <mergeCell ref="C71:K71"/>
    <mergeCell ref="L71:T71"/>
    <mergeCell ref="U71:AB71"/>
    <mergeCell ref="C66:K66"/>
    <mergeCell ref="L66:T66"/>
    <mergeCell ref="U66:AB66"/>
    <mergeCell ref="C67:K67"/>
    <mergeCell ref="L67:T67"/>
    <mergeCell ref="U67:AB67"/>
    <mergeCell ref="C68:K68"/>
    <mergeCell ref="L68:T68"/>
    <mergeCell ref="U68:AB68"/>
    <mergeCell ref="C63:K63"/>
    <mergeCell ref="L63:T63"/>
    <mergeCell ref="U63:AB63"/>
    <mergeCell ref="C64:K64"/>
    <mergeCell ref="L64:T64"/>
    <mergeCell ref="U64:AB64"/>
    <mergeCell ref="C65:K65"/>
    <mergeCell ref="L65:T65"/>
    <mergeCell ref="U65:AB65"/>
    <mergeCell ref="C60:K60"/>
    <mergeCell ref="L60:T60"/>
    <mergeCell ref="U60:AB60"/>
    <mergeCell ref="C61:K61"/>
    <mergeCell ref="L61:T61"/>
    <mergeCell ref="U61:AB61"/>
    <mergeCell ref="C62:K62"/>
    <mergeCell ref="L62:T62"/>
    <mergeCell ref="U62:AB62"/>
    <mergeCell ref="C57:K57"/>
    <mergeCell ref="L57:T57"/>
    <mergeCell ref="U57:AB57"/>
    <mergeCell ref="C58:K58"/>
    <mergeCell ref="L58:T58"/>
    <mergeCell ref="U58:AB58"/>
    <mergeCell ref="C59:K59"/>
    <mergeCell ref="L59:T59"/>
    <mergeCell ref="U59:AB59"/>
    <mergeCell ref="C54:K54"/>
    <mergeCell ref="L54:T54"/>
    <mergeCell ref="U54:AB54"/>
    <mergeCell ref="C55:K55"/>
    <mergeCell ref="L55:T55"/>
    <mergeCell ref="U55:AB55"/>
    <mergeCell ref="C56:K56"/>
    <mergeCell ref="L56:T56"/>
    <mergeCell ref="U56:AB56"/>
    <mergeCell ref="C51:K51"/>
    <mergeCell ref="L51:T51"/>
    <mergeCell ref="U51:AB51"/>
    <mergeCell ref="C52:K52"/>
    <mergeCell ref="L52:T52"/>
    <mergeCell ref="U52:AB52"/>
    <mergeCell ref="C53:K53"/>
    <mergeCell ref="L53:T53"/>
    <mergeCell ref="U53:AB53"/>
    <mergeCell ref="C48:K48"/>
    <mergeCell ref="L48:T48"/>
    <mergeCell ref="U48:AB48"/>
    <mergeCell ref="C49:K49"/>
    <mergeCell ref="L49:T49"/>
    <mergeCell ref="U49:AB49"/>
    <mergeCell ref="C50:K50"/>
    <mergeCell ref="L50:T50"/>
    <mergeCell ref="U50:AB50"/>
    <mergeCell ref="C45:K45"/>
    <mergeCell ref="L45:T45"/>
    <mergeCell ref="U45:AB45"/>
    <mergeCell ref="C46:K46"/>
    <mergeCell ref="L46:T46"/>
    <mergeCell ref="U46:AB46"/>
    <mergeCell ref="C47:K47"/>
    <mergeCell ref="L47:T47"/>
    <mergeCell ref="U47:AB47"/>
    <mergeCell ref="C42:K42"/>
    <mergeCell ref="L42:T42"/>
    <mergeCell ref="U42:AB42"/>
    <mergeCell ref="C43:K43"/>
    <mergeCell ref="L43:T43"/>
    <mergeCell ref="U43:AB43"/>
    <mergeCell ref="C44:K44"/>
    <mergeCell ref="L44:T44"/>
    <mergeCell ref="U44:AB44"/>
    <mergeCell ref="C39:K39"/>
    <mergeCell ref="L39:T39"/>
    <mergeCell ref="U39:AB39"/>
    <mergeCell ref="C40:K40"/>
    <mergeCell ref="L40:T40"/>
    <mergeCell ref="U40:AB40"/>
    <mergeCell ref="C41:K41"/>
    <mergeCell ref="L41:T41"/>
    <mergeCell ref="U41:AB41"/>
    <mergeCell ref="C36:K36"/>
    <mergeCell ref="L36:T36"/>
    <mergeCell ref="U36:AB36"/>
    <mergeCell ref="C37:K37"/>
    <mergeCell ref="L37:T37"/>
    <mergeCell ref="U37:AB37"/>
    <mergeCell ref="C38:K38"/>
    <mergeCell ref="L38:T38"/>
    <mergeCell ref="U38:AB38"/>
    <mergeCell ref="C33:K33"/>
    <mergeCell ref="L33:T33"/>
    <mergeCell ref="U33:AB33"/>
    <mergeCell ref="C34:K34"/>
    <mergeCell ref="L34:T34"/>
    <mergeCell ref="U34:AB34"/>
    <mergeCell ref="C35:K35"/>
    <mergeCell ref="L35:T35"/>
    <mergeCell ref="U35:AB35"/>
    <mergeCell ref="C30:K30"/>
    <mergeCell ref="L30:T30"/>
    <mergeCell ref="U30:AB30"/>
    <mergeCell ref="C31:K31"/>
    <mergeCell ref="L31:T31"/>
    <mergeCell ref="U31:AB31"/>
    <mergeCell ref="C32:K32"/>
    <mergeCell ref="L32:T32"/>
    <mergeCell ref="U32:AB32"/>
    <mergeCell ref="C27:K27"/>
    <mergeCell ref="L27:T27"/>
    <mergeCell ref="U27:AB27"/>
    <mergeCell ref="C28:K28"/>
    <mergeCell ref="L28:T28"/>
    <mergeCell ref="U28:AB28"/>
    <mergeCell ref="C29:K29"/>
    <mergeCell ref="L29:T29"/>
    <mergeCell ref="U29:AB29"/>
    <mergeCell ref="C24:K24"/>
    <mergeCell ref="L24:T24"/>
    <mergeCell ref="U24:AB24"/>
    <mergeCell ref="C25:K25"/>
    <mergeCell ref="L25:T25"/>
    <mergeCell ref="U25:AB25"/>
    <mergeCell ref="C26:K26"/>
    <mergeCell ref="L26:T26"/>
    <mergeCell ref="U26:AB26"/>
    <mergeCell ref="C21:K21"/>
    <mergeCell ref="L21:T21"/>
    <mergeCell ref="U21:AB21"/>
    <mergeCell ref="C22:K22"/>
    <mergeCell ref="L22:T22"/>
    <mergeCell ref="U22:AB22"/>
    <mergeCell ref="C23:K23"/>
    <mergeCell ref="L23:T23"/>
    <mergeCell ref="U23:AB23"/>
    <mergeCell ref="C18:K18"/>
    <mergeCell ref="L18:T18"/>
    <mergeCell ref="U18:AB18"/>
    <mergeCell ref="C19:K19"/>
    <mergeCell ref="L19:T19"/>
    <mergeCell ref="U19:AB19"/>
    <mergeCell ref="C20:K20"/>
    <mergeCell ref="L20:T20"/>
    <mergeCell ref="U20:AB20"/>
    <mergeCell ref="C15:K15"/>
    <mergeCell ref="L15:T15"/>
    <mergeCell ref="U15:AB15"/>
    <mergeCell ref="C16:K16"/>
    <mergeCell ref="L16:T16"/>
    <mergeCell ref="U16:AB16"/>
    <mergeCell ref="C17:K17"/>
    <mergeCell ref="L17:T17"/>
    <mergeCell ref="U17:AB17"/>
    <mergeCell ref="C12:K12"/>
    <mergeCell ref="L12:T12"/>
    <mergeCell ref="U12:AB12"/>
    <mergeCell ref="C13:K13"/>
    <mergeCell ref="L13:T13"/>
    <mergeCell ref="U13:AB13"/>
    <mergeCell ref="C14:K14"/>
    <mergeCell ref="L14:T14"/>
    <mergeCell ref="U14:AB14"/>
    <mergeCell ref="C9:K9"/>
    <mergeCell ref="L9:T9"/>
    <mergeCell ref="U9:AB9"/>
    <mergeCell ref="C10:K10"/>
    <mergeCell ref="L10:T10"/>
    <mergeCell ref="U10:AB10"/>
    <mergeCell ref="C11:K11"/>
    <mergeCell ref="L11:T11"/>
    <mergeCell ref="U11:AB11"/>
    <mergeCell ref="A1:AL1"/>
    <mergeCell ref="A4:B4"/>
    <mergeCell ref="C4:AB4"/>
    <mergeCell ref="AC4:AF4"/>
    <mergeCell ref="C5:AB5"/>
    <mergeCell ref="AC5:AF5"/>
    <mergeCell ref="C6:K6"/>
    <mergeCell ref="C7:K7"/>
    <mergeCell ref="C8:K8"/>
    <mergeCell ref="L8:T8"/>
    <mergeCell ref="U8:AB8"/>
  </mergeCells>
  <pageMargins left="0.75" right="0.75" top="1" bottom="1" header="0.5" footer="0.5"/>
  <pageSetup paperSize="9" scale="63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9"/>
  <sheetViews>
    <sheetView workbookViewId="0"/>
  </sheetViews>
  <sheetFormatPr defaultRowHeight="12.75"/>
  <cols>
    <col min="1" max="1" width="27.140625" customWidth="1"/>
    <col min="2" max="2" width="37.42578125" customWidth="1"/>
    <col min="3" max="3" width="33.7109375" customWidth="1"/>
  </cols>
  <sheetData>
    <row r="1" spans="1:4">
      <c r="A1" s="104" t="s">
        <v>851</v>
      </c>
    </row>
    <row r="3" spans="1:4" ht="48" customHeight="1">
      <c r="A3" s="294" t="s">
        <v>613</v>
      </c>
      <c r="B3" s="294"/>
      <c r="C3" s="294"/>
      <c r="D3" s="217"/>
    </row>
    <row r="5" spans="1:4">
      <c r="A5" t="s">
        <v>614</v>
      </c>
    </row>
    <row r="7" spans="1:4">
      <c r="A7" s="104" t="s">
        <v>680</v>
      </c>
    </row>
    <row r="8" spans="1:4">
      <c r="A8" s="24" t="s">
        <v>615</v>
      </c>
      <c r="B8" s="24" t="s">
        <v>616</v>
      </c>
      <c r="C8" s="24" t="s">
        <v>617</v>
      </c>
    </row>
    <row r="9" spans="1:4">
      <c r="A9" s="24" t="s">
        <v>618</v>
      </c>
      <c r="B9" s="23">
        <v>57</v>
      </c>
      <c r="C9" s="23">
        <v>5305740</v>
      </c>
    </row>
    <row r="10" spans="1:4">
      <c r="A10" s="24" t="s">
        <v>619</v>
      </c>
      <c r="B10" s="23">
        <v>43</v>
      </c>
      <c r="C10" s="23">
        <v>2496483</v>
      </c>
    </row>
    <row r="11" spans="1:4">
      <c r="A11" s="24" t="s">
        <v>553</v>
      </c>
      <c r="B11" s="23">
        <f>B9+B10</f>
        <v>100</v>
      </c>
      <c r="C11" s="23">
        <f>C9+C10</f>
        <v>7802223</v>
      </c>
    </row>
    <row r="13" spans="1:4">
      <c r="A13" s="293" t="s">
        <v>620</v>
      </c>
      <c r="B13" s="293"/>
      <c r="C13" s="293"/>
      <c r="D13">
        <v>0</v>
      </c>
    </row>
    <row r="15" spans="1:4">
      <c r="A15" s="293" t="s">
        <v>621</v>
      </c>
      <c r="B15" s="293"/>
      <c r="C15" s="293"/>
      <c r="D15">
        <v>0</v>
      </c>
    </row>
    <row r="17" spans="1:4">
      <c r="A17" t="s">
        <v>622</v>
      </c>
      <c r="D17">
        <v>0</v>
      </c>
    </row>
    <row r="19" spans="1:4">
      <c r="A19" s="293" t="s">
        <v>623</v>
      </c>
      <c r="B19" s="293"/>
      <c r="C19" s="293"/>
      <c r="D19">
        <v>0</v>
      </c>
    </row>
  </sheetData>
  <mergeCells count="4">
    <mergeCell ref="A13:C13"/>
    <mergeCell ref="A15:C15"/>
    <mergeCell ref="A19:C19"/>
    <mergeCell ref="A3:D3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11"/>
  <sheetViews>
    <sheetView workbookViewId="0"/>
  </sheetViews>
  <sheetFormatPr defaultRowHeight="18"/>
  <cols>
    <col min="1" max="1" width="44.7109375" style="25" customWidth="1"/>
    <col min="2" max="2" width="4.42578125" style="26" customWidth="1"/>
    <col min="3" max="3" width="14.42578125" style="27" customWidth="1"/>
    <col min="4" max="4" width="13" style="27" customWidth="1"/>
    <col min="5" max="5" width="11.28515625" style="27" customWidth="1"/>
    <col min="6" max="6" width="20.7109375" style="28" customWidth="1"/>
    <col min="7" max="7" width="16.7109375" style="27" hidden="1" customWidth="1"/>
    <col min="8" max="8" width="19.5703125" style="27" hidden="1" customWidth="1"/>
    <col min="9" max="9" width="1.42578125" style="27" customWidth="1"/>
    <col min="10" max="10" width="9.140625" style="27" customWidth="1"/>
    <col min="11" max="18" width="9.140625" style="29" customWidth="1"/>
    <col min="19" max="16384" width="9.140625" style="29"/>
  </cols>
  <sheetData>
    <row r="1" spans="1:18">
      <c r="A1" s="25" t="s">
        <v>852</v>
      </c>
    </row>
    <row r="2" spans="1:18" ht="35.25" customHeight="1">
      <c r="A2" s="295"/>
      <c r="B2" s="296"/>
      <c r="C2" s="296"/>
      <c r="D2" s="296"/>
      <c r="E2" s="296"/>
      <c r="F2" s="296"/>
      <c r="G2" s="296"/>
      <c r="H2" s="296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15.75">
      <c r="A3" s="297" t="s">
        <v>624</v>
      </c>
      <c r="B3" s="298"/>
      <c r="C3" s="298"/>
      <c r="D3" s="298"/>
      <c r="E3" s="298"/>
      <c r="F3" s="298"/>
      <c r="G3" s="298"/>
      <c r="H3" s="298"/>
      <c r="I3" s="31"/>
    </row>
    <row r="4" spans="1:18" ht="12.75">
      <c r="A4" s="299"/>
      <c r="B4" s="300"/>
      <c r="C4" s="300"/>
      <c r="D4" s="300"/>
      <c r="E4" s="300"/>
      <c r="F4" s="300"/>
      <c r="G4" s="300"/>
      <c r="H4" s="300"/>
      <c r="I4" s="31"/>
    </row>
    <row r="5" spans="1:18" ht="21" thickBot="1">
      <c r="A5" s="32"/>
      <c r="B5" s="33"/>
      <c r="C5" s="33"/>
      <c r="D5" s="33"/>
      <c r="E5" s="34"/>
      <c r="F5" s="35"/>
      <c r="G5" s="34"/>
      <c r="H5" s="34"/>
      <c r="I5" s="31"/>
    </row>
    <row r="6" spans="1:18" s="41" customFormat="1" ht="74.25" customHeight="1">
      <c r="A6" s="36" t="s">
        <v>556</v>
      </c>
      <c r="B6" s="37" t="s">
        <v>625</v>
      </c>
      <c r="C6" s="38" t="s">
        <v>626</v>
      </c>
      <c r="D6" s="38" t="s">
        <v>582</v>
      </c>
      <c r="E6" s="38" t="s">
        <v>581</v>
      </c>
      <c r="F6" s="301" t="s">
        <v>824</v>
      </c>
      <c r="G6" s="301" t="s">
        <v>627</v>
      </c>
      <c r="H6" s="303" t="s">
        <v>628</v>
      </c>
      <c r="I6" s="39"/>
      <c r="J6" s="40"/>
    </row>
    <row r="7" spans="1:18" s="41" customFormat="1" ht="28.5" customHeight="1" thickBot="1">
      <c r="A7" s="42"/>
      <c r="B7" s="43"/>
      <c r="C7" s="44">
        <v>385727</v>
      </c>
      <c r="D7" s="44">
        <v>649001</v>
      </c>
      <c r="E7" s="44">
        <v>806813</v>
      </c>
      <c r="F7" s="302"/>
      <c r="G7" s="302"/>
      <c r="H7" s="304"/>
      <c r="I7" s="39"/>
      <c r="J7" s="40"/>
    </row>
    <row r="8" spans="1:18">
      <c r="A8" s="45" t="s">
        <v>629</v>
      </c>
      <c r="B8" s="46"/>
      <c r="C8" s="45"/>
      <c r="D8" s="47"/>
      <c r="E8" s="48"/>
      <c r="F8" s="49"/>
      <c r="G8" s="47"/>
      <c r="H8" s="50"/>
      <c r="I8" s="31"/>
    </row>
    <row r="9" spans="1:18" s="59" customFormat="1" ht="32.25" customHeight="1">
      <c r="A9" s="51" t="s">
        <v>630</v>
      </c>
      <c r="B9" s="52" t="s">
        <v>283</v>
      </c>
      <c r="C9" s="53">
        <f>Önkormányzat!AK111</f>
        <v>242618261</v>
      </c>
      <c r="D9" s="53">
        <v>0</v>
      </c>
      <c r="E9" s="53">
        <f>'Közös Hivatal'!AK110</f>
        <v>7200000</v>
      </c>
      <c r="F9" s="54">
        <f t="shared" ref="F9:F24" si="0">SUM(C9:E9)</f>
        <v>249818261</v>
      </c>
      <c r="G9" s="55">
        <v>207564</v>
      </c>
      <c r="H9" s="56">
        <f>G9*1.01</f>
        <v>209639.64</v>
      </c>
      <c r="I9" s="57"/>
      <c r="J9" s="58"/>
    </row>
    <row r="10" spans="1:18" s="59" customFormat="1" ht="23.25" customHeight="1">
      <c r="A10" s="51" t="s">
        <v>631</v>
      </c>
      <c r="B10" s="52" t="s">
        <v>286</v>
      </c>
      <c r="C10" s="53">
        <f>Önkormányzat!AK131</f>
        <v>68764372</v>
      </c>
      <c r="D10" s="53"/>
      <c r="E10" s="53">
        <v>0</v>
      </c>
      <c r="F10" s="54">
        <f t="shared" si="0"/>
        <v>68764372</v>
      </c>
      <c r="G10" s="55">
        <v>51490</v>
      </c>
      <c r="H10" s="56">
        <f t="shared" ref="G10:H12" si="1">G10*1.01</f>
        <v>52004.9</v>
      </c>
      <c r="I10" s="57"/>
      <c r="J10" s="58"/>
    </row>
    <row r="11" spans="1:18" s="59" customFormat="1" ht="32.25" customHeight="1">
      <c r="A11" s="51" t="s">
        <v>632</v>
      </c>
      <c r="B11" s="52" t="s">
        <v>289</v>
      </c>
      <c r="C11" s="53">
        <f>Önkormányzat!AK142</f>
        <v>39646729</v>
      </c>
      <c r="D11" s="53">
        <f>'Művelődési Ház'!AK156</f>
        <v>26259</v>
      </c>
      <c r="E11" s="53">
        <f>'Közös Hivatal'!AK141</f>
        <v>1644</v>
      </c>
      <c r="F11" s="54">
        <f t="shared" si="0"/>
        <v>39674632</v>
      </c>
      <c r="G11" s="55">
        <v>34507</v>
      </c>
      <c r="H11" s="56">
        <v>35035</v>
      </c>
      <c r="I11" s="57"/>
      <c r="J11" s="58"/>
    </row>
    <row r="12" spans="1:18" s="59" customFormat="1" ht="27" customHeight="1">
      <c r="A12" s="51" t="s">
        <v>713</v>
      </c>
      <c r="B12" s="52" t="s">
        <v>292</v>
      </c>
      <c r="C12" s="60">
        <f>Önkormányzat!AK152</f>
        <v>100000</v>
      </c>
      <c r="D12" s="55"/>
      <c r="E12" s="53"/>
      <c r="F12" s="54">
        <f t="shared" si="0"/>
        <v>100000</v>
      </c>
      <c r="G12" s="55">
        <f t="shared" si="1"/>
        <v>101000</v>
      </c>
      <c r="H12" s="56">
        <f t="shared" si="1"/>
        <v>102010</v>
      </c>
      <c r="I12" s="57"/>
      <c r="J12" s="58"/>
    </row>
    <row r="13" spans="1:18" s="59" customFormat="1" ht="21" customHeight="1">
      <c r="A13" s="51" t="s">
        <v>633</v>
      </c>
      <c r="B13" s="61" t="s">
        <v>295</v>
      </c>
      <c r="C13" s="53">
        <f>Önkormányzat!AK209</f>
        <v>173067636</v>
      </c>
      <c r="D13" s="53">
        <f>'Művelődési Ház'!AK217</f>
        <v>11024490</v>
      </c>
      <c r="E13" s="53">
        <f>'Közös Hivatal'!AK215</f>
        <v>56682978</v>
      </c>
      <c r="F13" s="54">
        <f t="shared" si="0"/>
        <v>240775104</v>
      </c>
      <c r="G13" s="55">
        <v>92219</v>
      </c>
      <c r="H13" s="56">
        <v>94061</v>
      </c>
      <c r="I13" s="57"/>
      <c r="J13" s="58"/>
    </row>
    <row r="14" spans="1:18" s="59" customFormat="1" ht="21" hidden="1" customHeight="1">
      <c r="A14" s="51" t="s">
        <v>634</v>
      </c>
      <c r="B14" s="52" t="s">
        <v>298</v>
      </c>
      <c r="C14" s="60"/>
      <c r="D14" s="55"/>
      <c r="E14" s="53"/>
      <c r="F14" s="54">
        <f t="shared" si="0"/>
        <v>0</v>
      </c>
      <c r="G14" s="55">
        <f t="shared" ref="G14:H18" si="2">F14*1.05</f>
        <v>0</v>
      </c>
      <c r="H14" s="56">
        <f t="shared" si="2"/>
        <v>0</v>
      </c>
      <c r="I14" s="57"/>
      <c r="J14" s="58"/>
    </row>
    <row r="15" spans="1:18" s="59" customFormat="1" ht="21" hidden="1" customHeight="1">
      <c r="A15" s="51" t="s">
        <v>635</v>
      </c>
      <c r="B15" s="52" t="s">
        <v>301</v>
      </c>
      <c r="C15" s="60"/>
      <c r="D15" s="55"/>
      <c r="E15" s="53"/>
      <c r="F15" s="54">
        <f t="shared" si="0"/>
        <v>0</v>
      </c>
      <c r="G15" s="55">
        <f t="shared" si="2"/>
        <v>0</v>
      </c>
      <c r="H15" s="56">
        <f t="shared" si="2"/>
        <v>0</v>
      </c>
      <c r="I15" s="57"/>
      <c r="J15" s="58"/>
    </row>
    <row r="16" spans="1:18" s="59" customFormat="1" ht="21" hidden="1" customHeight="1">
      <c r="A16" s="51" t="s">
        <v>636</v>
      </c>
      <c r="B16" s="52" t="s">
        <v>304</v>
      </c>
      <c r="C16" s="60">
        <v>0</v>
      </c>
      <c r="D16" s="53"/>
      <c r="E16" s="53"/>
      <c r="F16" s="54">
        <f t="shared" si="0"/>
        <v>0</v>
      </c>
      <c r="G16" s="55">
        <f t="shared" si="2"/>
        <v>0</v>
      </c>
      <c r="H16" s="56">
        <f t="shared" si="2"/>
        <v>0</v>
      </c>
      <c r="I16" s="57"/>
      <c r="J16" s="58"/>
    </row>
    <row r="17" spans="1:10" s="59" customFormat="1" ht="21" hidden="1" customHeight="1">
      <c r="A17" s="51" t="s">
        <v>637</v>
      </c>
      <c r="B17" s="52" t="s">
        <v>307</v>
      </c>
      <c r="C17" s="60"/>
      <c r="D17" s="55"/>
      <c r="E17" s="53"/>
      <c r="F17" s="54">
        <f t="shared" si="0"/>
        <v>0</v>
      </c>
      <c r="G17" s="55">
        <f t="shared" si="2"/>
        <v>0</v>
      </c>
      <c r="H17" s="56">
        <f t="shared" si="2"/>
        <v>0</v>
      </c>
      <c r="I17" s="57"/>
      <c r="J17" s="58"/>
    </row>
    <row r="18" spans="1:10" s="59" customFormat="1" ht="21" hidden="1" customHeight="1">
      <c r="A18" s="51" t="s">
        <v>638</v>
      </c>
      <c r="B18" s="52" t="s">
        <v>310</v>
      </c>
      <c r="C18" s="60"/>
      <c r="D18" s="55"/>
      <c r="E18" s="53"/>
      <c r="F18" s="54">
        <f t="shared" si="0"/>
        <v>0</v>
      </c>
      <c r="G18" s="55">
        <f t="shared" si="2"/>
        <v>0</v>
      </c>
      <c r="H18" s="56">
        <f t="shared" si="2"/>
        <v>0</v>
      </c>
      <c r="I18" s="57"/>
      <c r="J18" s="58"/>
    </row>
    <row r="19" spans="1:10" s="59" customFormat="1" ht="22.5" customHeight="1">
      <c r="A19" s="62" t="s">
        <v>639</v>
      </c>
      <c r="B19" s="63" t="s">
        <v>313</v>
      </c>
      <c r="C19" s="64">
        <f>SUM(C9:C18)</f>
        <v>524196998</v>
      </c>
      <c r="D19" s="64">
        <f>SUM(D9:D18)</f>
        <v>11050749</v>
      </c>
      <c r="E19" s="64">
        <f>SUM(E9:E18)</f>
        <v>63884622</v>
      </c>
      <c r="F19" s="65">
        <f t="shared" si="0"/>
        <v>599132369</v>
      </c>
      <c r="G19" s="66">
        <f>SUM(G9:G18)</f>
        <v>486780</v>
      </c>
      <c r="H19" s="67">
        <f>SUM(H9:H18)</f>
        <v>492750.54000000004</v>
      </c>
      <c r="I19" s="57"/>
      <c r="J19" s="58"/>
    </row>
    <row r="20" spans="1:10" s="59" customFormat="1" ht="21" customHeight="1">
      <c r="A20" s="51" t="s">
        <v>640</v>
      </c>
      <c r="B20" s="61" t="s">
        <v>316</v>
      </c>
      <c r="C20" s="53">
        <f>Önkormányzat!AK25</f>
        <v>40509004</v>
      </c>
      <c r="D20" s="53">
        <f>'Művelődési Ház'!AK25</f>
        <v>4780198</v>
      </c>
      <c r="E20" s="53">
        <f>'Közös Hivatal'!AK25</f>
        <v>48727341</v>
      </c>
      <c r="F20" s="54">
        <f t="shared" si="0"/>
        <v>94016543</v>
      </c>
      <c r="G20" s="55">
        <v>80284</v>
      </c>
      <c r="H20" s="55">
        <f>G20*1.01</f>
        <v>81086.84</v>
      </c>
      <c r="I20" s="57"/>
      <c r="J20" s="58"/>
    </row>
    <row r="21" spans="1:10" s="59" customFormat="1" ht="21" customHeight="1">
      <c r="A21" s="51" t="s">
        <v>641</v>
      </c>
      <c r="B21" s="68" t="s">
        <v>319</v>
      </c>
      <c r="C21" s="53">
        <f>Önkormányzat!AK26</f>
        <v>8136718</v>
      </c>
      <c r="D21" s="53">
        <f>'Művelődési Ház'!AK26</f>
        <v>1078036</v>
      </c>
      <c r="E21" s="53">
        <f>'Közös Hivatal'!AK26</f>
        <v>11263663</v>
      </c>
      <c r="F21" s="54">
        <f t="shared" si="0"/>
        <v>20478417</v>
      </c>
      <c r="G21" s="55">
        <v>21631</v>
      </c>
      <c r="H21" s="55">
        <f>G21*1.01</f>
        <v>21847.31</v>
      </c>
      <c r="I21" s="57"/>
      <c r="J21" s="58"/>
    </row>
    <row r="22" spans="1:10" s="59" customFormat="1" ht="21.75" customHeight="1">
      <c r="A22" s="51" t="s">
        <v>642</v>
      </c>
      <c r="B22" s="69" t="s">
        <v>322</v>
      </c>
      <c r="C22" s="53">
        <f>Önkormányzat!AK51</f>
        <v>108999839</v>
      </c>
      <c r="D22" s="53">
        <f>'Művelődési Ház'!AK51</f>
        <v>5179217</v>
      </c>
      <c r="E22" s="53">
        <f>'Közös Hivatal'!AK51</f>
        <v>2643752</v>
      </c>
      <c r="F22" s="54">
        <f t="shared" si="0"/>
        <v>116822808</v>
      </c>
      <c r="G22" s="55">
        <v>70530</v>
      </c>
      <c r="H22" s="55">
        <v>71236</v>
      </c>
      <c r="I22" s="57"/>
      <c r="J22" s="58"/>
    </row>
    <row r="23" spans="1:10" s="59" customFormat="1" ht="21" customHeight="1">
      <c r="A23" s="51" t="s">
        <v>643</v>
      </c>
      <c r="B23" s="70" t="s">
        <v>325</v>
      </c>
      <c r="C23" s="53">
        <f>Önkormányzat!AK60</f>
        <v>5481607</v>
      </c>
      <c r="D23" s="53"/>
      <c r="E23" s="53">
        <f>'Közös Hivatal'!AK60</f>
        <v>0</v>
      </c>
      <c r="F23" s="54">
        <f t="shared" si="0"/>
        <v>5481607</v>
      </c>
      <c r="G23" s="55">
        <v>10839</v>
      </c>
      <c r="H23" s="55">
        <v>10948</v>
      </c>
      <c r="I23" s="58"/>
      <c r="J23" s="58"/>
    </row>
    <row r="24" spans="1:10" s="59" customFormat="1" ht="21" customHeight="1">
      <c r="A24" s="51" t="s">
        <v>644</v>
      </c>
      <c r="B24" s="52">
        <v>16</v>
      </c>
      <c r="C24" s="53">
        <f>Önkormányzat!AK74</f>
        <v>107809926</v>
      </c>
      <c r="D24" s="53"/>
      <c r="E24" s="53"/>
      <c r="F24" s="54">
        <f t="shared" si="0"/>
        <v>107809926</v>
      </c>
      <c r="G24" s="55">
        <v>118544</v>
      </c>
      <c r="H24" s="55">
        <v>120120</v>
      </c>
      <c r="I24" s="58"/>
      <c r="J24" s="58"/>
    </row>
    <row r="25" spans="1:10" s="59" customFormat="1" ht="21" hidden="1" customHeight="1">
      <c r="A25" s="51" t="s">
        <v>645</v>
      </c>
      <c r="B25" s="52">
        <v>17</v>
      </c>
      <c r="C25" s="60">
        <v>0</v>
      </c>
      <c r="D25" s="55"/>
      <c r="E25" s="53"/>
      <c r="F25" s="54">
        <v>8100</v>
      </c>
      <c r="G25" s="55">
        <v>9788</v>
      </c>
      <c r="H25" s="55">
        <v>10277</v>
      </c>
      <c r="I25" s="57"/>
      <c r="J25" s="58"/>
    </row>
    <row r="26" spans="1:10" s="59" customFormat="1" ht="21" customHeight="1">
      <c r="A26" s="51" t="s">
        <v>646</v>
      </c>
      <c r="B26" s="61" t="s">
        <v>334</v>
      </c>
      <c r="C26" s="60">
        <f>Önkormányzat!AK182</f>
        <v>72619750</v>
      </c>
      <c r="D26" s="55"/>
      <c r="E26" s="53"/>
      <c r="F26" s="54">
        <f t="shared" ref="F26:F31" si="3">SUM(C26:E26)</f>
        <v>72619750</v>
      </c>
      <c r="G26" s="55">
        <f>F26*1.01</f>
        <v>73345947.5</v>
      </c>
      <c r="H26" s="55">
        <f>G26*1.01</f>
        <v>74079406.974999994</v>
      </c>
      <c r="I26" s="57"/>
      <c r="J26" s="58"/>
    </row>
    <row r="27" spans="1:10" s="59" customFormat="1" ht="21" hidden="1" customHeight="1">
      <c r="A27" s="51" t="s">
        <v>647</v>
      </c>
      <c r="B27" s="61" t="s">
        <v>337</v>
      </c>
      <c r="C27" s="60"/>
      <c r="D27" s="55"/>
      <c r="E27" s="53"/>
      <c r="F27" s="54">
        <f t="shared" si="3"/>
        <v>0</v>
      </c>
      <c r="G27" s="55">
        <f t="shared" ref="G27:H31" si="4">F27*1.05</f>
        <v>0</v>
      </c>
      <c r="H27" s="55">
        <f t="shared" si="4"/>
        <v>0</v>
      </c>
      <c r="I27" s="57"/>
      <c r="J27" s="58"/>
    </row>
    <row r="28" spans="1:10" s="59" customFormat="1" ht="21" hidden="1" customHeight="1">
      <c r="A28" s="51" t="s">
        <v>648</v>
      </c>
      <c r="B28" s="61" t="s">
        <v>340</v>
      </c>
      <c r="C28" s="60"/>
      <c r="D28" s="55"/>
      <c r="E28" s="53"/>
      <c r="F28" s="54">
        <f t="shared" si="3"/>
        <v>0</v>
      </c>
      <c r="G28" s="55">
        <f t="shared" si="4"/>
        <v>0</v>
      </c>
      <c r="H28" s="55">
        <f t="shared" si="4"/>
        <v>0</v>
      </c>
      <c r="I28" s="57"/>
      <c r="J28" s="58"/>
    </row>
    <row r="29" spans="1:10" s="59" customFormat="1" ht="21" hidden="1" customHeight="1">
      <c r="A29" s="51" t="s">
        <v>649</v>
      </c>
      <c r="B29" s="61" t="s">
        <v>343</v>
      </c>
      <c r="C29" s="60"/>
      <c r="D29" s="55"/>
      <c r="E29" s="53"/>
      <c r="F29" s="54">
        <f t="shared" si="3"/>
        <v>0</v>
      </c>
      <c r="G29" s="55">
        <f t="shared" si="4"/>
        <v>0</v>
      </c>
      <c r="H29" s="55">
        <f t="shared" si="4"/>
        <v>0</v>
      </c>
      <c r="I29" s="57"/>
      <c r="J29" s="58"/>
    </row>
    <row r="30" spans="1:10" s="59" customFormat="1" ht="21" hidden="1" customHeight="1">
      <c r="A30" s="51" t="s">
        <v>650</v>
      </c>
      <c r="B30" s="61" t="s">
        <v>346</v>
      </c>
      <c r="C30" s="60"/>
      <c r="D30" s="55"/>
      <c r="E30" s="53"/>
      <c r="F30" s="54">
        <f t="shared" si="3"/>
        <v>0</v>
      </c>
      <c r="G30" s="55">
        <f t="shared" si="4"/>
        <v>0</v>
      </c>
      <c r="H30" s="55">
        <f t="shared" si="4"/>
        <v>0</v>
      </c>
      <c r="I30" s="57"/>
      <c r="J30" s="58"/>
    </row>
    <row r="31" spans="1:10" s="59" customFormat="1" ht="21" hidden="1" customHeight="1">
      <c r="A31" s="51" t="s">
        <v>651</v>
      </c>
      <c r="B31" s="61" t="s">
        <v>349</v>
      </c>
      <c r="C31" s="60">
        <v>0</v>
      </c>
      <c r="D31" s="55">
        <v>0</v>
      </c>
      <c r="E31" s="53"/>
      <c r="F31" s="54">
        <f t="shared" si="3"/>
        <v>0</v>
      </c>
      <c r="G31" s="55">
        <f t="shared" si="4"/>
        <v>0</v>
      </c>
      <c r="H31" s="55">
        <f t="shared" si="4"/>
        <v>0</v>
      </c>
      <c r="I31" s="57"/>
      <c r="J31" s="58"/>
    </row>
    <row r="32" spans="1:10" s="59" customFormat="1" ht="27" customHeight="1">
      <c r="A32" s="71" t="s">
        <v>652</v>
      </c>
      <c r="B32" s="72" t="s">
        <v>352</v>
      </c>
      <c r="C32" s="73">
        <f>C26+C24+C23+C22+C21+C20</f>
        <v>343556844</v>
      </c>
      <c r="D32" s="73">
        <f>SUM(D20:D31)</f>
        <v>11037451</v>
      </c>
      <c r="E32" s="74">
        <f>SUM(E20:E31)</f>
        <v>62634756</v>
      </c>
      <c r="F32" s="75">
        <f>SUM(F20:F31)-F25</f>
        <v>417229051</v>
      </c>
      <c r="G32" s="75">
        <f>G20+G21+G22+G23+G24+G26</f>
        <v>73647775.5</v>
      </c>
      <c r="H32" s="75">
        <f>SUM(H20:H31)-H25</f>
        <v>74384645.125</v>
      </c>
      <c r="I32" s="57"/>
      <c r="J32" s="76"/>
    </row>
    <row r="33" spans="1:10" s="59" customFormat="1" ht="24" customHeight="1">
      <c r="A33" s="77" t="s">
        <v>653</v>
      </c>
      <c r="B33" s="78"/>
      <c r="C33" s="79"/>
      <c r="D33" s="80"/>
      <c r="E33" s="81"/>
      <c r="F33" s="82"/>
      <c r="G33" s="78"/>
      <c r="H33" s="83"/>
      <c r="I33" s="57"/>
      <c r="J33" s="58"/>
    </row>
    <row r="34" spans="1:10" s="59" customFormat="1" ht="25.5" hidden="1" customHeight="1">
      <c r="A34" s="51" t="s">
        <v>417</v>
      </c>
      <c r="B34" s="68" t="s">
        <v>355</v>
      </c>
      <c r="C34" s="53">
        <v>0</v>
      </c>
      <c r="D34" s="53"/>
      <c r="E34" s="53"/>
      <c r="F34" s="54">
        <f t="shared" ref="F34:F45" si="5">SUM(C34:E34)</f>
        <v>0</v>
      </c>
      <c r="G34" s="55">
        <v>7817</v>
      </c>
      <c r="H34" s="56">
        <v>8210</v>
      </c>
      <c r="I34" s="57"/>
      <c r="J34" s="58"/>
    </row>
    <row r="35" spans="1:10" s="59" customFormat="1" ht="21" customHeight="1">
      <c r="A35" s="51" t="s">
        <v>654</v>
      </c>
      <c r="B35" s="61" t="s">
        <v>358</v>
      </c>
      <c r="C35" s="60">
        <f>Önkormányzat!AK148</f>
        <v>14964825</v>
      </c>
      <c r="D35" s="55"/>
      <c r="E35" s="53"/>
      <c r="F35" s="54">
        <f t="shared" si="5"/>
        <v>14964825</v>
      </c>
      <c r="G35" s="55"/>
      <c r="H35" s="56"/>
      <c r="I35" s="57"/>
      <c r="J35" s="58"/>
    </row>
    <row r="36" spans="1:10" s="59" customFormat="1" ht="21" customHeight="1">
      <c r="A36" s="51" t="s">
        <v>655</v>
      </c>
      <c r="B36" s="61" t="s">
        <v>361</v>
      </c>
      <c r="C36" s="60">
        <f>Önkormányzat!AK117</f>
        <v>149010337</v>
      </c>
      <c r="D36" s="55"/>
      <c r="E36" s="53"/>
      <c r="F36" s="54">
        <f t="shared" si="5"/>
        <v>149010337</v>
      </c>
      <c r="G36" s="55"/>
      <c r="H36" s="56"/>
      <c r="I36" s="57"/>
      <c r="J36" s="58"/>
    </row>
    <row r="37" spans="1:10" s="59" customFormat="1" ht="25.5" customHeight="1">
      <c r="A37" s="51" t="s">
        <v>656</v>
      </c>
      <c r="B37" s="61" t="s">
        <v>364</v>
      </c>
      <c r="C37" s="60">
        <f>Önkormányzat!AK156</f>
        <v>3005250</v>
      </c>
      <c r="D37" s="55"/>
      <c r="E37" s="53"/>
      <c r="F37" s="54">
        <f t="shared" si="5"/>
        <v>3005250</v>
      </c>
      <c r="G37" s="55"/>
      <c r="H37" s="56"/>
      <c r="I37" s="57"/>
      <c r="J37" s="58"/>
    </row>
    <row r="38" spans="1:10" s="59" customFormat="1" ht="21" hidden="1" customHeight="1">
      <c r="A38" s="51" t="s">
        <v>657</v>
      </c>
      <c r="B38" s="61" t="s">
        <v>367</v>
      </c>
      <c r="C38" s="60"/>
      <c r="D38" s="55"/>
      <c r="E38" s="53"/>
      <c r="F38" s="54">
        <f t="shared" si="5"/>
        <v>0</v>
      </c>
      <c r="G38" s="55"/>
      <c r="H38" s="56"/>
      <c r="I38" s="57"/>
      <c r="J38" s="58"/>
    </row>
    <row r="39" spans="1:10" s="59" customFormat="1" ht="21" hidden="1" customHeight="1">
      <c r="A39" s="51" t="s">
        <v>658</v>
      </c>
      <c r="B39" s="61" t="s">
        <v>370</v>
      </c>
      <c r="C39" s="60"/>
      <c r="D39" s="55"/>
      <c r="E39" s="53"/>
      <c r="F39" s="54">
        <f t="shared" si="5"/>
        <v>0</v>
      </c>
      <c r="G39" s="55"/>
      <c r="H39" s="56"/>
      <c r="I39" s="57"/>
      <c r="J39" s="58"/>
    </row>
    <row r="40" spans="1:10" s="59" customFormat="1" ht="21" hidden="1" customHeight="1">
      <c r="A40" s="51" t="s">
        <v>659</v>
      </c>
      <c r="B40" s="61" t="s">
        <v>373</v>
      </c>
      <c r="C40" s="60"/>
      <c r="D40" s="55"/>
      <c r="E40" s="53"/>
      <c r="F40" s="54">
        <f t="shared" si="5"/>
        <v>0</v>
      </c>
      <c r="G40" s="55"/>
      <c r="H40" s="56"/>
      <c r="I40" s="57"/>
      <c r="J40" s="58"/>
    </row>
    <row r="41" spans="1:10" s="59" customFormat="1" ht="21" hidden="1" customHeight="1">
      <c r="A41" s="51" t="s">
        <v>660</v>
      </c>
      <c r="B41" s="61" t="s">
        <v>376</v>
      </c>
      <c r="C41" s="60"/>
      <c r="D41" s="55"/>
      <c r="E41" s="53"/>
      <c r="F41" s="54">
        <f t="shared" si="5"/>
        <v>0</v>
      </c>
      <c r="G41" s="55"/>
      <c r="H41" s="56"/>
      <c r="I41" s="57"/>
      <c r="J41" s="58"/>
    </row>
    <row r="42" spans="1:10" s="59" customFormat="1" ht="21" hidden="1" customHeight="1">
      <c r="A42" s="51" t="s">
        <v>661</v>
      </c>
      <c r="B42" s="61" t="s">
        <v>379</v>
      </c>
      <c r="C42" s="60">
        <v>0</v>
      </c>
      <c r="D42" s="55"/>
      <c r="E42" s="53"/>
      <c r="F42" s="54">
        <f t="shared" si="5"/>
        <v>0</v>
      </c>
      <c r="G42" s="55">
        <v>0</v>
      </c>
      <c r="H42" s="56">
        <v>0</v>
      </c>
      <c r="I42" s="57"/>
      <c r="J42" s="58"/>
    </row>
    <row r="43" spans="1:10" s="59" customFormat="1" ht="21" hidden="1" customHeight="1">
      <c r="A43" s="51" t="s">
        <v>662</v>
      </c>
      <c r="B43" s="61" t="s">
        <v>382</v>
      </c>
      <c r="C43" s="60"/>
      <c r="D43" s="55"/>
      <c r="E43" s="53"/>
      <c r="F43" s="54">
        <f t="shared" si="5"/>
        <v>0</v>
      </c>
      <c r="G43" s="55"/>
      <c r="H43" s="56"/>
      <c r="I43" s="57"/>
      <c r="J43" s="58"/>
    </row>
    <row r="44" spans="1:10" s="59" customFormat="1" ht="21" hidden="1" customHeight="1">
      <c r="A44" s="51" t="s">
        <v>663</v>
      </c>
      <c r="B44" s="61" t="s">
        <v>385</v>
      </c>
      <c r="C44" s="60"/>
      <c r="D44" s="55"/>
      <c r="E44" s="53"/>
      <c r="F44" s="54">
        <f t="shared" si="5"/>
        <v>0</v>
      </c>
      <c r="G44" s="55"/>
      <c r="H44" s="56"/>
      <c r="I44" s="57"/>
      <c r="J44" s="58"/>
    </row>
    <row r="45" spans="1:10" s="59" customFormat="1" ht="27" hidden="1" customHeight="1">
      <c r="A45" s="51" t="s">
        <v>664</v>
      </c>
      <c r="B45" s="61" t="s">
        <v>388</v>
      </c>
      <c r="C45" s="60">
        <v>0</v>
      </c>
      <c r="D45" s="55"/>
      <c r="E45" s="53"/>
      <c r="F45" s="54">
        <f t="shared" si="5"/>
        <v>0</v>
      </c>
      <c r="G45" s="55"/>
      <c r="H45" s="56"/>
      <c r="I45" s="57"/>
      <c r="J45" s="58"/>
    </row>
    <row r="46" spans="1:10" s="59" customFormat="1" ht="33.75" customHeight="1">
      <c r="A46" s="62" t="s">
        <v>665</v>
      </c>
      <c r="B46" s="84" t="s">
        <v>391</v>
      </c>
      <c r="C46" s="64">
        <f t="shared" ref="C46:H46" si="6">SUM(C34:C45)</f>
        <v>166980412</v>
      </c>
      <c r="D46" s="64">
        <f t="shared" si="6"/>
        <v>0</v>
      </c>
      <c r="E46" s="64">
        <f t="shared" si="6"/>
        <v>0</v>
      </c>
      <c r="F46" s="85">
        <f t="shared" si="6"/>
        <v>166980412</v>
      </c>
      <c r="G46" s="66">
        <f t="shared" si="6"/>
        <v>7817</v>
      </c>
      <c r="H46" s="66">
        <f t="shared" si="6"/>
        <v>8210</v>
      </c>
      <c r="I46" s="57"/>
      <c r="J46" s="58"/>
    </row>
    <row r="47" spans="1:10" s="59" customFormat="1" ht="21" customHeight="1">
      <c r="A47" s="51" t="s">
        <v>666</v>
      </c>
      <c r="B47" s="86" t="s">
        <v>394</v>
      </c>
      <c r="C47" s="53">
        <f>Önkormányzat!AK82</f>
        <v>4322220</v>
      </c>
      <c r="D47" s="53">
        <f>'Művelődési Ház'!AK81</f>
        <v>0</v>
      </c>
      <c r="E47" s="53"/>
      <c r="F47" s="54">
        <f t="shared" ref="F47:F57" si="7">SUM(C47:E47)</f>
        <v>4322220</v>
      </c>
      <c r="G47" s="55"/>
      <c r="H47" s="56"/>
      <c r="I47" s="57"/>
      <c r="J47" s="58"/>
    </row>
    <row r="48" spans="1:10" s="59" customFormat="1" ht="21" customHeight="1">
      <c r="A48" s="51" t="s">
        <v>667</v>
      </c>
      <c r="B48" s="61" t="s">
        <v>397</v>
      </c>
      <c r="C48" s="53">
        <f>Önkormányzat!AK87</f>
        <v>77722278</v>
      </c>
      <c r="D48" s="53"/>
      <c r="E48" s="53"/>
      <c r="F48" s="54">
        <f t="shared" si="7"/>
        <v>77722278</v>
      </c>
      <c r="G48" s="55">
        <f>F48*1.01</f>
        <v>78499500.780000001</v>
      </c>
      <c r="H48" s="55">
        <f>G48*1.01</f>
        <v>79284495.787799999</v>
      </c>
      <c r="I48" s="57"/>
      <c r="J48" s="58"/>
    </row>
    <row r="49" spans="1:11" s="59" customFormat="1" ht="21" customHeight="1">
      <c r="A49" s="51" t="s">
        <v>668</v>
      </c>
      <c r="B49" s="61" t="s">
        <v>400</v>
      </c>
      <c r="C49" s="60">
        <v>0</v>
      </c>
      <c r="D49" s="55"/>
      <c r="E49" s="53"/>
      <c r="F49" s="54">
        <f t="shared" si="7"/>
        <v>0</v>
      </c>
      <c r="G49" s="55"/>
      <c r="H49" s="56"/>
      <c r="I49" s="57"/>
      <c r="J49" s="58"/>
    </row>
    <row r="50" spans="1:11" s="59" customFormat="1" ht="27" hidden="1" customHeight="1">
      <c r="A50" s="51" t="s">
        <v>669</v>
      </c>
      <c r="B50" s="61" t="s">
        <v>403</v>
      </c>
      <c r="C50" s="60">
        <v>0</v>
      </c>
      <c r="D50" s="55"/>
      <c r="E50" s="53"/>
      <c r="F50" s="54">
        <f t="shared" si="7"/>
        <v>0</v>
      </c>
      <c r="G50" s="55">
        <v>510</v>
      </c>
      <c r="H50" s="56">
        <v>515</v>
      </c>
      <c r="I50" s="57"/>
      <c r="J50" s="58"/>
    </row>
    <row r="51" spans="1:11" s="59" customFormat="1" ht="21" hidden="1" customHeight="1">
      <c r="A51" s="51" t="s">
        <v>670</v>
      </c>
      <c r="B51" s="61" t="s">
        <v>406</v>
      </c>
      <c r="C51" s="60"/>
      <c r="D51" s="55"/>
      <c r="E51" s="53"/>
      <c r="F51" s="54">
        <f t="shared" si="7"/>
        <v>0</v>
      </c>
      <c r="G51" s="55"/>
      <c r="H51" s="56"/>
      <c r="I51" s="57"/>
      <c r="J51" s="58"/>
    </row>
    <row r="52" spans="1:11" s="59" customFormat="1" ht="13.5" hidden="1" customHeight="1">
      <c r="A52" s="51" t="s">
        <v>671</v>
      </c>
      <c r="B52" s="61" t="s">
        <v>409</v>
      </c>
      <c r="C52" s="60"/>
      <c r="D52" s="55"/>
      <c r="E52" s="53"/>
      <c r="F52" s="54">
        <f t="shared" si="7"/>
        <v>0</v>
      </c>
      <c r="G52" s="55"/>
      <c r="H52" s="56"/>
      <c r="I52" s="57"/>
      <c r="J52" s="58"/>
    </row>
    <row r="53" spans="1:11" s="59" customFormat="1" ht="16.5" hidden="1" customHeight="1">
      <c r="A53" s="51" t="s">
        <v>672</v>
      </c>
      <c r="B53" s="61" t="s">
        <v>412</v>
      </c>
      <c r="C53" s="60"/>
      <c r="D53" s="55"/>
      <c r="E53" s="53"/>
      <c r="F53" s="54">
        <f t="shared" si="7"/>
        <v>0</v>
      </c>
      <c r="G53" s="55"/>
      <c r="H53" s="56"/>
      <c r="I53" s="57"/>
      <c r="J53" s="58"/>
    </row>
    <row r="54" spans="1:11" s="59" customFormat="1" ht="21" hidden="1" customHeight="1">
      <c r="A54" s="51" t="s">
        <v>673</v>
      </c>
      <c r="B54" s="61" t="s">
        <v>557</v>
      </c>
      <c r="C54" s="60"/>
      <c r="D54" s="55"/>
      <c r="E54" s="53"/>
      <c r="F54" s="54">
        <f t="shared" si="7"/>
        <v>0</v>
      </c>
      <c r="G54" s="55"/>
      <c r="H54" s="56"/>
      <c r="I54" s="57"/>
      <c r="J54" s="58"/>
    </row>
    <row r="55" spans="1:11" s="59" customFormat="1" ht="21" hidden="1" customHeight="1">
      <c r="A55" s="51" t="s">
        <v>674</v>
      </c>
      <c r="B55" s="61" t="s">
        <v>558</v>
      </c>
      <c r="C55" s="60"/>
      <c r="D55" s="55"/>
      <c r="E55" s="53"/>
      <c r="F55" s="54">
        <f t="shared" si="7"/>
        <v>0</v>
      </c>
      <c r="G55" s="55"/>
      <c r="H55" s="56"/>
      <c r="I55" s="57"/>
      <c r="J55" s="58"/>
    </row>
    <row r="56" spans="1:11" s="59" customFormat="1" ht="21" hidden="1" customHeight="1">
      <c r="A56" s="51" t="s">
        <v>675</v>
      </c>
      <c r="B56" s="61" t="s">
        <v>559</v>
      </c>
      <c r="C56" s="60"/>
      <c r="D56" s="55"/>
      <c r="E56" s="53"/>
      <c r="F56" s="54">
        <f t="shared" si="7"/>
        <v>0</v>
      </c>
      <c r="G56" s="55"/>
      <c r="H56" s="56"/>
      <c r="I56" s="57"/>
      <c r="J56" s="58"/>
    </row>
    <row r="57" spans="1:11" s="59" customFormat="1" ht="21" hidden="1" customHeight="1">
      <c r="A57" s="51" t="s">
        <v>676</v>
      </c>
      <c r="B57" s="61" t="s">
        <v>560</v>
      </c>
      <c r="C57" s="60">
        <v>0</v>
      </c>
      <c r="D57" s="55"/>
      <c r="E57" s="53"/>
      <c r="F57" s="54">
        <f t="shared" si="7"/>
        <v>0</v>
      </c>
      <c r="G57" s="55">
        <v>5438</v>
      </c>
      <c r="H57" s="56">
        <v>6519</v>
      </c>
      <c r="I57" s="57"/>
      <c r="J57" s="58"/>
    </row>
    <row r="58" spans="1:11" s="59" customFormat="1" ht="27" customHeight="1" thickBot="1">
      <c r="A58" s="87" t="s">
        <v>677</v>
      </c>
      <c r="B58" s="88" t="s">
        <v>561</v>
      </c>
      <c r="C58" s="89">
        <f t="shared" ref="C58:H58" si="8">SUM(C47:C57)</f>
        <v>82044498</v>
      </c>
      <c r="D58" s="89">
        <f t="shared" si="8"/>
        <v>0</v>
      </c>
      <c r="E58" s="89">
        <f t="shared" si="8"/>
        <v>0</v>
      </c>
      <c r="F58" s="75">
        <f t="shared" si="8"/>
        <v>82044498</v>
      </c>
      <c r="G58" s="75">
        <f t="shared" si="8"/>
        <v>78505448.780000001</v>
      </c>
      <c r="H58" s="75">
        <f t="shared" si="8"/>
        <v>79291529.787799999</v>
      </c>
      <c r="I58" s="57"/>
      <c r="J58" s="76"/>
    </row>
    <row r="59" spans="1:11" s="59" customFormat="1" ht="27.75" customHeight="1" thickBot="1">
      <c r="A59" s="90" t="s">
        <v>678</v>
      </c>
      <c r="B59" s="91" t="s">
        <v>562</v>
      </c>
      <c r="C59" s="92">
        <f t="shared" ref="C59:H59" si="9">C19+C46</f>
        <v>691177410</v>
      </c>
      <c r="D59" s="92">
        <f t="shared" si="9"/>
        <v>11050749</v>
      </c>
      <c r="E59" s="92">
        <f t="shared" si="9"/>
        <v>63884622</v>
      </c>
      <c r="F59" s="65">
        <f t="shared" si="9"/>
        <v>766112781</v>
      </c>
      <c r="G59" s="65">
        <f t="shared" si="9"/>
        <v>494597</v>
      </c>
      <c r="H59" s="65">
        <f t="shared" si="9"/>
        <v>500960.54000000004</v>
      </c>
      <c r="I59" s="93"/>
      <c r="J59" s="94"/>
      <c r="K59" s="95"/>
    </row>
    <row r="60" spans="1:11" s="59" customFormat="1" ht="23.25" customHeight="1" thickBot="1">
      <c r="A60" s="96" t="s">
        <v>679</v>
      </c>
      <c r="B60" s="97" t="s">
        <v>563</v>
      </c>
      <c r="C60" s="98">
        <f t="shared" ref="C60:H60" si="10">C58+C32</f>
        <v>425601342</v>
      </c>
      <c r="D60" s="98">
        <f t="shared" si="10"/>
        <v>11037451</v>
      </c>
      <c r="E60" s="98">
        <f t="shared" si="10"/>
        <v>62634756</v>
      </c>
      <c r="F60" s="99">
        <f t="shared" si="10"/>
        <v>499273549</v>
      </c>
      <c r="G60" s="99">
        <f t="shared" si="10"/>
        <v>152153224.28</v>
      </c>
      <c r="H60" s="99">
        <f t="shared" si="10"/>
        <v>153676174.91280001</v>
      </c>
      <c r="I60" s="93"/>
      <c r="J60" s="94"/>
      <c r="K60" s="95"/>
    </row>
    <row r="61" spans="1:11">
      <c r="B61" s="100"/>
      <c r="C61" s="101"/>
      <c r="D61" s="101"/>
      <c r="E61" s="101"/>
      <c r="F61" s="102"/>
    </row>
    <row r="63" spans="1:11">
      <c r="J63" s="27">
        <f>J59-J60</f>
        <v>0</v>
      </c>
    </row>
    <row r="129" spans="1:1">
      <c r="A129" s="103"/>
    </row>
    <row r="130" spans="1:1">
      <c r="A130" s="103"/>
    </row>
    <row r="131" spans="1:1">
      <c r="A131" s="103"/>
    </row>
    <row r="132" spans="1:1">
      <c r="A132" s="103"/>
    </row>
    <row r="133" spans="1:1">
      <c r="A133" s="103"/>
    </row>
    <row r="134" spans="1:1">
      <c r="A134" s="103"/>
    </row>
    <row r="135" spans="1:1">
      <c r="A135" s="103"/>
    </row>
    <row r="136" spans="1:1">
      <c r="A136" s="103"/>
    </row>
    <row r="137" spans="1:1">
      <c r="A137" s="103"/>
    </row>
    <row r="138" spans="1:1">
      <c r="A138" s="103"/>
    </row>
    <row r="139" spans="1:1">
      <c r="A139" s="103"/>
    </row>
    <row r="140" spans="1:1">
      <c r="A140" s="103"/>
    </row>
    <row r="141" spans="1:1">
      <c r="A141" s="103"/>
    </row>
    <row r="142" spans="1:1">
      <c r="A142" s="103"/>
    </row>
    <row r="143" spans="1:1">
      <c r="A143" s="103"/>
    </row>
    <row r="144" spans="1:1">
      <c r="A144" s="103"/>
    </row>
    <row r="145" spans="1:1">
      <c r="A145" s="103"/>
    </row>
    <row r="146" spans="1:1">
      <c r="A146" s="103"/>
    </row>
    <row r="147" spans="1:1">
      <c r="A147" s="103"/>
    </row>
    <row r="148" spans="1:1">
      <c r="A148" s="103"/>
    </row>
    <row r="149" spans="1:1">
      <c r="A149" s="103"/>
    </row>
    <row r="150" spans="1:1">
      <c r="A150" s="103"/>
    </row>
    <row r="151" spans="1:1">
      <c r="A151" s="103"/>
    </row>
    <row r="152" spans="1:1">
      <c r="A152" s="103"/>
    </row>
    <row r="153" spans="1:1">
      <c r="A153" s="103"/>
    </row>
    <row r="154" spans="1:1">
      <c r="A154" s="103"/>
    </row>
    <row r="155" spans="1:1">
      <c r="A155" s="103"/>
    </row>
    <row r="156" spans="1:1">
      <c r="A156" s="103"/>
    </row>
    <row r="157" spans="1:1">
      <c r="A157" s="103"/>
    </row>
    <row r="158" spans="1:1">
      <c r="A158" s="103"/>
    </row>
    <row r="159" spans="1:1">
      <c r="A159" s="103"/>
    </row>
    <row r="160" spans="1:1">
      <c r="A160" s="103"/>
    </row>
    <row r="161" spans="1:1">
      <c r="A161" s="103"/>
    </row>
    <row r="162" spans="1:1">
      <c r="A162" s="103"/>
    </row>
    <row r="163" spans="1:1">
      <c r="A163" s="103"/>
    </row>
    <row r="164" spans="1:1">
      <c r="A164" s="103"/>
    </row>
    <row r="165" spans="1:1">
      <c r="A165" s="103"/>
    </row>
    <row r="166" spans="1:1">
      <c r="A166" s="103"/>
    </row>
    <row r="167" spans="1:1">
      <c r="A167" s="103"/>
    </row>
    <row r="168" spans="1:1">
      <c r="A168" s="103"/>
    </row>
    <row r="169" spans="1:1">
      <c r="A169" s="103"/>
    </row>
    <row r="170" spans="1:1">
      <c r="A170" s="103"/>
    </row>
    <row r="171" spans="1:1">
      <c r="A171" s="103"/>
    </row>
    <row r="172" spans="1:1">
      <c r="A172" s="103"/>
    </row>
    <row r="173" spans="1:1">
      <c r="A173" s="103"/>
    </row>
    <row r="174" spans="1:1">
      <c r="A174" s="103"/>
    </row>
    <row r="175" spans="1:1">
      <c r="A175" s="103"/>
    </row>
    <row r="176" spans="1:1">
      <c r="A176" s="103"/>
    </row>
    <row r="177" spans="1:1">
      <c r="A177" s="103"/>
    </row>
    <row r="178" spans="1:1">
      <c r="A178" s="103"/>
    </row>
    <row r="179" spans="1:1">
      <c r="A179" s="103"/>
    </row>
    <row r="180" spans="1:1">
      <c r="A180" s="103"/>
    </row>
    <row r="181" spans="1:1">
      <c r="A181" s="103"/>
    </row>
    <row r="182" spans="1:1">
      <c r="A182" s="103"/>
    </row>
    <row r="183" spans="1:1">
      <c r="A183" s="103"/>
    </row>
    <row r="184" spans="1:1">
      <c r="A184" s="103"/>
    </row>
    <row r="185" spans="1:1">
      <c r="A185" s="103"/>
    </row>
    <row r="186" spans="1:1">
      <c r="A186" s="103"/>
    </row>
    <row r="187" spans="1:1">
      <c r="A187" s="103"/>
    </row>
    <row r="188" spans="1:1">
      <c r="A188" s="103"/>
    </row>
    <row r="189" spans="1:1">
      <c r="A189" s="103"/>
    </row>
    <row r="190" spans="1:1">
      <c r="A190" s="103"/>
    </row>
    <row r="191" spans="1:1">
      <c r="A191" s="103"/>
    </row>
    <row r="192" spans="1:1">
      <c r="A192" s="103"/>
    </row>
    <row r="193" spans="1:1">
      <c r="A193" s="103"/>
    </row>
    <row r="194" spans="1:1">
      <c r="A194" s="103"/>
    </row>
    <row r="195" spans="1:1">
      <c r="A195" s="103"/>
    </row>
    <row r="196" spans="1:1">
      <c r="A196" s="103"/>
    </row>
    <row r="197" spans="1:1">
      <c r="A197" s="103"/>
    </row>
    <row r="198" spans="1:1">
      <c r="A198" s="103"/>
    </row>
    <row r="199" spans="1:1">
      <c r="A199" s="103"/>
    </row>
    <row r="200" spans="1:1">
      <c r="A200" s="103"/>
    </row>
    <row r="201" spans="1:1">
      <c r="A201" s="103"/>
    </row>
    <row r="202" spans="1:1">
      <c r="A202" s="103"/>
    </row>
    <row r="203" spans="1:1">
      <c r="A203" s="103"/>
    </row>
    <row r="204" spans="1:1">
      <c r="A204" s="103"/>
    </row>
    <row r="205" spans="1:1">
      <c r="A205" s="103"/>
    </row>
    <row r="206" spans="1:1">
      <c r="A206" s="103"/>
    </row>
    <row r="207" spans="1:1">
      <c r="A207" s="103"/>
    </row>
    <row r="208" spans="1:1">
      <c r="A208" s="103"/>
    </row>
    <row r="209" spans="1:1">
      <c r="A209" s="103"/>
    </row>
    <row r="210" spans="1:1">
      <c r="A210" s="103"/>
    </row>
    <row r="211" spans="1:1">
      <c r="A211" s="103"/>
    </row>
  </sheetData>
  <mergeCells count="6">
    <mergeCell ref="A2:H2"/>
    <mergeCell ref="A3:H3"/>
    <mergeCell ref="A4:H4"/>
    <mergeCell ref="F6:F7"/>
    <mergeCell ref="G6:G7"/>
    <mergeCell ref="H6:H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8"/>
  <sheetViews>
    <sheetView workbookViewId="0"/>
  </sheetViews>
  <sheetFormatPr defaultRowHeight="12.75"/>
  <cols>
    <col min="1" max="1" width="5.85546875" customWidth="1"/>
    <col min="2" max="2" width="17.5703125" hidden="1" customWidth="1"/>
    <col min="3" max="3" width="49" customWidth="1"/>
    <col min="4" max="4" width="14.7109375" bestFit="1" customWidth="1"/>
  </cols>
  <sheetData>
    <row r="1" spans="1:4">
      <c r="A1" s="104" t="s">
        <v>853</v>
      </c>
    </row>
    <row r="3" spans="1:4">
      <c r="C3" s="104" t="s">
        <v>847</v>
      </c>
    </row>
    <row r="5" spans="1:4" ht="26.25" customHeight="1">
      <c r="A5" s="286" t="s">
        <v>717</v>
      </c>
      <c r="B5" s="286"/>
      <c r="C5" s="286"/>
      <c r="D5" s="286"/>
    </row>
    <row r="6" spans="1:4" ht="24" customHeight="1">
      <c r="A6" s="305" t="s">
        <v>718</v>
      </c>
      <c r="B6" s="305"/>
      <c r="C6" s="305"/>
      <c r="D6" s="305"/>
    </row>
    <row r="7" spans="1:4" ht="24" customHeight="1">
      <c r="A7" s="107"/>
      <c r="B7" s="108"/>
      <c r="C7" s="108"/>
      <c r="D7" s="108"/>
    </row>
    <row r="8" spans="1:4" ht="24" customHeight="1">
      <c r="A8" s="109" t="s">
        <v>719</v>
      </c>
      <c r="B8" s="110" t="s">
        <v>714</v>
      </c>
      <c r="C8" s="111" t="s">
        <v>715</v>
      </c>
      <c r="D8" s="111" t="s">
        <v>716</v>
      </c>
    </row>
    <row r="9" spans="1:4">
      <c r="A9" s="23">
        <v>1</v>
      </c>
      <c r="B9" s="23"/>
      <c r="C9" s="112" t="s">
        <v>837</v>
      </c>
      <c r="D9" s="113">
        <v>635933</v>
      </c>
    </row>
    <row r="10" spans="1:4">
      <c r="A10" s="23">
        <v>2</v>
      </c>
      <c r="B10" s="23"/>
      <c r="C10" s="112" t="s">
        <v>838</v>
      </c>
      <c r="D10" s="113">
        <v>2507647</v>
      </c>
    </row>
    <row r="11" spans="1:4">
      <c r="A11" s="23">
        <v>3</v>
      </c>
      <c r="B11" s="23"/>
      <c r="C11" s="112" t="s">
        <v>839</v>
      </c>
      <c r="D11" s="113">
        <v>213307</v>
      </c>
    </row>
    <row r="12" spans="1:4">
      <c r="A12" s="23">
        <v>4</v>
      </c>
      <c r="B12" s="23"/>
      <c r="C12" s="112" t="s">
        <v>840</v>
      </c>
      <c r="D12" s="113">
        <v>265922</v>
      </c>
    </row>
    <row r="13" spans="1:4">
      <c r="A13" s="23"/>
      <c r="B13" s="23"/>
      <c r="C13" s="24" t="s">
        <v>553</v>
      </c>
      <c r="D13" s="114">
        <f>SUM(D9:D12)</f>
        <v>3622809</v>
      </c>
    </row>
    <row r="14" spans="1:4" ht="25.5" customHeight="1">
      <c r="A14" s="305" t="s">
        <v>720</v>
      </c>
      <c r="B14" s="305"/>
      <c r="C14" s="305"/>
      <c r="D14" s="305"/>
    </row>
    <row r="15" spans="1:4" ht="26.25" customHeight="1">
      <c r="A15" s="109" t="s">
        <v>719</v>
      </c>
      <c r="B15" s="110" t="s">
        <v>714</v>
      </c>
      <c r="C15" s="111" t="s">
        <v>715</v>
      </c>
      <c r="D15" s="111" t="s">
        <v>716</v>
      </c>
    </row>
    <row r="16" spans="1:4">
      <c r="A16" s="23">
        <v>1</v>
      </c>
      <c r="B16" s="23"/>
      <c r="C16" s="112" t="s">
        <v>841</v>
      </c>
      <c r="D16" s="113">
        <v>864409</v>
      </c>
    </row>
    <row r="17" spans="1:4">
      <c r="A17" s="23">
        <v>2</v>
      </c>
      <c r="B17" s="23"/>
      <c r="C17" s="112" t="s">
        <v>721</v>
      </c>
      <c r="D17" s="113">
        <v>6248049</v>
      </c>
    </row>
    <row r="18" spans="1:4">
      <c r="A18" s="23">
        <v>3</v>
      </c>
      <c r="B18" s="23"/>
      <c r="C18" s="112" t="s">
        <v>842</v>
      </c>
      <c r="D18" s="113">
        <v>28967557</v>
      </c>
    </row>
    <row r="19" spans="1:4">
      <c r="A19" s="23">
        <v>4</v>
      </c>
      <c r="B19" s="23"/>
      <c r="C19" s="112" t="s">
        <v>843</v>
      </c>
      <c r="D19" s="113">
        <v>35525264</v>
      </c>
    </row>
    <row r="20" spans="1:4">
      <c r="A20" s="23">
        <v>5</v>
      </c>
      <c r="B20" s="23"/>
      <c r="C20" s="112" t="s">
        <v>844</v>
      </c>
      <c r="D20" s="113">
        <v>1090000</v>
      </c>
    </row>
    <row r="21" spans="1:4">
      <c r="A21" s="23">
        <v>6</v>
      </c>
      <c r="B21" s="23"/>
      <c r="C21" s="112" t="s">
        <v>845</v>
      </c>
      <c r="D21" s="113">
        <v>150000</v>
      </c>
    </row>
    <row r="22" spans="1:4">
      <c r="A22" s="23">
        <v>7</v>
      </c>
      <c r="B22" s="23"/>
      <c r="C22" s="112" t="s">
        <v>846</v>
      </c>
      <c r="D22" s="113">
        <v>2000000</v>
      </c>
    </row>
    <row r="23" spans="1:4">
      <c r="A23" s="23"/>
      <c r="B23" s="23"/>
      <c r="C23" s="24" t="s">
        <v>722</v>
      </c>
      <c r="D23" s="114">
        <f>SUM(D16:D22)</f>
        <v>74845279</v>
      </c>
    </row>
    <row r="24" spans="1:4" hidden="1">
      <c r="A24" s="23"/>
      <c r="B24" s="23"/>
      <c r="C24" s="112"/>
      <c r="D24" s="113"/>
    </row>
    <row r="25" spans="1:4" hidden="1">
      <c r="A25" s="23"/>
      <c r="B25" s="23"/>
      <c r="C25" s="112"/>
      <c r="D25" s="113"/>
    </row>
    <row r="26" spans="1:4" hidden="1">
      <c r="A26" s="23"/>
      <c r="B26" s="23"/>
      <c r="C26" s="24"/>
      <c r="D26" s="114"/>
    </row>
    <row r="27" spans="1:4" hidden="1">
      <c r="A27" s="109"/>
      <c r="B27" s="110"/>
      <c r="C27" s="111"/>
      <c r="D27" s="111"/>
    </row>
    <row r="28" spans="1:4" hidden="1">
      <c r="A28" s="23"/>
      <c r="B28" s="23"/>
      <c r="C28" s="112"/>
      <c r="D28" s="113"/>
    </row>
    <row r="29" spans="1:4" hidden="1">
      <c r="A29" s="23"/>
      <c r="B29" s="23"/>
      <c r="C29" s="112"/>
      <c r="D29" s="113"/>
    </row>
    <row r="30" spans="1:4" hidden="1">
      <c r="A30" s="23"/>
      <c r="B30" s="23"/>
      <c r="C30" s="112"/>
      <c r="D30" s="113"/>
    </row>
    <row r="31" spans="1:4" hidden="1">
      <c r="A31" s="23"/>
      <c r="B31" s="23"/>
      <c r="C31" s="112"/>
      <c r="D31" s="113"/>
    </row>
    <row r="32" spans="1:4" hidden="1">
      <c r="A32" s="23"/>
      <c r="B32" s="23"/>
      <c r="C32" s="112"/>
      <c r="D32" s="113"/>
    </row>
    <row r="33" spans="1:4" hidden="1">
      <c r="A33" s="23"/>
      <c r="B33" s="23"/>
      <c r="C33" s="112"/>
      <c r="D33" s="113"/>
    </row>
    <row r="34" spans="1:4" hidden="1">
      <c r="A34" s="23"/>
      <c r="B34" s="23"/>
      <c r="C34" s="112"/>
      <c r="D34" s="113"/>
    </row>
    <row r="35" spans="1:4" hidden="1">
      <c r="A35" s="23"/>
      <c r="B35" s="23"/>
      <c r="C35" s="112"/>
      <c r="D35" s="113"/>
    </row>
    <row r="36" spans="1:4" hidden="1">
      <c r="A36" s="23"/>
      <c r="B36" s="23"/>
      <c r="C36" s="112"/>
      <c r="D36" s="113"/>
    </row>
    <row r="37" spans="1:4" hidden="1">
      <c r="A37" s="23"/>
      <c r="B37" s="23"/>
      <c r="C37" s="112"/>
      <c r="D37" s="113"/>
    </row>
    <row r="38" spans="1:4" hidden="1"/>
  </sheetData>
  <mergeCells count="3">
    <mergeCell ref="A5:D5"/>
    <mergeCell ref="A6:D6"/>
    <mergeCell ref="A14:D1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58"/>
  <sheetViews>
    <sheetView zoomScaleNormal="100" workbookViewId="0">
      <selection activeCell="A25" sqref="A25:D25"/>
    </sheetView>
  </sheetViews>
  <sheetFormatPr defaultRowHeight="12.75"/>
  <cols>
    <col min="1" max="1" width="36.42578125" style="139" customWidth="1"/>
    <col min="2" max="2" width="12.7109375" style="140" customWidth="1"/>
    <col min="3" max="3" width="12.7109375" style="139" customWidth="1"/>
    <col min="4" max="4" width="10.5703125" style="139" customWidth="1"/>
    <col min="5" max="8" width="12.7109375" style="115" customWidth="1"/>
    <col min="9" max="9" width="12.85546875" style="141" customWidth="1"/>
    <col min="10" max="10" width="12.7109375" style="115" bestFit="1" customWidth="1"/>
    <col min="11" max="11" width="11.140625" style="115" bestFit="1" customWidth="1"/>
    <col min="12" max="12" width="9.7109375" style="115" bestFit="1" customWidth="1"/>
    <col min="13" max="16384" width="9.140625" style="115"/>
  </cols>
  <sheetData>
    <row r="1" spans="1:12">
      <c r="A1" s="310"/>
      <c r="B1" s="311"/>
      <c r="C1" s="311"/>
      <c r="D1" s="311"/>
      <c r="E1" s="311"/>
      <c r="F1" s="311"/>
      <c r="G1" s="311"/>
      <c r="H1" s="311"/>
      <c r="I1" s="312"/>
    </row>
    <row r="2" spans="1:12">
      <c r="A2" s="310"/>
      <c r="B2" s="311"/>
      <c r="C2" s="311"/>
      <c r="D2" s="311"/>
      <c r="E2" s="311"/>
      <c r="F2" s="311"/>
      <c r="G2" s="311"/>
      <c r="H2" s="311"/>
      <c r="I2" s="312"/>
    </row>
    <row r="3" spans="1:12" ht="19.5" hidden="1" customHeight="1" thickBot="1">
      <c r="A3" s="313" t="s">
        <v>723</v>
      </c>
      <c r="B3" s="312"/>
      <c r="C3" s="312"/>
      <c r="D3" s="312"/>
      <c r="E3" s="312"/>
      <c r="F3" s="312"/>
      <c r="G3" s="312"/>
      <c r="H3" s="312"/>
      <c r="I3" s="312"/>
    </row>
    <row r="4" spans="1:12" ht="67.5" hidden="1">
      <c r="A4" s="167" t="s">
        <v>556</v>
      </c>
      <c r="B4" s="168" t="s">
        <v>583</v>
      </c>
      <c r="C4" s="168" t="s">
        <v>584</v>
      </c>
      <c r="D4" s="168" t="s">
        <v>585</v>
      </c>
      <c r="E4" s="168" t="s">
        <v>586</v>
      </c>
      <c r="F4" s="314" t="s">
        <v>587</v>
      </c>
      <c r="G4" s="314"/>
      <c r="H4" s="169" t="s">
        <v>588</v>
      </c>
      <c r="I4" s="170" t="s">
        <v>553</v>
      </c>
    </row>
    <row r="5" spans="1:12" ht="33.75" hidden="1">
      <c r="A5" s="167"/>
      <c r="B5" s="167"/>
      <c r="C5" s="167"/>
      <c r="D5" s="167"/>
      <c r="E5" s="171"/>
      <c r="F5" s="168" t="s">
        <v>589</v>
      </c>
      <c r="G5" s="168" t="s">
        <v>590</v>
      </c>
      <c r="H5" s="168" t="s">
        <v>591</v>
      </c>
      <c r="I5" s="170"/>
    </row>
    <row r="6" spans="1:12" ht="25.5" hidden="1">
      <c r="A6" s="172" t="s">
        <v>592</v>
      </c>
      <c r="B6" s="173">
        <f>99880+140310+250528+144213+44551+4032500+8921019</f>
        <v>13633001</v>
      </c>
      <c r="C6" s="174">
        <f>250528+144213+4032500+8921019</f>
        <v>13348260</v>
      </c>
      <c r="D6" s="174">
        <v>44551</v>
      </c>
      <c r="E6" s="174">
        <f>26999+117994</f>
        <v>144993</v>
      </c>
      <c r="F6" s="174">
        <v>0</v>
      </c>
      <c r="G6" s="174">
        <f>99880+250528+4032500</f>
        <v>4382908</v>
      </c>
      <c r="H6" s="174">
        <f>140310+144213+44551+8921019</f>
        <v>9250093</v>
      </c>
      <c r="I6" s="175">
        <f>SUM(F6:H6)</f>
        <v>13633001</v>
      </c>
      <c r="J6" s="124"/>
      <c r="L6" s="124"/>
    </row>
    <row r="7" spans="1:12" hidden="1">
      <c r="A7" s="176" t="s">
        <v>593</v>
      </c>
      <c r="B7" s="177">
        <f>SUM(B6:B6)</f>
        <v>13633001</v>
      </c>
      <c r="C7" s="177">
        <f>SUM(C6:C6)</f>
        <v>13348260</v>
      </c>
      <c r="D7" s="177">
        <f t="shared" ref="D7:H7" si="0">SUM(D6:D6)</f>
        <v>44551</v>
      </c>
      <c r="E7" s="177">
        <f t="shared" si="0"/>
        <v>144993</v>
      </c>
      <c r="F7" s="177">
        <f t="shared" si="0"/>
        <v>0</v>
      </c>
      <c r="G7" s="177">
        <f t="shared" si="0"/>
        <v>4382908</v>
      </c>
      <c r="H7" s="177">
        <f t="shared" si="0"/>
        <v>9250093</v>
      </c>
      <c r="I7" s="177">
        <f>SUM(F7:H7)</f>
        <v>13633001</v>
      </c>
      <c r="J7" s="124"/>
    </row>
    <row r="8" spans="1:12" hidden="1">
      <c r="A8" s="172" t="s">
        <v>594</v>
      </c>
      <c r="B8" s="173">
        <f>4713407+3257248+41867107</f>
        <v>49837762</v>
      </c>
      <c r="C8" s="174">
        <v>41867107</v>
      </c>
      <c r="D8" s="174">
        <v>3257248</v>
      </c>
      <c r="E8" s="174">
        <v>2310874</v>
      </c>
      <c r="F8" s="174">
        <v>0</v>
      </c>
      <c r="G8" s="174">
        <v>0</v>
      </c>
      <c r="H8" s="174">
        <v>49837762</v>
      </c>
      <c r="I8" s="175">
        <f>SUM(F8:H8)</f>
        <v>49837762</v>
      </c>
      <c r="J8" s="124"/>
      <c r="K8" s="129"/>
      <c r="L8" s="124"/>
    </row>
    <row r="9" spans="1:12" ht="25.5" hidden="1">
      <c r="A9" s="172" t="s">
        <v>595</v>
      </c>
      <c r="B9" s="173">
        <f>21577912+4952494+16783696</f>
        <v>43314102</v>
      </c>
      <c r="C9" s="174">
        <v>16783696</v>
      </c>
      <c r="D9" s="174">
        <v>4952494</v>
      </c>
      <c r="E9" s="174">
        <v>11372109</v>
      </c>
      <c r="F9" s="174">
        <v>0</v>
      </c>
      <c r="G9" s="174">
        <v>0</v>
      </c>
      <c r="H9" s="174">
        <v>43314102</v>
      </c>
      <c r="I9" s="175">
        <f>SUM(F9:H9)</f>
        <v>43314102</v>
      </c>
      <c r="J9" s="124"/>
    </row>
    <row r="10" spans="1:12" hidden="1">
      <c r="A10" s="172" t="s">
        <v>596</v>
      </c>
      <c r="B10" s="173">
        <f>7990000+10890040</f>
        <v>18880040</v>
      </c>
      <c r="C10" s="174">
        <v>10890040</v>
      </c>
      <c r="D10" s="174">
        <v>0</v>
      </c>
      <c r="E10" s="174">
        <v>7701047</v>
      </c>
      <c r="F10" s="174">
        <v>0</v>
      </c>
      <c r="G10" s="174">
        <v>0</v>
      </c>
      <c r="H10" s="174">
        <v>18880040</v>
      </c>
      <c r="I10" s="175">
        <f>SUM(F10:H10)</f>
        <v>18880040</v>
      </c>
      <c r="J10" s="124"/>
    </row>
    <row r="11" spans="1:12" ht="25.5" hidden="1">
      <c r="A11" s="176" t="s">
        <v>597</v>
      </c>
      <c r="B11" s="177">
        <f t="shared" ref="B11:I11" si="1">SUM(B8:B10)</f>
        <v>112031904</v>
      </c>
      <c r="C11" s="177">
        <f t="shared" si="1"/>
        <v>69540843</v>
      </c>
      <c r="D11" s="177">
        <f t="shared" si="1"/>
        <v>8209742</v>
      </c>
      <c r="E11" s="177">
        <f t="shared" si="1"/>
        <v>21384030</v>
      </c>
      <c r="F11" s="177">
        <f t="shared" si="1"/>
        <v>0</v>
      </c>
      <c r="G11" s="177">
        <f t="shared" si="1"/>
        <v>0</v>
      </c>
      <c r="H11" s="177">
        <f t="shared" si="1"/>
        <v>112031904</v>
      </c>
      <c r="I11" s="177">
        <f t="shared" si="1"/>
        <v>112031904</v>
      </c>
      <c r="J11" s="124"/>
    </row>
    <row r="12" spans="1:12" hidden="1">
      <c r="A12" s="172" t="s">
        <v>598</v>
      </c>
      <c r="B12" s="173">
        <f>12898250+38350641+367859552+38310162</f>
        <v>457418605</v>
      </c>
      <c r="C12" s="174">
        <v>0</v>
      </c>
      <c r="D12" s="174">
        <v>0</v>
      </c>
      <c r="E12" s="174">
        <f>6421472+31716248+272698218+31992636</f>
        <v>342828574</v>
      </c>
      <c r="F12" s="174">
        <v>38350641</v>
      </c>
      <c r="G12" s="174">
        <v>367859552</v>
      </c>
      <c r="H12" s="174">
        <f>12898250+38310162</f>
        <v>51208412</v>
      </c>
      <c r="I12" s="175">
        <f>SUM(F12:H12)</f>
        <v>457418605</v>
      </c>
      <c r="J12" s="124"/>
      <c r="K12" s="124"/>
      <c r="L12" s="124"/>
    </row>
    <row r="13" spans="1:12" hidden="1">
      <c r="A13" s="172" t="s">
        <v>599</v>
      </c>
      <c r="B13" s="173">
        <f>6701496+8384729+14521596</f>
        <v>29607821</v>
      </c>
      <c r="C13" s="174">
        <v>0</v>
      </c>
      <c r="D13" s="174">
        <v>0</v>
      </c>
      <c r="E13" s="174">
        <f>6028410+7523515+14334892</f>
        <v>27886817</v>
      </c>
      <c r="F13" s="174">
        <f>6701496</f>
        <v>6701496</v>
      </c>
      <c r="G13" s="174">
        <v>8384729</v>
      </c>
      <c r="H13" s="174">
        <f>14521596</f>
        <v>14521596</v>
      </c>
      <c r="I13" s="175">
        <f>SUM(F13:H13)</f>
        <v>29607821</v>
      </c>
      <c r="J13" s="124"/>
    </row>
    <row r="14" spans="1:12" hidden="1">
      <c r="A14" s="172" t="s">
        <v>600</v>
      </c>
      <c r="B14" s="173">
        <f>442940+347541348+15935885+31492833+907500+4553765</f>
        <v>400874271</v>
      </c>
      <c r="C14" s="174">
        <v>907500</v>
      </c>
      <c r="D14" s="174">
        <v>0</v>
      </c>
      <c r="E14" s="174">
        <f>429616+269541111+12834540+25617480+4480046</f>
        <v>312902793</v>
      </c>
      <c r="F14" s="174">
        <v>347541348</v>
      </c>
      <c r="G14" s="174">
        <f>442940+15935885</f>
        <v>16378825</v>
      </c>
      <c r="H14" s="174">
        <f>31492833+907500+4553765</f>
        <v>36954098</v>
      </c>
      <c r="I14" s="175">
        <f>SUM(F14:H14)</f>
        <v>400874271</v>
      </c>
      <c r="J14" s="124"/>
      <c r="L14" s="124"/>
    </row>
    <row r="15" spans="1:12" hidden="1">
      <c r="A15" s="172" t="s">
        <v>601</v>
      </c>
      <c r="B15" s="173">
        <f>884400+29712547</f>
        <v>30596947</v>
      </c>
      <c r="C15" s="174">
        <v>0</v>
      </c>
      <c r="D15" s="174">
        <v>0</v>
      </c>
      <c r="E15" s="174">
        <v>30596947</v>
      </c>
      <c r="F15" s="174">
        <v>0</v>
      </c>
      <c r="G15" s="174">
        <v>0</v>
      </c>
      <c r="H15" s="174">
        <v>30596947</v>
      </c>
      <c r="I15" s="175">
        <f>SUM(F15:H15)</f>
        <v>30596947</v>
      </c>
      <c r="J15" s="124"/>
    </row>
    <row r="16" spans="1:12" hidden="1">
      <c r="A16" s="172" t="s">
        <v>602</v>
      </c>
      <c r="B16" s="173">
        <f>359641281+6943488+92977893+58500+1863619</f>
        <v>461484781</v>
      </c>
      <c r="C16" s="174">
        <v>0</v>
      </c>
      <c r="D16" s="174">
        <v>0</v>
      </c>
      <c r="E16" s="174">
        <v>461484781</v>
      </c>
      <c r="F16" s="174">
        <f>359641281+58500</f>
        <v>359699781</v>
      </c>
      <c r="G16" s="174">
        <f>6943488</f>
        <v>6943488</v>
      </c>
      <c r="H16" s="174">
        <f>92977893+1863619</f>
        <v>94841512</v>
      </c>
      <c r="I16" s="175">
        <f>SUM(F16:H16)</f>
        <v>461484781</v>
      </c>
      <c r="J16" s="124"/>
    </row>
    <row r="17" spans="1:11" ht="25.5" hidden="1">
      <c r="A17" s="176" t="s">
        <v>603</v>
      </c>
      <c r="B17" s="177">
        <f t="shared" ref="B17:I17" si="2">SUM(B12:B16)</f>
        <v>1379982425</v>
      </c>
      <c r="C17" s="177">
        <f t="shared" si="2"/>
        <v>907500</v>
      </c>
      <c r="D17" s="177">
        <f t="shared" si="2"/>
        <v>0</v>
      </c>
      <c r="E17" s="177">
        <f t="shared" si="2"/>
        <v>1175699912</v>
      </c>
      <c r="F17" s="177">
        <f t="shared" si="2"/>
        <v>752293266</v>
      </c>
      <c r="G17" s="177">
        <f t="shared" si="2"/>
        <v>399566594</v>
      </c>
      <c r="H17" s="177">
        <f t="shared" si="2"/>
        <v>228122565</v>
      </c>
      <c r="I17" s="177">
        <f t="shared" si="2"/>
        <v>1379982425</v>
      </c>
      <c r="J17" s="124"/>
    </row>
    <row r="18" spans="1:11" hidden="1">
      <c r="A18" s="172" t="s">
        <v>604</v>
      </c>
      <c r="B18" s="173">
        <f>822906+63850</f>
        <v>886756</v>
      </c>
      <c r="C18" s="174">
        <v>822906</v>
      </c>
      <c r="D18" s="174">
        <v>63850</v>
      </c>
      <c r="E18" s="174">
        <v>0</v>
      </c>
      <c r="F18" s="174">
        <v>0</v>
      </c>
      <c r="G18" s="174">
        <v>0</v>
      </c>
      <c r="H18" s="174">
        <v>886756</v>
      </c>
      <c r="I18" s="175">
        <f>SUM(F18:H18)</f>
        <v>886756</v>
      </c>
      <c r="J18" s="124"/>
    </row>
    <row r="19" spans="1:11" hidden="1">
      <c r="A19" s="172" t="s">
        <v>605</v>
      </c>
      <c r="B19" s="173">
        <v>70489518</v>
      </c>
      <c r="C19" s="174">
        <v>60247694</v>
      </c>
      <c r="D19" s="174">
        <v>0</v>
      </c>
      <c r="E19" s="174">
        <v>3891240</v>
      </c>
      <c r="F19" s="174">
        <v>0</v>
      </c>
      <c r="G19" s="174"/>
      <c r="H19" s="174">
        <v>70489518</v>
      </c>
      <c r="I19" s="175">
        <f>SUM(F19:H19)</f>
        <v>70489518</v>
      </c>
      <c r="J19" s="124"/>
    </row>
    <row r="20" spans="1:11" ht="25.5" hidden="1">
      <c r="A20" s="172" t="s">
        <v>606</v>
      </c>
      <c r="B20" s="173">
        <v>249096295</v>
      </c>
      <c r="C20" s="174">
        <v>0</v>
      </c>
      <c r="D20" s="174">
        <v>0</v>
      </c>
      <c r="E20" s="174">
        <v>128969539</v>
      </c>
      <c r="F20" s="174">
        <v>0</v>
      </c>
      <c r="G20" s="174">
        <v>0</v>
      </c>
      <c r="H20" s="174">
        <v>249096295</v>
      </c>
      <c r="I20" s="175">
        <f>SUM(F20:H20)</f>
        <v>249096295</v>
      </c>
      <c r="J20" s="124"/>
    </row>
    <row r="21" spans="1:11" ht="25.5" hidden="1">
      <c r="A21" s="172" t="s">
        <v>607</v>
      </c>
      <c r="B21" s="173">
        <v>11055075</v>
      </c>
      <c r="C21" s="174">
        <v>0</v>
      </c>
      <c r="D21" s="174">
        <v>0</v>
      </c>
      <c r="E21" s="174">
        <v>3428504</v>
      </c>
      <c r="F21" s="174">
        <v>0</v>
      </c>
      <c r="G21" s="174">
        <v>0</v>
      </c>
      <c r="H21" s="174">
        <v>11055075</v>
      </c>
      <c r="I21" s="175">
        <f>SUM(F21:H21)</f>
        <v>11055075</v>
      </c>
      <c r="J21" s="124"/>
    </row>
    <row r="22" spans="1:11" ht="25.5" hidden="1">
      <c r="A22" s="176" t="s">
        <v>608</v>
      </c>
      <c r="B22" s="177">
        <f>SUM(B18:B21)</f>
        <v>331527644</v>
      </c>
      <c r="C22" s="177">
        <f t="shared" ref="C22:H22" si="3">SUM(C18:C21)</f>
        <v>61070600</v>
      </c>
      <c r="D22" s="177">
        <f t="shared" si="3"/>
        <v>63850</v>
      </c>
      <c r="E22" s="177">
        <f t="shared" si="3"/>
        <v>136289283</v>
      </c>
      <c r="F22" s="177">
        <f t="shared" si="3"/>
        <v>0</v>
      </c>
      <c r="G22" s="177">
        <f t="shared" si="3"/>
        <v>0</v>
      </c>
      <c r="H22" s="177">
        <f t="shared" si="3"/>
        <v>331527644</v>
      </c>
      <c r="I22" s="177">
        <f>SUM(F22:H22)</f>
        <v>331527644</v>
      </c>
      <c r="J22" s="124"/>
    </row>
    <row r="23" spans="1:11" ht="25.5" hidden="1">
      <c r="A23" s="176" t="s">
        <v>609</v>
      </c>
      <c r="B23" s="177">
        <f>SUM(B7+B11+B17+B22)</f>
        <v>1837174974</v>
      </c>
      <c r="C23" s="177">
        <f t="shared" ref="C23:I23" si="4">SUM(C7+C11+C17+C22)</f>
        <v>144867203</v>
      </c>
      <c r="D23" s="177">
        <f t="shared" si="4"/>
        <v>8318143</v>
      </c>
      <c r="E23" s="177">
        <f t="shared" si="4"/>
        <v>1333518218</v>
      </c>
      <c r="F23" s="177">
        <f t="shared" si="4"/>
        <v>752293266</v>
      </c>
      <c r="G23" s="177">
        <f t="shared" si="4"/>
        <v>403949502</v>
      </c>
      <c r="H23" s="177">
        <f t="shared" si="4"/>
        <v>680932206</v>
      </c>
      <c r="I23" s="177">
        <f t="shared" si="4"/>
        <v>1837174974</v>
      </c>
      <c r="J23" s="133" t="s">
        <v>610</v>
      </c>
    </row>
    <row r="24" spans="1:11">
      <c r="A24" s="178"/>
      <c r="B24" s="134"/>
      <c r="C24" s="134"/>
      <c r="D24" s="134"/>
      <c r="E24" s="134"/>
      <c r="F24" s="134"/>
      <c r="G24" s="134"/>
      <c r="H24" s="134"/>
      <c r="I24" s="134"/>
      <c r="J24" s="124"/>
    </row>
    <row r="25" spans="1:11">
      <c r="A25" s="308" t="s">
        <v>854</v>
      </c>
      <c r="B25" s="309"/>
      <c r="C25" s="309"/>
      <c r="D25" s="309"/>
      <c r="E25" s="134"/>
      <c r="F25" s="134"/>
      <c r="G25" s="134"/>
      <c r="H25" s="134"/>
      <c r="I25" s="134"/>
      <c r="J25" s="124"/>
    </row>
    <row r="26" spans="1:11" ht="26.25" customHeight="1" thickBot="1">
      <c r="A26" s="306" t="s">
        <v>830</v>
      </c>
      <c r="B26" s="307"/>
      <c r="C26" s="307"/>
      <c r="D26" s="307"/>
      <c r="E26" s="307"/>
      <c r="F26" s="307"/>
      <c r="G26" s="307"/>
      <c r="H26" s="307"/>
      <c r="I26" s="307"/>
      <c r="J26" s="124"/>
    </row>
    <row r="27" spans="1:11" ht="67.5">
      <c r="A27" s="181" t="s">
        <v>556</v>
      </c>
      <c r="B27" s="182" t="s">
        <v>583</v>
      </c>
      <c r="C27" s="182" t="s">
        <v>584</v>
      </c>
      <c r="D27" s="182" t="s">
        <v>585</v>
      </c>
      <c r="E27" s="182" t="s">
        <v>586</v>
      </c>
      <c r="F27" s="315" t="s">
        <v>587</v>
      </c>
      <c r="G27" s="316"/>
      <c r="H27" s="183" t="s">
        <v>588</v>
      </c>
      <c r="I27" s="184" t="s">
        <v>553</v>
      </c>
      <c r="J27" s="124"/>
    </row>
    <row r="28" spans="1:11" ht="33.75">
      <c r="A28" s="185"/>
      <c r="B28" s="186"/>
      <c r="C28" s="187"/>
      <c r="D28" s="187"/>
      <c r="E28" s="188"/>
      <c r="F28" s="189" t="s">
        <v>589</v>
      </c>
      <c r="G28" s="189" t="s">
        <v>590</v>
      </c>
      <c r="H28" s="189" t="s">
        <v>591</v>
      </c>
      <c r="I28" s="190"/>
      <c r="J28" s="124"/>
    </row>
    <row r="29" spans="1:11" ht="26.25" thickBot="1">
      <c r="A29" s="185" t="s">
        <v>592</v>
      </c>
      <c r="B29" s="191">
        <f>147990+144213+635933+2390769</f>
        <v>3318905</v>
      </c>
      <c r="C29" s="192">
        <f>144213+147990+2390769</f>
        <v>2682972</v>
      </c>
      <c r="D29" s="191">
        <v>0</v>
      </c>
      <c r="E29" s="193">
        <v>608335</v>
      </c>
      <c r="F29" s="191">
        <f>0</f>
        <v>0</v>
      </c>
      <c r="G29" s="192">
        <f>147990+635933</f>
        <v>783923</v>
      </c>
      <c r="H29" s="194">
        <f>144213+2390769</f>
        <v>2534982</v>
      </c>
      <c r="I29" s="195">
        <f>SUM(F29:H29)</f>
        <v>3318905</v>
      </c>
      <c r="J29" s="124"/>
    </row>
    <row r="30" spans="1:11" ht="13.5" thickBot="1">
      <c r="A30" s="196" t="s">
        <v>593</v>
      </c>
      <c r="B30" s="197">
        <f t="shared" ref="B30:H30" si="5">SUM(B29)</f>
        <v>3318905</v>
      </c>
      <c r="C30" s="197">
        <f t="shared" si="5"/>
        <v>2682972</v>
      </c>
      <c r="D30" s="197">
        <f t="shared" si="5"/>
        <v>0</v>
      </c>
      <c r="E30" s="197">
        <f t="shared" si="5"/>
        <v>608335</v>
      </c>
      <c r="F30" s="197">
        <f t="shared" si="5"/>
        <v>0</v>
      </c>
      <c r="G30" s="197">
        <f t="shared" si="5"/>
        <v>783923</v>
      </c>
      <c r="H30" s="197">
        <f t="shared" si="5"/>
        <v>2534982</v>
      </c>
      <c r="I30" s="197">
        <f t="shared" ref="I30:I46" si="6">SUM(F30:H30)</f>
        <v>3318905</v>
      </c>
      <c r="J30" s="124"/>
    </row>
    <row r="31" spans="1:11">
      <c r="A31" s="198" t="s">
        <v>594</v>
      </c>
      <c r="B31" s="199">
        <f>708662+14777763+3206929</f>
        <v>18693354</v>
      </c>
      <c r="C31" s="200">
        <v>14777763</v>
      </c>
      <c r="D31" s="199">
        <v>3206929</v>
      </c>
      <c r="E31" s="201">
        <v>590770</v>
      </c>
      <c r="F31" s="199">
        <v>0</v>
      </c>
      <c r="G31" s="200">
        <v>0</v>
      </c>
      <c r="H31" s="202">
        <f>708662+14777763+3206929</f>
        <v>18693354</v>
      </c>
      <c r="I31" s="195">
        <f t="shared" si="6"/>
        <v>18693354</v>
      </c>
      <c r="J31" s="124"/>
      <c r="K31" s="124"/>
    </row>
    <row r="32" spans="1:11" ht="25.5">
      <c r="A32" s="203" t="s">
        <v>595</v>
      </c>
      <c r="B32" s="200">
        <f>1259130+17745429+2646401</f>
        <v>21650960</v>
      </c>
      <c r="C32" s="200">
        <v>17745429</v>
      </c>
      <c r="D32" s="200">
        <v>2646401</v>
      </c>
      <c r="E32" s="204">
        <v>674267</v>
      </c>
      <c r="F32" s="200">
        <v>0</v>
      </c>
      <c r="G32" s="200">
        <v>0</v>
      </c>
      <c r="H32" s="205">
        <f>1259130+17745429+2646401</f>
        <v>21650960</v>
      </c>
      <c r="I32" s="195">
        <f t="shared" si="6"/>
        <v>21650960</v>
      </c>
      <c r="J32" s="124"/>
      <c r="K32" s="124"/>
    </row>
    <row r="33" spans="1:12">
      <c r="A33" s="203" t="s">
        <v>831</v>
      </c>
      <c r="B33" s="200">
        <v>190000</v>
      </c>
      <c r="C33" s="206">
        <v>190000</v>
      </c>
      <c r="D33" s="200">
        <v>0</v>
      </c>
      <c r="E33" s="204">
        <v>190000</v>
      </c>
      <c r="F33" s="200">
        <v>0</v>
      </c>
      <c r="G33" s="206">
        <v>0</v>
      </c>
      <c r="H33" s="205">
        <v>190000</v>
      </c>
      <c r="I33" s="195">
        <f t="shared" si="6"/>
        <v>190000</v>
      </c>
      <c r="J33" s="124"/>
    </row>
    <row r="34" spans="1:12" ht="13.5" thickBot="1">
      <c r="A34" s="185" t="s">
        <v>596</v>
      </c>
      <c r="B34" s="191">
        <f>7990000+10890040</f>
        <v>18880040</v>
      </c>
      <c r="C34" s="192">
        <v>10890040</v>
      </c>
      <c r="D34" s="191">
        <v>0</v>
      </c>
      <c r="E34" s="193">
        <v>4505047</v>
      </c>
      <c r="F34" s="191">
        <v>0</v>
      </c>
      <c r="G34" s="192">
        <v>0</v>
      </c>
      <c r="H34" s="194">
        <f>7990000+10890040</f>
        <v>18880040</v>
      </c>
      <c r="I34" s="195">
        <f t="shared" si="6"/>
        <v>18880040</v>
      </c>
      <c r="J34" s="124"/>
    </row>
    <row r="35" spans="1:12" ht="26.25" thickBot="1">
      <c r="A35" s="196" t="s">
        <v>597</v>
      </c>
      <c r="B35" s="197">
        <f t="shared" ref="B35:H35" si="7">SUM(B31:B34)</f>
        <v>59414354</v>
      </c>
      <c r="C35" s="197">
        <f t="shared" si="7"/>
        <v>43603232</v>
      </c>
      <c r="D35" s="197">
        <f t="shared" si="7"/>
        <v>5853330</v>
      </c>
      <c r="E35" s="197">
        <f t="shared" si="7"/>
        <v>5960084</v>
      </c>
      <c r="F35" s="197">
        <f t="shared" si="7"/>
        <v>0</v>
      </c>
      <c r="G35" s="197">
        <f t="shared" si="7"/>
        <v>0</v>
      </c>
      <c r="H35" s="197">
        <f t="shared" si="7"/>
        <v>59414354</v>
      </c>
      <c r="I35" s="197">
        <f t="shared" si="6"/>
        <v>59414354</v>
      </c>
      <c r="J35" s="124"/>
      <c r="K35" s="124"/>
      <c r="L35" s="124"/>
    </row>
    <row r="36" spans="1:12">
      <c r="A36" s="207" t="s">
        <v>598</v>
      </c>
      <c r="B36" s="191">
        <f>10736343+38350641+435031846+69401273</f>
        <v>553520103</v>
      </c>
      <c r="C36" s="191">
        <v>0</v>
      </c>
      <c r="D36" s="191">
        <v>0</v>
      </c>
      <c r="E36" s="191">
        <f>4917016+30182222+326415741+60932519</f>
        <v>422447498</v>
      </c>
      <c r="F36" s="191">
        <v>38350641</v>
      </c>
      <c r="G36" s="191">
        <v>435031846</v>
      </c>
      <c r="H36" s="194">
        <f>10736343+69401273</f>
        <v>80137616</v>
      </c>
      <c r="I36" s="195">
        <f t="shared" si="6"/>
        <v>553520103</v>
      </c>
      <c r="J36" s="124"/>
    </row>
    <row r="37" spans="1:12">
      <c r="A37" s="198" t="s">
        <v>832</v>
      </c>
      <c r="B37" s="200">
        <f>11756120+3329209</f>
        <v>15085329</v>
      </c>
      <c r="C37" s="200"/>
      <c r="D37" s="200"/>
      <c r="E37" s="191">
        <f>9914204+3176339</f>
        <v>13090543</v>
      </c>
      <c r="F37" s="200">
        <v>0</v>
      </c>
      <c r="G37" s="200">
        <v>11756120</v>
      </c>
      <c r="H37" s="205">
        <v>3329209</v>
      </c>
      <c r="I37" s="195">
        <f t="shared" si="6"/>
        <v>15085329</v>
      </c>
      <c r="J37" s="124"/>
    </row>
    <row r="38" spans="1:12">
      <c r="A38" s="185" t="s">
        <v>600</v>
      </c>
      <c r="B38" s="191">
        <f>442940+406147635+15935885+31639986+907500</f>
        <v>455073946</v>
      </c>
      <c r="C38" s="191">
        <v>907500</v>
      </c>
      <c r="D38" s="191">
        <v>0</v>
      </c>
      <c r="E38" s="191">
        <f>429616+304264319+11878384+24240644</f>
        <v>340812963</v>
      </c>
      <c r="F38" s="191">
        <f>907500+406147635</f>
        <v>407055135</v>
      </c>
      <c r="G38" s="191">
        <f>442940+15935885</f>
        <v>16378825</v>
      </c>
      <c r="H38" s="191">
        <f>31639986</f>
        <v>31639986</v>
      </c>
      <c r="I38" s="195">
        <f t="shared" si="6"/>
        <v>455073946</v>
      </c>
      <c r="J38" s="124"/>
    </row>
    <row r="39" spans="1:12">
      <c r="A39" s="208" t="s">
        <v>601</v>
      </c>
      <c r="B39" s="191">
        <f>884400+29712547</f>
        <v>30596947</v>
      </c>
      <c r="C39" s="191"/>
      <c r="D39" s="191"/>
      <c r="E39" s="191">
        <f t="shared" ref="E39" si="8">SUM(B39)</f>
        <v>30596947</v>
      </c>
      <c r="F39" s="191">
        <v>0</v>
      </c>
      <c r="G39" s="191">
        <v>0</v>
      </c>
      <c r="H39" s="191">
        <f>884400+29712547</f>
        <v>30596947</v>
      </c>
      <c r="I39" s="195">
        <f t="shared" si="6"/>
        <v>30596947</v>
      </c>
      <c r="J39" s="124"/>
    </row>
    <row r="40" spans="1:12" ht="13.5" thickBot="1">
      <c r="A40" s="209" t="s">
        <v>602</v>
      </c>
      <c r="B40" s="191">
        <f>359634801+6951388+91894923+58500+1863619</f>
        <v>460403231</v>
      </c>
      <c r="C40" s="191">
        <v>0</v>
      </c>
      <c r="D40" s="191">
        <v>0</v>
      </c>
      <c r="E40" s="191">
        <f>SUM(B40)</f>
        <v>460403231</v>
      </c>
      <c r="F40" s="191">
        <f>359634801+58500</f>
        <v>359693301</v>
      </c>
      <c r="G40" s="191">
        <f>6951388</f>
        <v>6951388</v>
      </c>
      <c r="H40" s="194">
        <f>91894923+1863619</f>
        <v>93758542</v>
      </c>
      <c r="I40" s="195">
        <f>SUM(F40:H40)</f>
        <v>460403231</v>
      </c>
      <c r="J40" s="124"/>
    </row>
    <row r="41" spans="1:12" ht="26.25" thickBot="1">
      <c r="A41" s="196" t="s">
        <v>603</v>
      </c>
      <c r="B41" s="197">
        <f t="shared" ref="B41:H41" si="9">SUM(B36:B40)</f>
        <v>1514679556</v>
      </c>
      <c r="C41" s="197">
        <f t="shared" si="9"/>
        <v>907500</v>
      </c>
      <c r="D41" s="197">
        <f t="shared" si="9"/>
        <v>0</v>
      </c>
      <c r="E41" s="197">
        <f t="shared" si="9"/>
        <v>1267351182</v>
      </c>
      <c r="F41" s="197">
        <f t="shared" si="9"/>
        <v>805099077</v>
      </c>
      <c r="G41" s="197">
        <f t="shared" si="9"/>
        <v>470118179</v>
      </c>
      <c r="H41" s="197">
        <f t="shared" si="9"/>
        <v>239462300</v>
      </c>
      <c r="I41" s="197">
        <f t="shared" si="6"/>
        <v>1514679556</v>
      </c>
      <c r="J41" s="124"/>
    </row>
    <row r="42" spans="1:12" ht="13.5" thickBot="1">
      <c r="A42" s="207" t="s">
        <v>604</v>
      </c>
      <c r="B42" s="191">
        <f>63850+822906+76301</f>
        <v>963057</v>
      </c>
      <c r="C42" s="191">
        <f>822906+63850</f>
        <v>886756</v>
      </c>
      <c r="D42" s="191">
        <v>76301</v>
      </c>
      <c r="E42" s="191">
        <v>0</v>
      </c>
      <c r="F42" s="191">
        <v>0</v>
      </c>
      <c r="G42" s="191">
        <v>0</v>
      </c>
      <c r="H42" s="191">
        <f>886756+76301</f>
        <v>963057</v>
      </c>
      <c r="I42" s="195">
        <f t="shared" si="6"/>
        <v>963057</v>
      </c>
      <c r="J42" s="124"/>
    </row>
    <row r="43" spans="1:12">
      <c r="A43" s="207" t="s">
        <v>605</v>
      </c>
      <c r="B43" s="191">
        <v>15745995</v>
      </c>
      <c r="C43" s="191">
        <v>0</v>
      </c>
      <c r="D43" s="191">
        <v>0</v>
      </c>
      <c r="E43" s="191">
        <v>13521957</v>
      </c>
      <c r="F43" s="191">
        <v>0</v>
      </c>
      <c r="G43" s="191">
        <v>0</v>
      </c>
      <c r="H43" s="191">
        <v>15745995</v>
      </c>
      <c r="I43" s="195">
        <f t="shared" si="6"/>
        <v>15745995</v>
      </c>
      <c r="J43" s="124"/>
    </row>
    <row r="44" spans="1:12" ht="26.25" thickBot="1">
      <c r="A44" s="185" t="s">
        <v>606</v>
      </c>
      <c r="B44" s="191">
        <f>577330496+7900+2075</f>
        <v>577340471</v>
      </c>
      <c r="C44" s="191">
        <v>0</v>
      </c>
      <c r="D44" s="191">
        <v>0</v>
      </c>
      <c r="E44" s="191">
        <f>560050215+7900+2075</f>
        <v>560060190</v>
      </c>
      <c r="F44" s="191">
        <v>0</v>
      </c>
      <c r="G44" s="191">
        <v>0</v>
      </c>
      <c r="H44" s="191">
        <f>577330496+7900+2075</f>
        <v>577340471</v>
      </c>
      <c r="I44" s="195">
        <f>SUM(F44:H44)</f>
        <v>577340471</v>
      </c>
      <c r="J44" s="124"/>
    </row>
    <row r="45" spans="1:12" ht="26.25" thickBot="1">
      <c r="A45" s="196" t="s">
        <v>608</v>
      </c>
      <c r="B45" s="197">
        <f t="shared" ref="B45:H45" si="10">SUM(B42:B44)</f>
        <v>594049523</v>
      </c>
      <c r="C45" s="197">
        <f t="shared" si="10"/>
        <v>886756</v>
      </c>
      <c r="D45" s="197">
        <f t="shared" si="10"/>
        <v>76301</v>
      </c>
      <c r="E45" s="197">
        <f t="shared" si="10"/>
        <v>573582147</v>
      </c>
      <c r="F45" s="197">
        <f t="shared" si="10"/>
        <v>0</v>
      </c>
      <c r="G45" s="197">
        <f t="shared" si="10"/>
        <v>0</v>
      </c>
      <c r="H45" s="197">
        <f t="shared" si="10"/>
        <v>594049523</v>
      </c>
      <c r="I45" s="197">
        <f t="shared" si="6"/>
        <v>594049523</v>
      </c>
      <c r="J45" s="124"/>
    </row>
    <row r="46" spans="1:12" ht="26.25" thickBot="1">
      <c r="A46" s="196" t="s">
        <v>609</v>
      </c>
      <c r="B46" s="197">
        <f t="shared" ref="B46:H46" si="11">SUM(B45,B41,B35,B30)</f>
        <v>2171462338</v>
      </c>
      <c r="C46" s="197">
        <f t="shared" si="11"/>
        <v>48080460</v>
      </c>
      <c r="D46" s="197">
        <f t="shared" si="11"/>
        <v>5929631</v>
      </c>
      <c r="E46" s="197">
        <f t="shared" si="11"/>
        <v>1847501748</v>
      </c>
      <c r="F46" s="197">
        <f t="shared" si="11"/>
        <v>805099077</v>
      </c>
      <c r="G46" s="197">
        <f t="shared" si="11"/>
        <v>470902102</v>
      </c>
      <c r="H46" s="197">
        <f t="shared" si="11"/>
        <v>895461159</v>
      </c>
      <c r="I46" s="197">
        <f t="shared" si="6"/>
        <v>2171462338</v>
      </c>
      <c r="J46" s="133" t="s">
        <v>610</v>
      </c>
    </row>
    <row r="47" spans="1:12">
      <c r="A47" s="210"/>
      <c r="B47" s="211"/>
      <c r="C47" s="211"/>
      <c r="D47" s="211"/>
      <c r="E47" s="211"/>
      <c r="F47" s="211"/>
      <c r="G47" s="211"/>
      <c r="H47" s="211"/>
      <c r="I47" s="211"/>
      <c r="J47" s="124"/>
    </row>
    <row r="48" spans="1:12" ht="19.5" customHeight="1" thickBot="1">
      <c r="A48" s="306" t="s">
        <v>833</v>
      </c>
      <c r="B48" s="307"/>
      <c r="C48" s="307"/>
      <c r="D48" s="307"/>
      <c r="E48" s="307"/>
      <c r="F48" s="307"/>
      <c r="G48" s="307"/>
      <c r="H48" s="307"/>
      <c r="I48" s="307"/>
      <c r="J48" s="124"/>
    </row>
    <row r="49" spans="1:10" ht="67.5">
      <c r="A49" s="181" t="s">
        <v>556</v>
      </c>
      <c r="B49" s="182" t="s">
        <v>583</v>
      </c>
      <c r="C49" s="182" t="s">
        <v>584</v>
      </c>
      <c r="D49" s="182" t="s">
        <v>585</v>
      </c>
      <c r="E49" s="182" t="s">
        <v>586</v>
      </c>
      <c r="F49" s="315" t="s">
        <v>611</v>
      </c>
      <c r="G49" s="316"/>
      <c r="H49" s="183" t="s">
        <v>612</v>
      </c>
      <c r="I49" s="184" t="s">
        <v>553</v>
      </c>
      <c r="J49" s="124"/>
    </row>
    <row r="50" spans="1:10" ht="33.75">
      <c r="A50" s="185"/>
      <c r="B50" s="186"/>
      <c r="C50" s="187"/>
      <c r="D50" s="187"/>
      <c r="E50" s="188"/>
      <c r="F50" s="189" t="s">
        <v>589</v>
      </c>
      <c r="G50" s="189" t="s">
        <v>590</v>
      </c>
      <c r="H50" s="189" t="s">
        <v>591</v>
      </c>
      <c r="I50" s="190"/>
      <c r="J50" s="124"/>
    </row>
    <row r="51" spans="1:10" ht="26.25" thickBot="1">
      <c r="A51" s="185" t="s">
        <v>592</v>
      </c>
      <c r="B51" s="191">
        <v>21110</v>
      </c>
      <c r="C51" s="192">
        <v>0</v>
      </c>
      <c r="D51" s="191">
        <v>0</v>
      </c>
      <c r="E51" s="193">
        <v>7388</v>
      </c>
      <c r="F51" s="191">
        <v>0</v>
      </c>
      <c r="G51" s="192">
        <v>0</v>
      </c>
      <c r="H51" s="194">
        <v>21110</v>
      </c>
      <c r="I51" s="195">
        <v>0</v>
      </c>
      <c r="J51" s="124"/>
    </row>
    <row r="52" spans="1:10" ht="13.5" thickBot="1">
      <c r="A52" s="196" t="s">
        <v>593</v>
      </c>
      <c r="B52" s="197">
        <f t="shared" ref="B52:H52" si="12">SUM(B51)</f>
        <v>21110</v>
      </c>
      <c r="C52" s="197">
        <f t="shared" si="12"/>
        <v>0</v>
      </c>
      <c r="D52" s="197">
        <f t="shared" si="12"/>
        <v>0</v>
      </c>
      <c r="E52" s="197">
        <f t="shared" si="12"/>
        <v>7388</v>
      </c>
      <c r="F52" s="197">
        <f t="shared" si="12"/>
        <v>0</v>
      </c>
      <c r="G52" s="197">
        <f t="shared" si="12"/>
        <v>0</v>
      </c>
      <c r="H52" s="197">
        <f t="shared" si="12"/>
        <v>21110</v>
      </c>
      <c r="I52" s="197">
        <f t="shared" ref="I52:I68" si="13">SUM(F52:H52)</f>
        <v>21110</v>
      </c>
      <c r="J52" s="124"/>
    </row>
    <row r="53" spans="1:10">
      <c r="A53" s="198" t="s">
        <v>594</v>
      </c>
      <c r="B53" s="199">
        <f>116118+644316+29908</f>
        <v>790342</v>
      </c>
      <c r="C53" s="200">
        <v>644316</v>
      </c>
      <c r="D53" s="199">
        <v>29908</v>
      </c>
      <c r="E53" s="201">
        <v>10884</v>
      </c>
      <c r="F53" s="191">
        <v>0</v>
      </c>
      <c r="G53" s="192">
        <v>0</v>
      </c>
      <c r="H53" s="202">
        <v>790342</v>
      </c>
      <c r="I53" s="195">
        <v>0</v>
      </c>
      <c r="J53" s="124"/>
    </row>
    <row r="54" spans="1:10" ht="25.5">
      <c r="A54" s="203" t="s">
        <v>595</v>
      </c>
      <c r="B54" s="200">
        <f>231220+962492+325461</f>
        <v>1519173</v>
      </c>
      <c r="C54" s="200">
        <v>962492</v>
      </c>
      <c r="D54" s="200">
        <v>325461</v>
      </c>
      <c r="E54" s="204">
        <v>61748</v>
      </c>
      <c r="F54" s="191">
        <v>0</v>
      </c>
      <c r="G54" s="192">
        <v>0</v>
      </c>
      <c r="H54" s="205">
        <v>1519173</v>
      </c>
      <c r="I54" s="195">
        <v>0</v>
      </c>
      <c r="J54" s="124"/>
    </row>
    <row r="55" spans="1:10" ht="13.5" thickBot="1">
      <c r="A55" s="185" t="s">
        <v>596</v>
      </c>
      <c r="B55" s="191">
        <v>0</v>
      </c>
      <c r="C55" s="192">
        <v>0</v>
      </c>
      <c r="D55" s="191">
        <v>0</v>
      </c>
      <c r="E55" s="193">
        <v>0</v>
      </c>
      <c r="F55" s="191">
        <v>0</v>
      </c>
      <c r="G55" s="192">
        <v>0</v>
      </c>
      <c r="H55" s="194">
        <v>0</v>
      </c>
      <c r="I55" s="195">
        <v>0</v>
      </c>
      <c r="J55" s="124"/>
    </row>
    <row r="56" spans="1:10" ht="26.25" thickBot="1">
      <c r="A56" s="196" t="s">
        <v>597</v>
      </c>
      <c r="B56" s="197">
        <f t="shared" ref="B56:H56" si="14">SUM(B53:B55)</f>
        <v>2309515</v>
      </c>
      <c r="C56" s="197">
        <f t="shared" si="14"/>
        <v>1606808</v>
      </c>
      <c r="D56" s="197">
        <f t="shared" si="14"/>
        <v>355369</v>
      </c>
      <c r="E56" s="197">
        <f t="shared" si="14"/>
        <v>72632</v>
      </c>
      <c r="F56" s="197">
        <f t="shared" si="14"/>
        <v>0</v>
      </c>
      <c r="G56" s="197">
        <f t="shared" si="14"/>
        <v>0</v>
      </c>
      <c r="H56" s="197">
        <f t="shared" si="14"/>
        <v>2309515</v>
      </c>
      <c r="I56" s="197">
        <f t="shared" si="13"/>
        <v>2309515</v>
      </c>
      <c r="J56" s="124"/>
    </row>
    <row r="57" spans="1:10">
      <c r="A57" s="207" t="s">
        <v>598</v>
      </c>
      <c r="B57" s="191">
        <v>0</v>
      </c>
      <c r="C57" s="191">
        <v>0</v>
      </c>
      <c r="D57" s="191">
        <v>0</v>
      </c>
      <c r="E57" s="212">
        <v>0</v>
      </c>
      <c r="F57" s="191">
        <v>0</v>
      </c>
      <c r="G57" s="191">
        <v>0</v>
      </c>
      <c r="H57" s="194">
        <v>0</v>
      </c>
      <c r="I57" s="195">
        <f t="shared" si="13"/>
        <v>0</v>
      </c>
      <c r="J57" s="124"/>
    </row>
    <row r="58" spans="1:10">
      <c r="A58" s="198" t="s">
        <v>599</v>
      </c>
      <c r="B58" s="200">
        <v>0</v>
      </c>
      <c r="C58" s="200">
        <v>0</v>
      </c>
      <c r="D58" s="200">
        <v>0</v>
      </c>
      <c r="E58" s="201">
        <v>0</v>
      </c>
      <c r="F58" s="200">
        <v>0</v>
      </c>
      <c r="G58" s="200">
        <v>0</v>
      </c>
      <c r="H58" s="205">
        <v>0</v>
      </c>
      <c r="I58" s="202">
        <f t="shared" si="13"/>
        <v>0</v>
      </c>
      <c r="J58" s="124"/>
    </row>
    <row r="59" spans="1:10">
      <c r="A59" s="185" t="s">
        <v>600</v>
      </c>
      <c r="B59" s="191">
        <v>0</v>
      </c>
      <c r="C59" s="191">
        <v>0</v>
      </c>
      <c r="D59" s="191">
        <v>0</v>
      </c>
      <c r="E59" s="191">
        <v>0</v>
      </c>
      <c r="F59" s="191">
        <v>0</v>
      </c>
      <c r="G59" s="191">
        <v>0</v>
      </c>
      <c r="H59" s="191">
        <v>0</v>
      </c>
      <c r="I59" s="195">
        <f t="shared" si="13"/>
        <v>0</v>
      </c>
      <c r="J59" s="124"/>
    </row>
    <row r="60" spans="1:10">
      <c r="A60" s="208" t="s">
        <v>601</v>
      </c>
      <c r="B60" s="191">
        <v>0</v>
      </c>
      <c r="C60" s="191">
        <v>0</v>
      </c>
      <c r="D60" s="191">
        <v>0</v>
      </c>
      <c r="E60" s="191">
        <v>0</v>
      </c>
      <c r="F60" s="191">
        <v>0</v>
      </c>
      <c r="G60" s="191">
        <v>0</v>
      </c>
      <c r="H60" s="191">
        <v>0</v>
      </c>
      <c r="I60" s="195">
        <f t="shared" si="13"/>
        <v>0</v>
      </c>
      <c r="J60" s="124"/>
    </row>
    <row r="61" spans="1:10" ht="13.5" thickBot="1">
      <c r="A61" s="209" t="s">
        <v>602</v>
      </c>
      <c r="B61" s="191">
        <v>0</v>
      </c>
      <c r="C61" s="191">
        <v>0</v>
      </c>
      <c r="D61" s="191">
        <v>0</v>
      </c>
      <c r="E61" s="191">
        <v>0</v>
      </c>
      <c r="F61" s="191">
        <v>0</v>
      </c>
      <c r="G61" s="191">
        <v>0</v>
      </c>
      <c r="H61" s="194">
        <v>0</v>
      </c>
      <c r="I61" s="195">
        <f t="shared" si="13"/>
        <v>0</v>
      </c>
      <c r="J61" s="124"/>
    </row>
    <row r="62" spans="1:10" ht="26.25" thickBot="1">
      <c r="A62" s="196" t="s">
        <v>603</v>
      </c>
      <c r="B62" s="197">
        <f t="shared" ref="B62:H62" si="15">SUM(B57:B61)</f>
        <v>0</v>
      </c>
      <c r="C62" s="197">
        <f t="shared" si="15"/>
        <v>0</v>
      </c>
      <c r="D62" s="197">
        <f t="shared" si="15"/>
        <v>0</v>
      </c>
      <c r="E62" s="197">
        <f t="shared" si="15"/>
        <v>0</v>
      </c>
      <c r="F62" s="197">
        <f t="shared" si="15"/>
        <v>0</v>
      </c>
      <c r="G62" s="197">
        <f t="shared" si="15"/>
        <v>0</v>
      </c>
      <c r="H62" s="197">
        <f t="shared" si="15"/>
        <v>0</v>
      </c>
      <c r="I62" s="197">
        <f t="shared" si="13"/>
        <v>0</v>
      </c>
      <c r="J62" s="124"/>
    </row>
    <row r="63" spans="1:10" ht="13.5" thickBot="1">
      <c r="A63" s="207" t="s">
        <v>604</v>
      </c>
      <c r="B63" s="191">
        <v>0</v>
      </c>
      <c r="C63" s="191">
        <v>0</v>
      </c>
      <c r="D63" s="191">
        <v>0</v>
      </c>
      <c r="E63" s="191">
        <v>0</v>
      </c>
      <c r="F63" s="191">
        <v>0</v>
      </c>
      <c r="G63" s="191">
        <v>0</v>
      </c>
      <c r="H63" s="191">
        <v>0</v>
      </c>
      <c r="I63" s="195">
        <f t="shared" si="13"/>
        <v>0</v>
      </c>
      <c r="J63" s="124"/>
    </row>
    <row r="64" spans="1:10">
      <c r="A64" s="207" t="s">
        <v>605</v>
      </c>
      <c r="B64" s="191">
        <v>0</v>
      </c>
      <c r="C64" s="191">
        <v>0</v>
      </c>
      <c r="D64" s="191">
        <v>0</v>
      </c>
      <c r="E64" s="191">
        <v>0</v>
      </c>
      <c r="F64" s="191">
        <v>0</v>
      </c>
      <c r="G64" s="191">
        <v>0</v>
      </c>
      <c r="H64" s="191">
        <v>0</v>
      </c>
      <c r="I64" s="195">
        <f t="shared" si="13"/>
        <v>0</v>
      </c>
      <c r="J64" s="124"/>
    </row>
    <row r="65" spans="1:10" ht="25.5">
      <c r="A65" s="185" t="s">
        <v>606</v>
      </c>
      <c r="B65" s="191">
        <v>0</v>
      </c>
      <c r="C65" s="191">
        <v>0</v>
      </c>
      <c r="D65" s="191">
        <v>0</v>
      </c>
      <c r="E65" s="191">
        <v>0</v>
      </c>
      <c r="F65" s="191">
        <v>0</v>
      </c>
      <c r="G65" s="191">
        <v>0</v>
      </c>
      <c r="H65" s="191">
        <v>0</v>
      </c>
      <c r="I65" s="195">
        <f t="shared" si="13"/>
        <v>0</v>
      </c>
      <c r="J65" s="124"/>
    </row>
    <row r="66" spans="1:10" ht="26.25" thickBot="1">
      <c r="A66" s="209" t="s">
        <v>607</v>
      </c>
      <c r="B66" s="191">
        <v>0</v>
      </c>
      <c r="C66" s="191">
        <v>0</v>
      </c>
      <c r="D66" s="191">
        <v>0</v>
      </c>
      <c r="E66" s="191">
        <v>0</v>
      </c>
      <c r="F66" s="191">
        <v>0</v>
      </c>
      <c r="G66" s="191">
        <v>0</v>
      </c>
      <c r="H66" s="191">
        <v>0</v>
      </c>
      <c r="I66" s="195">
        <f t="shared" si="13"/>
        <v>0</v>
      </c>
      <c r="J66" s="124"/>
    </row>
    <row r="67" spans="1:10" ht="26.25" thickBot="1">
      <c r="A67" s="196" t="s">
        <v>608</v>
      </c>
      <c r="B67" s="197">
        <f t="shared" ref="B67:H67" si="16">SUM(B64:B66)</f>
        <v>0</v>
      </c>
      <c r="C67" s="197">
        <f t="shared" si="16"/>
        <v>0</v>
      </c>
      <c r="D67" s="197">
        <f>SUM(D64:D66)</f>
        <v>0</v>
      </c>
      <c r="E67" s="197">
        <f t="shared" si="16"/>
        <v>0</v>
      </c>
      <c r="F67" s="197">
        <f t="shared" si="16"/>
        <v>0</v>
      </c>
      <c r="G67" s="197">
        <f t="shared" si="16"/>
        <v>0</v>
      </c>
      <c r="H67" s="197">
        <f t="shared" si="16"/>
        <v>0</v>
      </c>
      <c r="I67" s="197">
        <f t="shared" si="13"/>
        <v>0</v>
      </c>
      <c r="J67" s="124"/>
    </row>
    <row r="68" spans="1:10" ht="26.25" thickBot="1">
      <c r="A68" s="196" t="s">
        <v>609</v>
      </c>
      <c r="B68" s="197">
        <f t="shared" ref="B68:H68" si="17">SUM(B67,B62,B56,B52)</f>
        <v>2330625</v>
      </c>
      <c r="C68" s="197">
        <f t="shared" si="17"/>
        <v>1606808</v>
      </c>
      <c r="D68" s="197">
        <f>SUM(D67,D62,D56,D52)</f>
        <v>355369</v>
      </c>
      <c r="E68" s="197">
        <f t="shared" si="17"/>
        <v>80020</v>
      </c>
      <c r="F68" s="197">
        <f t="shared" si="17"/>
        <v>0</v>
      </c>
      <c r="G68" s="197">
        <f t="shared" si="17"/>
        <v>0</v>
      </c>
      <c r="H68" s="197">
        <f t="shared" si="17"/>
        <v>2330625</v>
      </c>
      <c r="I68" s="197">
        <f t="shared" si="13"/>
        <v>2330625</v>
      </c>
      <c r="J68" s="133" t="s">
        <v>610</v>
      </c>
    </row>
    <row r="69" spans="1:10">
      <c r="A69" s="213"/>
      <c r="B69" s="179"/>
      <c r="C69" s="213"/>
      <c r="D69" s="213"/>
      <c r="E69"/>
      <c r="F69"/>
      <c r="G69"/>
      <c r="H69"/>
      <c r="I69" s="214"/>
      <c r="J69" s="124"/>
    </row>
    <row r="70" spans="1:10" ht="31.5" customHeight="1" thickBot="1">
      <c r="A70" s="306" t="s">
        <v>834</v>
      </c>
      <c r="B70" s="307"/>
      <c r="C70" s="307"/>
      <c r="D70" s="307"/>
      <c r="E70" s="307"/>
      <c r="F70" s="307"/>
      <c r="G70" s="307"/>
      <c r="H70" s="307"/>
      <c r="I70" s="307"/>
      <c r="J70" s="124"/>
    </row>
    <row r="71" spans="1:10" ht="67.5" customHeight="1">
      <c r="A71" s="181" t="s">
        <v>556</v>
      </c>
      <c r="B71" s="182" t="s">
        <v>583</v>
      </c>
      <c r="C71" s="182" t="s">
        <v>584</v>
      </c>
      <c r="D71" s="182" t="s">
        <v>585</v>
      </c>
      <c r="E71" s="182" t="s">
        <v>586</v>
      </c>
      <c r="F71" s="315" t="s">
        <v>587</v>
      </c>
      <c r="G71" s="316"/>
      <c r="H71" s="183" t="s">
        <v>588</v>
      </c>
      <c r="I71" s="184" t="s">
        <v>553</v>
      </c>
      <c r="J71" s="124"/>
    </row>
    <row r="72" spans="1:10" ht="33.75" customHeight="1">
      <c r="A72" s="185"/>
      <c r="B72" s="186"/>
      <c r="C72" s="187"/>
      <c r="D72" s="187"/>
      <c r="E72" s="188"/>
      <c r="F72" s="189" t="s">
        <v>589</v>
      </c>
      <c r="G72" s="189" t="s">
        <v>590</v>
      </c>
      <c r="H72" s="189" t="s">
        <v>591</v>
      </c>
      <c r="I72" s="190"/>
      <c r="J72" s="124"/>
    </row>
    <row r="73" spans="1:10" ht="26.25" customHeight="1" thickBot="1">
      <c r="A73" s="185" t="s">
        <v>592</v>
      </c>
      <c r="B73" s="191">
        <v>0</v>
      </c>
      <c r="C73" s="192">
        <v>0</v>
      </c>
      <c r="D73" s="191"/>
      <c r="E73" s="193">
        <v>0</v>
      </c>
      <c r="F73" s="191">
        <v>0</v>
      </c>
      <c r="G73" s="192">
        <v>0</v>
      </c>
      <c r="H73" s="194">
        <v>0</v>
      </c>
      <c r="I73" s="194">
        <v>0</v>
      </c>
      <c r="J73" s="124"/>
    </row>
    <row r="74" spans="1:10" ht="13.5" customHeight="1" thickBot="1">
      <c r="A74" s="196" t="s">
        <v>593</v>
      </c>
      <c r="B74" s="197">
        <f t="shared" ref="B74:H74" si="18">SUM(B73)</f>
        <v>0</v>
      </c>
      <c r="C74" s="197">
        <f t="shared" si="18"/>
        <v>0</v>
      </c>
      <c r="D74" s="197">
        <f>SUM(D73)</f>
        <v>0</v>
      </c>
      <c r="E74" s="197">
        <f t="shared" si="18"/>
        <v>0</v>
      </c>
      <c r="F74" s="197">
        <f t="shared" si="18"/>
        <v>0</v>
      </c>
      <c r="G74" s="197">
        <f t="shared" si="18"/>
        <v>0</v>
      </c>
      <c r="H74" s="197">
        <f t="shared" si="18"/>
        <v>0</v>
      </c>
      <c r="I74" s="197">
        <f t="shared" ref="I74:I90" si="19">SUM(F74:H74)</f>
        <v>0</v>
      </c>
      <c r="J74" s="124"/>
    </row>
    <row r="75" spans="1:10" ht="12.75" customHeight="1">
      <c r="A75" s="198" t="s">
        <v>594</v>
      </c>
      <c r="B75" s="199">
        <f>532000+118922</f>
        <v>650922</v>
      </c>
      <c r="C75" s="200">
        <v>532000</v>
      </c>
      <c r="D75" s="199">
        <v>118922</v>
      </c>
      <c r="E75" s="201">
        <v>0</v>
      </c>
      <c r="F75" s="199">
        <v>0</v>
      </c>
      <c r="G75" s="200">
        <v>0</v>
      </c>
      <c r="H75" s="202">
        <v>650922</v>
      </c>
      <c r="I75" s="194">
        <f>SUM(F75:H75)</f>
        <v>650922</v>
      </c>
      <c r="J75" s="124"/>
    </row>
    <row r="76" spans="1:10" ht="25.5" customHeight="1">
      <c r="A76" s="203" t="s">
        <v>595</v>
      </c>
      <c r="B76" s="200">
        <f>1452750+980930+2008226</f>
        <v>4441906</v>
      </c>
      <c r="C76" s="200">
        <v>980930</v>
      </c>
      <c r="D76" s="200">
        <v>2008226</v>
      </c>
      <c r="E76" s="204">
        <v>969645</v>
      </c>
      <c r="F76" s="200">
        <v>0</v>
      </c>
      <c r="G76" s="200">
        <v>0</v>
      </c>
      <c r="H76" s="205">
        <v>4441906</v>
      </c>
      <c r="I76" s="194">
        <f t="shared" ref="I76:I77" si="20">SUM(F76:H76)</f>
        <v>4441906</v>
      </c>
      <c r="J76" s="124"/>
    </row>
    <row r="77" spans="1:10" ht="13.5" customHeight="1" thickBot="1">
      <c r="A77" s="185" t="s">
        <v>596</v>
      </c>
      <c r="B77" s="191">
        <v>0</v>
      </c>
      <c r="C77" s="192">
        <v>0</v>
      </c>
      <c r="D77" s="191">
        <v>0</v>
      </c>
      <c r="E77" s="193">
        <v>0</v>
      </c>
      <c r="F77" s="191">
        <v>0</v>
      </c>
      <c r="G77" s="192">
        <v>0</v>
      </c>
      <c r="H77" s="194">
        <v>0</v>
      </c>
      <c r="I77" s="194">
        <f t="shared" si="20"/>
        <v>0</v>
      </c>
      <c r="J77" s="124"/>
    </row>
    <row r="78" spans="1:10" ht="26.25" customHeight="1" thickBot="1">
      <c r="A78" s="196" t="s">
        <v>597</v>
      </c>
      <c r="B78" s="197">
        <f t="shared" ref="B78:H78" si="21">SUM(B75:B77)</f>
        <v>5092828</v>
      </c>
      <c r="C78" s="197">
        <f t="shared" si="21"/>
        <v>1512930</v>
      </c>
      <c r="D78" s="197">
        <f>SUM(D75:D77)</f>
        <v>2127148</v>
      </c>
      <c r="E78" s="197">
        <f t="shared" si="21"/>
        <v>969645</v>
      </c>
      <c r="F78" s="197">
        <f t="shared" si="21"/>
        <v>0</v>
      </c>
      <c r="G78" s="197">
        <f t="shared" si="21"/>
        <v>0</v>
      </c>
      <c r="H78" s="197">
        <f t="shared" si="21"/>
        <v>5092828</v>
      </c>
      <c r="I78" s="197">
        <f t="shared" si="19"/>
        <v>5092828</v>
      </c>
      <c r="J78" s="124"/>
    </row>
    <row r="79" spans="1:10" ht="12.75" customHeight="1">
      <c r="A79" s="207" t="s">
        <v>598</v>
      </c>
      <c r="B79" s="191">
        <v>0</v>
      </c>
      <c r="C79" s="191">
        <v>0</v>
      </c>
      <c r="D79" s="191">
        <v>0</v>
      </c>
      <c r="E79" s="212">
        <v>0</v>
      </c>
      <c r="F79" s="191">
        <v>0</v>
      </c>
      <c r="G79" s="191">
        <v>0</v>
      </c>
      <c r="H79" s="194">
        <v>0</v>
      </c>
      <c r="I79" s="195">
        <f t="shared" si="19"/>
        <v>0</v>
      </c>
      <c r="J79" s="124"/>
    </row>
    <row r="80" spans="1:10" ht="12.75" customHeight="1">
      <c r="A80" s="198" t="s">
        <v>599</v>
      </c>
      <c r="B80" s="200">
        <v>0</v>
      </c>
      <c r="C80" s="200">
        <v>0</v>
      </c>
      <c r="D80" s="200">
        <v>0</v>
      </c>
      <c r="E80" s="201">
        <v>0</v>
      </c>
      <c r="F80" s="200">
        <v>0</v>
      </c>
      <c r="G80" s="200">
        <v>0</v>
      </c>
      <c r="H80" s="205">
        <v>0</v>
      </c>
      <c r="I80" s="202">
        <f t="shared" si="19"/>
        <v>0</v>
      </c>
      <c r="J80" s="124"/>
    </row>
    <row r="81" spans="1:10" ht="12.75" customHeight="1">
      <c r="A81" s="185" t="s">
        <v>600</v>
      </c>
      <c r="B81" s="191">
        <v>0</v>
      </c>
      <c r="C81" s="191">
        <v>0</v>
      </c>
      <c r="D81" s="191">
        <v>0</v>
      </c>
      <c r="E81" s="191">
        <v>0</v>
      </c>
      <c r="F81" s="191">
        <v>0</v>
      </c>
      <c r="G81" s="191">
        <v>0</v>
      </c>
      <c r="H81" s="191">
        <v>0</v>
      </c>
      <c r="I81" s="195">
        <f t="shared" si="19"/>
        <v>0</v>
      </c>
      <c r="J81" s="124"/>
    </row>
    <row r="82" spans="1:10" ht="12.75" customHeight="1">
      <c r="A82" s="208" t="s">
        <v>601</v>
      </c>
      <c r="B82" s="191">
        <v>0</v>
      </c>
      <c r="C82" s="191">
        <v>0</v>
      </c>
      <c r="D82" s="191">
        <v>0</v>
      </c>
      <c r="E82" s="191">
        <v>0</v>
      </c>
      <c r="F82" s="191">
        <v>0</v>
      </c>
      <c r="G82" s="191">
        <v>0</v>
      </c>
      <c r="H82" s="191">
        <v>0</v>
      </c>
      <c r="I82" s="195">
        <f t="shared" si="19"/>
        <v>0</v>
      </c>
      <c r="J82" s="124"/>
    </row>
    <row r="83" spans="1:10" ht="13.5" customHeight="1" thickBot="1">
      <c r="A83" s="209" t="s">
        <v>602</v>
      </c>
      <c r="B83" s="191">
        <v>0</v>
      </c>
      <c r="C83" s="191">
        <v>0</v>
      </c>
      <c r="D83" s="191">
        <v>0</v>
      </c>
      <c r="E83" s="191">
        <v>0</v>
      </c>
      <c r="F83" s="191">
        <v>0</v>
      </c>
      <c r="G83" s="191">
        <v>0</v>
      </c>
      <c r="H83" s="194">
        <v>0</v>
      </c>
      <c r="I83" s="195">
        <f t="shared" si="19"/>
        <v>0</v>
      </c>
      <c r="J83" s="124"/>
    </row>
    <row r="84" spans="1:10" ht="26.25" customHeight="1" thickBot="1">
      <c r="A84" s="196" t="s">
        <v>603</v>
      </c>
      <c r="B84" s="197">
        <f t="shared" ref="B84:H84" si="22">SUM(B79:B83)</f>
        <v>0</v>
      </c>
      <c r="C84" s="197">
        <f t="shared" si="22"/>
        <v>0</v>
      </c>
      <c r="D84" s="197">
        <f>SUM(D79:D83)</f>
        <v>0</v>
      </c>
      <c r="E84" s="197">
        <f t="shared" si="22"/>
        <v>0</v>
      </c>
      <c r="F84" s="197">
        <f t="shared" si="22"/>
        <v>0</v>
      </c>
      <c r="G84" s="197">
        <f t="shared" si="22"/>
        <v>0</v>
      </c>
      <c r="H84" s="197">
        <f t="shared" si="22"/>
        <v>0</v>
      </c>
      <c r="I84" s="197">
        <f t="shared" si="19"/>
        <v>0</v>
      </c>
      <c r="J84" s="124"/>
    </row>
    <row r="85" spans="1:10" ht="13.5" customHeight="1" thickBot="1">
      <c r="A85" s="207" t="s">
        <v>604</v>
      </c>
      <c r="B85" s="191">
        <v>0</v>
      </c>
      <c r="C85" s="191">
        <v>0</v>
      </c>
      <c r="D85" s="191">
        <v>0</v>
      </c>
      <c r="E85" s="191">
        <v>0</v>
      </c>
      <c r="F85" s="191">
        <v>0</v>
      </c>
      <c r="G85" s="191">
        <v>0</v>
      </c>
      <c r="H85" s="191">
        <v>0</v>
      </c>
      <c r="I85" s="195"/>
      <c r="J85" s="124"/>
    </row>
    <row r="86" spans="1:10" ht="12.75" customHeight="1">
      <c r="A86" s="207" t="s">
        <v>605</v>
      </c>
      <c r="B86" s="191">
        <v>0</v>
      </c>
      <c r="C86" s="191">
        <v>0</v>
      </c>
      <c r="D86" s="191">
        <v>0</v>
      </c>
      <c r="E86" s="191">
        <v>0</v>
      </c>
      <c r="F86" s="191">
        <v>0</v>
      </c>
      <c r="G86" s="191">
        <v>0</v>
      </c>
      <c r="H86" s="191">
        <v>0</v>
      </c>
      <c r="I86" s="195">
        <f t="shared" si="19"/>
        <v>0</v>
      </c>
      <c r="J86" s="124"/>
    </row>
    <row r="87" spans="1:10" ht="25.5" customHeight="1">
      <c r="A87" s="185" t="s">
        <v>606</v>
      </c>
      <c r="B87" s="191">
        <v>0</v>
      </c>
      <c r="C87" s="191">
        <v>0</v>
      </c>
      <c r="D87" s="191">
        <v>0</v>
      </c>
      <c r="E87" s="191">
        <v>0</v>
      </c>
      <c r="F87" s="191">
        <v>0</v>
      </c>
      <c r="G87" s="191">
        <v>0</v>
      </c>
      <c r="H87" s="191">
        <v>0</v>
      </c>
      <c r="I87" s="195">
        <f t="shared" si="19"/>
        <v>0</v>
      </c>
      <c r="J87" s="124"/>
    </row>
    <row r="88" spans="1:10" ht="26.25" customHeight="1" thickBot="1">
      <c r="A88" s="209" t="s">
        <v>607</v>
      </c>
      <c r="B88" s="191">
        <v>0</v>
      </c>
      <c r="C88" s="191">
        <v>0</v>
      </c>
      <c r="D88" s="191">
        <v>0</v>
      </c>
      <c r="E88" s="191">
        <v>0</v>
      </c>
      <c r="F88" s="191">
        <v>0</v>
      </c>
      <c r="G88" s="191">
        <v>0</v>
      </c>
      <c r="H88" s="191">
        <v>0</v>
      </c>
      <c r="I88" s="195">
        <f t="shared" si="19"/>
        <v>0</v>
      </c>
      <c r="J88" s="124"/>
    </row>
    <row r="89" spans="1:10" ht="26.25" customHeight="1" thickBot="1">
      <c r="A89" s="196" t="s">
        <v>608</v>
      </c>
      <c r="B89" s="197">
        <f t="shared" ref="B89:H89" si="23">SUM(B86:B88)</f>
        <v>0</v>
      </c>
      <c r="C89" s="197">
        <f t="shared" si="23"/>
        <v>0</v>
      </c>
      <c r="D89" s="197">
        <f>SUM(D86:D88)</f>
        <v>0</v>
      </c>
      <c r="E89" s="197">
        <f t="shared" si="23"/>
        <v>0</v>
      </c>
      <c r="F89" s="197">
        <f t="shared" si="23"/>
        <v>0</v>
      </c>
      <c r="G89" s="197">
        <f t="shared" si="23"/>
        <v>0</v>
      </c>
      <c r="H89" s="197">
        <f t="shared" si="23"/>
        <v>0</v>
      </c>
      <c r="I89" s="197">
        <f t="shared" si="19"/>
        <v>0</v>
      </c>
      <c r="J89" s="124"/>
    </row>
    <row r="90" spans="1:10" ht="26.25" customHeight="1" thickBot="1">
      <c r="A90" s="196" t="s">
        <v>609</v>
      </c>
      <c r="B90" s="197">
        <f t="shared" ref="B90:H90" si="24">SUM(B89,B84,B78,B74)</f>
        <v>5092828</v>
      </c>
      <c r="C90" s="197">
        <f t="shared" si="24"/>
        <v>1512930</v>
      </c>
      <c r="D90" s="197">
        <f>SUM(D89,D84,D78,D74)</f>
        <v>2127148</v>
      </c>
      <c r="E90" s="197">
        <f t="shared" si="24"/>
        <v>969645</v>
      </c>
      <c r="F90" s="197">
        <f t="shared" si="24"/>
        <v>0</v>
      </c>
      <c r="G90" s="197">
        <f t="shared" si="24"/>
        <v>0</v>
      </c>
      <c r="H90" s="197">
        <f t="shared" si="24"/>
        <v>5092828</v>
      </c>
      <c r="I90" s="197">
        <f t="shared" si="19"/>
        <v>5092828</v>
      </c>
      <c r="J90" s="133" t="s">
        <v>610</v>
      </c>
    </row>
    <row r="91" spans="1:10" ht="12.75" customHeight="1">
      <c r="A91" s="213"/>
      <c r="B91" s="179"/>
      <c r="C91" s="213"/>
      <c r="D91" s="213"/>
      <c r="E91"/>
      <c r="F91"/>
      <c r="G91"/>
      <c r="H91"/>
      <c r="I91" s="214"/>
      <c r="J91" s="124"/>
    </row>
    <row r="92" spans="1:10" ht="12.75" customHeight="1">
      <c r="A92" s="213"/>
      <c r="B92" s="179"/>
      <c r="C92" s="213"/>
      <c r="D92" s="213"/>
      <c r="E92"/>
      <c r="F92"/>
      <c r="G92"/>
      <c r="H92"/>
      <c r="I92" s="214"/>
      <c r="J92" s="124"/>
    </row>
    <row r="93" spans="1:10" ht="14.25" customHeight="1" thickBot="1">
      <c r="A93" s="306" t="s">
        <v>835</v>
      </c>
      <c r="B93" s="307"/>
      <c r="C93" s="307"/>
      <c r="D93" s="307"/>
      <c r="E93" s="307"/>
      <c r="F93" s="307"/>
      <c r="G93" s="307"/>
      <c r="H93" s="307"/>
      <c r="I93" s="307"/>
      <c r="J93" s="124"/>
    </row>
    <row r="94" spans="1:10" ht="67.5" customHeight="1">
      <c r="A94" s="181" t="s">
        <v>556</v>
      </c>
      <c r="B94" s="182" t="s">
        <v>583</v>
      </c>
      <c r="C94" s="182" t="s">
        <v>584</v>
      </c>
      <c r="D94" s="182" t="s">
        <v>585</v>
      </c>
      <c r="E94" s="182" t="s">
        <v>586</v>
      </c>
      <c r="F94" s="315" t="s">
        <v>587</v>
      </c>
      <c r="G94" s="316"/>
      <c r="H94" s="183" t="s">
        <v>588</v>
      </c>
      <c r="I94" s="184" t="s">
        <v>553</v>
      </c>
      <c r="J94" s="124"/>
    </row>
    <row r="95" spans="1:10" ht="33.75" customHeight="1">
      <c r="A95" s="185"/>
      <c r="B95" s="186"/>
      <c r="C95" s="187"/>
      <c r="D95" s="187"/>
      <c r="E95" s="188"/>
      <c r="F95" s="189" t="s">
        <v>589</v>
      </c>
      <c r="G95" s="189" t="s">
        <v>590</v>
      </c>
      <c r="H95" s="189" t="s">
        <v>591</v>
      </c>
      <c r="I95" s="190"/>
      <c r="J95" s="124"/>
    </row>
    <row r="96" spans="1:10" ht="26.25" customHeight="1" thickBot="1">
      <c r="A96" s="185" t="s">
        <v>592</v>
      </c>
      <c r="B96" s="191">
        <v>0</v>
      </c>
      <c r="C96" s="192">
        <v>0</v>
      </c>
      <c r="D96" s="191">
        <v>0</v>
      </c>
      <c r="E96" s="193">
        <v>0</v>
      </c>
      <c r="F96" s="191">
        <v>0</v>
      </c>
      <c r="G96" s="192">
        <v>0</v>
      </c>
      <c r="H96" s="194">
        <v>0</v>
      </c>
      <c r="I96" s="194">
        <f t="shared" ref="I96:I107" si="25">SUM(F96:H96)</f>
        <v>0</v>
      </c>
      <c r="J96" s="124"/>
    </row>
    <row r="97" spans="1:10" ht="13.5" customHeight="1" thickBot="1">
      <c r="A97" s="196" t="s">
        <v>593</v>
      </c>
      <c r="B97" s="197">
        <f t="shared" ref="B97:H97" si="26">SUM(B96)</f>
        <v>0</v>
      </c>
      <c r="C97" s="197">
        <f t="shared" si="26"/>
        <v>0</v>
      </c>
      <c r="D97" s="197">
        <f t="shared" si="26"/>
        <v>0</v>
      </c>
      <c r="E97" s="197">
        <f t="shared" si="26"/>
        <v>0</v>
      </c>
      <c r="F97" s="197">
        <f t="shared" si="26"/>
        <v>0</v>
      </c>
      <c r="G97" s="197">
        <f t="shared" si="26"/>
        <v>0</v>
      </c>
      <c r="H97" s="197">
        <f t="shared" si="26"/>
        <v>0</v>
      </c>
      <c r="I97" s="197">
        <f t="shared" si="25"/>
        <v>0</v>
      </c>
      <c r="J97" s="124"/>
    </row>
    <row r="98" spans="1:10" ht="12.75" customHeight="1">
      <c r="A98" s="198" t="s">
        <v>594</v>
      </c>
      <c r="B98" s="199">
        <v>778150</v>
      </c>
      <c r="C98" s="200">
        <v>778150</v>
      </c>
      <c r="D98" s="199">
        <v>0</v>
      </c>
      <c r="E98" s="201">
        <v>0</v>
      </c>
      <c r="F98" s="199">
        <v>0</v>
      </c>
      <c r="G98" s="200">
        <v>0</v>
      </c>
      <c r="H98" s="202">
        <v>778150</v>
      </c>
      <c r="I98" s="202">
        <f t="shared" si="25"/>
        <v>778150</v>
      </c>
      <c r="J98" s="124"/>
    </row>
    <row r="99" spans="1:10" ht="25.5" customHeight="1">
      <c r="A99" s="203" t="s">
        <v>595</v>
      </c>
      <c r="B99" s="200">
        <f>12059741</f>
        <v>12059741</v>
      </c>
      <c r="C99" s="200">
        <v>0</v>
      </c>
      <c r="D99" s="200">
        <v>0</v>
      </c>
      <c r="E99" s="204">
        <v>4461442</v>
      </c>
      <c r="F99" s="200">
        <v>0</v>
      </c>
      <c r="G99" s="200">
        <v>0</v>
      </c>
      <c r="H99" s="205">
        <v>12059741</v>
      </c>
      <c r="I99" s="202">
        <f t="shared" si="25"/>
        <v>12059741</v>
      </c>
      <c r="J99" s="124"/>
    </row>
    <row r="100" spans="1:10" ht="13.5" customHeight="1" thickBot="1">
      <c r="A100" s="185" t="s">
        <v>596</v>
      </c>
      <c r="B100" s="191">
        <v>0</v>
      </c>
      <c r="C100" s="192">
        <v>0</v>
      </c>
      <c r="D100" s="191">
        <v>0</v>
      </c>
      <c r="E100" s="193">
        <v>0</v>
      </c>
      <c r="F100" s="191">
        <v>0</v>
      </c>
      <c r="G100" s="192">
        <v>0</v>
      </c>
      <c r="H100" s="194">
        <v>0</v>
      </c>
      <c r="I100" s="195">
        <f t="shared" si="25"/>
        <v>0</v>
      </c>
      <c r="J100" s="124"/>
    </row>
    <row r="101" spans="1:10" ht="26.25" customHeight="1" thickBot="1">
      <c r="A101" s="196" t="s">
        <v>597</v>
      </c>
      <c r="B101" s="197">
        <f t="shared" ref="B101:H101" si="27">SUM(B98:B100)</f>
        <v>12837891</v>
      </c>
      <c r="C101" s="197">
        <f t="shared" si="27"/>
        <v>778150</v>
      </c>
      <c r="D101" s="197">
        <f t="shared" si="27"/>
        <v>0</v>
      </c>
      <c r="E101" s="197">
        <f t="shared" si="27"/>
        <v>4461442</v>
      </c>
      <c r="F101" s="197">
        <f t="shared" si="27"/>
        <v>0</v>
      </c>
      <c r="G101" s="197">
        <f t="shared" si="27"/>
        <v>0</v>
      </c>
      <c r="H101" s="197">
        <f t="shared" si="27"/>
        <v>12837891</v>
      </c>
      <c r="I101" s="197">
        <f t="shared" si="25"/>
        <v>12837891</v>
      </c>
      <c r="J101" s="124"/>
    </row>
    <row r="102" spans="1:10" ht="12.75" customHeight="1">
      <c r="A102" s="207" t="s">
        <v>598</v>
      </c>
      <c r="B102" s="191">
        <v>0</v>
      </c>
      <c r="C102" s="191">
        <v>0</v>
      </c>
      <c r="D102" s="191">
        <v>0</v>
      </c>
      <c r="E102" s="212">
        <v>0</v>
      </c>
      <c r="F102" s="191">
        <v>0</v>
      </c>
      <c r="G102" s="191">
        <v>0</v>
      </c>
      <c r="H102" s="194">
        <v>0</v>
      </c>
      <c r="I102" s="195">
        <f t="shared" si="25"/>
        <v>0</v>
      </c>
      <c r="J102" s="124"/>
    </row>
    <row r="103" spans="1:10" ht="12.75" customHeight="1">
      <c r="A103" s="198" t="s">
        <v>599</v>
      </c>
      <c r="B103" s="200">
        <v>3330105</v>
      </c>
      <c r="C103" s="200">
        <v>0</v>
      </c>
      <c r="D103" s="200">
        <v>0</v>
      </c>
      <c r="E103" s="201">
        <v>3034276</v>
      </c>
      <c r="F103" s="200">
        <v>1154125</v>
      </c>
      <c r="G103" s="200">
        <v>2175980</v>
      </c>
      <c r="H103" s="205">
        <v>0</v>
      </c>
      <c r="I103" s="202">
        <f t="shared" si="25"/>
        <v>3330105</v>
      </c>
      <c r="J103" s="124"/>
    </row>
    <row r="104" spans="1:10" ht="12.75" customHeight="1">
      <c r="A104" s="185" t="s">
        <v>600</v>
      </c>
      <c r="B104" s="191">
        <v>1224556</v>
      </c>
      <c r="C104" s="191">
        <v>0</v>
      </c>
      <c r="D104" s="191">
        <v>0</v>
      </c>
      <c r="E104" s="191">
        <v>1121555</v>
      </c>
      <c r="F104" s="191">
        <v>0</v>
      </c>
      <c r="G104" s="191">
        <v>0</v>
      </c>
      <c r="H104" s="191">
        <v>1224556</v>
      </c>
      <c r="I104" s="195">
        <f t="shared" si="25"/>
        <v>1224556</v>
      </c>
      <c r="J104" s="124"/>
    </row>
    <row r="105" spans="1:10" ht="12.75" customHeight="1">
      <c r="A105" s="208" t="s">
        <v>601</v>
      </c>
      <c r="B105" s="191">
        <v>0</v>
      </c>
      <c r="C105" s="191">
        <v>0</v>
      </c>
      <c r="D105" s="191">
        <v>0</v>
      </c>
      <c r="E105" s="191">
        <v>0</v>
      </c>
      <c r="F105" s="191">
        <v>0</v>
      </c>
      <c r="G105" s="191">
        <v>0</v>
      </c>
      <c r="H105" s="191">
        <v>0</v>
      </c>
      <c r="I105" s="195">
        <f t="shared" si="25"/>
        <v>0</v>
      </c>
      <c r="J105" s="124"/>
    </row>
    <row r="106" spans="1:10" ht="13.5" customHeight="1" thickBot="1">
      <c r="A106" s="209" t="s">
        <v>602</v>
      </c>
      <c r="B106" s="191">
        <v>0</v>
      </c>
      <c r="C106" s="191">
        <v>0</v>
      </c>
      <c r="D106" s="191">
        <v>0</v>
      </c>
      <c r="E106" s="191">
        <v>0</v>
      </c>
      <c r="F106" s="191">
        <v>0</v>
      </c>
      <c r="G106" s="191">
        <v>0</v>
      </c>
      <c r="H106" s="194">
        <v>0</v>
      </c>
      <c r="I106" s="195">
        <f t="shared" si="25"/>
        <v>0</v>
      </c>
      <c r="J106" s="124"/>
    </row>
    <row r="107" spans="1:10" ht="26.25" customHeight="1" thickBot="1">
      <c r="A107" s="196" t="s">
        <v>603</v>
      </c>
      <c r="B107" s="197">
        <f t="shared" ref="B107:H107" si="28">SUM(B102:B106)</f>
        <v>4554661</v>
      </c>
      <c r="C107" s="197">
        <f t="shared" si="28"/>
        <v>0</v>
      </c>
      <c r="D107" s="197">
        <f t="shared" si="28"/>
        <v>0</v>
      </c>
      <c r="E107" s="197">
        <f t="shared" si="28"/>
        <v>4155831</v>
      </c>
      <c r="F107" s="197">
        <f t="shared" si="28"/>
        <v>1154125</v>
      </c>
      <c r="G107" s="197">
        <f t="shared" si="28"/>
        <v>2175980</v>
      </c>
      <c r="H107" s="197">
        <f t="shared" si="28"/>
        <v>1224556</v>
      </c>
      <c r="I107" s="197">
        <f t="shared" si="25"/>
        <v>4554661</v>
      </c>
      <c r="J107" s="124"/>
    </row>
    <row r="108" spans="1:10" ht="13.5" customHeight="1" thickBot="1">
      <c r="A108" s="207" t="s">
        <v>604</v>
      </c>
      <c r="B108" s="191">
        <v>0</v>
      </c>
      <c r="C108" s="191">
        <v>0</v>
      </c>
      <c r="D108" s="191">
        <v>0</v>
      </c>
      <c r="E108" s="191">
        <v>0</v>
      </c>
      <c r="F108" s="191">
        <v>0</v>
      </c>
      <c r="G108" s="191">
        <v>0</v>
      </c>
      <c r="H108" s="191">
        <v>0</v>
      </c>
      <c r="I108" s="195"/>
      <c r="J108" s="124"/>
    </row>
    <row r="109" spans="1:10" ht="12.75" customHeight="1">
      <c r="A109" s="207" t="s">
        <v>605</v>
      </c>
      <c r="B109" s="191">
        <v>0</v>
      </c>
      <c r="C109" s="191">
        <v>0</v>
      </c>
      <c r="D109" s="191">
        <v>0</v>
      </c>
      <c r="E109" s="191">
        <v>0</v>
      </c>
      <c r="F109" s="191">
        <v>0</v>
      </c>
      <c r="G109" s="191">
        <v>0</v>
      </c>
      <c r="H109" s="191">
        <v>0</v>
      </c>
      <c r="I109" s="195">
        <f>SUM(F109:H109)</f>
        <v>0</v>
      </c>
      <c r="J109" s="124"/>
    </row>
    <row r="110" spans="1:10" ht="25.5" customHeight="1">
      <c r="A110" s="185" t="s">
        <v>606</v>
      </c>
      <c r="B110" s="191">
        <v>0</v>
      </c>
      <c r="C110" s="191">
        <v>0</v>
      </c>
      <c r="D110" s="191">
        <v>0</v>
      </c>
      <c r="E110" s="191">
        <v>0</v>
      </c>
      <c r="F110" s="191">
        <v>0</v>
      </c>
      <c r="G110" s="191">
        <v>0</v>
      </c>
      <c r="H110" s="191">
        <v>0</v>
      </c>
      <c r="I110" s="195">
        <f>SUM(F110:H110)</f>
        <v>0</v>
      </c>
      <c r="J110" s="124"/>
    </row>
    <row r="111" spans="1:10" ht="26.25" customHeight="1" thickBot="1">
      <c r="A111" s="209" t="s">
        <v>607</v>
      </c>
      <c r="B111" s="191">
        <v>0</v>
      </c>
      <c r="C111" s="191">
        <v>0</v>
      </c>
      <c r="D111" s="191">
        <v>0</v>
      </c>
      <c r="E111" s="191">
        <v>0</v>
      </c>
      <c r="F111" s="191">
        <v>0</v>
      </c>
      <c r="G111" s="191">
        <v>0</v>
      </c>
      <c r="H111" s="191">
        <v>0</v>
      </c>
      <c r="I111" s="195">
        <f>SUM(F111:H111)</f>
        <v>0</v>
      </c>
      <c r="J111" s="124"/>
    </row>
    <row r="112" spans="1:10" ht="26.25" customHeight="1" thickBot="1">
      <c r="A112" s="196" t="s">
        <v>608</v>
      </c>
      <c r="B112" s="197">
        <f t="shared" ref="B112:H112" si="29">SUM(B109:B111)</f>
        <v>0</v>
      </c>
      <c r="C112" s="197">
        <f t="shared" si="29"/>
        <v>0</v>
      </c>
      <c r="D112" s="197">
        <f t="shared" si="29"/>
        <v>0</v>
      </c>
      <c r="E112" s="197">
        <f t="shared" si="29"/>
        <v>0</v>
      </c>
      <c r="F112" s="197">
        <f t="shared" si="29"/>
        <v>0</v>
      </c>
      <c r="G112" s="197">
        <f t="shared" si="29"/>
        <v>0</v>
      </c>
      <c r="H112" s="197">
        <f t="shared" si="29"/>
        <v>0</v>
      </c>
      <c r="I112" s="197">
        <f>SUM(F112:H112)</f>
        <v>0</v>
      </c>
      <c r="J112" s="124"/>
    </row>
    <row r="113" spans="1:10" ht="26.25" customHeight="1" thickBot="1">
      <c r="A113" s="196" t="s">
        <v>609</v>
      </c>
      <c r="B113" s="197">
        <f t="shared" ref="B113:H113" si="30">SUM(B112,B107,B101,B97)</f>
        <v>17392552</v>
      </c>
      <c r="C113" s="197">
        <f t="shared" si="30"/>
        <v>778150</v>
      </c>
      <c r="D113" s="197">
        <f t="shared" si="30"/>
        <v>0</v>
      </c>
      <c r="E113" s="197">
        <f t="shared" si="30"/>
        <v>8617273</v>
      </c>
      <c r="F113" s="197">
        <f t="shared" si="30"/>
        <v>1154125</v>
      </c>
      <c r="G113" s="197">
        <f t="shared" si="30"/>
        <v>2175980</v>
      </c>
      <c r="H113" s="197">
        <f t="shared" si="30"/>
        <v>14062447</v>
      </c>
      <c r="I113" s="197">
        <f>SUM(F113:H113)</f>
        <v>17392552</v>
      </c>
      <c r="J113" s="133" t="s">
        <v>610</v>
      </c>
    </row>
    <row r="114" spans="1:10" ht="12.75" customHeight="1">
      <c r="A114" s="213"/>
      <c r="B114" s="179"/>
      <c r="C114" s="213"/>
      <c r="D114" s="213"/>
      <c r="E114"/>
      <c r="F114"/>
      <c r="G114"/>
      <c r="H114"/>
      <c r="I114" s="214"/>
      <c r="J114" s="124"/>
    </row>
    <row r="115" spans="1:10" ht="30.75" customHeight="1">
      <c r="A115" s="213"/>
      <c r="B115" s="179"/>
      <c r="C115" s="213"/>
      <c r="D115" s="213"/>
      <c r="E115"/>
      <c r="F115"/>
      <c r="G115"/>
      <c r="H115"/>
      <c r="I115" s="214"/>
      <c r="J115" s="124"/>
    </row>
    <row r="116" spans="1:10" ht="67.5" customHeight="1" thickBot="1">
      <c r="A116" s="306" t="s">
        <v>836</v>
      </c>
      <c r="B116" s="307"/>
      <c r="C116" s="307"/>
      <c r="D116" s="307"/>
      <c r="E116" s="307"/>
      <c r="F116" s="307"/>
      <c r="G116" s="307"/>
      <c r="H116" s="307"/>
      <c r="I116" s="307"/>
      <c r="J116" s="124"/>
    </row>
    <row r="117" spans="1:10" ht="33.75" customHeight="1">
      <c r="A117" s="181" t="s">
        <v>556</v>
      </c>
      <c r="B117" s="182" t="s">
        <v>583</v>
      </c>
      <c r="C117" s="182" t="s">
        <v>584</v>
      </c>
      <c r="D117" s="182" t="s">
        <v>585</v>
      </c>
      <c r="E117" s="182" t="s">
        <v>586</v>
      </c>
      <c r="F117" s="315" t="s">
        <v>587</v>
      </c>
      <c r="G117" s="316"/>
      <c r="H117" s="183" t="s">
        <v>588</v>
      </c>
      <c r="I117" s="184" t="s">
        <v>553</v>
      </c>
      <c r="J117" s="124"/>
    </row>
    <row r="118" spans="1:10" ht="26.25" customHeight="1">
      <c r="A118" s="185"/>
      <c r="B118" s="186"/>
      <c r="C118" s="187"/>
      <c r="D118" s="187"/>
      <c r="E118" s="188"/>
      <c r="F118" s="189" t="s">
        <v>589</v>
      </c>
      <c r="G118" s="189" t="s">
        <v>590</v>
      </c>
      <c r="H118" s="189" t="s">
        <v>591</v>
      </c>
      <c r="I118" s="190"/>
      <c r="J118" s="124"/>
    </row>
    <row r="119" spans="1:10" ht="13.5" customHeight="1" thickBot="1">
      <c r="A119" s="185" t="s">
        <v>592</v>
      </c>
      <c r="B119" s="191">
        <v>0</v>
      </c>
      <c r="C119" s="192">
        <v>0</v>
      </c>
      <c r="D119" s="191">
        <v>0</v>
      </c>
      <c r="E119" s="193">
        <v>0</v>
      </c>
      <c r="F119" s="191">
        <v>0</v>
      </c>
      <c r="G119" s="192">
        <v>0</v>
      </c>
      <c r="H119" s="194">
        <v>0</v>
      </c>
      <c r="I119" s="194">
        <f t="shared" ref="I119:I130" si="31">SUM(F119:H119)</f>
        <v>0</v>
      </c>
      <c r="J119" s="124"/>
    </row>
    <row r="120" spans="1:10" ht="12.75" customHeight="1" thickBot="1">
      <c r="A120" s="196" t="s">
        <v>593</v>
      </c>
      <c r="B120" s="197">
        <f t="shared" ref="B120:C120" si="32">SUM(B119)</f>
        <v>0</v>
      </c>
      <c r="C120" s="197">
        <f t="shared" si="32"/>
        <v>0</v>
      </c>
      <c r="D120" s="197">
        <f>SUM(D119)</f>
        <v>0</v>
      </c>
      <c r="E120" s="197">
        <f t="shared" ref="E120:H120" si="33">SUM(E119)</f>
        <v>0</v>
      </c>
      <c r="F120" s="197">
        <f t="shared" si="33"/>
        <v>0</v>
      </c>
      <c r="G120" s="197">
        <f t="shared" si="33"/>
        <v>0</v>
      </c>
      <c r="H120" s="197">
        <f t="shared" si="33"/>
        <v>0</v>
      </c>
      <c r="I120" s="197">
        <f t="shared" si="31"/>
        <v>0</v>
      </c>
      <c r="J120" s="124"/>
    </row>
    <row r="121" spans="1:10" ht="25.5" customHeight="1">
      <c r="A121" s="198" t="s">
        <v>594</v>
      </c>
      <c r="B121" s="199">
        <v>12677</v>
      </c>
      <c r="C121" s="200">
        <v>0</v>
      </c>
      <c r="D121" s="199">
        <v>12677</v>
      </c>
      <c r="E121" s="201">
        <v>0</v>
      </c>
      <c r="F121" s="199"/>
      <c r="G121" s="200"/>
      <c r="H121" s="202">
        <v>12677</v>
      </c>
      <c r="I121" s="202">
        <f t="shared" si="31"/>
        <v>12677</v>
      </c>
      <c r="J121" s="124"/>
    </row>
    <row r="122" spans="1:10" ht="13.5" customHeight="1">
      <c r="A122" s="203" t="s">
        <v>595</v>
      </c>
      <c r="B122" s="200"/>
      <c r="C122" s="200">
        <v>0</v>
      </c>
      <c r="D122" s="200"/>
      <c r="E122" s="204">
        <v>0</v>
      </c>
      <c r="F122" s="200"/>
      <c r="G122" s="200"/>
      <c r="H122" s="205">
        <v>0</v>
      </c>
      <c r="I122" s="202">
        <f t="shared" si="31"/>
        <v>0</v>
      </c>
      <c r="J122" s="124"/>
    </row>
    <row r="123" spans="1:10" ht="26.25" customHeight="1" thickBot="1">
      <c r="A123" s="185" t="s">
        <v>596</v>
      </c>
      <c r="B123" s="191"/>
      <c r="C123" s="192"/>
      <c r="D123" s="191"/>
      <c r="E123" s="193"/>
      <c r="F123" s="191"/>
      <c r="G123" s="192"/>
      <c r="H123" s="194"/>
      <c r="I123" s="195">
        <f t="shared" si="31"/>
        <v>0</v>
      </c>
      <c r="J123" s="124"/>
    </row>
    <row r="124" spans="1:10" ht="13.5" customHeight="1" thickBot="1">
      <c r="A124" s="196" t="s">
        <v>597</v>
      </c>
      <c r="B124" s="197">
        <f t="shared" ref="B124:C124" si="34">SUM(B121:B123)</f>
        <v>12677</v>
      </c>
      <c r="C124" s="197">
        <f t="shared" si="34"/>
        <v>0</v>
      </c>
      <c r="D124" s="197">
        <f>SUM(D121:D123)</f>
        <v>12677</v>
      </c>
      <c r="E124" s="197">
        <f t="shared" ref="E124:H124" si="35">SUM(E121:E123)</f>
        <v>0</v>
      </c>
      <c r="F124" s="197">
        <f t="shared" si="35"/>
        <v>0</v>
      </c>
      <c r="G124" s="197">
        <f t="shared" si="35"/>
        <v>0</v>
      </c>
      <c r="H124" s="197">
        <f t="shared" si="35"/>
        <v>12677</v>
      </c>
      <c r="I124" s="197">
        <f t="shared" si="31"/>
        <v>12677</v>
      </c>
      <c r="J124" s="124"/>
    </row>
    <row r="125" spans="1:10" ht="12.75" customHeight="1">
      <c r="A125" s="207" t="s">
        <v>598</v>
      </c>
      <c r="B125" s="191"/>
      <c r="C125" s="191"/>
      <c r="D125" s="191"/>
      <c r="E125" s="212"/>
      <c r="F125" s="191"/>
      <c r="G125" s="191"/>
      <c r="H125" s="194"/>
      <c r="I125" s="195">
        <f t="shared" si="31"/>
        <v>0</v>
      </c>
      <c r="J125" s="124"/>
    </row>
    <row r="126" spans="1:10" ht="12.75" customHeight="1">
      <c r="A126" s="198" t="s">
        <v>599</v>
      </c>
      <c r="B126" s="200"/>
      <c r="C126" s="200"/>
      <c r="D126" s="200"/>
      <c r="E126" s="201"/>
      <c r="F126" s="200"/>
      <c r="G126" s="200"/>
      <c r="H126" s="205"/>
      <c r="I126" s="202">
        <f t="shared" si="31"/>
        <v>0</v>
      </c>
      <c r="J126" s="124"/>
    </row>
    <row r="127" spans="1:10" ht="12.75" customHeight="1">
      <c r="A127" s="185" t="s">
        <v>600</v>
      </c>
      <c r="B127" s="191"/>
      <c r="C127" s="191"/>
      <c r="D127" s="191"/>
      <c r="E127" s="191"/>
      <c r="F127" s="191"/>
      <c r="G127" s="191"/>
      <c r="H127" s="191"/>
      <c r="I127" s="195">
        <f t="shared" si="31"/>
        <v>0</v>
      </c>
      <c r="J127" s="124"/>
    </row>
    <row r="128" spans="1:10" ht="13.5" customHeight="1">
      <c r="A128" s="208" t="s">
        <v>601</v>
      </c>
      <c r="B128" s="191"/>
      <c r="C128" s="191"/>
      <c r="D128" s="191"/>
      <c r="E128" s="191"/>
      <c r="F128" s="191"/>
      <c r="G128" s="191"/>
      <c r="H128" s="191"/>
      <c r="I128" s="195">
        <f t="shared" si="31"/>
        <v>0</v>
      </c>
      <c r="J128" s="124"/>
    </row>
    <row r="129" spans="1:10" ht="26.25" customHeight="1" thickBot="1">
      <c r="A129" s="209" t="s">
        <v>602</v>
      </c>
      <c r="B129" s="191"/>
      <c r="C129" s="191"/>
      <c r="D129" s="191"/>
      <c r="E129" s="191"/>
      <c r="F129" s="191"/>
      <c r="G129" s="191"/>
      <c r="H129" s="194"/>
      <c r="I129" s="195">
        <f t="shared" si="31"/>
        <v>0</v>
      </c>
      <c r="J129" s="124"/>
    </row>
    <row r="130" spans="1:10" ht="13.5" customHeight="1" thickBot="1">
      <c r="A130" s="196" t="s">
        <v>603</v>
      </c>
      <c r="B130" s="197">
        <f t="shared" ref="B130:C130" si="36">SUM(B125:B129)</f>
        <v>0</v>
      </c>
      <c r="C130" s="197">
        <f t="shared" si="36"/>
        <v>0</v>
      </c>
      <c r="D130" s="197">
        <f>SUM(D125:D129)</f>
        <v>0</v>
      </c>
      <c r="E130" s="197">
        <f t="shared" ref="E130:H130" si="37">SUM(E125:E129)</f>
        <v>0</v>
      </c>
      <c r="F130" s="197">
        <f t="shared" si="37"/>
        <v>0</v>
      </c>
      <c r="G130" s="197">
        <f t="shared" si="37"/>
        <v>0</v>
      </c>
      <c r="H130" s="197">
        <f t="shared" si="37"/>
        <v>0</v>
      </c>
      <c r="I130" s="197">
        <f t="shared" si="31"/>
        <v>0</v>
      </c>
      <c r="J130" s="124"/>
    </row>
    <row r="131" spans="1:10" ht="12.75" customHeight="1" thickBot="1">
      <c r="A131" s="207" t="s">
        <v>604</v>
      </c>
      <c r="B131" s="191">
        <v>0</v>
      </c>
      <c r="C131" s="191">
        <v>0</v>
      </c>
      <c r="D131" s="191">
        <v>0</v>
      </c>
      <c r="E131" s="191">
        <v>0</v>
      </c>
      <c r="F131" s="191">
        <v>0</v>
      </c>
      <c r="G131" s="191">
        <v>0</v>
      </c>
      <c r="H131" s="191">
        <v>0</v>
      </c>
      <c r="I131" s="195"/>
      <c r="J131" s="124"/>
    </row>
    <row r="132" spans="1:10" ht="25.5" customHeight="1">
      <c r="A132" s="207" t="s">
        <v>605</v>
      </c>
      <c r="B132" s="191">
        <v>0</v>
      </c>
      <c r="C132" s="191">
        <v>0</v>
      </c>
      <c r="D132" s="191">
        <v>0</v>
      </c>
      <c r="E132" s="191">
        <v>0</v>
      </c>
      <c r="F132" s="191">
        <v>0</v>
      </c>
      <c r="G132" s="191">
        <v>0</v>
      </c>
      <c r="H132" s="191">
        <v>0</v>
      </c>
      <c r="I132" s="195">
        <f>SUM(F132:H132)</f>
        <v>0</v>
      </c>
      <c r="J132" s="124"/>
    </row>
    <row r="133" spans="1:10" ht="26.25" customHeight="1">
      <c r="A133" s="185" t="s">
        <v>606</v>
      </c>
      <c r="B133" s="191">
        <v>0</v>
      </c>
      <c r="C133" s="191">
        <v>0</v>
      </c>
      <c r="D133" s="191">
        <v>0</v>
      </c>
      <c r="E133" s="191">
        <v>0</v>
      </c>
      <c r="F133" s="191">
        <v>0</v>
      </c>
      <c r="G133" s="191">
        <v>0</v>
      </c>
      <c r="H133" s="191">
        <v>0</v>
      </c>
      <c r="I133" s="195">
        <f>SUM(F133:H133)</f>
        <v>0</v>
      </c>
      <c r="J133" s="124"/>
    </row>
    <row r="134" spans="1:10" ht="26.25" customHeight="1" thickBot="1">
      <c r="A134" s="209" t="s">
        <v>607</v>
      </c>
      <c r="B134" s="191">
        <v>0</v>
      </c>
      <c r="C134" s="191">
        <v>0</v>
      </c>
      <c r="D134" s="191">
        <v>0</v>
      </c>
      <c r="E134" s="191">
        <v>0</v>
      </c>
      <c r="F134" s="191">
        <v>0</v>
      </c>
      <c r="G134" s="191">
        <v>0</v>
      </c>
      <c r="H134" s="191">
        <v>0</v>
      </c>
      <c r="I134" s="195">
        <f>SUM(F134:H134)</f>
        <v>0</v>
      </c>
      <c r="J134" s="124"/>
    </row>
    <row r="135" spans="1:10" ht="26.25" customHeight="1" thickBot="1">
      <c r="A135" s="196" t="s">
        <v>608</v>
      </c>
      <c r="B135" s="197">
        <f t="shared" ref="B135:C135" si="38">SUM(B132:B134)</f>
        <v>0</v>
      </c>
      <c r="C135" s="197">
        <f t="shared" si="38"/>
        <v>0</v>
      </c>
      <c r="D135" s="197">
        <f>SUM(D132:D134)</f>
        <v>0</v>
      </c>
      <c r="E135" s="197">
        <f t="shared" ref="E135:H135" si="39">SUM(E132:E134)</f>
        <v>0</v>
      </c>
      <c r="F135" s="197">
        <f t="shared" si="39"/>
        <v>0</v>
      </c>
      <c r="G135" s="197">
        <f t="shared" si="39"/>
        <v>0</v>
      </c>
      <c r="H135" s="197">
        <f t="shared" si="39"/>
        <v>0</v>
      </c>
      <c r="I135" s="197">
        <f>SUM(F135:H135)</f>
        <v>0</v>
      </c>
      <c r="J135" s="133" t="s">
        <v>610</v>
      </c>
    </row>
    <row r="136" spans="1:10" ht="12.75" customHeight="1" thickBot="1">
      <c r="A136" s="196" t="s">
        <v>609</v>
      </c>
      <c r="B136" s="197">
        <f t="shared" ref="B136:C136" si="40">SUM(B135,B130,B124,B120)</f>
        <v>12677</v>
      </c>
      <c r="C136" s="197">
        <f t="shared" si="40"/>
        <v>0</v>
      </c>
      <c r="D136" s="197">
        <f>SUM(D135,D130,D124,D120)</f>
        <v>12677</v>
      </c>
      <c r="E136" s="197">
        <f t="shared" ref="E136:H136" si="41">SUM(E135,E130,E124,E120)</f>
        <v>0</v>
      </c>
      <c r="F136" s="197">
        <f t="shared" si="41"/>
        <v>0</v>
      </c>
      <c r="G136" s="197">
        <f t="shared" si="41"/>
        <v>0</v>
      </c>
      <c r="H136" s="197">
        <f t="shared" si="41"/>
        <v>12677</v>
      </c>
      <c r="I136" s="197">
        <f>SUM(F136:H136)</f>
        <v>12677</v>
      </c>
      <c r="J136" s="124"/>
    </row>
    <row r="138" spans="1:10" ht="14.25" thickBot="1">
      <c r="A138" s="317" t="s">
        <v>724</v>
      </c>
      <c r="B138" s="318"/>
      <c r="C138" s="318"/>
      <c r="D138" s="318"/>
      <c r="E138" s="318"/>
      <c r="F138" s="318"/>
      <c r="G138" s="318"/>
      <c r="H138" s="318"/>
      <c r="I138" s="318"/>
    </row>
    <row r="139" spans="1:10" ht="67.5">
      <c r="A139" s="116" t="s">
        <v>556</v>
      </c>
      <c r="B139" s="117" t="s">
        <v>583</v>
      </c>
      <c r="C139" s="117" t="s">
        <v>584</v>
      </c>
      <c r="D139" s="117" t="s">
        <v>585</v>
      </c>
      <c r="E139" s="117" t="s">
        <v>586</v>
      </c>
      <c r="F139" s="319" t="s">
        <v>587</v>
      </c>
      <c r="G139" s="320"/>
      <c r="H139" s="118" t="s">
        <v>588</v>
      </c>
      <c r="I139" s="119" t="s">
        <v>553</v>
      </c>
    </row>
    <row r="140" spans="1:10" ht="33.75">
      <c r="A140" s="122"/>
      <c r="B140" s="142"/>
      <c r="C140" s="143"/>
      <c r="D140" s="143"/>
      <c r="E140" s="144"/>
      <c r="F140" s="120" t="s">
        <v>589</v>
      </c>
      <c r="G140" s="120" t="s">
        <v>590</v>
      </c>
      <c r="H140" s="120" t="s">
        <v>591</v>
      </c>
      <c r="I140" s="121"/>
    </row>
    <row r="141" spans="1:10" ht="26.25" thickBot="1">
      <c r="A141" s="122" t="s">
        <v>592</v>
      </c>
      <c r="B141" s="135">
        <v>119200</v>
      </c>
      <c r="C141" s="145">
        <v>0</v>
      </c>
      <c r="D141" s="135">
        <v>0</v>
      </c>
      <c r="E141" s="136">
        <v>103851</v>
      </c>
      <c r="F141" s="135">
        <v>0</v>
      </c>
      <c r="G141" s="145">
        <v>0</v>
      </c>
      <c r="H141" s="123">
        <v>119200</v>
      </c>
      <c r="I141" s="123">
        <f t="shared" ref="I141:I152" si="42">SUM(F141:H141)</f>
        <v>119200</v>
      </c>
    </row>
    <row r="142" spans="1:10" ht="13.5" thickBot="1">
      <c r="A142" s="125" t="s">
        <v>593</v>
      </c>
      <c r="B142" s="126">
        <f t="shared" ref="B142:H142" si="43">SUM(B141)</f>
        <v>119200</v>
      </c>
      <c r="C142" s="126">
        <f t="shared" si="43"/>
        <v>0</v>
      </c>
      <c r="D142" s="126">
        <f>SUM(D141)</f>
        <v>0</v>
      </c>
      <c r="E142" s="126">
        <f t="shared" si="43"/>
        <v>103851</v>
      </c>
      <c r="F142" s="126">
        <f t="shared" si="43"/>
        <v>0</v>
      </c>
      <c r="G142" s="126">
        <f t="shared" si="43"/>
        <v>0</v>
      </c>
      <c r="H142" s="126">
        <f t="shared" si="43"/>
        <v>119200</v>
      </c>
      <c r="I142" s="126">
        <f t="shared" si="42"/>
        <v>119200</v>
      </c>
    </row>
    <row r="143" spans="1:10">
      <c r="A143" s="127" t="s">
        <v>594</v>
      </c>
      <c r="B143" s="137">
        <f>2521883+1687928</f>
        <v>4209811</v>
      </c>
      <c r="C143" s="135">
        <v>0</v>
      </c>
      <c r="D143" s="137">
        <v>1687928</v>
      </c>
      <c r="E143" s="138">
        <v>1907157</v>
      </c>
      <c r="F143" s="137"/>
      <c r="G143" s="135"/>
      <c r="H143" s="128">
        <v>4209811</v>
      </c>
      <c r="I143" s="128">
        <f t="shared" si="42"/>
        <v>4209811</v>
      </c>
    </row>
    <row r="144" spans="1:10" ht="25.5">
      <c r="A144" s="122" t="s">
        <v>595</v>
      </c>
      <c r="B144" s="135">
        <f>236220+2013645</f>
        <v>2249865</v>
      </c>
      <c r="C144" s="135">
        <v>0</v>
      </c>
      <c r="D144" s="135">
        <v>2013645</v>
      </c>
      <c r="E144" s="136">
        <v>176725</v>
      </c>
      <c r="F144" s="135"/>
      <c r="G144" s="135"/>
      <c r="H144" s="123">
        <v>2249865</v>
      </c>
      <c r="I144" s="128">
        <f t="shared" si="42"/>
        <v>2249865</v>
      </c>
    </row>
    <row r="145" spans="1:10" ht="13.5" thickBot="1">
      <c r="A145" s="122" t="s">
        <v>596</v>
      </c>
      <c r="B145" s="135"/>
      <c r="C145" s="145"/>
      <c r="D145" s="135"/>
      <c r="E145" s="136"/>
      <c r="F145" s="135"/>
      <c r="G145" s="145"/>
      <c r="H145" s="123"/>
      <c r="I145" s="128">
        <f t="shared" si="42"/>
        <v>0</v>
      </c>
    </row>
    <row r="146" spans="1:10" ht="26.25" thickBot="1">
      <c r="A146" s="125" t="s">
        <v>597</v>
      </c>
      <c r="B146" s="126">
        <f t="shared" ref="B146:H146" si="44">SUM(B143:B145)</f>
        <v>6459676</v>
      </c>
      <c r="C146" s="126">
        <f t="shared" si="44"/>
        <v>0</v>
      </c>
      <c r="D146" s="126">
        <f>SUM(D143:D145)</f>
        <v>3701573</v>
      </c>
      <c r="E146" s="126">
        <f t="shared" si="44"/>
        <v>2083882</v>
      </c>
      <c r="F146" s="126">
        <f t="shared" si="44"/>
        <v>0</v>
      </c>
      <c r="G146" s="126">
        <f t="shared" si="44"/>
        <v>0</v>
      </c>
      <c r="H146" s="126">
        <f t="shared" si="44"/>
        <v>6459676</v>
      </c>
      <c r="I146" s="126">
        <f t="shared" si="42"/>
        <v>6459676</v>
      </c>
    </row>
    <row r="147" spans="1:10">
      <c r="A147" s="130" t="s">
        <v>598</v>
      </c>
      <c r="B147" s="135"/>
      <c r="C147" s="135"/>
      <c r="D147" s="135"/>
      <c r="E147" s="146"/>
      <c r="F147" s="135"/>
      <c r="G147" s="135"/>
      <c r="H147" s="123"/>
      <c r="I147" s="128">
        <f t="shared" si="42"/>
        <v>0</v>
      </c>
    </row>
    <row r="148" spans="1:10">
      <c r="A148" s="127" t="s">
        <v>599</v>
      </c>
      <c r="B148" s="135">
        <v>11095704</v>
      </c>
      <c r="C148" s="135">
        <v>0</v>
      </c>
      <c r="D148" s="135">
        <v>0</v>
      </c>
      <c r="E148" s="138">
        <v>11021529</v>
      </c>
      <c r="F148" s="135"/>
      <c r="G148" s="135"/>
      <c r="H148" s="123">
        <v>11095704</v>
      </c>
      <c r="I148" s="128">
        <f t="shared" si="42"/>
        <v>11095704</v>
      </c>
    </row>
    <row r="149" spans="1:10">
      <c r="A149" s="122" t="s">
        <v>600</v>
      </c>
      <c r="B149" s="135"/>
      <c r="C149" s="135"/>
      <c r="D149" s="135"/>
      <c r="E149" s="135"/>
      <c r="F149" s="135"/>
      <c r="G149" s="135"/>
      <c r="H149" s="135"/>
      <c r="I149" s="128">
        <f t="shared" si="42"/>
        <v>0</v>
      </c>
    </row>
    <row r="150" spans="1:10">
      <c r="A150" s="131" t="s">
        <v>601</v>
      </c>
      <c r="B150" s="135"/>
      <c r="C150" s="135"/>
      <c r="D150" s="135"/>
      <c r="E150" s="135"/>
      <c r="F150" s="135"/>
      <c r="G150" s="135"/>
      <c r="H150" s="135"/>
      <c r="I150" s="128">
        <f t="shared" si="42"/>
        <v>0</v>
      </c>
    </row>
    <row r="151" spans="1:10" ht="13.5" thickBot="1">
      <c r="A151" s="132" t="s">
        <v>602</v>
      </c>
      <c r="B151" s="135"/>
      <c r="C151" s="135"/>
      <c r="D151" s="135"/>
      <c r="E151" s="135"/>
      <c r="F151" s="135"/>
      <c r="G151" s="135"/>
      <c r="H151" s="123"/>
      <c r="I151" s="128">
        <f t="shared" si="42"/>
        <v>0</v>
      </c>
    </row>
    <row r="152" spans="1:10" ht="26.25" thickBot="1">
      <c r="A152" s="125" t="s">
        <v>603</v>
      </c>
      <c r="B152" s="126">
        <f t="shared" ref="B152:H152" si="45">SUM(B147:B151)</f>
        <v>11095704</v>
      </c>
      <c r="C152" s="126">
        <f t="shared" si="45"/>
        <v>0</v>
      </c>
      <c r="D152" s="126">
        <f>SUM(D147:D151)</f>
        <v>0</v>
      </c>
      <c r="E152" s="126">
        <f t="shared" si="45"/>
        <v>11021529</v>
      </c>
      <c r="F152" s="126">
        <f t="shared" si="45"/>
        <v>0</v>
      </c>
      <c r="G152" s="126">
        <f t="shared" si="45"/>
        <v>0</v>
      </c>
      <c r="H152" s="126">
        <f t="shared" si="45"/>
        <v>11095704</v>
      </c>
      <c r="I152" s="126">
        <f t="shared" si="42"/>
        <v>11095704</v>
      </c>
    </row>
    <row r="153" spans="1:10" ht="13.5" thickBot="1">
      <c r="A153" s="130" t="s">
        <v>604</v>
      </c>
      <c r="B153" s="135">
        <v>0</v>
      </c>
      <c r="C153" s="135">
        <v>0</v>
      </c>
      <c r="D153" s="135">
        <v>0</v>
      </c>
      <c r="E153" s="135">
        <v>0</v>
      </c>
      <c r="F153" s="135">
        <v>0</v>
      </c>
      <c r="G153" s="135">
        <v>0</v>
      </c>
      <c r="H153" s="135">
        <v>0</v>
      </c>
      <c r="I153" s="128"/>
    </row>
    <row r="154" spans="1:10">
      <c r="A154" s="130" t="s">
        <v>605</v>
      </c>
      <c r="B154" s="135">
        <v>0</v>
      </c>
      <c r="C154" s="135">
        <v>0</v>
      </c>
      <c r="D154" s="135">
        <v>0</v>
      </c>
      <c r="E154" s="135">
        <v>0</v>
      </c>
      <c r="F154" s="135">
        <v>0</v>
      </c>
      <c r="G154" s="135">
        <v>0</v>
      </c>
      <c r="H154" s="135">
        <v>0</v>
      </c>
      <c r="I154" s="128">
        <f>SUM(F154:H154)</f>
        <v>0</v>
      </c>
    </row>
    <row r="155" spans="1:10" ht="25.5">
      <c r="A155" s="122" t="s">
        <v>606</v>
      </c>
      <c r="B155" s="135">
        <v>0</v>
      </c>
      <c r="C155" s="135">
        <v>0</v>
      </c>
      <c r="D155" s="135">
        <v>0</v>
      </c>
      <c r="E155" s="135">
        <v>0</v>
      </c>
      <c r="F155" s="135">
        <v>0</v>
      </c>
      <c r="G155" s="135">
        <v>0</v>
      </c>
      <c r="H155" s="135">
        <v>0</v>
      </c>
      <c r="I155" s="128">
        <f>SUM(F155:H155)</f>
        <v>0</v>
      </c>
    </row>
    <row r="156" spans="1:10" ht="26.25" thickBot="1">
      <c r="A156" s="132" t="s">
        <v>607</v>
      </c>
      <c r="B156" s="135">
        <v>0</v>
      </c>
      <c r="C156" s="135">
        <v>0</v>
      </c>
      <c r="D156" s="135">
        <v>0</v>
      </c>
      <c r="E156" s="135">
        <v>0</v>
      </c>
      <c r="F156" s="135">
        <v>0</v>
      </c>
      <c r="G156" s="135">
        <v>0</v>
      </c>
      <c r="H156" s="135">
        <v>0</v>
      </c>
      <c r="I156" s="128">
        <f>SUM(F156:H156)</f>
        <v>0</v>
      </c>
    </row>
    <row r="157" spans="1:10" ht="26.25" thickBot="1">
      <c r="A157" s="125" t="s">
        <v>608</v>
      </c>
      <c r="B157" s="126">
        <f t="shared" ref="B157:H157" si="46">SUM(B154:B156)</f>
        <v>0</v>
      </c>
      <c r="C157" s="126">
        <f t="shared" si="46"/>
        <v>0</v>
      </c>
      <c r="D157" s="126">
        <f>SUM(D154:D156)</f>
        <v>0</v>
      </c>
      <c r="E157" s="126">
        <f t="shared" si="46"/>
        <v>0</v>
      </c>
      <c r="F157" s="126">
        <f t="shared" si="46"/>
        <v>0</v>
      </c>
      <c r="G157" s="126">
        <f t="shared" si="46"/>
        <v>0</v>
      </c>
      <c r="H157" s="126">
        <f t="shared" si="46"/>
        <v>0</v>
      </c>
      <c r="I157" s="126">
        <f>SUM(F157:H157)</f>
        <v>0</v>
      </c>
    </row>
    <row r="158" spans="1:10" ht="26.25" thickBot="1">
      <c r="A158" s="125" t="s">
        <v>609</v>
      </c>
      <c r="B158" s="126">
        <f t="shared" ref="B158:H158" si="47">SUM(B157,B152,B146,B142)</f>
        <v>17674580</v>
      </c>
      <c r="C158" s="126">
        <f t="shared" si="47"/>
        <v>0</v>
      </c>
      <c r="D158" s="126">
        <f>SUM(D157,D152,D146,D142)</f>
        <v>3701573</v>
      </c>
      <c r="E158" s="126">
        <f t="shared" si="47"/>
        <v>13209262</v>
      </c>
      <c r="F158" s="126">
        <f t="shared" si="47"/>
        <v>0</v>
      </c>
      <c r="G158" s="126">
        <f t="shared" si="47"/>
        <v>0</v>
      </c>
      <c r="H158" s="126">
        <f t="shared" si="47"/>
        <v>17674580</v>
      </c>
      <c r="I158" s="126">
        <f>SUM(F158:H158)</f>
        <v>17674580</v>
      </c>
      <c r="J158" s="147" t="s">
        <v>610</v>
      </c>
    </row>
  </sheetData>
  <mergeCells count="16">
    <mergeCell ref="A138:I138"/>
    <mergeCell ref="F139:G139"/>
    <mergeCell ref="F49:G49"/>
    <mergeCell ref="A70:I70"/>
    <mergeCell ref="F71:G71"/>
    <mergeCell ref="A93:I93"/>
    <mergeCell ref="F94:G94"/>
    <mergeCell ref="A116:I116"/>
    <mergeCell ref="F117:G117"/>
    <mergeCell ref="A48:I48"/>
    <mergeCell ref="A25:D25"/>
    <mergeCell ref="A1:I2"/>
    <mergeCell ref="A3:I3"/>
    <mergeCell ref="F4:G4"/>
    <mergeCell ref="A26:I26"/>
    <mergeCell ref="F27:G27"/>
  </mergeCells>
  <pageMargins left="0.75" right="0.75" top="1" bottom="1" header="0.5" footer="0.5"/>
  <pageSetup paperSize="9" scale="95" orientation="landscape" r:id="rId1"/>
  <headerFooter alignWithMargins="0"/>
  <rowBreaks count="2" manualBreakCount="2">
    <brk id="23" max="16383" man="1"/>
    <brk id="4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pane ySplit="5" topLeftCell="A6" activePane="bottomLeft" state="frozen"/>
      <selection pane="bottomLeft"/>
    </sheetView>
  </sheetViews>
  <sheetFormatPr defaultRowHeight="12.75"/>
  <cols>
    <col min="1" max="1" width="8.140625" style="148" customWidth="1"/>
    <col min="2" max="2" width="82" style="148" customWidth="1"/>
    <col min="3" max="3" width="22.7109375" style="148" hidden="1" customWidth="1"/>
    <col min="4" max="4" width="20" style="148" hidden="1" customWidth="1"/>
    <col min="5" max="5" width="19.85546875" style="148" hidden="1" customWidth="1"/>
    <col min="6" max="6" width="16.7109375" style="148" customWidth="1"/>
    <col min="7" max="16384" width="9.140625" style="148"/>
  </cols>
  <sheetData>
    <row r="1" spans="1:6">
      <c r="A1" s="148" t="s">
        <v>855</v>
      </c>
    </row>
    <row r="2" spans="1:6" ht="38.25" customHeight="1">
      <c r="A2" s="321" t="s">
        <v>823</v>
      </c>
      <c r="B2" s="322"/>
      <c r="C2" s="322"/>
    </row>
    <row r="3" spans="1:6" ht="30" customHeight="1">
      <c r="A3" s="151"/>
      <c r="B3" s="164"/>
      <c r="C3" s="165" t="s">
        <v>717</v>
      </c>
      <c r="D3" s="166" t="s">
        <v>582</v>
      </c>
      <c r="E3" s="166" t="s">
        <v>581</v>
      </c>
      <c r="F3" s="166" t="s">
        <v>553</v>
      </c>
    </row>
    <row r="4" spans="1:6" ht="15">
      <c r="A4" s="151" t="s">
        <v>726</v>
      </c>
      <c r="B4" s="151" t="s">
        <v>556</v>
      </c>
      <c r="C4" s="151" t="s">
        <v>812</v>
      </c>
      <c r="D4" s="151" t="s">
        <v>812</v>
      </c>
      <c r="E4" s="151" t="s">
        <v>812</v>
      </c>
      <c r="F4" s="151" t="s">
        <v>812</v>
      </c>
    </row>
    <row r="5" spans="1:6" ht="15">
      <c r="A5" s="151">
        <v>1</v>
      </c>
      <c r="B5" s="151">
        <v>2</v>
      </c>
      <c r="C5" s="151">
        <v>3</v>
      </c>
      <c r="D5" s="151">
        <v>3</v>
      </c>
      <c r="E5" s="151">
        <v>3</v>
      </c>
      <c r="F5" s="151">
        <v>3</v>
      </c>
    </row>
    <row r="6" spans="1:6">
      <c r="A6" s="152" t="s">
        <v>283</v>
      </c>
      <c r="B6" s="153" t="s">
        <v>813</v>
      </c>
      <c r="C6" s="154">
        <v>552003</v>
      </c>
      <c r="D6" s="156">
        <v>155</v>
      </c>
      <c r="E6" s="156">
        <v>7949</v>
      </c>
      <c r="F6" s="155">
        <v>525337677</v>
      </c>
    </row>
    <row r="7" spans="1:6">
      <c r="A7" s="152" t="s">
        <v>286</v>
      </c>
      <c r="B7" s="153" t="s">
        <v>814</v>
      </c>
      <c r="C7" s="154">
        <v>390267</v>
      </c>
      <c r="D7" s="156">
        <v>9917</v>
      </c>
      <c r="E7" s="156">
        <v>68264</v>
      </c>
      <c r="F7" s="155">
        <v>426653799</v>
      </c>
    </row>
    <row r="8" spans="1:6">
      <c r="A8" s="157" t="s">
        <v>289</v>
      </c>
      <c r="B8" s="158" t="s">
        <v>815</v>
      </c>
      <c r="C8" s="159">
        <v>161736</v>
      </c>
      <c r="D8" s="161">
        <v>-9762</v>
      </c>
      <c r="E8" s="161">
        <v>-60315</v>
      </c>
      <c r="F8" s="160">
        <f>F6-F7</f>
        <v>98683878</v>
      </c>
    </row>
    <row r="9" spans="1:6">
      <c r="A9" s="152" t="s">
        <v>292</v>
      </c>
      <c r="B9" s="153" t="s">
        <v>816</v>
      </c>
      <c r="C9" s="154">
        <v>43776</v>
      </c>
      <c r="D9" s="156">
        <v>10029</v>
      </c>
      <c r="E9" s="156">
        <v>62777</v>
      </c>
      <c r="F9" s="155">
        <v>240775104</v>
      </c>
    </row>
    <row r="10" spans="1:6">
      <c r="A10" s="152" t="s">
        <v>295</v>
      </c>
      <c r="B10" s="153" t="s">
        <v>817</v>
      </c>
      <c r="C10" s="154">
        <v>86942</v>
      </c>
      <c r="D10" s="156"/>
      <c r="E10" s="156"/>
      <c r="F10" s="155">
        <v>72619750</v>
      </c>
    </row>
    <row r="11" spans="1:6">
      <c r="A11" s="157" t="s">
        <v>298</v>
      </c>
      <c r="B11" s="158" t="s">
        <v>818</v>
      </c>
      <c r="C11" s="159">
        <v>-43166</v>
      </c>
      <c r="D11" s="161">
        <v>10029</v>
      </c>
      <c r="E11" s="161">
        <v>62777</v>
      </c>
      <c r="F11" s="160">
        <f>F9-F10</f>
        <v>168155354</v>
      </c>
    </row>
    <row r="12" spans="1:6">
      <c r="A12" s="157" t="s">
        <v>301</v>
      </c>
      <c r="B12" s="158" t="s">
        <v>819</v>
      </c>
      <c r="C12" s="159">
        <v>118570</v>
      </c>
      <c r="D12" s="161">
        <v>267</v>
      </c>
      <c r="E12" s="161">
        <v>2462</v>
      </c>
      <c r="F12" s="160">
        <v>266839232</v>
      </c>
    </row>
    <row r="13" spans="1:6">
      <c r="A13" s="157" t="s">
        <v>325</v>
      </c>
      <c r="B13" s="158" t="s">
        <v>820</v>
      </c>
      <c r="C13" s="159">
        <v>118570</v>
      </c>
      <c r="D13" s="161">
        <v>267</v>
      </c>
      <c r="E13" s="161">
        <v>2462</v>
      </c>
      <c r="F13" s="160">
        <v>266839232</v>
      </c>
    </row>
    <row r="14" spans="1:6">
      <c r="A14" s="157" t="s">
        <v>331</v>
      </c>
      <c r="B14" s="158" t="s">
        <v>821</v>
      </c>
      <c r="C14" s="159">
        <v>118570</v>
      </c>
      <c r="D14" s="161">
        <v>267</v>
      </c>
      <c r="E14" s="161">
        <v>2462</v>
      </c>
      <c r="F14" s="160">
        <v>266839232</v>
      </c>
    </row>
  </sheetData>
  <mergeCells count="1">
    <mergeCell ref="A2:C2"/>
  </mergeCells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N62"/>
  <sheetViews>
    <sheetView workbookViewId="0">
      <pane ySplit="4" topLeftCell="A5" activePane="bottomLeft" state="frozen"/>
      <selection pane="bottomLeft"/>
    </sheetView>
  </sheetViews>
  <sheetFormatPr defaultRowHeight="12.75"/>
  <cols>
    <col min="1" max="1" width="8.140625" style="148" customWidth="1"/>
    <col min="2" max="2" width="82" style="148" customWidth="1"/>
    <col min="3" max="5" width="19.140625" style="148" hidden="1" customWidth="1"/>
    <col min="6" max="6" width="16.42578125" style="148" hidden="1" customWidth="1"/>
    <col min="7" max="7" width="14" style="148" hidden="1" customWidth="1"/>
    <col min="8" max="8" width="12.28515625" style="148" hidden="1" customWidth="1"/>
    <col min="9" max="9" width="13" style="148" hidden="1" customWidth="1"/>
    <col min="10" max="10" width="14.42578125" style="148" hidden="1" customWidth="1"/>
    <col min="11" max="11" width="12" style="148" hidden="1" customWidth="1"/>
    <col min="12" max="12" width="16.5703125" style="148" customWidth="1"/>
    <col min="13" max="13" width="15.42578125" style="148" customWidth="1"/>
    <col min="14" max="14" width="14" style="148" customWidth="1"/>
    <col min="15" max="16384" width="9.140625" style="148"/>
  </cols>
  <sheetData>
    <row r="1" spans="1:14">
      <c r="A1" s="148" t="s">
        <v>856</v>
      </c>
    </row>
    <row r="2" spans="1:14" ht="30.75" customHeight="1">
      <c r="A2" s="321" t="s">
        <v>825</v>
      </c>
      <c r="B2" s="322"/>
      <c r="C2" s="322"/>
      <c r="D2" s="322"/>
      <c r="E2" s="322"/>
      <c r="F2" s="323"/>
      <c r="G2" s="323"/>
      <c r="H2" s="323"/>
      <c r="I2" s="323"/>
      <c r="J2" s="323"/>
      <c r="K2" s="323"/>
      <c r="L2" s="323"/>
      <c r="M2" s="323"/>
      <c r="N2" s="323"/>
    </row>
    <row r="3" spans="1:14" ht="21.75" customHeight="1">
      <c r="A3" s="149"/>
      <c r="B3" s="150"/>
      <c r="C3" s="324" t="s">
        <v>717</v>
      </c>
      <c r="D3" s="325"/>
      <c r="E3" s="325"/>
      <c r="F3" s="324" t="s">
        <v>725</v>
      </c>
      <c r="G3" s="325"/>
      <c r="H3" s="325"/>
      <c r="I3" s="324" t="s">
        <v>581</v>
      </c>
      <c r="J3" s="325"/>
      <c r="K3" s="325"/>
      <c r="L3" s="324" t="s">
        <v>553</v>
      </c>
      <c r="M3" s="325"/>
      <c r="N3" s="325"/>
    </row>
    <row r="4" spans="1:14" ht="30">
      <c r="A4" s="151" t="s">
        <v>726</v>
      </c>
      <c r="B4" s="151" t="s">
        <v>556</v>
      </c>
      <c r="C4" s="151" t="s">
        <v>727</v>
      </c>
      <c r="D4" s="151" t="s">
        <v>728</v>
      </c>
      <c r="E4" s="151" t="s">
        <v>729</v>
      </c>
      <c r="F4" s="151" t="s">
        <v>727</v>
      </c>
      <c r="G4" s="151" t="s">
        <v>728</v>
      </c>
      <c r="H4" s="151" t="s">
        <v>729</v>
      </c>
      <c r="I4" s="151" t="s">
        <v>727</v>
      </c>
      <c r="J4" s="151" t="s">
        <v>728</v>
      </c>
      <c r="K4" s="151" t="s">
        <v>729</v>
      </c>
      <c r="L4" s="151" t="s">
        <v>826</v>
      </c>
      <c r="M4" s="151" t="s">
        <v>827</v>
      </c>
      <c r="N4" s="151" t="s">
        <v>828</v>
      </c>
    </row>
    <row r="5" spans="1:14" hidden="1">
      <c r="A5" s="152" t="s">
        <v>283</v>
      </c>
      <c r="B5" s="153" t="s">
        <v>755</v>
      </c>
      <c r="C5" s="154">
        <v>48</v>
      </c>
      <c r="D5" s="154">
        <v>0</v>
      </c>
      <c r="E5" s="154">
        <v>27</v>
      </c>
      <c r="F5" s="156">
        <v>18</v>
      </c>
      <c r="G5" s="156"/>
      <c r="H5" s="156">
        <v>14</v>
      </c>
      <c r="I5" s="156"/>
      <c r="J5" s="156"/>
      <c r="K5" s="156"/>
      <c r="L5" s="155"/>
      <c r="M5" s="156"/>
      <c r="N5" s="155"/>
    </row>
    <row r="6" spans="1:14" hidden="1">
      <c r="A6" s="152" t="s">
        <v>286</v>
      </c>
      <c r="B6" s="153" t="s">
        <v>756</v>
      </c>
      <c r="C6" s="154">
        <v>578</v>
      </c>
      <c r="D6" s="154">
        <v>0</v>
      </c>
      <c r="E6" s="154">
        <v>0</v>
      </c>
      <c r="F6" s="156"/>
      <c r="G6" s="156"/>
      <c r="H6" s="156"/>
      <c r="I6" s="156"/>
      <c r="J6" s="156"/>
      <c r="K6" s="156"/>
      <c r="L6" s="155"/>
      <c r="M6" s="156"/>
      <c r="N6" s="155"/>
    </row>
    <row r="7" spans="1:14">
      <c r="A7" s="157" t="s">
        <v>292</v>
      </c>
      <c r="B7" s="158" t="s">
        <v>757</v>
      </c>
      <c r="C7" s="159">
        <v>626</v>
      </c>
      <c r="D7" s="159">
        <v>0</v>
      </c>
      <c r="E7" s="159">
        <v>27</v>
      </c>
      <c r="F7" s="161">
        <v>18</v>
      </c>
      <c r="G7" s="161"/>
      <c r="H7" s="161">
        <v>14</v>
      </c>
      <c r="I7" s="161"/>
      <c r="J7" s="161"/>
      <c r="K7" s="161"/>
      <c r="L7" s="160">
        <v>615723</v>
      </c>
      <c r="M7" s="161"/>
      <c r="N7" s="160">
        <v>615723</v>
      </c>
    </row>
    <row r="8" spans="1:14" hidden="1">
      <c r="A8" s="152" t="s">
        <v>295</v>
      </c>
      <c r="B8" s="153" t="s">
        <v>758</v>
      </c>
      <c r="C8" s="154">
        <v>1089893</v>
      </c>
      <c r="D8" s="154">
        <v>0</v>
      </c>
      <c r="E8" s="154">
        <v>1289425</v>
      </c>
      <c r="F8" s="156"/>
      <c r="G8" s="156"/>
      <c r="H8" s="156"/>
      <c r="I8" s="156"/>
      <c r="J8" s="156"/>
      <c r="K8" s="156"/>
      <c r="L8" s="155"/>
      <c r="M8" s="156"/>
      <c r="N8" s="155"/>
    </row>
    <row r="9" spans="1:14" hidden="1">
      <c r="A9" s="152" t="s">
        <v>298</v>
      </c>
      <c r="B9" s="153" t="s">
        <v>759</v>
      </c>
      <c r="C9" s="154">
        <v>8251</v>
      </c>
      <c r="D9" s="154">
        <v>0</v>
      </c>
      <c r="E9" s="154">
        <v>13220</v>
      </c>
      <c r="F9" s="156">
        <v>609</v>
      </c>
      <c r="G9" s="156"/>
      <c r="H9" s="156">
        <v>281</v>
      </c>
      <c r="I9" s="156"/>
      <c r="J9" s="156"/>
      <c r="K9" s="156"/>
      <c r="L9" s="155"/>
      <c r="M9" s="156"/>
      <c r="N9" s="155"/>
    </row>
    <row r="10" spans="1:14" hidden="1">
      <c r="A10" s="152" t="s">
        <v>304</v>
      </c>
      <c r="B10" s="153" t="s">
        <v>760</v>
      </c>
      <c r="C10" s="154">
        <v>2121</v>
      </c>
      <c r="D10" s="154">
        <v>0</v>
      </c>
      <c r="E10" s="154">
        <v>4143</v>
      </c>
      <c r="F10" s="156"/>
      <c r="G10" s="156"/>
      <c r="H10" s="156"/>
      <c r="I10" s="156"/>
      <c r="J10" s="156"/>
      <c r="K10" s="156"/>
      <c r="L10" s="155"/>
      <c r="M10" s="156"/>
      <c r="N10" s="155"/>
    </row>
    <row r="11" spans="1:14">
      <c r="A11" s="157" t="s">
        <v>310</v>
      </c>
      <c r="B11" s="158" t="s">
        <v>761</v>
      </c>
      <c r="C11" s="159">
        <v>1100265</v>
      </c>
      <c r="D11" s="159">
        <v>0</v>
      </c>
      <c r="E11" s="159">
        <v>1306788</v>
      </c>
      <c r="F11" s="161">
        <v>609</v>
      </c>
      <c r="G11" s="161"/>
      <c r="H11" s="161">
        <v>281</v>
      </c>
      <c r="I11" s="161"/>
      <c r="J11" s="161"/>
      <c r="K11" s="161"/>
      <c r="L11" s="160">
        <v>1850699454</v>
      </c>
      <c r="M11" s="161"/>
      <c r="N11" s="160">
        <v>1850699454</v>
      </c>
    </row>
    <row r="12" spans="1:14" hidden="1">
      <c r="A12" s="152" t="s">
        <v>313</v>
      </c>
      <c r="B12" s="153" t="s">
        <v>762</v>
      </c>
      <c r="C12" s="154">
        <v>50</v>
      </c>
      <c r="D12" s="154">
        <v>0</v>
      </c>
      <c r="E12" s="154">
        <v>99</v>
      </c>
      <c r="F12" s="156"/>
      <c r="G12" s="156"/>
      <c r="H12" s="156"/>
      <c r="I12" s="156"/>
      <c r="J12" s="156"/>
      <c r="K12" s="156"/>
      <c r="L12" s="155"/>
      <c r="M12" s="156"/>
      <c r="N12" s="155"/>
    </row>
    <row r="13" spans="1:14" hidden="1">
      <c r="A13" s="152" t="s">
        <v>328</v>
      </c>
      <c r="B13" s="153" t="s">
        <v>763</v>
      </c>
      <c r="C13" s="154">
        <v>50</v>
      </c>
      <c r="D13" s="154">
        <v>0</v>
      </c>
      <c r="E13" s="154">
        <v>99</v>
      </c>
      <c r="F13" s="156"/>
      <c r="G13" s="156"/>
      <c r="H13" s="156"/>
      <c r="I13" s="156"/>
      <c r="J13" s="156"/>
      <c r="K13" s="156"/>
      <c r="L13" s="155"/>
      <c r="M13" s="156"/>
      <c r="N13" s="155"/>
    </row>
    <row r="14" spans="1:14">
      <c r="A14" s="157" t="s">
        <v>343</v>
      </c>
      <c r="B14" s="158" t="s">
        <v>764</v>
      </c>
      <c r="C14" s="159">
        <v>50</v>
      </c>
      <c r="D14" s="159">
        <v>0</v>
      </c>
      <c r="E14" s="159">
        <v>99</v>
      </c>
      <c r="F14" s="161"/>
      <c r="G14" s="161"/>
      <c r="H14" s="161"/>
      <c r="I14" s="161"/>
      <c r="J14" s="161"/>
      <c r="K14" s="161"/>
      <c r="L14" s="160">
        <v>75000</v>
      </c>
      <c r="M14" s="161"/>
      <c r="N14" s="160">
        <v>75000</v>
      </c>
    </row>
    <row r="15" spans="1:14">
      <c r="A15" s="157" t="s">
        <v>364</v>
      </c>
      <c r="B15" s="158" t="s">
        <v>765</v>
      </c>
      <c r="C15" s="159">
        <v>1100941</v>
      </c>
      <c r="D15" s="159">
        <v>0</v>
      </c>
      <c r="E15" s="159">
        <v>1306914</v>
      </c>
      <c r="F15" s="161">
        <v>627</v>
      </c>
      <c r="G15" s="161"/>
      <c r="H15" s="161">
        <v>295</v>
      </c>
      <c r="I15" s="161"/>
      <c r="J15" s="161"/>
      <c r="K15" s="161"/>
      <c r="L15" s="160">
        <v>1851390177</v>
      </c>
      <c r="M15" s="161"/>
      <c r="N15" s="160">
        <v>1851390177</v>
      </c>
    </row>
    <row r="16" spans="1:14">
      <c r="A16" s="152" t="s">
        <v>559</v>
      </c>
      <c r="B16" s="153" t="s">
        <v>766</v>
      </c>
      <c r="C16" s="154">
        <v>161</v>
      </c>
      <c r="D16" s="154">
        <v>0</v>
      </c>
      <c r="E16" s="154">
        <v>94</v>
      </c>
      <c r="F16" s="156">
        <v>9</v>
      </c>
      <c r="G16" s="156"/>
      <c r="H16" s="156">
        <v>37</v>
      </c>
      <c r="I16" s="156">
        <v>28</v>
      </c>
      <c r="J16" s="156"/>
      <c r="K16" s="156">
        <v>2</v>
      </c>
      <c r="L16" s="155">
        <v>297915</v>
      </c>
      <c r="M16" s="156"/>
      <c r="N16" s="155">
        <v>297915</v>
      </c>
    </row>
    <row r="17" spans="1:14">
      <c r="A17" s="157" t="s">
        <v>562</v>
      </c>
      <c r="B17" s="158" t="s">
        <v>767</v>
      </c>
      <c r="C17" s="159">
        <v>161</v>
      </c>
      <c r="D17" s="159">
        <v>0</v>
      </c>
      <c r="E17" s="159">
        <v>94</v>
      </c>
      <c r="F17" s="161">
        <v>9</v>
      </c>
      <c r="G17" s="161"/>
      <c r="H17" s="161">
        <v>37</v>
      </c>
      <c r="I17" s="161">
        <v>28</v>
      </c>
      <c r="J17" s="161"/>
      <c r="K17" s="161">
        <v>2</v>
      </c>
      <c r="L17" s="160">
        <v>297915</v>
      </c>
      <c r="M17" s="161"/>
      <c r="N17" s="160">
        <v>297915</v>
      </c>
    </row>
    <row r="18" spans="1:14">
      <c r="A18" s="152" t="s">
        <v>563</v>
      </c>
      <c r="B18" s="153" t="s">
        <v>768</v>
      </c>
      <c r="C18" s="154">
        <v>28313</v>
      </c>
      <c r="D18" s="154">
        <v>0</v>
      </c>
      <c r="E18" s="154">
        <v>116080</v>
      </c>
      <c r="F18" s="156"/>
      <c r="G18" s="156"/>
      <c r="H18" s="156"/>
      <c r="I18" s="156"/>
      <c r="J18" s="156"/>
      <c r="K18" s="156"/>
      <c r="L18" s="155">
        <v>263920070</v>
      </c>
      <c r="M18" s="156"/>
      <c r="N18" s="155">
        <v>263920070</v>
      </c>
    </row>
    <row r="19" spans="1:14">
      <c r="A19" s="157" t="s">
        <v>564</v>
      </c>
      <c r="B19" s="158" t="s">
        <v>769</v>
      </c>
      <c r="C19" s="159">
        <v>28313</v>
      </c>
      <c r="D19" s="159">
        <v>0</v>
      </c>
      <c r="E19" s="159">
        <v>116080</v>
      </c>
      <c r="F19" s="161">
        <v>0</v>
      </c>
      <c r="G19" s="161"/>
      <c r="H19" s="161">
        <v>0</v>
      </c>
      <c r="I19" s="161"/>
      <c r="J19" s="161"/>
      <c r="K19" s="161"/>
      <c r="L19" s="160">
        <v>263920070</v>
      </c>
      <c r="M19" s="161"/>
      <c r="N19" s="160">
        <v>263920070</v>
      </c>
    </row>
    <row r="20" spans="1:14">
      <c r="A20" s="157" t="s">
        <v>565</v>
      </c>
      <c r="B20" s="158" t="s">
        <v>770</v>
      </c>
      <c r="C20" s="159">
        <v>28474</v>
      </c>
      <c r="D20" s="159">
        <v>0</v>
      </c>
      <c r="E20" s="159">
        <v>116174</v>
      </c>
      <c r="F20" s="161">
        <v>9</v>
      </c>
      <c r="G20" s="161"/>
      <c r="H20" s="161">
        <v>37</v>
      </c>
      <c r="I20" s="161">
        <v>28</v>
      </c>
      <c r="J20" s="161"/>
      <c r="K20" s="161">
        <v>2</v>
      </c>
      <c r="L20" s="160">
        <v>264217985</v>
      </c>
      <c r="M20" s="161"/>
      <c r="N20" s="160">
        <v>264217985</v>
      </c>
    </row>
    <row r="21" spans="1:14" hidden="1">
      <c r="A21" s="152" t="s">
        <v>566</v>
      </c>
      <c r="B21" s="153" t="s">
        <v>771</v>
      </c>
      <c r="C21" s="154">
        <v>12196</v>
      </c>
      <c r="D21" s="154">
        <v>0</v>
      </c>
      <c r="E21" s="154">
        <v>16659</v>
      </c>
      <c r="F21" s="156"/>
      <c r="G21" s="156"/>
      <c r="H21" s="156"/>
      <c r="I21" s="156"/>
      <c r="J21" s="156"/>
      <c r="K21" s="156"/>
      <c r="L21" s="155"/>
      <c r="M21" s="156"/>
      <c r="N21" s="155"/>
    </row>
    <row r="22" spans="1:14" hidden="1">
      <c r="A22" s="152" t="s">
        <v>567</v>
      </c>
      <c r="B22" s="153" t="s">
        <v>772</v>
      </c>
      <c r="C22" s="154">
        <v>10500</v>
      </c>
      <c r="D22" s="154">
        <v>0</v>
      </c>
      <c r="E22" s="154">
        <v>13458</v>
      </c>
      <c r="F22" s="156"/>
      <c r="G22" s="156"/>
      <c r="H22" s="156"/>
      <c r="I22" s="156"/>
      <c r="J22" s="156"/>
      <c r="K22" s="156"/>
      <c r="L22" s="155"/>
      <c r="M22" s="156"/>
      <c r="N22" s="155"/>
    </row>
    <row r="23" spans="1:14" hidden="1">
      <c r="A23" s="152" t="s">
        <v>568</v>
      </c>
      <c r="B23" s="153" t="s">
        <v>773</v>
      </c>
      <c r="C23" s="154">
        <v>1696</v>
      </c>
      <c r="D23" s="154">
        <v>0</v>
      </c>
      <c r="E23" s="154">
        <v>3201</v>
      </c>
      <c r="F23" s="156"/>
      <c r="G23" s="156"/>
      <c r="H23" s="156"/>
      <c r="I23" s="156"/>
      <c r="J23" s="156"/>
      <c r="K23" s="156"/>
      <c r="L23" s="155"/>
      <c r="M23" s="156"/>
      <c r="N23" s="155"/>
    </row>
    <row r="24" spans="1:14" hidden="1">
      <c r="A24" s="152" t="s">
        <v>569</v>
      </c>
      <c r="B24" s="153" t="s">
        <v>774</v>
      </c>
      <c r="C24" s="154">
        <v>6700</v>
      </c>
      <c r="D24" s="154">
        <v>0</v>
      </c>
      <c r="E24" s="154">
        <v>7069</v>
      </c>
      <c r="F24" s="156"/>
      <c r="G24" s="156"/>
      <c r="H24" s="156"/>
      <c r="I24" s="156">
        <v>25</v>
      </c>
      <c r="J24" s="156"/>
      <c r="K24" s="156">
        <v>4</v>
      </c>
      <c r="L24" s="155"/>
      <c r="M24" s="156"/>
      <c r="N24" s="155"/>
    </row>
    <row r="25" spans="1:14" ht="25.5" hidden="1">
      <c r="A25" s="152" t="s">
        <v>570</v>
      </c>
      <c r="B25" s="153" t="s">
        <v>775</v>
      </c>
      <c r="C25" s="154">
        <v>5035</v>
      </c>
      <c r="D25" s="154">
        <v>0</v>
      </c>
      <c r="E25" s="154">
        <v>2468</v>
      </c>
      <c r="F25" s="156"/>
      <c r="G25" s="156"/>
      <c r="H25" s="156"/>
      <c r="I25" s="156">
        <v>25</v>
      </c>
      <c r="J25" s="156"/>
      <c r="K25" s="156">
        <v>4</v>
      </c>
      <c r="L25" s="155"/>
      <c r="M25" s="156"/>
      <c r="N25" s="155"/>
    </row>
    <row r="26" spans="1:14" hidden="1">
      <c r="A26" s="152" t="s">
        <v>571</v>
      </c>
      <c r="B26" s="153" t="s">
        <v>776</v>
      </c>
      <c r="C26" s="154">
        <v>233</v>
      </c>
      <c r="D26" s="154">
        <v>0</v>
      </c>
      <c r="E26" s="154">
        <v>0</v>
      </c>
      <c r="F26" s="156"/>
      <c r="G26" s="156"/>
      <c r="H26" s="156"/>
      <c r="I26" s="156"/>
      <c r="J26" s="156"/>
      <c r="K26" s="156"/>
      <c r="L26" s="155"/>
      <c r="M26" s="156"/>
      <c r="N26" s="155"/>
    </row>
    <row r="27" spans="1:14" hidden="1">
      <c r="A27" s="152" t="s">
        <v>572</v>
      </c>
      <c r="B27" s="153" t="s">
        <v>777</v>
      </c>
      <c r="C27" s="154">
        <v>254</v>
      </c>
      <c r="D27" s="154">
        <v>0</v>
      </c>
      <c r="E27" s="154">
        <v>193</v>
      </c>
      <c r="F27" s="156"/>
      <c r="G27" s="156"/>
      <c r="H27" s="156"/>
      <c r="I27" s="156"/>
      <c r="J27" s="156"/>
      <c r="K27" s="156"/>
      <c r="L27" s="155"/>
      <c r="M27" s="156"/>
      <c r="N27" s="155"/>
    </row>
    <row r="28" spans="1:14" hidden="1">
      <c r="A28" s="152" t="s">
        <v>573</v>
      </c>
      <c r="B28" s="153" t="s">
        <v>778</v>
      </c>
      <c r="C28" s="154">
        <v>108</v>
      </c>
      <c r="D28" s="154">
        <v>0</v>
      </c>
      <c r="E28" s="154">
        <v>150</v>
      </c>
      <c r="F28" s="156"/>
      <c r="G28" s="156"/>
      <c r="H28" s="156"/>
      <c r="I28" s="156"/>
      <c r="J28" s="156"/>
      <c r="K28" s="156"/>
      <c r="L28" s="155"/>
      <c r="M28" s="156"/>
      <c r="N28" s="155"/>
    </row>
    <row r="29" spans="1:14" ht="25.5" hidden="1">
      <c r="A29" s="152" t="s">
        <v>574</v>
      </c>
      <c r="B29" s="153" t="s">
        <v>779</v>
      </c>
      <c r="C29" s="154">
        <v>1070</v>
      </c>
      <c r="D29" s="154">
        <v>0</v>
      </c>
      <c r="E29" s="154">
        <v>695</v>
      </c>
      <c r="F29" s="156"/>
      <c r="G29" s="156"/>
      <c r="H29" s="156"/>
      <c r="I29" s="156"/>
      <c r="J29" s="156"/>
      <c r="K29" s="156"/>
      <c r="L29" s="155"/>
      <c r="M29" s="156"/>
      <c r="N29" s="155"/>
    </row>
    <row r="30" spans="1:14" hidden="1">
      <c r="A30" s="152" t="s">
        <v>575</v>
      </c>
      <c r="B30" s="153" t="s">
        <v>780</v>
      </c>
      <c r="C30" s="154">
        <v>0</v>
      </c>
      <c r="D30" s="154">
        <v>0</v>
      </c>
      <c r="E30" s="154">
        <v>3563</v>
      </c>
      <c r="F30" s="156"/>
      <c r="G30" s="156"/>
      <c r="H30" s="156"/>
      <c r="I30" s="156"/>
      <c r="J30" s="156"/>
      <c r="K30" s="156"/>
      <c r="L30" s="155"/>
      <c r="M30" s="156"/>
      <c r="N30" s="155"/>
    </row>
    <row r="31" spans="1:14" ht="25.5" hidden="1">
      <c r="A31" s="152" t="s">
        <v>576</v>
      </c>
      <c r="B31" s="153" t="s">
        <v>781</v>
      </c>
      <c r="C31" s="154">
        <v>45</v>
      </c>
      <c r="D31" s="154">
        <v>0</v>
      </c>
      <c r="E31" s="154">
        <v>45</v>
      </c>
      <c r="F31" s="156"/>
      <c r="G31" s="156"/>
      <c r="H31" s="156"/>
      <c r="I31" s="156"/>
      <c r="J31" s="156"/>
      <c r="K31" s="156"/>
      <c r="L31" s="155"/>
      <c r="M31" s="156"/>
      <c r="N31" s="155"/>
    </row>
    <row r="32" spans="1:14" ht="25.5" hidden="1">
      <c r="A32" s="152" t="s">
        <v>577</v>
      </c>
      <c r="B32" s="153" t="s">
        <v>782</v>
      </c>
      <c r="C32" s="154">
        <v>45</v>
      </c>
      <c r="D32" s="154">
        <v>0</v>
      </c>
      <c r="E32" s="154">
        <v>45</v>
      </c>
      <c r="F32" s="156"/>
      <c r="G32" s="156"/>
      <c r="H32" s="156"/>
      <c r="I32" s="156"/>
      <c r="J32" s="156"/>
      <c r="K32" s="156"/>
      <c r="L32" s="155"/>
      <c r="M32" s="156"/>
      <c r="N32" s="155"/>
    </row>
    <row r="33" spans="1:14" ht="25.5" hidden="1">
      <c r="A33" s="152" t="s">
        <v>578</v>
      </c>
      <c r="B33" s="153" t="s">
        <v>783</v>
      </c>
      <c r="C33" s="154">
        <v>12271</v>
      </c>
      <c r="D33" s="154">
        <v>0</v>
      </c>
      <c r="E33" s="154">
        <v>10305</v>
      </c>
      <c r="F33" s="156"/>
      <c r="G33" s="156"/>
      <c r="H33" s="156"/>
      <c r="I33" s="156"/>
      <c r="J33" s="156"/>
      <c r="K33" s="156"/>
      <c r="L33" s="155"/>
      <c r="M33" s="156"/>
      <c r="N33" s="155"/>
    </row>
    <row r="34" spans="1:14" ht="25.5" hidden="1">
      <c r="A34" s="152" t="s">
        <v>579</v>
      </c>
      <c r="B34" s="153" t="s">
        <v>784</v>
      </c>
      <c r="C34" s="154">
        <v>12271</v>
      </c>
      <c r="D34" s="154">
        <v>0</v>
      </c>
      <c r="E34" s="154">
        <v>10305</v>
      </c>
      <c r="F34" s="156"/>
      <c r="G34" s="156"/>
      <c r="H34" s="156"/>
      <c r="I34" s="156"/>
      <c r="J34" s="156"/>
      <c r="K34" s="156"/>
      <c r="L34" s="155"/>
      <c r="M34" s="156"/>
      <c r="N34" s="155"/>
    </row>
    <row r="35" spans="1:14">
      <c r="A35" s="157" t="s">
        <v>580</v>
      </c>
      <c r="B35" s="158" t="s">
        <v>785</v>
      </c>
      <c r="C35" s="159">
        <v>31212</v>
      </c>
      <c r="D35" s="159">
        <v>0</v>
      </c>
      <c r="E35" s="159">
        <v>34078</v>
      </c>
      <c r="F35" s="161"/>
      <c r="G35" s="161"/>
      <c r="H35" s="161"/>
      <c r="I35" s="161"/>
      <c r="J35" s="161"/>
      <c r="K35" s="161"/>
      <c r="L35" s="160">
        <v>38644077</v>
      </c>
      <c r="M35" s="161"/>
      <c r="N35" s="160">
        <v>38644077</v>
      </c>
    </row>
    <row r="36" spans="1:14">
      <c r="A36" s="157" t="s">
        <v>681</v>
      </c>
      <c r="B36" s="158" t="s">
        <v>786</v>
      </c>
      <c r="C36" s="159">
        <v>31212</v>
      </c>
      <c r="D36" s="159">
        <v>0</v>
      </c>
      <c r="E36" s="159">
        <v>34078</v>
      </c>
      <c r="F36" s="161"/>
      <c r="G36" s="161"/>
      <c r="H36" s="161"/>
      <c r="I36" s="161">
        <v>25</v>
      </c>
      <c r="J36" s="161"/>
      <c r="K36" s="161">
        <v>4</v>
      </c>
      <c r="L36" s="160">
        <v>38808131</v>
      </c>
      <c r="M36" s="161"/>
      <c r="N36" s="160">
        <v>38808131</v>
      </c>
    </row>
    <row r="37" spans="1:14">
      <c r="A37" s="152" t="s">
        <v>682</v>
      </c>
      <c r="B37" s="153" t="s">
        <v>787</v>
      </c>
      <c r="C37" s="154">
        <v>347</v>
      </c>
      <c r="D37" s="154">
        <v>0</v>
      </c>
      <c r="E37" s="154">
        <v>2131</v>
      </c>
      <c r="F37" s="156">
        <v>15</v>
      </c>
      <c r="G37" s="156"/>
      <c r="H37" s="156">
        <v>231</v>
      </c>
      <c r="I37" s="156">
        <v>73</v>
      </c>
      <c r="J37" s="156"/>
      <c r="K37" s="156">
        <v>2462</v>
      </c>
      <c r="L37" s="155">
        <v>1301734</v>
      </c>
      <c r="M37" s="156"/>
      <c r="N37" s="155">
        <v>1301734</v>
      </c>
    </row>
    <row r="38" spans="1:14">
      <c r="A38" s="157" t="s">
        <v>683</v>
      </c>
      <c r="B38" s="158" t="s">
        <v>788</v>
      </c>
      <c r="C38" s="159">
        <v>347</v>
      </c>
      <c r="D38" s="159">
        <v>0</v>
      </c>
      <c r="E38" s="159">
        <v>2131</v>
      </c>
      <c r="F38" s="156">
        <v>15</v>
      </c>
      <c r="G38" s="156"/>
      <c r="H38" s="156">
        <v>231</v>
      </c>
      <c r="I38" s="156">
        <v>73</v>
      </c>
      <c r="J38" s="156"/>
      <c r="K38" s="156">
        <v>2462</v>
      </c>
      <c r="L38" s="155">
        <v>1301734</v>
      </c>
      <c r="M38" s="156"/>
      <c r="N38" s="155">
        <v>1301734</v>
      </c>
    </row>
    <row r="39" spans="1:14">
      <c r="A39" s="152" t="s">
        <v>684</v>
      </c>
      <c r="B39" s="153" t="s">
        <v>789</v>
      </c>
      <c r="C39" s="154">
        <v>2389</v>
      </c>
      <c r="D39" s="154">
        <v>0</v>
      </c>
      <c r="E39" s="154">
        <v>963</v>
      </c>
      <c r="F39" s="156">
        <v>3</v>
      </c>
      <c r="G39" s="156"/>
      <c r="H39" s="156"/>
      <c r="I39" s="156">
        <v>8</v>
      </c>
      <c r="J39" s="156"/>
      <c r="K39" s="156">
        <v>6</v>
      </c>
      <c r="L39" s="155">
        <v>6098747</v>
      </c>
      <c r="M39" s="156"/>
      <c r="N39" s="155">
        <v>6098747</v>
      </c>
    </row>
    <row r="40" spans="1:14">
      <c r="A40" s="152" t="s">
        <v>685</v>
      </c>
      <c r="B40" s="153" t="s">
        <v>790</v>
      </c>
      <c r="C40" s="154">
        <v>7</v>
      </c>
      <c r="D40" s="154">
        <v>0</v>
      </c>
      <c r="E40" s="154">
        <v>0</v>
      </c>
      <c r="F40" s="156"/>
      <c r="G40" s="156"/>
      <c r="H40" s="156"/>
      <c r="I40" s="156"/>
      <c r="J40" s="156"/>
      <c r="K40" s="156"/>
      <c r="L40" s="155">
        <v>0</v>
      </c>
      <c r="M40" s="156"/>
      <c r="N40" s="155">
        <f t="shared" ref="N40" si="0">E40+H40+K40</f>
        <v>0</v>
      </c>
    </row>
    <row r="41" spans="1:14">
      <c r="A41" s="157" t="s">
        <v>686</v>
      </c>
      <c r="B41" s="158" t="s">
        <v>791</v>
      </c>
      <c r="C41" s="159">
        <v>2396</v>
      </c>
      <c r="D41" s="159">
        <v>0</v>
      </c>
      <c r="E41" s="159">
        <v>963</v>
      </c>
      <c r="F41" s="161">
        <v>3</v>
      </c>
      <c r="G41" s="161"/>
      <c r="H41" s="161"/>
      <c r="I41" s="161">
        <v>8</v>
      </c>
      <c r="J41" s="161"/>
      <c r="K41" s="161">
        <v>6</v>
      </c>
      <c r="L41" s="160">
        <v>6098747</v>
      </c>
      <c r="M41" s="161"/>
      <c r="N41" s="160">
        <v>6098747</v>
      </c>
    </row>
    <row r="42" spans="1:14">
      <c r="A42" s="157" t="s">
        <v>687</v>
      </c>
      <c r="B42" s="158" t="s">
        <v>708</v>
      </c>
      <c r="C42" s="159">
        <v>1163370</v>
      </c>
      <c r="D42" s="159">
        <v>0</v>
      </c>
      <c r="E42" s="159">
        <v>1460260</v>
      </c>
      <c r="F42" s="161">
        <v>654</v>
      </c>
      <c r="G42" s="161"/>
      <c r="H42" s="161">
        <v>563</v>
      </c>
      <c r="I42" s="161">
        <v>134</v>
      </c>
      <c r="J42" s="161"/>
      <c r="K42" s="161">
        <v>2474</v>
      </c>
      <c r="L42" s="160">
        <v>2161816774</v>
      </c>
      <c r="M42" s="161"/>
      <c r="N42" s="160">
        <v>2161816774</v>
      </c>
    </row>
    <row r="43" spans="1:14">
      <c r="A43" s="152" t="s">
        <v>688</v>
      </c>
      <c r="B43" s="153" t="s">
        <v>792</v>
      </c>
      <c r="C43" s="154">
        <v>1503394</v>
      </c>
      <c r="D43" s="154">
        <v>0</v>
      </c>
      <c r="E43" s="154">
        <v>1503394</v>
      </c>
      <c r="F43" s="156">
        <v>1911</v>
      </c>
      <c r="G43" s="156"/>
      <c r="H43" s="156">
        <v>1911</v>
      </c>
      <c r="I43" s="156"/>
      <c r="J43" s="156"/>
      <c r="K43" s="156"/>
      <c r="L43" s="155">
        <v>1976559676</v>
      </c>
      <c r="M43" s="156"/>
      <c r="N43" s="155">
        <v>1976559676</v>
      </c>
    </row>
    <row r="44" spans="1:14" hidden="1">
      <c r="A44" s="152" t="s">
        <v>689</v>
      </c>
      <c r="B44" s="153" t="s">
        <v>793</v>
      </c>
      <c r="C44" s="154">
        <v>22176</v>
      </c>
      <c r="D44" s="154">
        <v>0</v>
      </c>
      <c r="E44" s="154">
        <v>22176</v>
      </c>
      <c r="F44" s="156">
        <v>188</v>
      </c>
      <c r="G44" s="156"/>
      <c r="H44" s="156">
        <v>188</v>
      </c>
      <c r="I44" s="156">
        <v>1</v>
      </c>
      <c r="J44" s="156"/>
      <c r="K44" s="156">
        <v>1</v>
      </c>
      <c r="L44" s="155"/>
      <c r="M44" s="156"/>
      <c r="N44" s="155"/>
    </row>
    <row r="45" spans="1:14">
      <c r="A45" s="152" t="s">
        <v>690</v>
      </c>
      <c r="B45" s="153" t="s">
        <v>794</v>
      </c>
      <c r="C45" s="154">
        <v>-362981</v>
      </c>
      <c r="D45" s="154">
        <v>0</v>
      </c>
      <c r="E45" s="154">
        <v>-382720</v>
      </c>
      <c r="F45" s="156">
        <v>-727</v>
      </c>
      <c r="G45" s="156"/>
      <c r="H45" s="156">
        <v>-1963</v>
      </c>
      <c r="I45" s="156">
        <v>2433</v>
      </c>
      <c r="J45" s="156"/>
      <c r="K45" s="156">
        <v>-5155</v>
      </c>
      <c r="L45" s="155">
        <v>-108373748</v>
      </c>
      <c r="M45" s="156"/>
      <c r="N45" s="155">
        <v>-108373748</v>
      </c>
    </row>
    <row r="46" spans="1:14">
      <c r="A46" s="152" t="s">
        <v>691</v>
      </c>
      <c r="B46" s="153" t="s">
        <v>795</v>
      </c>
      <c r="C46" s="154">
        <v>-19741</v>
      </c>
      <c r="D46" s="154">
        <v>0</v>
      </c>
      <c r="E46" s="154">
        <v>176837</v>
      </c>
      <c r="F46" s="156">
        <v>-1234</v>
      </c>
      <c r="G46" s="156"/>
      <c r="H46" s="156">
        <v>-10</v>
      </c>
      <c r="I46" s="156">
        <v>-7588</v>
      </c>
      <c r="J46" s="156"/>
      <c r="K46" s="156">
        <v>2918</v>
      </c>
      <c r="L46" s="155">
        <v>3506051</v>
      </c>
      <c r="M46" s="156"/>
      <c r="N46" s="155">
        <v>3506051</v>
      </c>
    </row>
    <row r="47" spans="1:14">
      <c r="A47" s="157" t="s">
        <v>692</v>
      </c>
      <c r="B47" s="158" t="s">
        <v>796</v>
      </c>
      <c r="C47" s="159">
        <v>1142848</v>
      </c>
      <c r="D47" s="159">
        <v>0</v>
      </c>
      <c r="E47" s="159">
        <v>1319687</v>
      </c>
      <c r="F47" s="161">
        <v>138</v>
      </c>
      <c r="G47" s="161"/>
      <c r="H47" s="161">
        <v>126</v>
      </c>
      <c r="I47" s="161">
        <v>-5154</v>
      </c>
      <c r="J47" s="161"/>
      <c r="K47" s="161">
        <v>-2236</v>
      </c>
      <c r="L47" s="160">
        <v>1871691979</v>
      </c>
      <c r="M47" s="161"/>
      <c r="N47" s="160">
        <v>1871691979</v>
      </c>
    </row>
    <row r="48" spans="1:14" hidden="1">
      <c r="A48" s="152" t="s">
        <v>693</v>
      </c>
      <c r="B48" s="153" t="s">
        <v>797</v>
      </c>
      <c r="C48" s="154">
        <v>215</v>
      </c>
      <c r="D48" s="154">
        <v>0</v>
      </c>
      <c r="E48" s="154">
        <v>0</v>
      </c>
      <c r="F48" s="156">
        <v>98</v>
      </c>
      <c r="G48" s="156"/>
      <c r="H48" s="156"/>
      <c r="I48" s="156"/>
      <c r="J48" s="156"/>
      <c r="K48" s="156"/>
      <c r="L48" s="155"/>
      <c r="M48" s="156"/>
      <c r="N48" s="155"/>
    </row>
    <row r="49" spans="1:14" hidden="1">
      <c r="A49" s="152" t="s">
        <v>694</v>
      </c>
      <c r="B49" s="153" t="s">
        <v>798</v>
      </c>
      <c r="C49" s="154">
        <v>68</v>
      </c>
      <c r="D49" s="154">
        <v>0</v>
      </c>
      <c r="E49" s="154">
        <v>0</v>
      </c>
      <c r="F49" s="156"/>
      <c r="G49" s="156"/>
      <c r="H49" s="156"/>
      <c r="I49" s="156"/>
      <c r="J49" s="156"/>
      <c r="K49" s="156"/>
      <c r="L49" s="155"/>
      <c r="M49" s="156"/>
      <c r="N49" s="155"/>
    </row>
    <row r="50" spans="1:14" hidden="1">
      <c r="A50" s="157" t="s">
        <v>695</v>
      </c>
      <c r="B50" s="158" t="s">
        <v>799</v>
      </c>
      <c r="C50" s="159">
        <v>283</v>
      </c>
      <c r="D50" s="159">
        <v>0</v>
      </c>
      <c r="E50" s="159">
        <v>0</v>
      </c>
      <c r="F50" s="156">
        <v>98</v>
      </c>
      <c r="G50" s="156"/>
      <c r="H50" s="156"/>
      <c r="I50" s="156"/>
      <c r="J50" s="156"/>
      <c r="K50" s="156"/>
      <c r="L50" s="155"/>
      <c r="M50" s="156"/>
      <c r="N50" s="155"/>
    </row>
    <row r="51" spans="1:14" hidden="1">
      <c r="A51" s="152" t="s">
        <v>696</v>
      </c>
      <c r="B51" s="153" t="s">
        <v>800</v>
      </c>
      <c r="C51" s="154">
        <v>1841</v>
      </c>
      <c r="D51" s="154">
        <v>0</v>
      </c>
      <c r="E51" s="154">
        <v>0</v>
      </c>
      <c r="F51" s="156">
        <v>6</v>
      </c>
      <c r="G51" s="156"/>
      <c r="H51" s="156"/>
      <c r="I51" s="156">
        <v>7</v>
      </c>
      <c r="J51" s="156"/>
      <c r="K51" s="156">
        <v>0</v>
      </c>
      <c r="L51" s="155"/>
      <c r="M51" s="156"/>
      <c r="N51" s="155"/>
    </row>
    <row r="52" spans="1:14" ht="25.5" hidden="1">
      <c r="A52" s="152" t="s">
        <v>697</v>
      </c>
      <c r="B52" s="153" t="s">
        <v>801</v>
      </c>
      <c r="C52" s="154">
        <v>6271</v>
      </c>
      <c r="D52" s="154">
        <v>0</v>
      </c>
      <c r="E52" s="154">
        <v>7151</v>
      </c>
      <c r="F52" s="156"/>
      <c r="G52" s="156"/>
      <c r="H52" s="156"/>
      <c r="I52" s="156"/>
      <c r="J52" s="156"/>
      <c r="K52" s="156"/>
      <c r="L52" s="155"/>
      <c r="M52" s="156"/>
      <c r="N52" s="155"/>
    </row>
    <row r="53" spans="1:14">
      <c r="A53" s="157" t="s">
        <v>698</v>
      </c>
      <c r="B53" s="158" t="s">
        <v>802</v>
      </c>
      <c r="C53" s="159">
        <v>8112</v>
      </c>
      <c r="D53" s="159">
        <v>0</v>
      </c>
      <c r="E53" s="159">
        <v>7151</v>
      </c>
      <c r="F53" s="161">
        <v>6</v>
      </c>
      <c r="G53" s="161"/>
      <c r="H53" s="161"/>
      <c r="I53" s="161">
        <v>7</v>
      </c>
      <c r="J53" s="161"/>
      <c r="K53" s="161">
        <v>0</v>
      </c>
      <c r="L53" s="160">
        <v>7429781</v>
      </c>
      <c r="M53" s="161"/>
      <c r="N53" s="160">
        <v>7429781</v>
      </c>
    </row>
    <row r="54" spans="1:14">
      <c r="A54" s="152" t="s">
        <v>699</v>
      </c>
      <c r="B54" s="153" t="s">
        <v>803</v>
      </c>
      <c r="C54" s="154">
        <v>5276</v>
      </c>
      <c r="D54" s="154">
        <v>0</v>
      </c>
      <c r="E54" s="154">
        <v>2945</v>
      </c>
      <c r="F54" s="156"/>
      <c r="G54" s="156"/>
      <c r="H54" s="156"/>
      <c r="I54" s="156"/>
      <c r="J54" s="156"/>
      <c r="K54" s="156"/>
      <c r="L54" s="155"/>
      <c r="M54" s="156"/>
      <c r="N54" s="155"/>
    </row>
    <row r="55" spans="1:14">
      <c r="A55" s="152" t="s">
        <v>700</v>
      </c>
      <c r="B55" s="153" t="s">
        <v>804</v>
      </c>
      <c r="C55" s="154">
        <v>5276</v>
      </c>
      <c r="D55" s="154">
        <v>0</v>
      </c>
      <c r="E55" s="154">
        <v>2945</v>
      </c>
      <c r="F55" s="156"/>
      <c r="G55" s="156"/>
      <c r="H55" s="156"/>
      <c r="I55" s="156"/>
      <c r="J55" s="156"/>
      <c r="K55" s="156"/>
      <c r="L55" s="155"/>
      <c r="M55" s="156"/>
      <c r="N55" s="155"/>
    </row>
    <row r="56" spans="1:14">
      <c r="A56" s="152" t="s">
        <v>701</v>
      </c>
      <c r="B56" s="153" t="s">
        <v>805</v>
      </c>
      <c r="C56" s="154">
        <v>0</v>
      </c>
      <c r="D56" s="154">
        <v>0</v>
      </c>
      <c r="E56" s="154">
        <v>-291</v>
      </c>
      <c r="F56" s="156"/>
      <c r="G56" s="156"/>
      <c r="H56" s="156"/>
      <c r="I56" s="156"/>
      <c r="J56" s="156"/>
      <c r="K56" s="156"/>
      <c r="L56" s="155"/>
      <c r="M56" s="156"/>
      <c r="N56" s="155"/>
    </row>
    <row r="57" spans="1:14">
      <c r="A57" s="157" t="s">
        <v>702</v>
      </c>
      <c r="B57" s="158" t="s">
        <v>806</v>
      </c>
      <c r="C57" s="159">
        <v>5276</v>
      </c>
      <c r="D57" s="159">
        <v>0</v>
      </c>
      <c r="E57" s="159">
        <v>2654</v>
      </c>
      <c r="F57" s="161"/>
      <c r="G57" s="161"/>
      <c r="H57" s="161"/>
      <c r="I57" s="161"/>
      <c r="J57" s="161"/>
      <c r="K57" s="161"/>
      <c r="L57" s="160">
        <v>1002518</v>
      </c>
      <c r="M57" s="161"/>
      <c r="N57" s="160">
        <v>100518</v>
      </c>
    </row>
    <row r="58" spans="1:14">
      <c r="A58" s="157" t="s">
        <v>703</v>
      </c>
      <c r="B58" s="158" t="s">
        <v>807</v>
      </c>
      <c r="C58" s="159">
        <v>13671</v>
      </c>
      <c r="D58" s="159">
        <v>0</v>
      </c>
      <c r="E58" s="159">
        <v>9805</v>
      </c>
      <c r="F58" s="161">
        <v>104</v>
      </c>
      <c r="G58" s="161"/>
      <c r="H58" s="161"/>
      <c r="I58" s="161">
        <v>7</v>
      </c>
      <c r="J58" s="161"/>
      <c r="K58" s="161">
        <v>0</v>
      </c>
      <c r="L58" s="160">
        <v>8432299</v>
      </c>
      <c r="M58" s="161"/>
      <c r="N58" s="160">
        <v>8432299</v>
      </c>
    </row>
    <row r="59" spans="1:14" hidden="1">
      <c r="A59" s="152" t="s">
        <v>704</v>
      </c>
      <c r="B59" s="153" t="s">
        <v>808</v>
      </c>
      <c r="C59" s="154">
        <v>6851</v>
      </c>
      <c r="D59" s="154">
        <v>0</v>
      </c>
      <c r="E59" s="154">
        <v>7455</v>
      </c>
      <c r="F59" s="156">
        <v>412</v>
      </c>
      <c r="G59" s="156"/>
      <c r="H59" s="156">
        <v>437</v>
      </c>
      <c r="I59" s="156">
        <v>5281</v>
      </c>
      <c r="J59" s="156"/>
      <c r="K59" s="156">
        <v>4710</v>
      </c>
      <c r="L59" s="155"/>
      <c r="M59" s="156"/>
      <c r="N59" s="155"/>
    </row>
    <row r="60" spans="1:14" hidden="1">
      <c r="A60" s="152" t="s">
        <v>705</v>
      </c>
      <c r="B60" s="153" t="s">
        <v>809</v>
      </c>
      <c r="C60" s="154">
        <v>0</v>
      </c>
      <c r="D60" s="154">
        <v>0</v>
      </c>
      <c r="E60" s="154">
        <v>123313</v>
      </c>
      <c r="F60" s="156"/>
      <c r="G60" s="156"/>
      <c r="H60" s="156"/>
      <c r="I60" s="156"/>
      <c r="J60" s="156"/>
      <c r="K60" s="156"/>
      <c r="L60" s="155"/>
      <c r="M60" s="156"/>
      <c r="N60" s="155"/>
    </row>
    <row r="61" spans="1:14">
      <c r="A61" s="157" t="s">
        <v>706</v>
      </c>
      <c r="B61" s="158" t="s">
        <v>810</v>
      </c>
      <c r="C61" s="159">
        <v>6851</v>
      </c>
      <c r="D61" s="159">
        <v>0</v>
      </c>
      <c r="E61" s="159">
        <v>130768</v>
      </c>
      <c r="F61" s="162">
        <v>412</v>
      </c>
      <c r="G61" s="162"/>
      <c r="H61" s="162">
        <v>437</v>
      </c>
      <c r="I61" s="162">
        <v>5281</v>
      </c>
      <c r="J61" s="162"/>
      <c r="K61" s="162">
        <v>4710</v>
      </c>
      <c r="L61" s="163">
        <v>281692496</v>
      </c>
      <c r="M61" s="162"/>
      <c r="N61" s="163">
        <v>281692496</v>
      </c>
    </row>
    <row r="62" spans="1:14">
      <c r="A62" s="157" t="s">
        <v>707</v>
      </c>
      <c r="B62" s="158" t="s">
        <v>811</v>
      </c>
      <c r="C62" s="159">
        <v>1163370</v>
      </c>
      <c r="D62" s="159">
        <v>0</v>
      </c>
      <c r="E62" s="159">
        <v>1460260</v>
      </c>
      <c r="F62" s="162">
        <v>654</v>
      </c>
      <c r="G62" s="162"/>
      <c r="H62" s="162">
        <v>563</v>
      </c>
      <c r="I62" s="162">
        <v>134</v>
      </c>
      <c r="J62" s="162"/>
      <c r="K62" s="162">
        <v>2474</v>
      </c>
      <c r="L62" s="163">
        <v>2161816774</v>
      </c>
      <c r="M62" s="162"/>
      <c r="N62" s="163">
        <v>2161816774</v>
      </c>
    </row>
  </sheetData>
  <mergeCells count="5">
    <mergeCell ref="A2:N2"/>
    <mergeCell ref="C3:E3"/>
    <mergeCell ref="F3:H3"/>
    <mergeCell ref="I3:K3"/>
    <mergeCell ref="L3:N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</vt:i4>
      </vt:variant>
    </vt:vector>
  </HeadingPairs>
  <TitlesOfParts>
    <vt:vector size="11" baseType="lpstr">
      <vt:lpstr>Önkormányzat</vt:lpstr>
      <vt:lpstr>Közös Hivatal</vt:lpstr>
      <vt:lpstr>Művelődési Ház</vt:lpstr>
      <vt:lpstr>Közvetett támogatás</vt:lpstr>
      <vt:lpstr>működési-felh. mérleg</vt:lpstr>
      <vt:lpstr>beruházás-felújítás</vt:lpstr>
      <vt:lpstr>Vagyon bont.forg.kép.sz.  </vt:lpstr>
      <vt:lpstr>maradvány </vt:lpstr>
      <vt:lpstr>mérleg</vt:lpstr>
      <vt:lpstr>eredménykimutatás</vt:lpstr>
      <vt:lpstr>'Vagyon bont.forg.kép.sz.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 Zsoltné</dc:creator>
  <cp:lastModifiedBy>User</cp:lastModifiedBy>
  <cp:lastPrinted>2018-05-29T06:20:55Z</cp:lastPrinted>
  <dcterms:created xsi:type="dcterms:W3CDTF">2015-04-13T09:29:20Z</dcterms:created>
  <dcterms:modified xsi:type="dcterms:W3CDTF">2018-06-04T05:43:57Z</dcterms:modified>
</cp:coreProperties>
</file>