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firstSheet="12" activeTab="17"/>
  </bookViews>
  <sheets>
    <sheet name="1 melléklet" sheetId="1" r:id="rId1"/>
    <sheet name="2 melléklet" sheetId="2" r:id="rId2"/>
    <sheet name="3 melléklet" sheetId="3" r:id="rId3"/>
    <sheet name="4 melléklet" sheetId="4" r:id="rId4"/>
    <sheet name="5 melléklet" sheetId="5" r:id="rId5"/>
    <sheet name="6 melléklet" sheetId="6" r:id="rId6"/>
    <sheet name="7 melléklet" sheetId="7" r:id="rId7"/>
    <sheet name="8 melléklet" sheetId="8" r:id="rId8"/>
    <sheet name="9 melléklet" sheetId="9" r:id="rId9"/>
    <sheet name="10 melléklet" sheetId="10" r:id="rId10"/>
    <sheet name="11 melléklet" sheetId="11" r:id="rId11"/>
    <sheet name="12 melléklet" sheetId="12" r:id="rId12"/>
    <sheet name="13 melléklet" sheetId="13" r:id="rId13"/>
    <sheet name="14 melléklet" sheetId="14" r:id="rId14"/>
    <sheet name="15 melléklet" sheetId="15" r:id="rId15"/>
    <sheet name="16 melléklet" sheetId="16" r:id="rId16"/>
    <sheet name="17 melléklet" sheetId="17" r:id="rId17"/>
    <sheet name="18 melléklet" sheetId="18" r:id="rId18"/>
  </sheets>
  <definedNames/>
  <calcPr fullCalcOnLoad="1"/>
</workbook>
</file>

<file path=xl/sharedStrings.xml><?xml version="1.0" encoding="utf-8"?>
<sst xmlns="http://schemas.openxmlformats.org/spreadsheetml/2006/main" count="3034" uniqueCount="2099">
  <si>
    <t>Kubikus festmény</t>
  </si>
  <si>
    <t>Vésztő címere</t>
  </si>
  <si>
    <t>Ügyviteli és számtech. Eszközök</t>
  </si>
  <si>
    <t>Asztali sz.gép/ TÁMOP 3.1.</t>
  </si>
  <si>
    <t>Notebook/ TÁMOP 3.1.7-0027/</t>
  </si>
  <si>
    <t>Notebook/ TÁMOP 3.1.7-0031/</t>
  </si>
  <si>
    <t>Notebook - HALO</t>
  </si>
  <si>
    <t>Projektor /TÁMOP 3.1.7-0031/</t>
  </si>
  <si>
    <t>Projektor Isk. - HALO</t>
  </si>
  <si>
    <t>Laptop HOQ</t>
  </si>
  <si>
    <t>P4 számítógép adósok</t>
  </si>
  <si>
    <t>Számítógép rendőrség</t>
  </si>
  <si>
    <t>Notebook TÁMOP-3.1.7-11 4db</t>
  </si>
  <si>
    <t>Projektor TÁMOP-3.1.7.-11 2db</t>
  </si>
  <si>
    <t>Projektor TÁMOP-3.1.7.-11/2</t>
  </si>
  <si>
    <t>0-ig leírt ügyviteli eszközk</t>
  </si>
  <si>
    <t>Fénymásoló</t>
  </si>
  <si>
    <t xml:space="preserve">Fiji film fényképező KOM 2db </t>
  </si>
  <si>
    <t>Fujitsu Notebook KOM 10 db</t>
  </si>
  <si>
    <t>Fujitsu szerver + szünetmentes TIOP</t>
  </si>
  <si>
    <t>GABA 1769 monitor</t>
  </si>
  <si>
    <t>HP iskolai PC csomag TIOP 25 db</t>
  </si>
  <si>
    <t>HP LaserJet nyomtató</t>
  </si>
  <si>
    <t>HP LaserJet nyomtató KOM</t>
  </si>
  <si>
    <t>KONIKA fénymásoló KOM</t>
  </si>
  <si>
    <t>Nova office alapgép</t>
  </si>
  <si>
    <t>Számítógép INTEL (gyermeko</t>
  </si>
  <si>
    <t xml:space="preserve">Számítógép </t>
  </si>
  <si>
    <t>Számítógép + monitor + nyomtató</t>
  </si>
  <si>
    <t xml:space="preserve">Számítógép Office Közm. 4db </t>
  </si>
  <si>
    <t>Szavazó csomag TIOP 5 db</t>
  </si>
  <si>
    <t>Tantermi csomag TIOP 14 db</t>
  </si>
  <si>
    <t>WIFI csomag TIOP 6db</t>
  </si>
  <si>
    <t>MIMIO eszköz interaktív</t>
  </si>
  <si>
    <t>Notebook</t>
  </si>
  <si>
    <t>Nyomtató</t>
  </si>
  <si>
    <t>Számítógép</t>
  </si>
  <si>
    <t xml:space="preserve">24 port Switch </t>
  </si>
  <si>
    <t>Dell Laptop</t>
  </si>
  <si>
    <t>Dell laptop inf. Pályázat</t>
  </si>
  <si>
    <t>Epson mátrixnyomtató</t>
  </si>
  <si>
    <t>Hálózati végpont passzív elem</t>
  </si>
  <si>
    <t>Monitor 19 db</t>
  </si>
  <si>
    <t xml:space="preserve">Notebook /TÁMOP 3.1.5./ 4db </t>
  </si>
  <si>
    <t>Projektor</t>
  </si>
  <si>
    <t xml:space="preserve">Számítógép 19db </t>
  </si>
  <si>
    <t>Számítógépes asztalok</t>
  </si>
  <si>
    <t>Szerver</t>
  </si>
  <si>
    <t>Xerox fénymásoló</t>
  </si>
  <si>
    <t>PR Epson FX-2190 nyomtató</t>
  </si>
  <si>
    <t>Számítógép 2db</t>
  </si>
  <si>
    <t>Fax 48-8</t>
  </si>
  <si>
    <t>HP LaserJet nyomtató, másoló</t>
  </si>
  <si>
    <t>Fénymásoló MINOLTA (iroda)</t>
  </si>
  <si>
    <t>Komplett számítógép</t>
  </si>
  <si>
    <t>MINOLTA fénymásoló</t>
  </si>
  <si>
    <t>Notebook DELL N5010</t>
  </si>
  <si>
    <t>Notebook Fujitsu Siemens</t>
  </si>
  <si>
    <t>Notebook HP6-62 TÁMOP-3.1.5</t>
  </si>
  <si>
    <t>Notebook TÁMOP-3.1.5</t>
  </si>
  <si>
    <t>Projektor BENQ MP1512 ST</t>
  </si>
  <si>
    <t>Projektor BENQ MP776</t>
  </si>
  <si>
    <t>Számítógép konfiguráció</t>
  </si>
  <si>
    <t>Számítógép konfiguráció (könyv</t>
  </si>
  <si>
    <t>Számítógép konfiguráció (Tarlódombi</t>
  </si>
  <si>
    <t>Számítógép konfiguráció Csányi</t>
  </si>
  <si>
    <t>3 Com Super Stach hálózat elosztó 2db</t>
  </si>
  <si>
    <t>Dell munkaállomás szám.gép. 2db</t>
  </si>
  <si>
    <t>EPSON FX-2190 nyomtató</t>
  </si>
  <si>
    <t>Hitachi számítógép kivetítő</t>
  </si>
  <si>
    <t>HP 1505 nyomtató</t>
  </si>
  <si>
    <t>HP Color LJ 4560 nyomtató</t>
  </si>
  <si>
    <t>HP LeserJet nyomtató 3030</t>
  </si>
  <si>
    <t>IBM szerver számítógép</t>
  </si>
  <si>
    <t>Mikrohullámú rendszer kiépítése</t>
  </si>
  <si>
    <t>Nyomtató 2db adó</t>
  </si>
  <si>
    <t>Nyomtató HP 6 Mp</t>
  </si>
  <si>
    <t>P4 irodai munkaállomás</t>
  </si>
  <si>
    <t>Panasonic alközpont kiépítése</t>
  </si>
  <si>
    <t>Pentium számítógép</t>
  </si>
  <si>
    <t xml:space="preserve">Számítógép garnitúra 7db </t>
  </si>
  <si>
    <t>Számítógép garnitúra</t>
  </si>
  <si>
    <t xml:space="preserve">Számítógép konfiguráció 2db </t>
  </si>
  <si>
    <t>XEROX kicsi fénymásoló</t>
  </si>
  <si>
    <t>XEROX multifunkciós másoló</t>
  </si>
  <si>
    <t>Egyéb gépek, berendezések</t>
  </si>
  <si>
    <t>Ágaprító NEGRI</t>
  </si>
  <si>
    <t>Fényképezőgép /nikon</t>
  </si>
  <si>
    <t>Festékszóró kompresszor útfestés</t>
  </si>
  <si>
    <t>GIGANT 50 aprítékos kazán</t>
  </si>
  <si>
    <t>Gigant 100 aprítékos kazán</t>
  </si>
  <si>
    <t>HALEX apríték égőfej 100KW-os</t>
  </si>
  <si>
    <t>HALEX apríték égőfej 50KW-os</t>
  </si>
  <si>
    <t>Horonymaró</t>
  </si>
  <si>
    <t>Ipari porszívó</t>
  </si>
  <si>
    <t>Irodai bútor</t>
  </si>
  <si>
    <t xml:space="preserve">Kamatsu 97 WB kotrórakodógép 2db </t>
  </si>
  <si>
    <t>Klíma</t>
  </si>
  <si>
    <t>Kombinátor MTZ-hez használt</t>
  </si>
  <si>
    <t>Kotró rakodó gép hidraulikakészl</t>
  </si>
  <si>
    <t>MTZ tolólap (használt, 250 cm</t>
  </si>
  <si>
    <t>MTZ-hez bálázó(használt, kocka)</t>
  </si>
  <si>
    <t>MTZ-hez függesztett Gréder</t>
  </si>
  <si>
    <t>MTZ-hez kaszálógép használt</t>
  </si>
  <si>
    <t>MTZ-hez műtrágyaszóró (használt</t>
  </si>
  <si>
    <t>MTZ-hez rendsodró (használt 7c</t>
  </si>
  <si>
    <t>SONY Videókamera</t>
  </si>
  <si>
    <t xml:space="preserve">STIHL FS 350 fűkasza 6db </t>
  </si>
  <si>
    <t>Talajmaró kistraktorra</t>
  </si>
  <si>
    <t>Vésőgép (ipari, Hitachi)</t>
  </si>
  <si>
    <t>Villanypásztor/akku és hálózat tá</t>
  </si>
  <si>
    <t>AGATA úttisztító kefe</t>
  </si>
  <si>
    <t>Alagút szett</t>
  </si>
  <si>
    <t>Állványos vetítővászon</t>
  </si>
  <si>
    <t>Atlasz kárpitos szék</t>
  </si>
  <si>
    <t>Atlasz tanári asztal</t>
  </si>
  <si>
    <t>Benzinmotoros permetező 4db</t>
  </si>
  <si>
    <t>Benzinmotoros szivattyú 2 db</t>
  </si>
  <si>
    <t>Beton rázóasztal</t>
  </si>
  <si>
    <t>Betonkeverő</t>
  </si>
  <si>
    <t xml:space="preserve">Betonkeverő BM 320 </t>
  </si>
  <si>
    <t>Betonkeverő Közm. 3db</t>
  </si>
  <si>
    <t>Betonvibrátor Rabbit</t>
  </si>
  <si>
    <t>Bontókalapácsfej erőgéphez</t>
  </si>
  <si>
    <t>Bölcsödei eszközök</t>
  </si>
  <si>
    <t>Bükk szekrény</t>
  </si>
  <si>
    <t>Csalán öntöző rendszer</t>
  </si>
  <si>
    <t xml:space="preserve">DVD lejátszó </t>
  </si>
  <si>
    <t>DVD lejátszó felvevő</t>
  </si>
  <si>
    <t>Egyedi falitábla</t>
  </si>
  <si>
    <t>Egyensúlyozó deszka</t>
  </si>
  <si>
    <t>Erdei kisház Bölcsi</t>
  </si>
  <si>
    <t>Ergo szék 30 db</t>
  </si>
  <si>
    <t>Fatanax szintező</t>
  </si>
  <si>
    <t>Fejl. Kockaját. Vizuális</t>
  </si>
  <si>
    <t>Fejl. Kockajáték testséma</t>
  </si>
  <si>
    <t>Fejl. Kockajáték számolás</t>
  </si>
  <si>
    <t>Fujifilm fényképezőgép</t>
  </si>
  <si>
    <t>Fóliaház vasszerkezet használt</t>
  </si>
  <si>
    <t>Fóliaházhoz fénystabil fólia</t>
  </si>
  <si>
    <t>Fóliaházhoz tartószerkezet</t>
  </si>
  <si>
    <t>Fűkasza MÁV 16 db</t>
  </si>
  <si>
    <t>Fűnyír GRILLO BEE</t>
  </si>
  <si>
    <t>Fűnyíró traktor MÁV</t>
  </si>
  <si>
    <t>Guruló deszka piros</t>
  </si>
  <si>
    <t>Gyerek szekrénysor Bölcsi</t>
  </si>
  <si>
    <t>Gyorsdaraboló ZIV 400</t>
  </si>
  <si>
    <t>Hegesztő MIG 250</t>
  </si>
  <si>
    <t>Hordozható CD rádió-magnó 5db</t>
  </si>
  <si>
    <t>Iskola bővítés berendezései</t>
  </si>
  <si>
    <t>Játékos íráselőkészítő</t>
  </si>
  <si>
    <t>Játékos íráselőkészítő 2.</t>
  </si>
  <si>
    <t>Kapálógép partner85</t>
  </si>
  <si>
    <t>Kapálógép partner86</t>
  </si>
  <si>
    <t>Kapálógép partner87</t>
  </si>
  <si>
    <t>Kombinált gyalugép</t>
  </si>
  <si>
    <t>Konyhabútor Bölcsi</t>
  </si>
  <si>
    <t>Lámpaoszlop temető</t>
  </si>
  <si>
    <t>Lámpaoszlop templom 2 db</t>
  </si>
  <si>
    <t xml:space="preserve">LCD TV Acustic Solut </t>
  </si>
  <si>
    <t>LCD TV Acustic Solut</t>
  </si>
  <si>
    <t>Luxor Lux televízió</t>
  </si>
  <si>
    <t xml:space="preserve">Média kocsi zárható 5 db </t>
  </si>
  <si>
    <t>MOL írásvetítő KOM 5 db</t>
  </si>
  <si>
    <t>Mot. Fűkasza Hitachi MÁV</t>
  </si>
  <si>
    <t>Motoros fűkasza HQ343</t>
  </si>
  <si>
    <t>Motoros fűkasza HQ344</t>
  </si>
  <si>
    <t>Motoros láncfűrész</t>
  </si>
  <si>
    <t>Motoros bozótvágó kasza</t>
  </si>
  <si>
    <t>Mozgásfejlesztő készlet</t>
  </si>
  <si>
    <t>Önjáró fűnyíró 3db</t>
  </si>
  <si>
    <t>Öntözőrendszer</t>
  </si>
  <si>
    <t>Öntözőrendszer alkatrészek készlet</t>
  </si>
  <si>
    <t xml:space="preserve">Robbanómotoros fűkasza STIHL 15db </t>
  </si>
  <si>
    <t>SA mini audiométer</t>
  </si>
  <si>
    <t xml:space="preserve">STIHL FS 350 fűkasza 4db </t>
  </si>
  <si>
    <t>STIHL FS 350 fűkasza MÁV</t>
  </si>
  <si>
    <t>STIHL FS 350 fűnyíró + bozótvágó 6db</t>
  </si>
  <si>
    <t>STIHL FS 350 fűnyíró + bozótvágó</t>
  </si>
  <si>
    <t xml:space="preserve">STIHL FS 350 fűnyíró </t>
  </si>
  <si>
    <t xml:space="preserve">STIHL FS 350 fűnyíró 4db </t>
  </si>
  <si>
    <t>Szalagfűrész</t>
  </si>
  <si>
    <t>Számoló lottó</t>
  </si>
  <si>
    <t>Szem-kéz koordináció</t>
  </si>
  <si>
    <t>Takarítógép Bölcsi</t>
  </si>
  <si>
    <t>Tápoldatozó + tartalék + KPE cs</t>
  </si>
  <si>
    <t>Targonca</t>
  </si>
  <si>
    <t>Telepíthető öntözőberendezés</t>
  </si>
  <si>
    <t>Totya kazán</t>
  </si>
  <si>
    <t>Többfunkciós festőtábla</t>
  </si>
  <si>
    <t>Trapézasztal 20db</t>
  </si>
  <si>
    <t>Útbaigazító táblák</t>
  </si>
  <si>
    <t>Vario fatábla</t>
  </si>
  <si>
    <t>Vario fatábla iskola 5db</t>
  </si>
  <si>
    <t>Videó kamera Bölcsi</t>
  </si>
  <si>
    <t>Villanypásztor</t>
  </si>
  <si>
    <t>Irodabútor aljegyző</t>
  </si>
  <si>
    <t>Kétszemélyes irodai asztal</t>
  </si>
  <si>
    <t xml:space="preserve">Bontókalapács </t>
  </si>
  <si>
    <t>Hótolólap</t>
  </si>
  <si>
    <t>Hegesztő</t>
  </si>
  <si>
    <t>Gyalugép</t>
  </si>
  <si>
    <t>Forgácselszívó</t>
  </si>
  <si>
    <t>Vizes kővágógép</t>
  </si>
  <si>
    <t>CUBIK "N2000" udvari játék</t>
  </si>
  <si>
    <t>CUBIK TOY M2000 udvari játék</t>
  </si>
  <si>
    <t>Konyhabútor</t>
  </si>
  <si>
    <t>0-ig leírt egyéb gépek</t>
  </si>
  <si>
    <t>1100 L-es konténer 4 db</t>
  </si>
  <si>
    <t>3db lámpatest</t>
  </si>
  <si>
    <t>Elektrovaria</t>
  </si>
  <si>
    <t>Emberi csontváz</t>
  </si>
  <si>
    <t>Erősítő</t>
  </si>
  <si>
    <t xml:space="preserve">Főzőüst 200 L-es 2db </t>
  </si>
  <si>
    <t>Hangfal</t>
  </si>
  <si>
    <t>Háromajtós térképtároló szekrény</t>
  </si>
  <si>
    <t>Íróasztal</t>
  </si>
  <si>
    <t>Kétfiókos tanári asztal</t>
  </si>
  <si>
    <t>Konoca fénymásoló</t>
  </si>
  <si>
    <t>Méregszekrény</t>
  </si>
  <si>
    <t>Mikroszkóp</t>
  </si>
  <si>
    <t>Mozgásfejlesztő táska</t>
  </si>
  <si>
    <t>Sebességmérő berendezés</t>
  </si>
  <si>
    <t>Szekrény/TV, magnó, lemezjátszó</t>
  </si>
  <si>
    <t>Szelektív hulladékgyűjtő sziget</t>
  </si>
  <si>
    <t>Szeméttároló 1100 L</t>
  </si>
  <si>
    <t>Szivattyú</t>
  </si>
  <si>
    <t>Tanári informatikai asztal</t>
  </si>
  <si>
    <t>Ágaprító komposztáló</t>
  </si>
  <si>
    <t>Angol nyelvi oktató tábla</t>
  </si>
  <si>
    <t>Antenna rendszer VHF</t>
  </si>
  <si>
    <t>Audiométer + adapter</t>
  </si>
  <si>
    <t>Automata mosógép</t>
  </si>
  <si>
    <t>Babydop 3db</t>
  </si>
  <si>
    <t>Boncasztal</t>
  </si>
  <si>
    <t>Bojler gáz</t>
  </si>
  <si>
    <t>Briggs motor 13 LE</t>
  </si>
  <si>
    <t>Bútor</t>
  </si>
  <si>
    <t>Csecsemőmérleg</t>
  </si>
  <si>
    <t>Egyedi taneszköz, terepasztal 3 db</t>
  </si>
  <si>
    <t>EPI 100 A/4 lapok</t>
  </si>
  <si>
    <t>Ételszállító kocsi EM-605</t>
  </si>
  <si>
    <t>Honda G-46 MH.B.M fűnyíró</t>
  </si>
  <si>
    <t xml:space="preserve">Hulladékgyűjtő sziget 4db-os 7db </t>
  </si>
  <si>
    <t>Hűtőgép</t>
  </si>
  <si>
    <t>Hűtőszekrény ZANUSSI</t>
  </si>
  <si>
    <t>Kémiai oktatótábla sorozat</t>
  </si>
  <si>
    <t>Klíma berendezés</t>
  </si>
  <si>
    <t>Kombinált éjjeliszekrény</t>
  </si>
  <si>
    <t>Magassági gallyazó</t>
  </si>
  <si>
    <t>Mosogató medence</t>
  </si>
  <si>
    <t>Műszerszekrény</t>
  </si>
  <si>
    <t>Német nyelvi oktató tábla</t>
  </si>
  <si>
    <t>Nobo Quantum</t>
  </si>
  <si>
    <t>Rezsükasza</t>
  </si>
  <si>
    <t>SAMSUNG TV 2db</t>
  </si>
  <si>
    <t>STIHL FS-55 damilos fűnyíró 2 db</t>
  </si>
  <si>
    <t>STIHL HS-45 sövényvágó</t>
  </si>
  <si>
    <t>STIHL MS-390 láncfűrész</t>
  </si>
  <si>
    <t>STIHL SR-340 permetező</t>
  </si>
  <si>
    <t>Szekrény</t>
  </si>
  <si>
    <t>Szemetes konténer 1100L-es</t>
  </si>
  <si>
    <t>Színes TV</t>
  </si>
  <si>
    <t>Színes TV használt</t>
  </si>
  <si>
    <t>Színes TV Thomson</t>
  </si>
  <si>
    <t>Ülőbútor 2db</t>
  </si>
  <si>
    <t>Ülőgarnitúra</t>
  </si>
  <si>
    <t>Videólejátszó</t>
  </si>
  <si>
    <t>Videólejátszó 2db</t>
  </si>
  <si>
    <t>Zanussi hűtő</t>
  </si>
  <si>
    <t>Beépített szekr.1 iroda</t>
  </si>
  <si>
    <t>Fúvócső készlet közterület felügyeletre</t>
  </si>
  <si>
    <t>Gáz vízmelegítő 2db</t>
  </si>
  <si>
    <t>Gázkazán</t>
  </si>
  <si>
    <t>GPS Meridian parlagfű kereső</t>
  </si>
  <si>
    <t>Irodabútor</t>
  </si>
  <si>
    <t>Irodabútor jegyzői iroda</t>
  </si>
  <si>
    <t>Irodabútor műszaki csoport</t>
  </si>
  <si>
    <t>Irodabútor titkárnői iroda</t>
  </si>
  <si>
    <t>Mikrofon felszereléssel</t>
  </si>
  <si>
    <t>Nyomtató Titkárság</t>
  </si>
  <si>
    <t>Riasztó Önkorm.+óvoda</t>
  </si>
  <si>
    <t>Robotron írógép</t>
  </si>
  <si>
    <t>Spirálozó gép</t>
  </si>
  <si>
    <t>Szavazórendszer</t>
  </si>
  <si>
    <t>Tájékoztató tábla</t>
  </si>
  <si>
    <t>Telefonközpont számláló</t>
  </si>
  <si>
    <t>Worlpool automata mosógép</t>
  </si>
  <si>
    <t xml:space="preserve">Automata mosógép 4 db </t>
  </si>
  <si>
    <t>Babaház</t>
  </si>
  <si>
    <t>Edénytároló szekrény</t>
  </si>
  <si>
    <t>Fektetőtároló kocsi 2 db</t>
  </si>
  <si>
    <t>Fiókos szekrény 2 db</t>
  </si>
  <si>
    <t>Galéria fa</t>
  </si>
  <si>
    <t>Gáztűzhely</t>
  </si>
  <si>
    <t>Gáztűzhely VESTA</t>
  </si>
  <si>
    <t>Írásvetítő</t>
  </si>
  <si>
    <t>Játék konyhabútor garnitúra 2 db</t>
  </si>
  <si>
    <t>Minikonyha</t>
  </si>
  <si>
    <t xml:space="preserve">Mosogató medence 2 db </t>
  </si>
  <si>
    <t>OVI-KORONG (fazekas korong)</t>
  </si>
  <si>
    <t>Óvodai ritmuskészlet</t>
  </si>
  <si>
    <t>RM tálalókocsi polcos</t>
  </si>
  <si>
    <t>ROTIKOM kiscsúszda</t>
  </si>
  <si>
    <t>ROTIKOM nagycsúszda</t>
  </si>
  <si>
    <t>Színes hengersorok</t>
  </si>
  <si>
    <t xml:space="preserve">Színes televízió 3db </t>
  </si>
  <si>
    <t>Színes TV Orion CTV 2420 MTX</t>
  </si>
  <si>
    <t>Ülőgarnitúra sarok (iroda)</t>
  </si>
  <si>
    <t>Videó</t>
  </si>
  <si>
    <t>Videókamera JVC</t>
  </si>
  <si>
    <t>Videókamera SAMSUNG</t>
  </si>
  <si>
    <t>Fűkasza</t>
  </si>
  <si>
    <t>Kétirányú hótoló</t>
  </si>
  <si>
    <t>Fűnyíró kistraktor</t>
  </si>
  <si>
    <t>Honda kerti kapa</t>
  </si>
  <si>
    <t>Sószóró vontató</t>
  </si>
  <si>
    <t>Motoros kasza</t>
  </si>
  <si>
    <t>Kazán</t>
  </si>
  <si>
    <t>Járművek</t>
  </si>
  <si>
    <t>Belarus MTZ traktor</t>
  </si>
  <si>
    <t>GOLDINI Base 20 traktor</t>
  </si>
  <si>
    <t>GOLDINI traktor + pótkocsi</t>
  </si>
  <si>
    <t>GOLDINI EURO traktor</t>
  </si>
  <si>
    <t>Kamatsu Komb. Erőgép MÁV</t>
  </si>
  <si>
    <t>Magasnyomású csatornizáló b</t>
  </si>
  <si>
    <t>Pótkocsi</t>
  </si>
  <si>
    <t>Utánfutó Bagodi BP</t>
  </si>
  <si>
    <t>Wacker minikotrógép</t>
  </si>
  <si>
    <t>IFA W50 LA/Z tehergépkocsi</t>
  </si>
  <si>
    <t>Mercedes tehergépkocsi</t>
  </si>
  <si>
    <t>Ikarusz autóbusz</t>
  </si>
  <si>
    <t>Weimar</t>
  </si>
  <si>
    <t>0-ig leírt járművek</t>
  </si>
  <si>
    <t>OPEL ASTRA szem. Gépkocsi</t>
  </si>
  <si>
    <t>PRONAR kistraktor</t>
  </si>
  <si>
    <t>Rider önjáró fűnyíró</t>
  </si>
  <si>
    <t>T2K-kistraktor</t>
  </si>
  <si>
    <t>Toyota mikrobusz</t>
  </si>
  <si>
    <t>Peugeot bipper</t>
  </si>
  <si>
    <t>Pótkocsi billenős</t>
  </si>
  <si>
    <t>Kistraktor</t>
  </si>
  <si>
    <t>Állatok</t>
  </si>
  <si>
    <t>Juh 74db</t>
  </si>
  <si>
    <t>Szürke marha 4db</t>
  </si>
  <si>
    <t xml:space="preserve">Racka juh 22 db </t>
  </si>
  <si>
    <t>Racka kos 2 db</t>
  </si>
  <si>
    <t>Racka juh 3 db</t>
  </si>
  <si>
    <t xml:space="preserve">Tenyés kos </t>
  </si>
  <si>
    <t>Tenyész nyúl 41 db</t>
  </si>
  <si>
    <t>Üzemeltetésre átadott eszközök</t>
  </si>
  <si>
    <t>Gépek</t>
  </si>
  <si>
    <t>Hitachi bozótvágó kasza MÁV 11db</t>
  </si>
  <si>
    <t>Hitachi fűkasza MÁV 6 db</t>
  </si>
  <si>
    <t>Hitachi fűnyíró MÁV 16 db</t>
  </si>
  <si>
    <t>Motoros fűkasza Hitachi MÁV 14 db</t>
  </si>
  <si>
    <t>0-ra leírt gépek</t>
  </si>
  <si>
    <t>Motoros kasza MÁV 3db</t>
  </si>
  <si>
    <t>0-ra leírt járművek</t>
  </si>
  <si>
    <t>Szemétszállítójármű</t>
  </si>
  <si>
    <t xml:space="preserve">Összes forgalomképes vagyon: </t>
  </si>
  <si>
    <t>Korlátozott forgalomképes</t>
  </si>
  <si>
    <t>II. Tárgyi eszközök</t>
  </si>
  <si>
    <t>Ingatlanok:</t>
  </si>
  <si>
    <t>Telek:</t>
  </si>
  <si>
    <t>Eszköz neve</t>
  </si>
  <si>
    <t>Bruttó érték</t>
  </si>
  <si>
    <t>Kossuth L. u. 124. Óvoda-iskola</t>
  </si>
  <si>
    <t>1965</t>
  </si>
  <si>
    <t>Telek Bagolyvár Bartók N. u. 1.</t>
  </si>
  <si>
    <t>1186</t>
  </si>
  <si>
    <t>Telek Bartók tér 2. Bartók oktatás</t>
  </si>
  <si>
    <t>20/3</t>
  </si>
  <si>
    <t xml:space="preserve">Telek Bocskai u. 22. </t>
  </si>
  <si>
    <t>Telek Kossuth L. u. 150. Védőnők</t>
  </si>
  <si>
    <t>1999/1/a/2</t>
  </si>
  <si>
    <t>Telek Kossuth L. u. 62. Bölcsöde</t>
  </si>
  <si>
    <t>Telek Kossuth L. u. 95. TSZGK</t>
  </si>
  <si>
    <t>3210</t>
  </si>
  <si>
    <t>Telek Kossuth L. u. 40. Borostyán</t>
  </si>
  <si>
    <t>1450</t>
  </si>
  <si>
    <t>Telek Kossuth L. u. 29-33.</t>
  </si>
  <si>
    <t>315/a/2</t>
  </si>
  <si>
    <t>Telek Kóti u. 1. Iskola</t>
  </si>
  <si>
    <t>Telek Móra ebédlő Kossuth L. u.</t>
  </si>
  <si>
    <t>3209</t>
  </si>
  <si>
    <t>Telek Múzeum Kossuth L. u. 39.</t>
  </si>
  <si>
    <t>6</t>
  </si>
  <si>
    <t>Telek Sportpálya</t>
  </si>
  <si>
    <t>1266</t>
  </si>
  <si>
    <t>Telek szennyvíztisztító</t>
  </si>
  <si>
    <t>0218/2</t>
  </si>
  <si>
    <t>Telek Vörösmarty u. 1-7.</t>
  </si>
  <si>
    <t>311</t>
  </si>
  <si>
    <t>Telek Vörösmarty u. 1-7. Közp.</t>
  </si>
  <si>
    <t xml:space="preserve">Telek Városháza </t>
  </si>
  <si>
    <t>Telek Komlódi falvi óvoda</t>
  </si>
  <si>
    <t>2472</t>
  </si>
  <si>
    <t>Telek Körösparti Óvoda</t>
  </si>
  <si>
    <t>Telek Központi Óvoda</t>
  </si>
  <si>
    <t>Vésztői gépműhelynél telek Kossuth L. u. 37.</t>
  </si>
  <si>
    <t>Telek Sinka István Művelődési Központ</t>
  </si>
  <si>
    <t>35</t>
  </si>
  <si>
    <t>Telek Városi Könyvtár</t>
  </si>
  <si>
    <t>41/3</t>
  </si>
  <si>
    <t xml:space="preserve">Épületek </t>
  </si>
  <si>
    <t>Önkormány</t>
  </si>
  <si>
    <t>Bocskai u. 22 épület</t>
  </si>
  <si>
    <t>3416</t>
  </si>
  <si>
    <t>Bölcsöde épület</t>
  </si>
  <si>
    <t>Bölcsöde épülete Kossuth L. u. 6.</t>
  </si>
  <si>
    <t>Épület Bagolyvár</t>
  </si>
  <si>
    <t>Épület Bocskai u. 22.</t>
  </si>
  <si>
    <t>3146</t>
  </si>
  <si>
    <t>Épület Idősek Otthona</t>
  </si>
  <si>
    <t>Épület Kossuth L. u. 150.</t>
  </si>
  <si>
    <t xml:space="preserve">Irodaépület Kossuth L. u. 37. </t>
  </si>
  <si>
    <t>313</t>
  </si>
  <si>
    <t>Múzeum Kossuth L. u. 39.</t>
  </si>
  <si>
    <t>Orvosi Rendelő Kossuth L. u. 29-33.</t>
  </si>
  <si>
    <t>Óvoda Irodaépület (Bölcsöde)</t>
  </si>
  <si>
    <t>1471</t>
  </si>
  <si>
    <t>Raktár Kossuth L.u. 37.</t>
  </si>
  <si>
    <t>Sport Klubhelyiség Sporttelep</t>
  </si>
  <si>
    <t>Sport Öltöző Sporttelep</t>
  </si>
  <si>
    <t>Szabó Pál Ált. Isk. fejlesztése</t>
  </si>
  <si>
    <t>Szerelőcsarnok Kossuth L. u. 37.</t>
  </si>
  <si>
    <t>Tájház Kossuth L. u. 14.</t>
  </si>
  <si>
    <t>1432</t>
  </si>
  <si>
    <t>TSZGK épülete Kossuth L. u. 95</t>
  </si>
  <si>
    <t>Bartók okt. egység Bartók tér 2.</t>
  </si>
  <si>
    <t>Bartók okt. egység lapostetős</t>
  </si>
  <si>
    <t>Iroda épület Kossuth L. u. 49-51.</t>
  </si>
  <si>
    <t>41/1</t>
  </si>
  <si>
    <t>Kazánház kialakítása 1.sz helyszín</t>
  </si>
  <si>
    <t>Kazánház kialakítása 2.sz helyszín</t>
  </si>
  <si>
    <t>Központi Kazánház</t>
  </si>
  <si>
    <t>Központi oktatási egység épülete</t>
  </si>
  <si>
    <t>Móra ebédlő Kossuth L. u. 97.</t>
  </si>
  <si>
    <t>Tornaterem Kossuth L. u. 124.</t>
  </si>
  <si>
    <t>Tornaterem Kossuth L. u. 43 épület</t>
  </si>
  <si>
    <t>Városháza Kossuth L. u. 62.</t>
  </si>
  <si>
    <t>Sinka István Művelődési Központ épülete</t>
  </si>
  <si>
    <t>Városi Könyvtár épülete</t>
  </si>
  <si>
    <t>Irodaépület, Várkonyi u. 35/A</t>
  </si>
  <si>
    <t>1469/2, 1472</t>
  </si>
  <si>
    <t>Épület Komódi  falvi Óvoda</t>
  </si>
  <si>
    <t>Épület Körösparti óvoda</t>
  </si>
  <si>
    <t>1218</t>
  </si>
  <si>
    <t>Épület Közpotni óvoda</t>
  </si>
  <si>
    <t>Kóti oktatási egység Kóti út. 10.</t>
  </si>
  <si>
    <t>1150</t>
  </si>
  <si>
    <t>Móra oktatási egység Kossuth L.</t>
  </si>
  <si>
    <t>Állatvásártér mázsaház</t>
  </si>
  <si>
    <t>2088</t>
  </si>
  <si>
    <t>TSZGK épülete Kossuth L. u. 95.</t>
  </si>
  <si>
    <t>Csobogó Kossuth L. u. 39. előtt</t>
  </si>
  <si>
    <t>Gyepmesteri telep</t>
  </si>
  <si>
    <t>Játszótér Műv. Központnál</t>
  </si>
  <si>
    <t>Kerékpártároló Kossuth L. u .37.</t>
  </si>
  <si>
    <t>Köztéri kút</t>
  </si>
  <si>
    <t>Nyitott szín Kossuth L. u. 37.</t>
  </si>
  <si>
    <t>Piactér Wesselényi u.</t>
  </si>
  <si>
    <t>Állatvásártér</t>
  </si>
  <si>
    <t>Bitumenes pálya Szabó Pál Ált. Isk.</t>
  </si>
  <si>
    <t>Műfüves pálya</t>
  </si>
  <si>
    <t>Szabó Pál portré szobor</t>
  </si>
  <si>
    <t>Tövishúzó nő szobor</t>
  </si>
  <si>
    <t>Kerékpártároló Központi Óvoda</t>
  </si>
  <si>
    <t>Esztergaműhely Kossuth L. u. 37.</t>
  </si>
  <si>
    <t xml:space="preserve">Kazánház Kossuth L. u. 37. </t>
  </si>
  <si>
    <t>Kerítés Kossuth L. u. 95. TSZGK</t>
  </si>
  <si>
    <t>Kerítés Óvoda</t>
  </si>
  <si>
    <t xml:space="preserve">Kerítés Bartók tér 2. </t>
  </si>
  <si>
    <t>Kerítés Bocskai u. 22.</t>
  </si>
  <si>
    <t>Kerítés Kossuth L. u. 124.</t>
  </si>
  <si>
    <t>Kerítés Kóti út 10.</t>
  </si>
  <si>
    <t>Kerítés Móra ebédlő Kossuth L. u.</t>
  </si>
  <si>
    <t>Kerítés Vörösmarty u. 1-7.</t>
  </si>
  <si>
    <t>Kerítés Komlódifalvi óvoda</t>
  </si>
  <si>
    <t>Kerítés Körösparti óvoda</t>
  </si>
  <si>
    <t>Kerítés Központi óvoda</t>
  </si>
  <si>
    <t>Ültetvények</t>
  </si>
  <si>
    <t>Gyümölcsfa ültetvény</t>
  </si>
  <si>
    <t>Energiafűz ültetvény</t>
  </si>
  <si>
    <t>Befejezettlen beruházások</t>
  </si>
  <si>
    <t>Idősek otthona bővítés</t>
  </si>
  <si>
    <t>Barsi Dénes mellszobor</t>
  </si>
  <si>
    <t>Bibó István mellszobor</t>
  </si>
  <si>
    <t>Czine Mihály mellszobor</t>
  </si>
  <si>
    <t>Erdei Ferenc mellszobor</t>
  </si>
  <si>
    <t>Erdélyi József mellszobor</t>
  </si>
  <si>
    <t>Féja Géza mellszobor</t>
  </si>
  <si>
    <t>Felszabadulási emlékmű</t>
  </si>
  <si>
    <t>Györffy István mellszobor</t>
  </si>
  <si>
    <t>helyi közfoglalkoztatás;</t>
  </si>
  <si>
    <t>Hegyesi János mellszobor</t>
  </si>
  <si>
    <t>Illyés Gyula mellszobor</t>
  </si>
  <si>
    <t>Kardos László mellszobor</t>
  </si>
  <si>
    <t>Kovács Imre mellszobor</t>
  </si>
  <si>
    <t>Leiner Gyula mellszobor</t>
  </si>
  <si>
    <t>Nagy László mellszobor</t>
  </si>
  <si>
    <t>Németh László mellszobor</t>
  </si>
  <si>
    <t>Püski Sándor mellszobor</t>
  </si>
  <si>
    <t>Rendőrségi szobrok</t>
  </si>
  <si>
    <t>Sinka István mellszobor</t>
  </si>
  <si>
    <t>Sinka István szobor</t>
  </si>
  <si>
    <t>Szabó Pál mellszobor</t>
  </si>
  <si>
    <t>Tamási Áron mellszobor</t>
  </si>
  <si>
    <t>Veres Péter mellszobor</t>
  </si>
  <si>
    <t>Világháborúk és forradalma emlék</t>
  </si>
  <si>
    <t>Notebook TÁMOP-3.1.7-11/2-2014</t>
  </si>
  <si>
    <t>Notebook TÁMOP-3.1.7-11/2-2015</t>
  </si>
  <si>
    <t>Notebook Dell Inspiron</t>
  </si>
  <si>
    <t>Nyomtató KYOCERA FS-C8252</t>
  </si>
  <si>
    <t>Projektor BENQ TÁMOP-3.1.7-11</t>
  </si>
  <si>
    <t>Projektor BENQ TÁMOP-3.1.7-12</t>
  </si>
  <si>
    <t>Projektor EPSON EB-435W</t>
  </si>
  <si>
    <t>Router</t>
  </si>
  <si>
    <t>Számítógép TIOP-1.2.3-11/1-2014</t>
  </si>
  <si>
    <t>Számítógép TIOP-1.2.3-11/1-2014 9 db</t>
  </si>
  <si>
    <t>Szerver számítógép FUJITSU TXZ</t>
  </si>
  <si>
    <t>TYSSO vonalkód olvasó</t>
  </si>
  <si>
    <t>0-ra leírt ügyviteli és számtech. Eszközök</t>
  </si>
  <si>
    <t>BENQ MX511 Projektor TÁMOP</t>
  </si>
  <si>
    <t>HP LaserJet CP 5225 DN nyomtató</t>
  </si>
  <si>
    <t>KONICA fénymásoló</t>
  </si>
  <si>
    <t>Multimédiás számítógép konfiguráció 3 db</t>
  </si>
  <si>
    <t>OFFICE számítógép konfiguráció 7 db</t>
  </si>
  <si>
    <t>XEROX WORK Centre fénymásoló</t>
  </si>
  <si>
    <t>Gépek, berendezések</t>
  </si>
  <si>
    <t>Alu tarórendszer EMVA-6.463.0</t>
  </si>
  <si>
    <t>Fényvezérlő MagicQ PC Wing 2*</t>
  </si>
  <si>
    <t>Hordozható doboz EMVA-6.463.</t>
  </si>
  <si>
    <t>Kábel és csatlakozó szett EMVA-</t>
  </si>
  <si>
    <t>LED lámpa EMVA-9.463.02.01- 6 db</t>
  </si>
  <si>
    <t>LED robotlámpa EMVA-6.463.02.01- 6 db</t>
  </si>
  <si>
    <t>Robotlámpa 24 db EMVA-6.463.02.01-</t>
  </si>
  <si>
    <t>SXS kamdorder szett EMVA-6.463</t>
  </si>
  <si>
    <t>600l-es fogyasztó</t>
  </si>
  <si>
    <t>Állvány</t>
  </si>
  <si>
    <t>BCS kévekötő adapter</t>
  </si>
  <si>
    <t>CFD-700 11 tálcás aszalógép</t>
  </si>
  <si>
    <t>Fényrendszer EMVA-6.463.02.01</t>
  </si>
  <si>
    <t>GZS-214 gázüzem főzőzsámoly</t>
  </si>
  <si>
    <t>Hangszer mikrofonnal EMVA</t>
  </si>
  <si>
    <t>Hűtő konténer</t>
  </si>
  <si>
    <t>Hűtőkamra aggregát</t>
  </si>
  <si>
    <t>Ipari gáztűzhely 6 égővel</t>
  </si>
  <si>
    <t>KG-501 burgonyakoptató</t>
  </si>
  <si>
    <t>Kombinált konyhai gép</t>
  </si>
  <si>
    <t>Kosaras mosogató, fertőtlenítő gép</t>
  </si>
  <si>
    <t>Kultivátor használt</t>
  </si>
  <si>
    <t>Öccsecsukható EMVA-6.463.02.01.</t>
  </si>
  <si>
    <t>RKG-200 gázüzem üst</t>
  </si>
  <si>
    <t>RKG-400 gázózem üst</t>
  </si>
  <si>
    <t>SXS kamkorder szett EMVA-6.463.02.01</t>
  </si>
  <si>
    <t>SXS kamkorder szett+kamerállvány</t>
  </si>
  <si>
    <t>Szántóföldi permetező</t>
  </si>
  <si>
    <t>Vákuum csomagoló</t>
  </si>
  <si>
    <t>Vetőgép SPC használt</t>
  </si>
  <si>
    <t>Videókeverő és rögzítő rendszer</t>
  </si>
  <si>
    <t>Zöldség kockázó és szeletelő</t>
  </si>
  <si>
    <t>Braille feliratok 10 db</t>
  </si>
  <si>
    <t>CANON EOS 1000D 10mMP fényképezőgép</t>
  </si>
  <si>
    <t>Digitális fényképező gép S630</t>
  </si>
  <si>
    <t>Kamera SONY HPR</t>
  </si>
  <si>
    <t>LG 32 LD 350 3L LCD TV TÁM</t>
  </si>
  <si>
    <t>Szünetmentes tápegység TIOP-1.</t>
  </si>
  <si>
    <t>Televízió SAMSUNG</t>
  </si>
  <si>
    <t>Schagerl TB45 OG harsona</t>
  </si>
  <si>
    <t>Szaxofon AMATI AK AAS-32</t>
  </si>
  <si>
    <t>Trombita</t>
  </si>
  <si>
    <t>YAMAHA C LP 320 Digitális zongora</t>
  </si>
  <si>
    <t>szoftver FineReadder (iktató programhoz)</t>
  </si>
  <si>
    <t>YAMAHA YAS-275 Szaxofon</t>
  </si>
  <si>
    <t>0-ra leírt Gépek, berendezések</t>
  </si>
  <si>
    <t>Hallásvizsgáéó</t>
  </si>
  <si>
    <t>Világteszt</t>
  </si>
  <si>
    <t>Biztonysági berendezés</t>
  </si>
  <si>
    <t>Égető kemence</t>
  </si>
  <si>
    <t>Fodrászpult</t>
  </si>
  <si>
    <t>Hűtőszekrény M24 600L</t>
  </si>
  <si>
    <t>Hűtővitrin Léda típusú</t>
  </si>
  <si>
    <t>Keverőpult</t>
  </si>
  <si>
    <t>Korongozó eszközök</t>
  </si>
  <si>
    <t>Mikrofon</t>
  </si>
  <si>
    <t>Mikrofon Shure</t>
  </si>
  <si>
    <t>Mosógép</t>
  </si>
  <si>
    <t>Páncélszekrény TOLPI</t>
  </si>
  <si>
    <t>Riasztó berendezés</t>
  </si>
  <si>
    <t>SAMSUNG TV</t>
  </si>
  <si>
    <t>Színpadi bársonyfüggöny</t>
  </si>
  <si>
    <t>Térmikrofon Stage Line ECM-92</t>
  </si>
  <si>
    <t>Thomson videórecorder</t>
  </si>
  <si>
    <t>YAMAHA hangerősítő rendszer</t>
  </si>
  <si>
    <t>BS Trombita 255447/1073</t>
  </si>
  <si>
    <t>Clarinét AMATI</t>
  </si>
  <si>
    <t>Csajka pianó (118-as terem)</t>
  </si>
  <si>
    <t>Gitár erősítő</t>
  </si>
  <si>
    <t>Harsona tokkal</t>
  </si>
  <si>
    <t>Koncert zongora Rösler</t>
  </si>
  <si>
    <t>Kürt (Pavott)</t>
  </si>
  <si>
    <t>Petrof pianinó</t>
  </si>
  <si>
    <t>Schogerl trombita 1000L</t>
  </si>
  <si>
    <t>Trombita AMANTI</t>
  </si>
  <si>
    <t>Vadászkürt HOYER 4410</t>
  </si>
  <si>
    <t>YAHAMA furulya</t>
  </si>
  <si>
    <t>CSM URBANUS közösségi busz</t>
  </si>
  <si>
    <t>Használt Mitsubishi kistraktor</t>
  </si>
  <si>
    <t>Pótkocsi használt</t>
  </si>
  <si>
    <t>7.ö. Meglévő kez. Ép. Felújítása</t>
  </si>
  <si>
    <t>7.ö. Techn. Épület 2. szint</t>
  </si>
  <si>
    <t>Gravitációs bekötőcsatornák (1-2-3-5-6-8-9-10</t>
  </si>
  <si>
    <t>Gravitációs gyűjtőhálózat (1-2-3-5-6-8-9-10</t>
  </si>
  <si>
    <t>Nyomóvezetékek (11-2-3-5-6-8-9-10</t>
  </si>
  <si>
    <t>Nyomóvezetékek 100 mm (1-2-3-5-6-8-9-10</t>
  </si>
  <si>
    <t>Szennyvízátemelők 1,6 m (1-2-3-5-6-8-9-10</t>
  </si>
  <si>
    <t>Szennyvízátemelők 2,0 m (1-2-3-5-6-8-9-10</t>
  </si>
  <si>
    <t>Szerelvénykezelő aknák (1-2-3-5-6-8-9-10</t>
  </si>
  <si>
    <t>Vízmérő aknák (1-2-3-5-6-8-9-10</t>
  </si>
  <si>
    <t>7.ö. Átemelő műtárgy</t>
  </si>
  <si>
    <t>7.ö. Bekötőcsatornák</t>
  </si>
  <si>
    <t>7.ö. Fertőtlenítő medence</t>
  </si>
  <si>
    <t>7.ö. Fölösiszap techn. Vez.</t>
  </si>
  <si>
    <t>7.ö. Gravitációs gyűjtőhálózat</t>
  </si>
  <si>
    <t>7.ö. Mosatóvíz technológia veze</t>
  </si>
  <si>
    <t>7.ö. Nyomóvezeték</t>
  </si>
  <si>
    <t>7.ö. Térburkolat ép. Előtt</t>
  </si>
  <si>
    <t>7.ö.Biológia műtárgy</t>
  </si>
  <si>
    <t xml:space="preserve">7.ö. Csurgalékvíz techn. Vez. </t>
  </si>
  <si>
    <t>7.ö. H-2, H-3, H-4 TECHN. Vez.</t>
  </si>
  <si>
    <t>7.ö. H-5, H-6 techn. Vez.</t>
  </si>
  <si>
    <t>7.ö. Iszaptároló műtárgy</t>
  </si>
  <si>
    <t>7.ö. Ivóvíz tech. Vez.</t>
  </si>
  <si>
    <t>7.ö. Járdaburkolat ép. Előtt</t>
  </si>
  <si>
    <t>7.ö. Kerítésvasbeton oszlopon</t>
  </si>
  <si>
    <t>7.ö. Levegp techn. Vez.</t>
  </si>
  <si>
    <t>7.ö. Levegővez. Techn. Vez.</t>
  </si>
  <si>
    <t>7.ö. Sűrített iszap techn.</t>
  </si>
  <si>
    <t>7.ö. Szennyvíz techn. Vez.</t>
  </si>
  <si>
    <t>7.ö. Szip. Szennyvíz fog. Műtárgy</t>
  </si>
  <si>
    <t>7.ö. Szippantott szennyvíz techn. Vez.</t>
  </si>
  <si>
    <t>7.ö. Tereprendezés</t>
  </si>
  <si>
    <t>7.ö. Uszadék és homokfogó</t>
  </si>
  <si>
    <t>7.ö. Vasszulfát techn. Vez.</t>
  </si>
  <si>
    <t>Bekötő csatornák IV. öbl.</t>
  </si>
  <si>
    <t>Gravitációs gyűjtőhálózat IV. öbl</t>
  </si>
  <si>
    <t>Ivóvíz hálózat</t>
  </si>
  <si>
    <t>Kommunális szennyvíztisztító</t>
  </si>
  <si>
    <t>Regionális ivóvíz</t>
  </si>
  <si>
    <t>Szennyvíz nyomóvez. IV. öbl.</t>
  </si>
  <si>
    <t>Szennyvízátem. Műtárgy IV. öbl.</t>
  </si>
  <si>
    <t>Szennyvízhálózat</t>
  </si>
  <si>
    <t>Szerelvénykezelő akna</t>
  </si>
  <si>
    <t>Vízmérő akna IV. öbl.</t>
  </si>
  <si>
    <t>Biofilterek (1-2-3-5-6-8-9-10-11)</t>
  </si>
  <si>
    <t>Elektromos berendezések 1-2-3-5-6-8-9-10-11)</t>
  </si>
  <si>
    <t>Folyamatirányítási-jelzésátvitel (1-2-3-5-6-8-9-10-11</t>
  </si>
  <si>
    <t>Mennyiségmérők (1-2-3-5-6-8-9-10-11</t>
  </si>
  <si>
    <t>Mennyiségmérők ivóíz (1-2-3-5-6-8-9-10-11</t>
  </si>
  <si>
    <t>Szennyvíz szivattyúk és szerelvények</t>
  </si>
  <si>
    <t>7.ö. Közp. Fázisjav.berend.</t>
  </si>
  <si>
    <t>7.ö. 7. sz. átem. Berendezés</t>
  </si>
  <si>
    <t>7.ö. Beép biofilter</t>
  </si>
  <si>
    <t>7.ö. Szintmérő</t>
  </si>
  <si>
    <t>7.ö. Vill. Ir. Ber. Átemelők</t>
  </si>
  <si>
    <t>7.ö. Vill. Ir. Rensz. 1. átem.</t>
  </si>
  <si>
    <t>7.ö. Oldott oc. Szint. Mérő</t>
  </si>
  <si>
    <t>7.ö. Amóniamérő</t>
  </si>
  <si>
    <t>7.ö. Beép. Szennyvízszivattyú</t>
  </si>
  <si>
    <t>7.ö. Flygh keverő</t>
  </si>
  <si>
    <t>7.ö. Flygh szivattyú</t>
  </si>
  <si>
    <t>7.ö. Flygh Mély-levegőztető</t>
  </si>
  <si>
    <t>7.ö. Folyamatir. Szám. Gép</t>
  </si>
  <si>
    <t>7.ö. Frekvencia váltó</t>
  </si>
  <si>
    <t>7.ö. Fúvógép robox</t>
  </si>
  <si>
    <t>7.ö. Fúvógép Robushi</t>
  </si>
  <si>
    <t>7.ö. Fúvógépek Robushi</t>
  </si>
  <si>
    <t>7.ö. Gépi tisztítórács</t>
  </si>
  <si>
    <t>7.ö. Hőmérséklet támadó</t>
  </si>
  <si>
    <t>7.ö. Iszap fela. Sziv.</t>
  </si>
  <si>
    <t>7.ö. Iszapvíztelenítő</t>
  </si>
  <si>
    <t>7.ö. Kézi tiszt. Durvarács</t>
  </si>
  <si>
    <t>7.ö. Kompresszor iszapvíz</t>
  </si>
  <si>
    <t>7.ö. LOWARA sziv.fer.medence</t>
  </si>
  <si>
    <t>7.ö. Mennyiségmérő</t>
  </si>
  <si>
    <t>7.ö. Mennyiségmérő Siemens</t>
  </si>
  <si>
    <t>7.ö. Nitrátmérő szondás</t>
  </si>
  <si>
    <t>7.ö. Polielektrolit adagoló</t>
  </si>
  <si>
    <t>7.ö. Radaros szintmérő</t>
  </si>
  <si>
    <t>7.ö. SAA PCD-2</t>
  </si>
  <si>
    <t>7.ö. Techn. Ép. Szeméttároló</t>
  </si>
  <si>
    <t>7.ö. Tolózár fert. Medence</t>
  </si>
  <si>
    <t>7.ö. URH rádió</t>
  </si>
  <si>
    <t>7.ö. Uszadék homokfogó</t>
  </si>
  <si>
    <t>7.ö. Vegyestartály müa.</t>
  </si>
  <si>
    <t>7.ö.Villamos beren. Térvil.</t>
  </si>
  <si>
    <t>7.ö. Vízmérő óra</t>
  </si>
  <si>
    <t>Biofilter IV.</t>
  </si>
  <si>
    <t>Elektromos berendezések</t>
  </si>
  <si>
    <t>Folyamatirányító rendszer IV.</t>
  </si>
  <si>
    <t xml:space="preserve">Mennyiségmérő IV. </t>
  </si>
  <si>
    <t>Szennyvízszivattyú IV.</t>
  </si>
  <si>
    <t>7.ö. Traktor GOLDINI</t>
  </si>
  <si>
    <t>7.ö. Traktor pótkocsi</t>
  </si>
  <si>
    <t>Részesedés:</t>
  </si>
  <si>
    <t>Összes korlátozottan forgalomképes vagyon:</t>
  </si>
  <si>
    <t>Forgalomképtelen</t>
  </si>
  <si>
    <t>II. Tárgyi eszközk</t>
  </si>
  <si>
    <t>Ingatlanok</t>
  </si>
  <si>
    <t>Állati hulladék lerakó</t>
  </si>
  <si>
    <t>0289/74</t>
  </si>
  <si>
    <t>91</t>
  </si>
  <si>
    <t>0289/197</t>
  </si>
  <si>
    <t>0256/2</t>
  </si>
  <si>
    <t>0250/17</t>
  </si>
  <si>
    <t>165</t>
  </si>
  <si>
    <t>219</t>
  </si>
  <si>
    <t>0289/16</t>
  </si>
  <si>
    <t>Csatorna</t>
  </si>
  <si>
    <t>2146</t>
  </si>
  <si>
    <t>4206</t>
  </si>
  <si>
    <t>4387/2</t>
  </si>
  <si>
    <t>2144</t>
  </si>
  <si>
    <t>1297</t>
  </si>
  <si>
    <t>2206</t>
  </si>
  <si>
    <t>435</t>
  </si>
  <si>
    <t>433</t>
  </si>
  <si>
    <t>Földút</t>
  </si>
  <si>
    <t>4568</t>
  </si>
  <si>
    <t>4616</t>
  </si>
  <si>
    <t>4212</t>
  </si>
  <si>
    <t>4411</t>
  </si>
  <si>
    <t>4615</t>
  </si>
  <si>
    <t>4591</t>
  </si>
  <si>
    <t>4544</t>
  </si>
  <si>
    <t>4518</t>
  </si>
  <si>
    <t>4501</t>
  </si>
  <si>
    <t>4275</t>
  </si>
  <si>
    <t>4250</t>
  </si>
  <si>
    <t>4165</t>
  </si>
  <si>
    <t>4038</t>
  </si>
  <si>
    <t>4015</t>
  </si>
  <si>
    <t>4001</t>
  </si>
  <si>
    <t>3799</t>
  </si>
  <si>
    <t>3746</t>
  </si>
  <si>
    <t>4617</t>
  </si>
  <si>
    <t>3628</t>
  </si>
  <si>
    <t>2092</t>
  </si>
  <si>
    <t>1734</t>
  </si>
  <si>
    <t>1679</t>
  </si>
  <si>
    <t>446</t>
  </si>
  <si>
    <t>615</t>
  </si>
  <si>
    <t>1414</t>
  </si>
  <si>
    <t>1412</t>
  </si>
  <si>
    <t>1420</t>
  </si>
  <si>
    <t>639</t>
  </si>
  <si>
    <t>1303</t>
  </si>
  <si>
    <t>1895</t>
  </si>
  <si>
    <t>1903</t>
  </si>
  <si>
    <t>884</t>
  </si>
  <si>
    <t>1401</t>
  </si>
  <si>
    <t>1393</t>
  </si>
  <si>
    <t>440</t>
  </si>
  <si>
    <t>360</t>
  </si>
  <si>
    <t>1086</t>
  </si>
  <si>
    <t>1423</t>
  </si>
  <si>
    <t>1246</t>
  </si>
  <si>
    <t>1257</t>
  </si>
  <si>
    <t>800</t>
  </si>
  <si>
    <t>929</t>
  </si>
  <si>
    <t>1740</t>
  </si>
  <si>
    <t>3508</t>
  </si>
  <si>
    <t>1907</t>
  </si>
  <si>
    <t>3294</t>
  </si>
  <si>
    <t>3331/2</t>
  </si>
  <si>
    <t>1631</t>
  </si>
  <si>
    <t>3296</t>
  </si>
  <si>
    <t>1418</t>
  </si>
  <si>
    <t>952</t>
  </si>
  <si>
    <t>4317</t>
  </si>
  <si>
    <t>1416</t>
  </si>
  <si>
    <t>4342</t>
  </si>
  <si>
    <t>4359</t>
  </si>
  <si>
    <t>169/1</t>
  </si>
  <si>
    <t>0550/2</t>
  </si>
  <si>
    <t>0164/5</t>
  </si>
  <si>
    <t>0130/10</t>
  </si>
  <si>
    <t>035/24</t>
  </si>
  <si>
    <t>028/16</t>
  </si>
  <si>
    <t>035/2</t>
  </si>
  <si>
    <t>0264/36</t>
  </si>
  <si>
    <t>0258/13</t>
  </si>
  <si>
    <t>0258/11</t>
  </si>
  <si>
    <t>0226/39</t>
  </si>
  <si>
    <t>0289/227</t>
  </si>
  <si>
    <t>0357/7</t>
  </si>
  <si>
    <t>0293/9</t>
  </si>
  <si>
    <t>0278/22</t>
  </si>
  <si>
    <t>0276/9</t>
  </si>
  <si>
    <t>0172/1</t>
  </si>
  <si>
    <t>027</t>
  </si>
  <si>
    <t>0617/10</t>
  </si>
  <si>
    <t>0611/14</t>
  </si>
  <si>
    <t>0608/5</t>
  </si>
  <si>
    <t>0600/14</t>
  </si>
  <si>
    <t>0549/4</t>
  </si>
  <si>
    <t>0545/2</t>
  </si>
  <si>
    <t>0767/6</t>
  </si>
  <si>
    <t>0754/14</t>
  </si>
  <si>
    <t>0761/25</t>
  </si>
  <si>
    <t>0761/12</t>
  </si>
  <si>
    <t>0723/23</t>
  </si>
  <si>
    <t>0732/17</t>
  </si>
  <si>
    <t>0522/6</t>
  </si>
  <si>
    <t>0513/19</t>
  </si>
  <si>
    <t>0479/30</t>
  </si>
  <si>
    <t>0494/8</t>
  </si>
  <si>
    <t>0463/19</t>
  </si>
  <si>
    <t>0306/28</t>
  </si>
  <si>
    <t>0289/4</t>
  </si>
  <si>
    <t>0276/13</t>
  </si>
  <si>
    <t>0270/11</t>
  </si>
  <si>
    <t>0193/7</t>
  </si>
  <si>
    <t>0172/2</t>
  </si>
  <si>
    <t>012/13</t>
  </si>
  <si>
    <t>0625/17</t>
  </si>
  <si>
    <t>0611/5</t>
  </si>
  <si>
    <t>0600/29</t>
  </si>
  <si>
    <t>0590/4</t>
  </si>
  <si>
    <t>0548/1</t>
  </si>
  <si>
    <t>0776/14</t>
  </si>
  <si>
    <t>0754/23</t>
  </si>
  <si>
    <t>0754/6</t>
  </si>
  <si>
    <t>0698/4</t>
  </si>
  <si>
    <t>0761/20</t>
  </si>
  <si>
    <t>0739/5</t>
  </si>
  <si>
    <t>0723/7</t>
  </si>
  <si>
    <t>0663/17</t>
  </si>
  <si>
    <t>0549/17</t>
  </si>
  <si>
    <t>0549/10</t>
  </si>
  <si>
    <t>0532/9</t>
  </si>
  <si>
    <t>0523/7</t>
  </si>
  <si>
    <t>0522/14</t>
  </si>
  <si>
    <t>0505/8</t>
  </si>
  <si>
    <t>0484/9</t>
  </si>
  <si>
    <t>0484/5</t>
  </si>
  <si>
    <t>0479/29</t>
  </si>
  <si>
    <t>0754/24</t>
  </si>
  <si>
    <t>694</t>
  </si>
  <si>
    <t>0652/11</t>
  </si>
  <si>
    <t>0479/26</t>
  </si>
  <si>
    <t>0479/24</t>
  </si>
  <si>
    <t>0479/12</t>
  </si>
  <si>
    <t>0473/147</t>
  </si>
  <si>
    <t>0473/99</t>
  </si>
  <si>
    <t>0473/98</t>
  </si>
  <si>
    <t>0473/13</t>
  </si>
  <si>
    <t>0439/51</t>
  </si>
  <si>
    <t>0439/29</t>
  </si>
  <si>
    <t>0439/21</t>
  </si>
  <si>
    <t>0355/3</t>
  </si>
  <si>
    <t>0335/8</t>
  </si>
  <si>
    <t>0332/12</t>
  </si>
  <si>
    <t>0324/4</t>
  </si>
  <si>
    <t>0315/10</t>
  </si>
  <si>
    <t>0281/26</t>
  </si>
  <si>
    <t>651</t>
  </si>
  <si>
    <t>675</t>
  </si>
  <si>
    <t>718</t>
  </si>
  <si>
    <t>705</t>
  </si>
  <si>
    <t>186</t>
  </si>
  <si>
    <t>491</t>
  </si>
  <si>
    <t>0490/4</t>
  </si>
  <si>
    <t>774</t>
  </si>
  <si>
    <t>766</t>
  </si>
  <si>
    <t>0775/1</t>
  </si>
  <si>
    <t>305</t>
  </si>
  <si>
    <t>760</t>
  </si>
  <si>
    <t>527</t>
  </si>
  <si>
    <t>180</t>
  </si>
  <si>
    <t>0312/1</t>
  </si>
  <si>
    <t>64</t>
  </si>
  <si>
    <t>63</t>
  </si>
  <si>
    <t>62</t>
  </si>
  <si>
    <t>42</t>
  </si>
  <si>
    <t>275</t>
  </si>
  <si>
    <t>0418/2</t>
  </si>
  <si>
    <t>379</t>
  </si>
  <si>
    <t>304</t>
  </si>
  <si>
    <t>727</t>
  </si>
  <si>
    <t>551</t>
  </si>
  <si>
    <t>32</t>
  </si>
  <si>
    <t>26</t>
  </si>
  <si>
    <t>616</t>
  </si>
  <si>
    <t>636</t>
  </si>
  <si>
    <t>659</t>
  </si>
  <si>
    <t>0648/2</t>
  </si>
  <si>
    <t>0648/1</t>
  </si>
  <si>
    <t>654</t>
  </si>
  <si>
    <t>642</t>
  </si>
  <si>
    <t>662</t>
  </si>
  <si>
    <t>626</t>
  </si>
  <si>
    <t>271</t>
  </si>
  <si>
    <t>296</t>
  </si>
  <si>
    <t>480</t>
  </si>
  <si>
    <t>0472/1</t>
  </si>
  <si>
    <t>466</t>
  </si>
  <si>
    <t>0467/24</t>
  </si>
  <si>
    <t>253</t>
  </si>
  <si>
    <t>0279/2</t>
  </si>
  <si>
    <t>0277/2</t>
  </si>
  <si>
    <t>444</t>
  </si>
  <si>
    <t>0350/1</t>
  </si>
  <si>
    <t>0289/31</t>
  </si>
  <si>
    <t>0289/12</t>
  </si>
  <si>
    <t>0289/22</t>
  </si>
  <si>
    <t>0537/1</t>
  </si>
  <si>
    <t>236</t>
  </si>
  <si>
    <t>610</t>
  </si>
  <si>
    <t>044/2</t>
  </si>
  <si>
    <t>212</t>
  </si>
  <si>
    <t>72</t>
  </si>
  <si>
    <t>46</t>
  </si>
  <si>
    <t>779</t>
  </si>
  <si>
    <t>011/6</t>
  </si>
  <si>
    <t>0336/2</t>
  </si>
  <si>
    <t>0339/2</t>
  </si>
  <si>
    <t>745</t>
  </si>
  <si>
    <t>661</t>
  </si>
  <si>
    <t>0456/3</t>
  </si>
  <si>
    <t>0410/2</t>
  </si>
  <si>
    <t>314</t>
  </si>
  <si>
    <t>247</t>
  </si>
  <si>
    <t>255</t>
  </si>
  <si>
    <t>0272/1</t>
  </si>
  <si>
    <t>621</t>
  </si>
  <si>
    <t>592</t>
  </si>
  <si>
    <t>25</t>
  </si>
  <si>
    <t>329</t>
  </si>
  <si>
    <t>0502/1</t>
  </si>
  <si>
    <t>0488/7</t>
  </si>
  <si>
    <t>510</t>
  </si>
  <si>
    <t>0513/4</t>
  </si>
  <si>
    <t>257</t>
  </si>
  <si>
    <t>069/1</t>
  </si>
  <si>
    <t>0269/2</t>
  </si>
  <si>
    <t>595</t>
  </si>
  <si>
    <t>624</t>
  </si>
  <si>
    <t>697</t>
  </si>
  <si>
    <t>05/113</t>
  </si>
  <si>
    <t>015/1</t>
  </si>
  <si>
    <t>0220/16</t>
  </si>
  <si>
    <t>0272/2</t>
  </si>
  <si>
    <t>297</t>
  </si>
  <si>
    <t>0478/1</t>
  </si>
  <si>
    <t>460</t>
  </si>
  <si>
    <t>251</t>
  </si>
  <si>
    <t>0513/3</t>
  </si>
  <si>
    <t>249</t>
  </si>
  <si>
    <t>284</t>
  </si>
  <si>
    <t>0350/5</t>
  </si>
  <si>
    <t>282</t>
  </si>
  <si>
    <t>0289/28</t>
  </si>
  <si>
    <t>0289/33</t>
  </si>
  <si>
    <t>209</t>
  </si>
  <si>
    <t>0289/14</t>
  </si>
  <si>
    <t>0522/3</t>
  </si>
  <si>
    <t>0532/6</t>
  </si>
  <si>
    <t>241</t>
  </si>
  <si>
    <t>199</t>
  </si>
  <si>
    <t>302</t>
  </si>
  <si>
    <t>640</t>
  </si>
  <si>
    <t>0638/2</t>
  </si>
  <si>
    <t>95</t>
  </si>
  <si>
    <t>68</t>
  </si>
  <si>
    <t>52</t>
  </si>
  <si>
    <t>014/13</t>
  </si>
  <si>
    <t>583</t>
  </si>
  <si>
    <t>222</t>
  </si>
  <si>
    <t>629</t>
  </si>
  <si>
    <t>633</t>
  </si>
  <si>
    <t>736</t>
  </si>
  <si>
    <t>0684/2</t>
  </si>
  <si>
    <t>470</t>
  </si>
  <si>
    <t>0319/4</t>
  </si>
  <si>
    <t>0381/4</t>
  </si>
  <si>
    <t xml:space="preserve">Gyep </t>
  </si>
  <si>
    <t>4308</t>
  </si>
  <si>
    <t>Kert</t>
  </si>
  <si>
    <t>4162</t>
  </si>
  <si>
    <t>Kivetett közterület</t>
  </si>
  <si>
    <t>4316</t>
  </si>
  <si>
    <t>Közterület</t>
  </si>
  <si>
    <t>4299</t>
  </si>
  <si>
    <t>1404</t>
  </si>
  <si>
    <t>708</t>
  </si>
  <si>
    <t>699</t>
  </si>
  <si>
    <t>Közterület töltés</t>
  </si>
  <si>
    <t>0221/2</t>
  </si>
  <si>
    <t>Külterület mocsár</t>
  </si>
  <si>
    <t>0221/1</t>
  </si>
  <si>
    <t>Mocsár</t>
  </si>
  <si>
    <t>1664</t>
  </si>
  <si>
    <t>1662</t>
  </si>
  <si>
    <t>1419</t>
  </si>
  <si>
    <t>1417</t>
  </si>
  <si>
    <t>1415</t>
  </si>
  <si>
    <t>1413</t>
  </si>
  <si>
    <t>1405</t>
  </si>
  <si>
    <t>1402</t>
  </si>
  <si>
    <t>445</t>
  </si>
  <si>
    <t>367</t>
  </si>
  <si>
    <t>1396</t>
  </si>
  <si>
    <t>Nádas</t>
  </si>
  <si>
    <t>3835</t>
  </si>
  <si>
    <t>Temető</t>
  </si>
  <si>
    <t>0289/205</t>
  </si>
  <si>
    <t>0289/194</t>
  </si>
  <si>
    <t>0289/203</t>
  </si>
  <si>
    <t>Töltés</t>
  </si>
  <si>
    <t>0289/233</t>
  </si>
  <si>
    <t>044/1</t>
  </si>
  <si>
    <t>366</t>
  </si>
  <si>
    <t>220</t>
  </si>
  <si>
    <t>436/2</t>
  </si>
  <si>
    <t>218</t>
  </si>
  <si>
    <t>436/1</t>
  </si>
  <si>
    <t>432</t>
  </si>
  <si>
    <t>1299</t>
  </si>
  <si>
    <t>1267</t>
  </si>
  <si>
    <t>Út + Zöld terület</t>
  </si>
  <si>
    <t>3331/1</t>
  </si>
  <si>
    <t>Zöld terület</t>
  </si>
  <si>
    <t>3142</t>
  </si>
  <si>
    <t>107</t>
  </si>
  <si>
    <t>Telek Mágor Birkahodály</t>
  </si>
  <si>
    <t>Telek Mágor csolt Monostor</t>
  </si>
  <si>
    <t>0183/4</t>
  </si>
  <si>
    <t>Telek Pákásztanya</t>
  </si>
  <si>
    <t>0182</t>
  </si>
  <si>
    <t>Épület:</t>
  </si>
  <si>
    <t>Fogadóépület  Vésztő-Mágor</t>
  </si>
  <si>
    <t>Pákásztanya Vésztő-Mágor Épület</t>
  </si>
  <si>
    <t>Ravatalozó épület temető</t>
  </si>
  <si>
    <t>Temető épület iroda</t>
  </si>
  <si>
    <t>Építmény:</t>
  </si>
  <si>
    <t>Ábránffy utca</t>
  </si>
  <si>
    <t>Áchim utca</t>
  </si>
  <si>
    <t>2047</t>
  </si>
  <si>
    <t>Ady Endre utca</t>
  </si>
  <si>
    <t>572</t>
  </si>
  <si>
    <t>Akácos utca</t>
  </si>
  <si>
    <t>1015</t>
  </si>
  <si>
    <t>Alkotmány utca</t>
  </si>
  <si>
    <t>458</t>
  </si>
  <si>
    <t>Andrássy utca</t>
  </si>
  <si>
    <t>2926</t>
  </si>
  <si>
    <t>Arany János utca</t>
  </si>
  <si>
    <t>106/2</t>
  </si>
  <si>
    <t>Árpád utca</t>
  </si>
  <si>
    <t>2993</t>
  </si>
  <si>
    <t>Attila utca</t>
  </si>
  <si>
    <t>3075</t>
  </si>
  <si>
    <t>Bajcsy-Zs. Utca</t>
  </si>
  <si>
    <t>2257</t>
  </si>
  <si>
    <t>Bajza utca</t>
  </si>
  <si>
    <t>2523</t>
  </si>
  <si>
    <t>Balassa utca</t>
  </si>
  <si>
    <t>2697</t>
  </si>
  <si>
    <t>Barátság utca</t>
  </si>
  <si>
    <t>1491/1</t>
  </si>
  <si>
    <t>Baross utca</t>
  </si>
  <si>
    <t>185/129</t>
  </si>
  <si>
    <t>Bartók Béla utca</t>
  </si>
  <si>
    <t>613</t>
  </si>
  <si>
    <t>Bartók tér</t>
  </si>
  <si>
    <t>Báthory utca</t>
  </si>
  <si>
    <t>0123</t>
  </si>
  <si>
    <t>Batthyányi utca</t>
  </si>
  <si>
    <t>3490</t>
  </si>
  <si>
    <t>Béke utca</t>
  </si>
  <si>
    <t>1130</t>
  </si>
  <si>
    <t>Békési utca</t>
  </si>
  <si>
    <t>Belt. Belvízrend. Ady telep</t>
  </si>
  <si>
    <t>1473/2</t>
  </si>
  <si>
    <t>Bem utca</t>
  </si>
  <si>
    <t>995</t>
  </si>
  <si>
    <t>Bercsényi utca</t>
  </si>
  <si>
    <t>3559</t>
  </si>
  <si>
    <t>Berzsenyi utca</t>
  </si>
  <si>
    <t>Bethlen utca</t>
  </si>
  <si>
    <t>1632</t>
  </si>
  <si>
    <t>Bocskai utca</t>
  </si>
  <si>
    <t>3163</t>
  </si>
  <si>
    <t>Botond utca</t>
  </si>
  <si>
    <t>2941</t>
  </si>
  <si>
    <t>Brigád utca</t>
  </si>
  <si>
    <t>907</t>
  </si>
  <si>
    <t>Buszvárók és öblözetek</t>
  </si>
  <si>
    <t>Csapadékvíz csatorna</t>
  </si>
  <si>
    <t>Csapadékvíz csatorna Dancka</t>
  </si>
  <si>
    <t>Csokonai utca</t>
  </si>
  <si>
    <t>321</t>
  </si>
  <si>
    <t>Damjanich utca</t>
  </si>
  <si>
    <t>1588/1507</t>
  </si>
  <si>
    <t>Danckai utca</t>
  </si>
  <si>
    <t>1831</t>
  </si>
  <si>
    <t>Deák F. utca</t>
  </si>
  <si>
    <t>1830</t>
  </si>
  <si>
    <t>Dióéri utca</t>
  </si>
  <si>
    <t>2401/2</t>
  </si>
  <si>
    <t>Dobó utca</t>
  </si>
  <si>
    <t>3535</t>
  </si>
  <si>
    <t>Dózsa utca</t>
  </si>
  <si>
    <t>3417</t>
  </si>
  <si>
    <t>Előd utca</t>
  </si>
  <si>
    <t>2498</t>
  </si>
  <si>
    <t>Eötvös utca</t>
  </si>
  <si>
    <t>13</t>
  </si>
  <si>
    <t>Északi utca</t>
  </si>
  <si>
    <t>689,656,773,741</t>
  </si>
  <si>
    <t>Fok utca</t>
  </si>
  <si>
    <t>1228</t>
  </si>
  <si>
    <t>Galamb utca</t>
  </si>
  <si>
    <t>843</t>
  </si>
  <si>
    <t>Garay utca</t>
  </si>
  <si>
    <t>105</t>
  </si>
  <si>
    <t>Hajnal utca</t>
  </si>
  <si>
    <t>1367</t>
  </si>
  <si>
    <t>Híd utca</t>
  </si>
  <si>
    <t>410</t>
  </si>
  <si>
    <t>Hunyadi J. utca</t>
  </si>
  <si>
    <t>3386</t>
  </si>
  <si>
    <t>Ibolya utca</t>
  </si>
  <si>
    <t>2471/2371</t>
  </si>
  <si>
    <t>Iméri utca</t>
  </si>
  <si>
    <t>2123</t>
  </si>
  <si>
    <t>Iskola utca</t>
  </si>
  <si>
    <t>3147</t>
  </si>
  <si>
    <t>Jókai utca</t>
  </si>
  <si>
    <t>Jósika utca</t>
  </si>
  <si>
    <t>2927,2925</t>
  </si>
  <si>
    <t>József A. utca</t>
  </si>
  <si>
    <t>2764</t>
  </si>
  <si>
    <t>Kálvin utca</t>
  </si>
  <si>
    <t>1556,1530</t>
  </si>
  <si>
    <t>Katona utca</t>
  </si>
  <si>
    <t>2898</t>
  </si>
  <si>
    <t xml:space="preserve">Kazinczy utca </t>
  </si>
  <si>
    <t>3444</t>
  </si>
  <si>
    <t>Kecskészugi holtág</t>
  </si>
  <si>
    <t>0289/234</t>
  </si>
  <si>
    <t>Kengyel utca</t>
  </si>
  <si>
    <t>3498</t>
  </si>
  <si>
    <t>Kerékpár út Békési út</t>
  </si>
  <si>
    <t>Kerékpár út Wesselényi utca</t>
  </si>
  <si>
    <t>100</t>
  </si>
  <si>
    <t>Kertmegi utca</t>
  </si>
  <si>
    <t>832</t>
  </si>
  <si>
    <t>Kinizsi utca</t>
  </si>
  <si>
    <t>3099</t>
  </si>
  <si>
    <t>Kis B. utca</t>
  </si>
  <si>
    <t>Kisfaludy utca</t>
  </si>
  <si>
    <t>3509</t>
  </si>
  <si>
    <t>Klapka utca</t>
  </si>
  <si>
    <t>2040</t>
  </si>
  <si>
    <t>Komlódi utca</t>
  </si>
  <si>
    <t>2330</t>
  </si>
  <si>
    <t>Kossuth L. utca</t>
  </si>
  <si>
    <t>1442</t>
  </si>
  <si>
    <t>Kóti kerékpárút</t>
  </si>
  <si>
    <t>Kóti utca</t>
  </si>
  <si>
    <t>1166</t>
  </si>
  <si>
    <t>Kölcsey utca</t>
  </si>
  <si>
    <t>3468</t>
  </si>
  <si>
    <t>Körösladányi utca</t>
  </si>
  <si>
    <t>3581</t>
  </si>
  <si>
    <t>Köztársaság utca</t>
  </si>
  <si>
    <t>521</t>
  </si>
  <si>
    <t>Krúdy utca</t>
  </si>
  <si>
    <t>2061</t>
  </si>
  <si>
    <t>Lehet utca</t>
  </si>
  <si>
    <t>2660</t>
  </si>
  <si>
    <t>Liszt F. utca</t>
  </si>
  <si>
    <t>2629</t>
  </si>
  <si>
    <t>Lórántffy utca</t>
  </si>
  <si>
    <t>2103</t>
  </si>
  <si>
    <t>Losonczy utca</t>
  </si>
  <si>
    <t>2145</t>
  </si>
  <si>
    <t>Madách utca</t>
  </si>
  <si>
    <t>2752</t>
  </si>
  <si>
    <t>Mágor történelmi emlékhely</t>
  </si>
  <si>
    <t>Mágori birkahodály</t>
  </si>
  <si>
    <t>Martinovics utca</t>
  </si>
  <si>
    <t>2063</t>
  </si>
  <si>
    <t>Mátyás utca</t>
  </si>
  <si>
    <t>3546</t>
  </si>
  <si>
    <t>Megértés utca</t>
  </si>
  <si>
    <t>555</t>
  </si>
  <si>
    <t>Metykó Gy. Utca</t>
  </si>
  <si>
    <t>1927</t>
  </si>
  <si>
    <t>Mikes utca</t>
  </si>
  <si>
    <t>2307</t>
  </si>
  <si>
    <t>Mikszáth utca</t>
  </si>
  <si>
    <t>Móra F. utca</t>
  </si>
  <si>
    <t>2832</t>
  </si>
  <si>
    <t>Móricz Zs. Utca</t>
  </si>
  <si>
    <t>2419</t>
  </si>
  <si>
    <t>Munkácsy utca</t>
  </si>
  <si>
    <t>2029</t>
  </si>
  <si>
    <t>Nádasdy utca</t>
  </si>
  <si>
    <t>1665</t>
  </si>
  <si>
    <t>Nagy S. utca</t>
  </si>
  <si>
    <t>1719</t>
  </si>
  <si>
    <t>Nyár utca</t>
  </si>
  <si>
    <t>715</t>
  </si>
  <si>
    <t>Okányi utca</t>
  </si>
  <si>
    <t>2176</t>
  </si>
  <si>
    <t>Okányi-Siménfalvi utca</t>
  </si>
  <si>
    <t>2184</t>
  </si>
  <si>
    <t>Ősz utca</t>
  </si>
  <si>
    <t>762</t>
  </si>
  <si>
    <t>Pányád-Ükmös belvizcsatorna</t>
  </si>
  <si>
    <t>0269/1</t>
  </si>
  <si>
    <t>Perecesi utca</t>
  </si>
  <si>
    <t>641</t>
  </si>
  <si>
    <t>Petőfi utca</t>
  </si>
  <si>
    <t>3385</t>
  </si>
  <si>
    <t>Petrovics utca</t>
  </si>
  <si>
    <t>3211</t>
  </si>
  <si>
    <t>Piactér utca</t>
  </si>
  <si>
    <t>3341</t>
  </si>
  <si>
    <t>Radnóti utca</t>
  </si>
  <si>
    <t>3523</t>
  </si>
  <si>
    <t>Rákóczi utca</t>
  </si>
  <si>
    <t>1480,1647</t>
  </si>
  <si>
    <t>Ref. Templom környékének felújítása</t>
  </si>
  <si>
    <t>Régi utca</t>
  </si>
  <si>
    <t>106/1</t>
  </si>
  <si>
    <t>Rozgonyi utca</t>
  </si>
  <si>
    <t>2205</t>
  </si>
  <si>
    <t>Rózsa utca</t>
  </si>
  <si>
    <t>1258/1,1206</t>
  </si>
  <si>
    <t>Rövid utca</t>
  </si>
  <si>
    <t>1100,1166/1</t>
  </si>
  <si>
    <t>Sárréti utca</t>
  </si>
  <si>
    <t>1888</t>
  </si>
  <si>
    <t>Sas utca</t>
  </si>
  <si>
    <t>871</t>
  </si>
  <si>
    <t>Siménfalvi utca</t>
  </si>
  <si>
    <t>2207</t>
  </si>
  <si>
    <t>Sinka I. utca</t>
  </si>
  <si>
    <t>1040</t>
  </si>
  <si>
    <t>Szabadság utca</t>
  </si>
  <si>
    <t>1111</t>
  </si>
  <si>
    <t>Szabadságtér</t>
  </si>
  <si>
    <t>3295</t>
  </si>
  <si>
    <t>Szabó P. utca</t>
  </si>
  <si>
    <t>2331</t>
  </si>
  <si>
    <t>Szabolcs utca</t>
  </si>
  <si>
    <t>3574</t>
  </si>
  <si>
    <t>Szapári utca</t>
  </si>
  <si>
    <t>2799</t>
  </si>
  <si>
    <t>Széchenyi utca</t>
  </si>
  <si>
    <t xml:space="preserve">169/1, 170    </t>
  </si>
  <si>
    <t>Szegfű utca</t>
  </si>
  <si>
    <t>2454,2329</t>
  </si>
  <si>
    <t>Széles utca</t>
  </si>
  <si>
    <t>489</t>
  </si>
  <si>
    <t>Szélső utca</t>
  </si>
  <si>
    <t>2434</t>
  </si>
  <si>
    <t>Szemere utca</t>
  </si>
  <si>
    <t>3358</t>
  </si>
  <si>
    <t>Szíki utca</t>
  </si>
  <si>
    <t>2876</t>
  </si>
  <si>
    <t>Szilér utca</t>
  </si>
  <si>
    <t>1320</t>
  </si>
  <si>
    <t>Szoporikert utca</t>
  </si>
  <si>
    <t>1406</t>
  </si>
  <si>
    <t>Szőlőskert utca</t>
  </si>
  <si>
    <t>434</t>
  </si>
  <si>
    <t>Talajvízfigyelő kút</t>
  </si>
  <si>
    <t>Táncsics utca</t>
  </si>
  <si>
    <t>1060</t>
  </si>
  <si>
    <t>Tarlódomb utca</t>
  </si>
  <si>
    <t>1928</t>
  </si>
  <si>
    <t>Tavasz utca</t>
  </si>
  <si>
    <t>668</t>
  </si>
  <si>
    <t>Tél utca</t>
  </si>
  <si>
    <t>787</t>
  </si>
  <si>
    <t>Településkép fejlesztés</t>
  </si>
  <si>
    <t>Temető közvilágítás</t>
  </si>
  <si>
    <t>Temetőszéli holtág</t>
  </si>
  <si>
    <t>0289/21,0221/2</t>
  </si>
  <si>
    <t>Tinódi utca</t>
  </si>
  <si>
    <t>248</t>
  </si>
  <si>
    <t>Toldi utca</t>
  </si>
  <si>
    <t>47</t>
  </si>
  <si>
    <t>Tompa utca</t>
  </si>
  <si>
    <t>2015</t>
  </si>
  <si>
    <t>Toronyi utca</t>
  </si>
  <si>
    <t>221</t>
  </si>
  <si>
    <t>Újtelep utca</t>
  </si>
  <si>
    <t>504</t>
  </si>
  <si>
    <t>Úttörő utca</t>
  </si>
  <si>
    <t>967</t>
  </si>
  <si>
    <t>Vágóhíd utca</t>
  </si>
  <si>
    <t>3128</t>
  </si>
  <si>
    <t>Vajda utca</t>
  </si>
  <si>
    <t>2862</t>
  </si>
  <si>
    <t>Várdomb utca</t>
  </si>
  <si>
    <t>1661</t>
  </si>
  <si>
    <t>Várkonyi utca</t>
  </si>
  <si>
    <t>1576</t>
  </si>
  <si>
    <t>Városközpont felújítása</t>
  </si>
  <si>
    <t>Városközpont elkerülő utak</t>
  </si>
  <si>
    <t>Vasút utca</t>
  </si>
  <si>
    <t>953</t>
  </si>
  <si>
    <t>Vasvári utca</t>
  </si>
  <si>
    <t>2102</t>
  </si>
  <si>
    <t>Vésztő-Mágor emlékhely fejlesztesé</t>
  </si>
  <si>
    <t>182</t>
  </si>
  <si>
    <t>Vésztő buszmegállók</t>
  </si>
  <si>
    <t>1442/1,1442/3</t>
  </si>
  <si>
    <t>Vésztő-Mágor helyparkoló</t>
  </si>
  <si>
    <t>Vörösmarty utca</t>
  </si>
  <si>
    <t>283</t>
  </si>
  <si>
    <t>Wesselényi utca</t>
  </si>
  <si>
    <t>Zrinyi utca</t>
  </si>
  <si>
    <t>3255</t>
  </si>
  <si>
    <t>Zsebengő utca</t>
  </si>
  <si>
    <t>1270</t>
  </si>
  <si>
    <t>József A. utca felújítási terve</t>
  </si>
  <si>
    <t xml:space="preserve">0-ra leírt Építmény </t>
  </si>
  <si>
    <t>Bezerédi utca</t>
  </si>
  <si>
    <t>Kerítés temető</t>
  </si>
  <si>
    <t>Munkás utca</t>
  </si>
  <si>
    <t>951</t>
  </si>
  <si>
    <t>Befejezettlen beruházás:</t>
  </si>
  <si>
    <t>Hulladéklerakó terv</t>
  </si>
  <si>
    <t>Szennyvízhálózat befejező munkálatok</t>
  </si>
  <si>
    <t>Vésztő belterületén csatorna és kapcs. Műtárgy</t>
  </si>
  <si>
    <t>Kerékpárút fejlesztése DAOP-3.1.2/A-11-201</t>
  </si>
  <si>
    <t>Közvilágítás korszerűsítés KEOP-2012.5.5.0</t>
  </si>
  <si>
    <t xml:space="preserve">Részesedések: </t>
  </si>
  <si>
    <t>Békés-Manifest Közszolg. Nonprof.</t>
  </si>
  <si>
    <t>Déli autópálya Kft.</t>
  </si>
  <si>
    <t>Vésztői Városfejlesztő Kft.</t>
  </si>
  <si>
    <t>Vízművek Rt. Részvény</t>
  </si>
  <si>
    <t>Vésztői Szociális Szövetkezet részesedés</t>
  </si>
  <si>
    <t xml:space="preserve">Összes forgalomképtelen vagyon: </t>
  </si>
  <si>
    <t>Összes vagyon:</t>
  </si>
  <si>
    <t>Érték nélkül nyilvántartott műtárgyak (festmények)</t>
  </si>
  <si>
    <t>Takács I.: Kilenc lyukú híd</t>
  </si>
  <si>
    <t>Ismeretlen festő: Átkelés a falu hídján</t>
  </si>
  <si>
    <t>Takács I.: Tanyák</t>
  </si>
  <si>
    <t>Takácsi I.: Szántóföld</t>
  </si>
  <si>
    <t>Garabuczy: Fenyőfák</t>
  </si>
  <si>
    <t>Ismeretlen festő: Virágcsendélet</t>
  </si>
  <si>
    <t>Halydú: utcarészlet</t>
  </si>
  <si>
    <t>Ismeretlen festő: Anya gyermekével</t>
  </si>
  <si>
    <t>Ismeretlen festő: Horgászat</t>
  </si>
  <si>
    <t>Ismeretlen festő: Téli táj</t>
  </si>
  <si>
    <t>Ismeretlen festő: Tanyasi élet</t>
  </si>
  <si>
    <t>Ismeretlen festő: Kacsák fürödnek a patakban</t>
  </si>
  <si>
    <t>Tokay: Asztali csendélet</t>
  </si>
  <si>
    <t>Garabuczy: Montázs</t>
  </si>
  <si>
    <t>Zákonyi Zsoldos: Vízparty táj</t>
  </si>
  <si>
    <t>Veress: Templom</t>
  </si>
  <si>
    <t>Ismeretlen festő: Vadkacsák a tavon</t>
  </si>
  <si>
    <t>Garabuczy: Magányos nő</t>
  </si>
  <si>
    <t>Immateriális javak</t>
  </si>
  <si>
    <t>Tárgyi eszközök</t>
  </si>
  <si>
    <t>II</t>
  </si>
  <si>
    <t>Befeketett pü. eszközök</t>
  </si>
  <si>
    <t>E</t>
  </si>
  <si>
    <t>B</t>
  </si>
  <si>
    <t>Készletek</t>
  </si>
  <si>
    <t>Követelések</t>
  </si>
  <si>
    <t>F</t>
  </si>
  <si>
    <t>Értékpapírok</t>
  </si>
  <si>
    <t>Pénzeszközök</t>
  </si>
  <si>
    <t>V.</t>
  </si>
  <si>
    <t>Eszközök összesen</t>
  </si>
  <si>
    <t>Források összesen</t>
  </si>
  <si>
    <t>Teljesítés</t>
  </si>
  <si>
    <t>Sor-szám</t>
  </si>
  <si>
    <t>Megnevezés</t>
  </si>
  <si>
    <t>Immat javak</t>
  </si>
  <si>
    <t>Terven felüli értékcsökkenés nyitó állománya</t>
  </si>
  <si>
    <t>Teljesen (0-ig) leírt eszközök bruttó értéke</t>
  </si>
  <si>
    <t>Ellátottak pénzbeli juttatásai</t>
  </si>
  <si>
    <t>megnevezés</t>
  </si>
  <si>
    <t>C</t>
  </si>
  <si>
    <t>M e g  n e v e z é s</t>
  </si>
  <si>
    <t>Eredeti előirányzat</t>
  </si>
  <si>
    <t>Módosított előirányzat</t>
  </si>
  <si>
    <t>S. sz.</t>
  </si>
  <si>
    <t>Tejesítés/ Módosított előirányzat (%)</t>
  </si>
  <si>
    <t>Éves teljesítés</t>
  </si>
  <si>
    <t xml:space="preserve">további </t>
  </si>
  <si>
    <t>"Szemünkfénye program" korszerűsítés</t>
  </si>
  <si>
    <t>tétel (db)</t>
  </si>
  <si>
    <t>Ft</t>
  </si>
  <si>
    <t>Összes támogatás:</t>
  </si>
  <si>
    <t>Polgármesteri keret</t>
  </si>
  <si>
    <t>KEOP-5.3.0/B/09-2010-0143                Épületnergetikai fejlesztés</t>
  </si>
  <si>
    <t>Módosított  előitányzat</t>
  </si>
  <si>
    <t>KEOP-1.2.0/2F/09-2009-0006            Vésztő Város Szennyvízcsatorna hálózat bővítés (1-2-3-5-6-8-9-10-11 öblözetek)</t>
  </si>
  <si>
    <t>DAREH működési hozzájárulás</t>
  </si>
  <si>
    <t>Víztorony rekonstrukciós részletfizetés</t>
  </si>
  <si>
    <t>tény:</t>
  </si>
  <si>
    <t>Magánszemélyek kommunális adója kedvezmény az önkormányzati utak mellett fekvő ingatlanok esetén</t>
  </si>
  <si>
    <t>Magányszemélyek kommunális adó kedvezmény 65 éven felüli egyedülállók esetén</t>
  </si>
  <si>
    <t>Önkormányzat</t>
  </si>
  <si>
    <t>orvosi ügyelet</t>
  </si>
  <si>
    <t>Magánszemélyek kommunális adója törlés méltányosságból</t>
  </si>
  <si>
    <t>Vésztő Város Önkormányzata</t>
  </si>
  <si>
    <t xml:space="preserve">Munka törvénykönyves </t>
  </si>
  <si>
    <t>önkormányzati képviselő</t>
  </si>
  <si>
    <t>eredeti:</t>
  </si>
  <si>
    <t>módosított:</t>
  </si>
  <si>
    <t xml:space="preserve">Vésztői Közös Önkormányzati Hivatal </t>
  </si>
  <si>
    <t>Vésztői Városüzemeltetési Iroda</t>
  </si>
  <si>
    <t>Vésztő Négyszívirág Óvoda és Bölcsőde</t>
  </si>
  <si>
    <t>Vésztői Négszínvirág Óvoda és Bölcsőde</t>
  </si>
  <si>
    <t>városi össztöndíj</t>
  </si>
  <si>
    <t>lakossági közmű</t>
  </si>
  <si>
    <t>Művház felújítás LEADER</t>
  </si>
  <si>
    <t>Felhalmozási bevételek</t>
  </si>
  <si>
    <t>Adóelőleg módosítás iparűzési adó</t>
  </si>
  <si>
    <t>Iparűzési adó méltányossági törlése</t>
  </si>
  <si>
    <t>Tevékenység nettó eredményszemléletű bevétele</t>
  </si>
  <si>
    <t>Aktivált saját teljesítmények értéke</t>
  </si>
  <si>
    <t>Egyéb ereményszemléletű bevételek</t>
  </si>
  <si>
    <t>Anyagjellegű ráfordítások</t>
  </si>
  <si>
    <t>Személyi jellegű ráfordítások</t>
  </si>
  <si>
    <t>Értékcsökkenési leírás</t>
  </si>
  <si>
    <t>Egyéb Ráfordítások</t>
  </si>
  <si>
    <t>VII.</t>
  </si>
  <si>
    <t>VIII.</t>
  </si>
  <si>
    <t>IX.</t>
  </si>
  <si>
    <t>X.</t>
  </si>
  <si>
    <t>XI.</t>
  </si>
  <si>
    <t>Pénzügyi műveletek ereményszemléletű bevételei</t>
  </si>
  <si>
    <t>Pénzügyi műveletek ráfordításai</t>
  </si>
  <si>
    <t>Rendkívüli eredményszemléletű bevételek</t>
  </si>
  <si>
    <t>Rendkívüli ráfordítások</t>
  </si>
  <si>
    <t>Pénzügyi műveletek ereménye (VIII-IX)</t>
  </si>
  <si>
    <t>Szokásos eremény (+-A+-B)</t>
  </si>
  <si>
    <t>Rendkívüli eremény (X-XI)</t>
  </si>
  <si>
    <t>Mérleg szerinti eredmény (+-C+-D)</t>
  </si>
  <si>
    <t>Tevékenység eredménye (I+-II+III-IV-V-VI-VII)</t>
  </si>
  <si>
    <t>Vésztői Közös Önkormányzati Hivatal</t>
  </si>
  <si>
    <t>Vésztői Négyszínvirág Óvoda és Bölcsőde</t>
  </si>
  <si>
    <t>Közhatalmi bevételek</t>
  </si>
  <si>
    <t>Sinka István Művelődési Központ és Városi Könyvtár</t>
  </si>
  <si>
    <t xml:space="preserve">kiadás  </t>
  </si>
  <si>
    <t>saját bevétel</t>
  </si>
  <si>
    <t>kötelező feladatatok</t>
  </si>
  <si>
    <t>településfejlesztés, településrendezés</t>
  </si>
  <si>
    <t xml:space="preserve">településüzemeltetés </t>
  </si>
  <si>
    <t>egészségügyi alapellátás</t>
  </si>
  <si>
    <t>védőnői ellátás, iskola egészségügy, gyermekorvosi ellátás</t>
  </si>
  <si>
    <t>óvodai ellátás;</t>
  </si>
  <si>
    <t>kulturális szolgáltatás</t>
  </si>
  <si>
    <t>szociális, gyermekjóléti szolgáltatások és ellátások;</t>
  </si>
  <si>
    <t>segélyezés</t>
  </si>
  <si>
    <t>helyi környezet- és természetvédelem, vízgazdálkodás, vízkárelhárítás;</t>
  </si>
  <si>
    <t>sport, ifjúsági ügyek;</t>
  </si>
  <si>
    <t>nemzetiségi ügyek;</t>
  </si>
  <si>
    <t>közreműködés a település közbiztonságának biztosításában;</t>
  </si>
  <si>
    <t>hulladékgazdálkodás;</t>
  </si>
  <si>
    <t>iskola működtetése</t>
  </si>
  <si>
    <t>önként vállalt feladatok</t>
  </si>
  <si>
    <t>bölcsődei ellátás</t>
  </si>
  <si>
    <t>kábel tv</t>
  </si>
  <si>
    <t>Lakitelki üdülő</t>
  </si>
  <si>
    <t>Vésztői újság</t>
  </si>
  <si>
    <t>Vésztői Város-üzemeltetési Iroda</t>
  </si>
  <si>
    <t>MŰKÖDÉSI KÖLTSÉGVETÉS BEVÉTELEI</t>
  </si>
  <si>
    <t>Működési célú átvett pénzeszközök államháztartáson kívülről</t>
  </si>
  <si>
    <t>%</t>
  </si>
  <si>
    <t>HURO támogatás továbbutalása (Román partner)</t>
  </si>
  <si>
    <t>lakáskorszerűsítési támogatás</t>
  </si>
  <si>
    <t>Nemzeti vagyonba tartozó befektetett eszközök összesen</t>
  </si>
  <si>
    <t>Működési célú támogatások államháztartáson belülről</t>
  </si>
  <si>
    <t>Működési bevételek összesen</t>
  </si>
  <si>
    <t>FELHALMOZÁSI KÖLTSÉGVETÉS BEVÉTELEI</t>
  </si>
  <si>
    <t>Felhalmozási célú átvett pénzeszközök államháztartáson kívülről</t>
  </si>
  <si>
    <t>Felhalmozási célú támogatások államháztartáson belülről</t>
  </si>
  <si>
    <t>Felhalmozási bevételek összesen</t>
  </si>
  <si>
    <t>III</t>
  </si>
  <si>
    <t>FINANSZÍROZÁSI CÉLÚ MŰVELETEK</t>
  </si>
  <si>
    <t>MŰKÖDÉSI HIÁNY BELSŐ FINANSZÍROZÁSA</t>
  </si>
  <si>
    <t>Előző évi költségvetési maradvány</t>
  </si>
  <si>
    <t>Előző évi vállalkozási maradvány</t>
  </si>
  <si>
    <t>Államháztartáson belüli megelőlegezések</t>
  </si>
  <si>
    <t>FELHALMOZÁSI HIÁNY BELSŐ FINANSZÍROZÁSA</t>
  </si>
  <si>
    <t>FELHALMOZÁSI HIÁNY KÜLSŐ FINANSZÍROZÁSA</t>
  </si>
  <si>
    <t>Értékpapír kibocsátása, értékesítése</t>
  </si>
  <si>
    <t>Hitel, kölcsön felvétele</t>
  </si>
  <si>
    <t>BEVÉTELEK MINDÖSSZESEN (I+II+III)</t>
  </si>
  <si>
    <t>IV</t>
  </si>
  <si>
    <t>MŰKÖDÉSI KÖLTSÉGVETÉS KIADÁSAI</t>
  </si>
  <si>
    <t>Munkaadókat terhelő járulékok és szociális hozzájárulási adó</t>
  </si>
  <si>
    <t>Egyéb működési célú kiadások</t>
  </si>
  <si>
    <t>Működési tartalék (általános, cél)</t>
  </si>
  <si>
    <t>Működési kiadások összesen</t>
  </si>
  <si>
    <t>V</t>
  </si>
  <si>
    <t>FELHALMOZÁSI KÖLTSÉGVETÉS KIADÁSAI</t>
  </si>
  <si>
    <t>Beruházások</t>
  </si>
  <si>
    <t>Felújítások</t>
  </si>
  <si>
    <t>Egyéb felhalmozási kiadások</t>
  </si>
  <si>
    <t>Fejlesztési céltartalék</t>
  </si>
  <si>
    <t>Felhalmozási kiadások összesen</t>
  </si>
  <si>
    <t>VI</t>
  </si>
  <si>
    <t>Értékpapír vásárlása, visszavásárlása</t>
  </si>
  <si>
    <t>Hitel, kölcsön törlesztése</t>
  </si>
  <si>
    <t>Finanszírozási célú műveletek összesen</t>
  </si>
  <si>
    <t>KIADÁSOK MINDÖSSZESEN (IV+V+VI)</t>
  </si>
  <si>
    <t>Egyéb felhalmozási célú kiadások</t>
  </si>
  <si>
    <t>szennyvíz beruházás utáni szilárd burkolatú út helyreállítása</t>
  </si>
  <si>
    <t>Leader Savanyító üzem</t>
  </si>
  <si>
    <t>Leader Képtár környéke</t>
  </si>
  <si>
    <t>Leader helyi Tv</t>
  </si>
  <si>
    <t>Leader Zenepavilon</t>
  </si>
  <si>
    <t>KOP-5.5.0/A/12-2013-0018 Közvilágítás korszerűsítés</t>
  </si>
  <si>
    <t>Püski Sándor szobra</t>
  </si>
  <si>
    <t>HURO vasút tevezés</t>
  </si>
  <si>
    <t>gyepmesteri telep</t>
  </si>
  <si>
    <t>földvásárlás</t>
  </si>
  <si>
    <t>Képtár előtti díszkút</t>
  </si>
  <si>
    <t>Közmunka nagyértékű eszközbeszerzés</t>
  </si>
  <si>
    <t>DAOP-3.1.2/A-11-2011-0029 Kerékpárút fejlesztés</t>
  </si>
  <si>
    <t>Rugalmas munkahely Vésztői Közös Önkormányzati Hivatal TÁMOP 2.4.5-12/7 rugalmas munkahely informatikai eszközök</t>
  </si>
  <si>
    <t>EPER integrált pénzügyi rendszer szoftver</t>
  </si>
  <si>
    <t>Művelődési központ eszközbeszerzése</t>
  </si>
  <si>
    <t>Közbiztonság fejlesztés</t>
  </si>
  <si>
    <t>víztorony felújítás részlet</t>
  </si>
  <si>
    <t>könyvtár (villámhárító)</t>
  </si>
  <si>
    <t>művház raktár kialakítás</t>
  </si>
  <si>
    <t>szolgálati lakások felújítása</t>
  </si>
  <si>
    <t>Dancka kotrás</t>
  </si>
  <si>
    <t>Vízmű vagyon felújítása</t>
  </si>
  <si>
    <t>Működési célú visszatérítendő támogatások, kölcsönök nyújtása</t>
  </si>
  <si>
    <t>szociális kölcsön</t>
  </si>
  <si>
    <t>Békés-Manifest Kft.tagi kölcsön</t>
  </si>
  <si>
    <t>Városjlesztési Kft. Tagi kölcsön</t>
  </si>
  <si>
    <t>Egyéb működési célú támogatások</t>
  </si>
  <si>
    <t>Sportegyesületek támogatása (2014.01.01.-2014.03.31.)</t>
  </si>
  <si>
    <t>Vésztői Sportegyesület</t>
  </si>
  <si>
    <t>Marvel Team Testépítő Szabadidősport Egyesület</t>
  </si>
  <si>
    <t>Tenisz Szabadidő Sport Klub</t>
  </si>
  <si>
    <t>Vésztői Asztalitenisz Sportegyesület</t>
  </si>
  <si>
    <t>Sportegyesületek támogatása (2014.04.01.-2014.12.31.) pályáztatással</t>
  </si>
  <si>
    <t>Vésztői Szabdidősport Egyesület</t>
  </si>
  <si>
    <t>civil szervezetek működési támogatása</t>
  </si>
  <si>
    <t>civil szervezetek céljellegű támogatása</t>
  </si>
  <si>
    <t>polgárőrség támogatása</t>
  </si>
  <si>
    <t>Kalendárium Baráti Kör támogatása</t>
  </si>
  <si>
    <t>Sérült Gyermekekekért Egyesület támogatása</t>
  </si>
  <si>
    <t>BURSA</t>
  </si>
  <si>
    <t>Vésztői Roma Nemzetiségi Önkormányzat támogatása</t>
  </si>
  <si>
    <t>Mike László tiszteletdíja Református Egyháznak</t>
  </si>
  <si>
    <t>Kistérségi hozzájárulás</t>
  </si>
  <si>
    <t>Nefelejcs Otthon</t>
  </si>
  <si>
    <t>Dél-alf. Reg.hull.gazd.(8012 fő*60)  díj</t>
  </si>
  <si>
    <t>Ivóvízjavító program</t>
  </si>
  <si>
    <t>GVOP pályázat ügyvédi költség</t>
  </si>
  <si>
    <t>Dr. Card egészségkártya</t>
  </si>
  <si>
    <t>turinform iroda (Füzesgyarmat)</t>
  </si>
  <si>
    <t>Marvel Team Testépítő Szabadidősport Egyesület (VB-re)</t>
  </si>
  <si>
    <t>táboroztatás</t>
  </si>
  <si>
    <t>Karakas Anikó tiszteletdíja a Sérült Gyermekekért Egyesületnek</t>
  </si>
  <si>
    <t>I. Pákász futam</t>
  </si>
  <si>
    <t>intézmények 2013. évi alulfinanszírozása</t>
  </si>
  <si>
    <t xml:space="preserve">2014. októbertől lemondott tiszteletdíjak átadása </t>
  </si>
  <si>
    <t>Sárréti Vidékfejlesztési Egyesület támogatása</t>
  </si>
  <si>
    <t>Gyermekvédelmi kedvezményben részesülők (Erzsébet utalvány)</t>
  </si>
  <si>
    <t>étkezési bevétel visszafizetés (Városüzem)</t>
  </si>
  <si>
    <t>civil szervezet támogatása (Városüzem)</t>
  </si>
  <si>
    <t>vállalkozási maradvány utáni befizetési kötelezettség (Városüzem)</t>
  </si>
  <si>
    <t>Egyéb működési célú kiadások összesen.</t>
  </si>
  <si>
    <t>Felhalmozási célú visszatérítendő támogatások, kölcsönök nyújtása</t>
  </si>
  <si>
    <t xml:space="preserve">Csatorna Társulatnak </t>
  </si>
  <si>
    <t>lakáshoz jutási támogatás</t>
  </si>
  <si>
    <t>szennyvíz beruházás BM önerő visszafizetés</t>
  </si>
  <si>
    <t>civil szervezeteknek adott kölcsön</t>
  </si>
  <si>
    <t>Sárréti Tv és Rádió Alapítvány kölcsön</t>
  </si>
  <si>
    <t>Egyéb felhalmozási célú támogatások</t>
  </si>
  <si>
    <t>Tisztavíz Alapítvány támogatás</t>
  </si>
  <si>
    <t xml:space="preserve">DAREH pályázati önrész </t>
  </si>
  <si>
    <t>Mentő Alapítvány támogatása</t>
  </si>
  <si>
    <t>HURO támogatás visszafizetése</t>
  </si>
  <si>
    <t>Egyéb felhalmozási célú kiadások összesen:</t>
  </si>
  <si>
    <t>Pénzeszköz átadások összesen:</t>
  </si>
  <si>
    <t>Működési célú bev. Össz. (1+…4)</t>
  </si>
  <si>
    <t>Működési tartalékok</t>
  </si>
  <si>
    <t>Működési célú kiad. Össz. (6+…11)</t>
  </si>
  <si>
    <t>Működési hiány (5-12)</t>
  </si>
  <si>
    <t xml:space="preserve">Működési hiány finanszírozás belső forrásból </t>
  </si>
  <si>
    <t>Felhalmozási célú bevételek össz. (15+…17)</t>
  </si>
  <si>
    <t>fejlesztési céltartalék</t>
  </si>
  <si>
    <t>Finanszírozási célú műveletek</t>
  </si>
  <si>
    <t>Felhalmozási célú kiadások össz.(19+...23)</t>
  </si>
  <si>
    <t>Felhalmozási hiány (18-24)</t>
  </si>
  <si>
    <t>Felhalmozási hiány finanszírozása belső forrásból</t>
  </si>
  <si>
    <t>Felhalmozási hiány finanszírozása külső forrásból</t>
  </si>
  <si>
    <t>Önkormányzat bevételei összesen:(5+14+18+26+27)</t>
  </si>
  <si>
    <t>Önkormányzat kiadásai összesen:(12+24)</t>
  </si>
  <si>
    <t>támogatás megelőlegező hitel</t>
  </si>
  <si>
    <t xml:space="preserve">likvid hitel </t>
  </si>
  <si>
    <t>TÁMOP 3.2.13. "Szép értelme földi dolgainknak"  tanórán kívüli oktatás, nevelés szolgáltatása</t>
  </si>
  <si>
    <t>ÁROP szervezetfejlesztés</t>
  </si>
  <si>
    <t>Savanyító üzem LEADER</t>
  </si>
  <si>
    <t>Képtár környéke LEADER</t>
  </si>
  <si>
    <t>Zenepavilon LEADER</t>
  </si>
  <si>
    <t>Helyi TV LEADER</t>
  </si>
  <si>
    <t>TÁMOP 2.4.5-12/7 rugalmas munkahely</t>
  </si>
  <si>
    <t>2013      tény</t>
  </si>
  <si>
    <t>2012      tény</t>
  </si>
  <si>
    <t>függő átfutó</t>
  </si>
  <si>
    <t>Tartalékok</t>
  </si>
  <si>
    <t>2014    tény</t>
  </si>
  <si>
    <t>Vésztő Város Önkorm.</t>
  </si>
  <si>
    <t>Vésztői Közös Önkorm. Hivatal</t>
  </si>
  <si>
    <t>Vésztői Városüzemelt. Iroda</t>
  </si>
  <si>
    <t>állami támogatás</t>
  </si>
  <si>
    <t>átvett pénzeszk.</t>
  </si>
  <si>
    <t>önkorm. hozzájár.</t>
  </si>
  <si>
    <t>gyermekétkeztetés (óvoda, iskola, bölcsőde)</t>
  </si>
  <si>
    <t>kötelező feladatatok össszesen</t>
  </si>
  <si>
    <t>Vésztő-Mágor</t>
  </si>
  <si>
    <t>Városi rendezvények</t>
  </si>
  <si>
    <t>önként vállalt feladatok összesen</t>
  </si>
  <si>
    <t>államigazgatási feladatok összesen</t>
  </si>
  <si>
    <t>mindösszesen</t>
  </si>
  <si>
    <t xml:space="preserve"> ebből önkormányzat működési támogatása</t>
  </si>
  <si>
    <t>B E V É T E L E K</t>
  </si>
  <si>
    <t>K I A D Á S O K</t>
  </si>
  <si>
    <t>Intézményi működési bevételek</t>
  </si>
  <si>
    <t>Személyi juttatások</t>
  </si>
  <si>
    <t>Dologi kiadások</t>
  </si>
  <si>
    <t>Bevételek összesen:</t>
  </si>
  <si>
    <t>Kiadások összesen</t>
  </si>
  <si>
    <t>M e g n e v e z é s</t>
  </si>
  <si>
    <t>I.</t>
  </si>
  <si>
    <t>II.</t>
  </si>
  <si>
    <t>III.</t>
  </si>
  <si>
    <t>Mindösszesen</t>
  </si>
  <si>
    <t>I</t>
  </si>
  <si>
    <t>Beruházás</t>
  </si>
  <si>
    <t>Összesen:</t>
  </si>
  <si>
    <t>Felújítás</t>
  </si>
  <si>
    <t>Városüzemeltetési Iroda</t>
  </si>
  <si>
    <t>Talajterhelési díj törlés méltányosságból</t>
  </si>
  <si>
    <t>Bírság törlés méltányosságból</t>
  </si>
  <si>
    <t>I. Működési bevételek és kiadások</t>
  </si>
  <si>
    <t>II. Felhalmozási célú bevételek és kiadások</t>
  </si>
  <si>
    <t>Összesen</t>
  </si>
  <si>
    <t>Munkaügyi Központ előleg visszafizetés</t>
  </si>
  <si>
    <t>Csikortás féle föld bérleti díja</t>
  </si>
  <si>
    <t>túlfizetések, késedelmi pótlék, születési támogatása</t>
  </si>
  <si>
    <t>Sportegyesület pályázati önerő</t>
  </si>
  <si>
    <t>Körös Sárréti Vidékfejlesztési Egyesület</t>
  </si>
  <si>
    <t>pályázati önerő hitel</t>
  </si>
  <si>
    <t>kötvény visszafizetés</t>
  </si>
  <si>
    <t>Koncesszióba, vagyonkezelésbe átad.</t>
  </si>
  <si>
    <t>Nemzeti vagyonba tartozó forgóeszközök összesen</t>
  </si>
  <si>
    <t>Aktív időbeli elhatárolások</t>
  </si>
  <si>
    <t>Költségvetési évben esedékes</t>
  </si>
  <si>
    <t>Költségvetési évet követően esedékes</t>
  </si>
  <si>
    <t>Követelés jellegű sajátos elszámolások</t>
  </si>
  <si>
    <t>Egyéb sajátos eszköz oldali elszámolások</t>
  </si>
  <si>
    <t>G</t>
  </si>
  <si>
    <t>Nemzeti vagyon induló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</si>
  <si>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</si>
  <si>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</si>
  <si>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</si>
  <si>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</si>
  <si>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</si>
  <si>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</si>
  <si>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H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</si>
  <si>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</si>
  <si>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</si>
  <si>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</si>
  <si>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</si>
  <si>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</si>
  <si>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</si>
  <si>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</si>
  <si>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</si>
  <si>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</si>
  <si>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Alaptevékenység költségvetési bevételei</t>
  </si>
  <si>
    <t>Alaptevékenység költségvetési kiadásai</t>
  </si>
  <si>
    <t>Alaptevékenység költségvetési egyenlege (01-02)</t>
  </si>
  <si>
    <t>Alaptevékenység finanszírozási bevételei</t>
  </si>
  <si>
    <t>Alaptevékenység finanszírozási kiadásai</t>
  </si>
  <si>
    <t>Alaptevékenység finanszírozási egyenlege (3-4)</t>
  </si>
  <si>
    <t>Vállalkozási tevékenység költségvetési bevételei</t>
  </si>
  <si>
    <t>Vállalkozási tevékenység költségvetési kiadásia</t>
  </si>
  <si>
    <t>Vállalkozási tevékenység költségvetési egyenlege (5-6)</t>
  </si>
  <si>
    <t>IV:</t>
  </si>
  <si>
    <t>A)</t>
  </si>
  <si>
    <t>B)</t>
  </si>
  <si>
    <t>C)</t>
  </si>
  <si>
    <t>E)</t>
  </si>
  <si>
    <t>F)</t>
  </si>
  <si>
    <t>G)</t>
  </si>
  <si>
    <t>Vállalkozási tevékenység finanszírozási bevételei</t>
  </si>
  <si>
    <t>Vállalkozási tevékenység finanszírozási kiadásai</t>
  </si>
  <si>
    <t>Vállalkozási tevékenység finanszírozási egyenlege (7-8)</t>
  </si>
  <si>
    <t>Összes maradvány (A+B)</t>
  </si>
  <si>
    <t>Alaptevékenység szabad maradványa (A-D)</t>
  </si>
  <si>
    <t>Vállalkozási tevékenységet terhelő befizetési kötelezettség (B*0,1)</t>
  </si>
  <si>
    <t>Vállalkozási tevékenység felhasználható maradványa (B-F)</t>
  </si>
  <si>
    <t>összeg</t>
  </si>
  <si>
    <t>Alaptevékenység maradványa (I+II)</t>
  </si>
  <si>
    <t>Vállalkozási tevékenység maradványa (III+IV)</t>
  </si>
  <si>
    <t>D)</t>
  </si>
  <si>
    <t>Alaptevékenység kötelezettségvállalással terhelt mardványa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</si>
  <si>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</si>
  <si>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</si>
  <si>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</si>
  <si>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</si>
  <si>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Koncesszíióba,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</si>
  <si>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</si>
  <si>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</si>
  <si>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</si>
  <si>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</si>
  <si>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</si>
  <si>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vagyonekezelésbe vétel miatti átvétel, vagyonkezelői jog visszavétele</t>
  </si>
  <si>
    <t>Egyéb növekedés</t>
  </si>
  <si>
    <t>Összes novekedés (2+…..+7)</t>
  </si>
  <si>
    <t>Értékesítés</t>
  </si>
  <si>
    <t>Hiány, selejtezés, megsemmisülés</t>
  </si>
  <si>
    <t>Térítésmentes átadás</t>
  </si>
  <si>
    <t>Költségetési szerv, társulás alapításkori átadás, vagyonkezelésbe adás miatti átadás, vagyonkezelői jog visszaadása</t>
  </si>
  <si>
    <t>Egyéb csökkenés</t>
  </si>
  <si>
    <t>Összes csökkenés (9+….+13)</t>
  </si>
  <si>
    <t>Bruttó érték összesen (1+8-14)</t>
  </si>
  <si>
    <t>Terven felüli értékcsökkenés visszaírás, kivezetés</t>
  </si>
  <si>
    <t>Terven felüli értékcsökkenés növekedése</t>
  </si>
  <si>
    <t>Terv szerinti értékcsökkenés növekedése</t>
  </si>
  <si>
    <t>Terv szerinti értékcsökkenés csökkenése</t>
  </si>
  <si>
    <t xml:space="preserve">Terv szerinti értékcsökkenés nyitó állománya </t>
  </si>
  <si>
    <t>Terv szerinti értékcsökkenés záró állomány (16+17-18)</t>
  </si>
  <si>
    <t>Terven felüli értékcsökkenés záró állománya (20+21-22)</t>
  </si>
  <si>
    <t>Értékcsökkenés összesen (19+23)</t>
  </si>
  <si>
    <t>Eszközök nettó értéke (15-24)</t>
  </si>
  <si>
    <t>ebből felhalmozási célú önkormányzati támogatás</t>
  </si>
  <si>
    <t>pénzeszköz átadások, (pl.civil szervezetek, egyesületek, kistérség, egyház)</t>
  </si>
  <si>
    <t>lakásvásárlási támogatás</t>
  </si>
  <si>
    <t>vállalkozási tevékenység</t>
  </si>
  <si>
    <t>Hitelel törlesztések (KÖTVÉNY)</t>
  </si>
  <si>
    <t>Fejlesztési kiadások</t>
  </si>
  <si>
    <t>Összes kötelezettség:</t>
  </si>
  <si>
    <t>sor.sz.</t>
  </si>
  <si>
    <t>Intézmény megnevezése</t>
  </si>
  <si>
    <t>Felhalmozási kiadás összesen:</t>
  </si>
  <si>
    <t>összesen</t>
  </si>
  <si>
    <t>s.sz.</t>
  </si>
  <si>
    <t>IV.</t>
  </si>
  <si>
    <t>Intézmény</t>
  </si>
  <si>
    <t>Engedélyezett álláshely/Foglalkoztatotti létszám</t>
  </si>
  <si>
    <t>Köztisztviselő</t>
  </si>
  <si>
    <t>Közalkalmazott</t>
  </si>
  <si>
    <t>közfoglalkoztatott</t>
  </si>
  <si>
    <t>megnebezés</t>
  </si>
  <si>
    <t>bevétel</t>
  </si>
  <si>
    <t>kiadás</t>
  </si>
  <si>
    <t>Finanszírozási műveletek bevételei</t>
  </si>
  <si>
    <t>E S Z K Ö Z Ö K</t>
  </si>
  <si>
    <t>F O R R Á S O K</t>
  </si>
  <si>
    <t>Előző év</t>
  </si>
  <si>
    <t>Tárgy év</t>
  </si>
  <si>
    <t>A</t>
  </si>
  <si>
    <t>D</t>
  </si>
  <si>
    <t>Saját tőke összesen</t>
  </si>
  <si>
    <t>Forgalomképes</t>
  </si>
  <si>
    <t>Helyrajzi szám</t>
  </si>
  <si>
    <t xml:space="preserve">Bruttó érték </t>
  </si>
  <si>
    <t>Elszámolt ÉCS</t>
  </si>
  <si>
    <t>Nettó érték</t>
  </si>
  <si>
    <t>Auditori tevékenység KEOP-2012</t>
  </si>
  <si>
    <t>Digitális dokumentumkezelő és</t>
  </si>
  <si>
    <t>E-iktat program</t>
  </si>
  <si>
    <t>EPER program</t>
  </si>
  <si>
    <t>FineReader szoftver iktató program</t>
  </si>
  <si>
    <t>HURO 1001 vasút szellemi termék</t>
  </si>
  <si>
    <t>Tárgyi eszköz nyilvántartó program</t>
  </si>
  <si>
    <t>Művelődési Központ</t>
  </si>
  <si>
    <t>Microsoft Office szoftverek</t>
  </si>
  <si>
    <t>Szoftver fogyatékkal élőknek</t>
  </si>
  <si>
    <t>0-ra leírt immateriális javak</t>
  </si>
  <si>
    <t>Dyslex Program</t>
  </si>
  <si>
    <t>Könyvtár program</t>
  </si>
  <si>
    <t>Operációs rendszer</t>
  </si>
  <si>
    <t>Panda vírusírtó program</t>
  </si>
  <si>
    <t>Taninform felhaszn. Jog</t>
  </si>
  <si>
    <t>Belváros ép. Eng terv</t>
  </si>
  <si>
    <t>Csapadékvíz rekonstrukciós terv</t>
  </si>
  <si>
    <t>Energia megval. Tanulmány</t>
  </si>
  <si>
    <t>Energiaveszt. Felt. Tanulmány</t>
  </si>
  <si>
    <t>Műv. Központ átalakítási terve</t>
  </si>
  <si>
    <t>Oktatási, pedagógiai szakértés</t>
  </si>
  <si>
    <t>Széchenyi Széles út felújítása</t>
  </si>
  <si>
    <t>Szíki csapadékvíz elvez. Terv.</t>
  </si>
  <si>
    <t>Tematikus park eng. Terv</t>
  </si>
  <si>
    <t>Vásártér, Kinizsi u. kerékpárút terv</t>
  </si>
  <si>
    <t>Vésztő külterület felújítási terv</t>
  </si>
  <si>
    <t>Vésztő területrendezési terv</t>
  </si>
  <si>
    <t>Vízkárelhárítási terv</t>
  </si>
  <si>
    <t>Nyilvántartó program</t>
  </si>
  <si>
    <t>Orvosi alapellátási szoftver</t>
  </si>
  <si>
    <t>Parkolóterv Kossuth L.</t>
  </si>
  <si>
    <t>Szerver szoftver csomag TIOP</t>
  </si>
  <si>
    <t>Számítógépes program</t>
  </si>
  <si>
    <t>Szoftver</t>
  </si>
  <si>
    <t>Polgármesteri Hivatal</t>
  </si>
  <si>
    <t>Településrendezési terv szoftver</t>
  </si>
  <si>
    <t>Ca e Trus Antivírus</t>
  </si>
  <si>
    <t>Complex CD jogtár</t>
  </si>
  <si>
    <t>Felhasználói program</t>
  </si>
  <si>
    <t>Gyermekvédelmi rendszer</t>
  </si>
  <si>
    <t>Határozat nyilvántartó program</t>
  </si>
  <si>
    <t>Házi pénztár szoftver</t>
  </si>
  <si>
    <t>Iktató program</t>
  </si>
  <si>
    <t>Iktató, tarnyilv. Program</t>
  </si>
  <si>
    <t>Kataszter program</t>
  </si>
  <si>
    <t>Működési engedély szoftver</t>
  </si>
  <si>
    <t>OFFICE XP Win.</t>
  </si>
  <si>
    <t>PANASONIC telefon alközpont</t>
  </si>
  <si>
    <t>SMALL Business Server 2000</t>
  </si>
  <si>
    <t>Számlázó szoftver</t>
  </si>
  <si>
    <t>Szavazó program</t>
  </si>
  <si>
    <t>Település internetes megjelenítés</t>
  </si>
  <si>
    <t>WINDOWS 98 DEM program</t>
  </si>
  <si>
    <t>Óvoda</t>
  </si>
  <si>
    <t>Logopédia program "Varázsdoboz"</t>
  </si>
  <si>
    <t>II. Tárgyi Eszközök:</t>
  </si>
  <si>
    <t>1. Ingatlanok:</t>
  </si>
  <si>
    <t>Földterület</t>
  </si>
  <si>
    <t>Agyaggödör</t>
  </si>
  <si>
    <t>0463/31</t>
  </si>
  <si>
    <t>Árok</t>
  </si>
  <si>
    <t>0229/77</t>
  </si>
  <si>
    <t>Erdő</t>
  </si>
  <si>
    <t>0467/34</t>
  </si>
  <si>
    <t>0289/29</t>
  </si>
  <si>
    <t>0463/30</t>
  </si>
  <si>
    <t>Erdő külterület</t>
  </si>
  <si>
    <t>0289/34</t>
  </si>
  <si>
    <t>0469/34</t>
  </si>
  <si>
    <t>0220/2, 0220/3</t>
  </si>
  <si>
    <t xml:space="preserve">Földterület Kinizsi u. </t>
  </si>
  <si>
    <t>Földterület szántó</t>
  </si>
  <si>
    <t>0220/20</t>
  </si>
  <si>
    <t xml:space="preserve">Kert </t>
  </si>
  <si>
    <t>Legelő</t>
  </si>
  <si>
    <t>0289/11</t>
  </si>
  <si>
    <t>Legelő szántó</t>
  </si>
  <si>
    <t>0322/1</t>
  </si>
  <si>
    <t>Szántó</t>
  </si>
  <si>
    <t>0473/56</t>
  </si>
  <si>
    <t>0322/23</t>
  </si>
  <si>
    <t>0322/21</t>
  </si>
  <si>
    <t>0183/9</t>
  </si>
  <si>
    <t>0250/25</t>
  </si>
  <si>
    <t>0183/8</t>
  </si>
  <si>
    <t>0360/2</t>
  </si>
  <si>
    <t>0289/20</t>
  </si>
  <si>
    <t>0289/193</t>
  </si>
  <si>
    <t>0289/228</t>
  </si>
  <si>
    <t>0289/184</t>
  </si>
  <si>
    <t>0289/186</t>
  </si>
  <si>
    <t>0170/5</t>
  </si>
  <si>
    <t>0187</t>
  </si>
  <si>
    <t>2586/3</t>
  </si>
  <si>
    <t>Legelő (vagyonkezelésbe vett)</t>
  </si>
  <si>
    <t>Szántó (vagyonkezelésbe vett)</t>
  </si>
  <si>
    <t>Telek</t>
  </si>
  <si>
    <t>Forg. Kép. Telek. (vasútállomás)</t>
  </si>
  <si>
    <t>613/6</t>
  </si>
  <si>
    <t>Forg. Kép. Telek. (vízmű)</t>
  </si>
  <si>
    <t>0223/1</t>
  </si>
  <si>
    <t>Forg. Képes telek</t>
  </si>
  <si>
    <t>2276</t>
  </si>
  <si>
    <t>Lőtér belt. Forgalomképes</t>
  </si>
  <si>
    <t>1403</t>
  </si>
  <si>
    <t>Szeméttelep</t>
  </si>
  <si>
    <t>0467/33</t>
  </si>
  <si>
    <t>Telek Bajcsy-Zs. U. 24.</t>
  </si>
  <si>
    <t>2230</t>
  </si>
  <si>
    <t>Telek Bajcsy-zs. U. 18.</t>
  </si>
  <si>
    <t>2235</t>
  </si>
  <si>
    <t>Telek Bajcsy-Zs.u. 31.</t>
  </si>
  <si>
    <t>2292</t>
  </si>
  <si>
    <t>Telek Békési út 52.</t>
  </si>
  <si>
    <t>2458</t>
  </si>
  <si>
    <t>Telek belt. Forgalomképes</t>
  </si>
  <si>
    <t>2850</t>
  </si>
  <si>
    <t>1797/1</t>
  </si>
  <si>
    <t>Telek belt. Forg. Képes</t>
  </si>
  <si>
    <t>2122</t>
  </si>
  <si>
    <t>11</t>
  </si>
  <si>
    <t>1318/3</t>
  </si>
  <si>
    <t>1496/3</t>
  </si>
  <si>
    <t>1683</t>
  </si>
  <si>
    <t>1738/1</t>
  </si>
  <si>
    <t>2591</t>
  </si>
  <si>
    <t>12/1</t>
  </si>
  <si>
    <t>12/2</t>
  </si>
  <si>
    <t>1204</t>
  </si>
  <si>
    <t>1265</t>
  </si>
  <si>
    <t>1676</t>
  </si>
  <si>
    <t>1677</t>
  </si>
  <si>
    <t>1678</t>
  </si>
  <si>
    <t>1680</t>
  </si>
  <si>
    <t>1681</t>
  </si>
  <si>
    <t>1684/1</t>
  </si>
  <si>
    <t>1696</t>
  </si>
  <si>
    <t>1717</t>
  </si>
  <si>
    <t>1730</t>
  </si>
  <si>
    <t>1735/2</t>
  </si>
  <si>
    <t>1736/</t>
  </si>
  <si>
    <t>1736/2</t>
  </si>
  <si>
    <t>1736/5</t>
  </si>
  <si>
    <t>1737</t>
  </si>
  <si>
    <t>1741/3</t>
  </si>
  <si>
    <t>1896</t>
  </si>
  <si>
    <t>1922</t>
  </si>
  <si>
    <t>2090</t>
  </si>
  <si>
    <t>2091</t>
  </si>
  <si>
    <t>2225</t>
  </si>
  <si>
    <t>2229</t>
  </si>
  <si>
    <t>2231</t>
  </si>
  <si>
    <t>2242</t>
  </si>
  <si>
    <t>2497</t>
  </si>
  <si>
    <t>2851</t>
  </si>
  <si>
    <t>2853</t>
  </si>
  <si>
    <t>2854</t>
  </si>
  <si>
    <t>2857</t>
  </si>
  <si>
    <t>2858</t>
  </si>
  <si>
    <t>2861</t>
  </si>
  <si>
    <t>2887</t>
  </si>
  <si>
    <t>3295/3</t>
  </si>
  <si>
    <t>3347</t>
  </si>
  <si>
    <t>373/12</t>
  </si>
  <si>
    <t>373/13</t>
  </si>
  <si>
    <t>373/14</t>
  </si>
  <si>
    <t>373/15</t>
  </si>
  <si>
    <t>373/16</t>
  </si>
  <si>
    <t>373/17</t>
  </si>
  <si>
    <t>373/18</t>
  </si>
  <si>
    <t>373/19</t>
  </si>
  <si>
    <t>373/20</t>
  </si>
  <si>
    <t>373/21</t>
  </si>
  <si>
    <t>373/22</t>
  </si>
  <si>
    <t>373/24</t>
  </si>
  <si>
    <t>373/25</t>
  </si>
  <si>
    <t>373/26</t>
  </si>
  <si>
    <t>373/27</t>
  </si>
  <si>
    <t>373/28</t>
  </si>
  <si>
    <t>373/29</t>
  </si>
  <si>
    <t>373/30</t>
  </si>
  <si>
    <t>373/32</t>
  </si>
  <si>
    <t>373/34</t>
  </si>
  <si>
    <t>395</t>
  </si>
  <si>
    <t>396</t>
  </si>
  <si>
    <t>399</t>
  </si>
  <si>
    <t>441/1</t>
  </si>
  <si>
    <t>441/2</t>
  </si>
  <si>
    <t>8</t>
  </si>
  <si>
    <t>9</t>
  </si>
  <si>
    <t>3823</t>
  </si>
  <si>
    <t>373/23</t>
  </si>
  <si>
    <t>Telek Jókai u. 13/1.</t>
  </si>
  <si>
    <t>229</t>
  </si>
  <si>
    <t>Telek József A. u. 36.</t>
  </si>
  <si>
    <t>2776</t>
  </si>
  <si>
    <t xml:space="preserve">Telek Komlódi u. 3. </t>
  </si>
  <si>
    <t>2352</t>
  </si>
  <si>
    <t xml:space="preserve">Telek Kossuth L. u. 58. </t>
  </si>
  <si>
    <t>1466</t>
  </si>
  <si>
    <t>Telek Kossuth L. u. 74. szolg. Lak.</t>
  </si>
  <si>
    <t>1497/a/1</t>
  </si>
  <si>
    <t>Telek Kossuth L. u. 77.</t>
  </si>
  <si>
    <t>3306/A/2</t>
  </si>
  <si>
    <t>Telek Kossuth L. u. 59-61. szolgáltat</t>
  </si>
  <si>
    <t>3326/5/a/2</t>
  </si>
  <si>
    <t>Telek külterület forgalomképes</t>
  </si>
  <si>
    <t>0467/32</t>
  </si>
  <si>
    <t>Telek Liszt F. u. 36.</t>
  </si>
  <si>
    <t>2566</t>
  </si>
  <si>
    <t>Telek Lórántffy u. 2.</t>
  </si>
  <si>
    <t>2101</t>
  </si>
  <si>
    <t xml:space="preserve">Telek Mikszáth u. 2. </t>
  </si>
  <si>
    <t>2607/2</t>
  </si>
  <si>
    <t>Telek Monostor Étterem</t>
  </si>
  <si>
    <t>3328/1</t>
  </si>
  <si>
    <t>Telek Móricz Zs. U. 54.</t>
  </si>
  <si>
    <t>2397</t>
  </si>
  <si>
    <t>Telek Nagy S. u. 13.</t>
  </si>
  <si>
    <t>1712</t>
  </si>
  <si>
    <t>Telek Okányi u. 13.</t>
  </si>
  <si>
    <t>2193</t>
  </si>
  <si>
    <t>Telek Okányi u. 26.</t>
  </si>
  <si>
    <t>2153</t>
  </si>
  <si>
    <t>Telek Piactér u. 1. szolg. Lakás.</t>
  </si>
  <si>
    <t>20/2</t>
  </si>
  <si>
    <t>Telek Rákóczi u. 1/a</t>
  </si>
  <si>
    <t>1486/a/1</t>
  </si>
  <si>
    <t>Telek Rákóczi u. 2.</t>
  </si>
  <si>
    <t>1474</t>
  </si>
  <si>
    <t>Telek Rákóczi u. 4. szolg. Lakás</t>
  </si>
  <si>
    <t>1475/a/2-4</t>
  </si>
  <si>
    <t xml:space="preserve">Telek Rozgobyi. U. 11. </t>
  </si>
  <si>
    <t>2210</t>
  </si>
  <si>
    <t xml:space="preserve">Telek Rozgobyi. U. 3. </t>
  </si>
  <si>
    <t>2199</t>
  </si>
  <si>
    <t xml:space="preserve">Telek Rozgobyi. U. 5. </t>
  </si>
  <si>
    <t>2203</t>
  </si>
  <si>
    <t>Telek Szapáry u. 1.</t>
  </si>
  <si>
    <t>2796</t>
  </si>
  <si>
    <t xml:space="preserve">Telek Szapáry u. 17. </t>
  </si>
  <si>
    <t>2788</t>
  </si>
  <si>
    <t>Telek Szapáry u. 6.</t>
  </si>
  <si>
    <t>2804</t>
  </si>
  <si>
    <t>Telek Szíki u. 18.</t>
  </si>
  <si>
    <t>2872</t>
  </si>
  <si>
    <t>Telek Szíki u. 7.</t>
  </si>
  <si>
    <t>2890</t>
  </si>
  <si>
    <t xml:space="preserve">Telek Szilér u. 1. </t>
  </si>
  <si>
    <t>1329</t>
  </si>
  <si>
    <t>Telek Toldi u. 1/3. szolg. Lakás.</t>
  </si>
  <si>
    <t>46/b/3</t>
  </si>
  <si>
    <t xml:space="preserve">Telek Toronyi u. 14. </t>
  </si>
  <si>
    <t>232</t>
  </si>
  <si>
    <t>Telek VÍZMŰ</t>
  </si>
  <si>
    <t>3346</t>
  </si>
  <si>
    <t>Telek Wesselényi u. 1. szolg. Lakás.</t>
  </si>
  <si>
    <t>43/a/1</t>
  </si>
  <si>
    <t>Telek Wesselényi u. 3. szolg. Lakás.</t>
  </si>
  <si>
    <t>46/a/1</t>
  </si>
  <si>
    <t>Épületek</t>
  </si>
  <si>
    <t>Lakóház Nagy S. u. 15.</t>
  </si>
  <si>
    <t>Lakóház Sinka u. 10.</t>
  </si>
  <si>
    <t>Lakóház Sziki. U. 16.</t>
  </si>
  <si>
    <t>Épület Békési út. 52.</t>
  </si>
  <si>
    <t>Épület Kossuth L. u. 57. Monostor</t>
  </si>
  <si>
    <t>Épület Kossuth L. u. 38.</t>
  </si>
  <si>
    <t>Épület Nagy S. u. 13.</t>
  </si>
  <si>
    <t>Épület Piactér 1. szolgálati lakás</t>
  </si>
  <si>
    <t>Épület Rákóczi u. 1/a</t>
  </si>
  <si>
    <t>Káptalanfüredi tábor</t>
  </si>
  <si>
    <t>1473/1</t>
  </si>
  <si>
    <t xml:space="preserve">Lakóépület Rövid u. 2. </t>
  </si>
  <si>
    <t>1151</t>
  </si>
  <si>
    <t>Lakóház Balassa u. 12.</t>
  </si>
  <si>
    <t>2711</t>
  </si>
  <si>
    <t xml:space="preserve">Lakóház Eötvös u. 1. </t>
  </si>
  <si>
    <t>10</t>
  </si>
  <si>
    <t>Lakóház Sziki u. 22/1.</t>
  </si>
  <si>
    <t>2873</t>
  </si>
  <si>
    <t>Lakóház Sziki u. 22/2.</t>
  </si>
  <si>
    <t>2874</t>
  </si>
  <si>
    <t>Lakóház Tavasz u. 23.</t>
  </si>
  <si>
    <t>685</t>
  </si>
  <si>
    <t>Lakóház Zsebengő u. 9.</t>
  </si>
  <si>
    <t>1289</t>
  </si>
  <si>
    <t>Szociális épület Rákóczi u. 2.</t>
  </si>
  <si>
    <t>Szolg. Lakás Wesselényi u. 1.</t>
  </si>
  <si>
    <t>Szolg. Lakás Wesselényi u. 3.</t>
  </si>
  <si>
    <t>Szolg. Lakás Kossuth L. u. 59.</t>
  </si>
  <si>
    <t>Szolg. Lakás Kossuth L. u. 74/</t>
  </si>
  <si>
    <t>Szolg. Lakás Rákóczi u. 4.</t>
  </si>
  <si>
    <t>Szolg. Lakás Toldi u. 1/3.</t>
  </si>
  <si>
    <t>0-ra leírt épületek</t>
  </si>
  <si>
    <t>Szociális bérlakások Kossuth L. u. 77</t>
  </si>
  <si>
    <t>Építmények</t>
  </si>
  <si>
    <t>Buszvárók 4db</t>
  </si>
  <si>
    <t xml:space="preserve">Faház Békési út 52. </t>
  </si>
  <si>
    <t>Kerítés KÉSZOK</t>
  </si>
  <si>
    <t>1473/3</t>
  </si>
  <si>
    <t>Lakitelek üdülő</t>
  </si>
  <si>
    <t>1473/4</t>
  </si>
  <si>
    <t>Templomkerti játszótér</t>
  </si>
  <si>
    <t>2</t>
  </si>
  <si>
    <t>0-ra leírt építmények</t>
  </si>
  <si>
    <t>Kerítés Piactér u. 1.</t>
  </si>
  <si>
    <t>Kerítés Rákóczi u. 4.</t>
  </si>
  <si>
    <t>1475/a/4</t>
  </si>
  <si>
    <t>Folyamatban lévő beruházás</t>
  </si>
  <si>
    <t>4 lakásos fecskeház</t>
  </si>
  <si>
    <t>Tornacsarnok</t>
  </si>
  <si>
    <t>Képzőművészeti alkotások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</si>
</sst>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000"/>
    <numFmt numFmtId="165" formatCode="#\ ##0"/>
    <numFmt numFmtId="166" formatCode="0\ 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\ _F_t"/>
    <numFmt numFmtId="177" formatCode="#,##0.0"/>
  </numFmts>
  <fonts count="68">
    <font>
      <sz val="10"/>
      <name val="Arial"/>
      <family val="0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u val="single"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 CE"/>
      <family val="1"/>
    </font>
    <font>
      <sz val="18"/>
      <color indexed="10"/>
      <name val="Arial"/>
      <family val="0"/>
    </font>
    <font>
      <sz val="10"/>
      <color indexed="10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Arial"/>
      <family val="0"/>
    </font>
    <font>
      <b/>
      <i/>
      <sz val="9"/>
      <name val="Times New Roman"/>
      <family val="1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10" fillId="0" borderId="0" xfId="57" applyNumberFormat="1" applyFont="1" applyAlignment="1">
      <alignment horizontal="right"/>
      <protection/>
    </xf>
    <xf numFmtId="3" fontId="11" fillId="0" borderId="0" xfId="57" applyNumberFormat="1" applyFont="1" applyAlignment="1">
      <alignment horizontal="right"/>
      <protection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3" fontId="11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3" fontId="10" fillId="0" borderId="0" xfId="56" applyNumberFormat="1" applyFont="1">
      <alignment/>
      <protection/>
    </xf>
    <xf numFmtId="0" fontId="10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Continuous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3" fontId="5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/>
    </xf>
    <xf numFmtId="3" fontId="10" fillId="0" borderId="0" xfId="56" applyNumberFormat="1" applyFont="1" applyAlignment="1">
      <alignment wrapText="1"/>
      <protection/>
    </xf>
    <xf numFmtId="3" fontId="6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3" fontId="11" fillId="0" borderId="0" xfId="58" applyNumberFormat="1" applyFont="1">
      <alignment/>
      <protection/>
    </xf>
    <xf numFmtId="0" fontId="17" fillId="0" borderId="0" xfId="58" applyFont="1">
      <alignment/>
      <protection/>
    </xf>
    <xf numFmtId="0" fontId="10" fillId="0" borderId="0" xfId="58" applyFont="1" applyAlignment="1">
      <alignment horizontal="right"/>
      <protection/>
    </xf>
    <xf numFmtId="3" fontId="10" fillId="0" borderId="0" xfId="58" applyNumberFormat="1" applyFont="1">
      <alignment/>
      <protection/>
    </xf>
    <xf numFmtId="37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3" fontId="19" fillId="0" borderId="0" xfId="0" applyNumberFormat="1" applyFont="1" applyBorder="1" applyAlignment="1">
      <alignment/>
    </xf>
    <xf numFmtId="0" fontId="18" fillId="0" borderId="0" xfId="0" applyFont="1" applyAlignment="1">
      <alignment wrapText="1"/>
    </xf>
    <xf numFmtId="3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wrapText="1"/>
    </xf>
    <xf numFmtId="3" fontId="18" fillId="0" borderId="0" xfId="0" applyNumberFormat="1" applyFont="1" applyBorder="1" applyAlignment="1">
      <alignment wrapText="1"/>
    </xf>
    <xf numFmtId="3" fontId="18" fillId="0" borderId="0" xfId="0" applyNumberFormat="1" applyFont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0" fillId="0" borderId="0" xfId="0" applyFont="1" applyBorder="1" applyAlignment="1">
      <alignment/>
    </xf>
    <xf numFmtId="3" fontId="15" fillId="0" borderId="0" xfId="0" applyNumberFormat="1" applyFont="1" applyAlignment="1">
      <alignment wrapText="1"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right" wrapText="1"/>
    </xf>
    <xf numFmtId="3" fontId="11" fillId="0" borderId="0" xfId="0" applyNumberFormat="1" applyFont="1" applyBorder="1" applyAlignment="1">
      <alignment wrapText="1"/>
    </xf>
    <xf numFmtId="165" fontId="27" fillId="0" borderId="0" xfId="59" applyNumberFormat="1" applyFont="1" applyAlignment="1">
      <alignment horizontal="left" wrapText="1"/>
      <protection/>
    </xf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3" fontId="2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3" fontId="28" fillId="0" borderId="0" xfId="0" applyNumberFormat="1" applyFont="1" applyBorder="1" applyAlignment="1">
      <alignment wrapText="1"/>
    </xf>
    <xf numFmtId="165" fontId="6" fillId="0" borderId="0" xfId="59" applyNumberFormat="1" applyFont="1" applyAlignment="1">
      <alignment horizontal="right" wrapText="1"/>
      <protection/>
    </xf>
    <xf numFmtId="3" fontId="5" fillId="0" borderId="0" xfId="59" applyNumberFormat="1" applyFont="1" applyAlignment="1">
      <alignment horizontal="centerContinuous" wrapText="1"/>
      <protection/>
    </xf>
    <xf numFmtId="3" fontId="5" fillId="0" borderId="0" xfId="0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3" fontId="1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3" fontId="10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3" fontId="28" fillId="0" borderId="0" xfId="0" applyNumberFormat="1" applyFont="1" applyAlignment="1">
      <alignment wrapText="1"/>
    </xf>
    <xf numFmtId="3" fontId="16" fillId="0" borderId="0" xfId="0" applyNumberFormat="1" applyFont="1" applyAlignment="1">
      <alignment horizontal="center" wrapText="1"/>
    </xf>
    <xf numFmtId="0" fontId="11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8" fillId="0" borderId="0" xfId="0" applyNumberFormat="1" applyFont="1" applyAlignment="1">
      <alignment wrapText="1"/>
    </xf>
    <xf numFmtId="3" fontId="30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31" fillId="0" borderId="0" xfId="0" applyNumberFormat="1" applyFont="1" applyAlignment="1">
      <alignment/>
    </xf>
    <xf numFmtId="176" fontId="29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176" fontId="33" fillId="0" borderId="0" xfId="0" applyNumberFormat="1" applyFont="1" applyAlignment="1">
      <alignment/>
    </xf>
    <xf numFmtId="176" fontId="29" fillId="0" borderId="0" xfId="0" applyNumberFormat="1" applyFont="1" applyAlignment="1">
      <alignment/>
    </xf>
    <xf numFmtId="176" fontId="31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176" fontId="0" fillId="0" borderId="0" xfId="0" applyNumberFormat="1" applyAlignment="1">
      <alignment/>
    </xf>
    <xf numFmtId="176" fontId="3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3" fontId="18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18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6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5" xfId="56"/>
    <cellStyle name="Normál_Munka4" xfId="57"/>
    <cellStyle name="Normál_Munka5" xfId="58"/>
    <cellStyle name="Normál_Munka7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Layout" zoomScaleNormal="75" workbookViewId="0" topLeftCell="D1">
      <selection activeCell="Q10" sqref="Q10"/>
    </sheetView>
  </sheetViews>
  <sheetFormatPr defaultColWidth="9.140625" defaultRowHeight="12.75"/>
  <cols>
    <col min="1" max="1" width="3.8515625" style="96" customWidth="1"/>
    <col min="2" max="2" width="34.00390625" style="97" customWidth="1"/>
    <col min="3" max="3" width="9.28125" style="102" customWidth="1"/>
    <col min="4" max="4" width="10.28125" style="103" customWidth="1"/>
    <col min="5" max="5" width="8.7109375" style="103" customWidth="1"/>
    <col min="6" max="6" width="4.421875" style="103" customWidth="1"/>
    <col min="7" max="7" width="4.28125" style="96" customWidth="1"/>
    <col min="8" max="8" width="32.7109375" style="97" customWidth="1"/>
    <col min="9" max="9" width="9.28125" style="102" customWidth="1"/>
    <col min="10" max="10" width="9.8515625" style="103" customWidth="1"/>
    <col min="11" max="11" width="8.7109375" style="103" customWidth="1"/>
    <col min="12" max="12" width="4.57421875" style="103" customWidth="1"/>
    <col min="13" max="13" width="16.421875" style="96" customWidth="1"/>
    <col min="14" max="16384" width="9.140625" style="96" customWidth="1"/>
  </cols>
  <sheetData>
    <row r="1" spans="1:12" ht="25.5">
      <c r="A1" s="96" t="s">
        <v>1653</v>
      </c>
      <c r="B1" s="97" t="s">
        <v>1482</v>
      </c>
      <c r="C1" s="53" t="s">
        <v>1397</v>
      </c>
      <c r="D1" s="53" t="s">
        <v>1398</v>
      </c>
      <c r="E1" s="53" t="s">
        <v>1387</v>
      </c>
      <c r="F1" s="53" t="s">
        <v>1484</v>
      </c>
      <c r="G1" s="96" t="s">
        <v>1505</v>
      </c>
      <c r="H1" s="97" t="s">
        <v>1506</v>
      </c>
      <c r="I1" s="53" t="s">
        <v>1397</v>
      </c>
      <c r="J1" s="53" t="s">
        <v>1398</v>
      </c>
      <c r="K1" s="53" t="s">
        <v>1387</v>
      </c>
      <c r="L1" s="53" t="s">
        <v>1484</v>
      </c>
    </row>
    <row r="2" spans="1:13" ht="12">
      <c r="A2" s="96">
        <v>1</v>
      </c>
      <c r="B2" s="97" t="s">
        <v>1457</v>
      </c>
      <c r="C2" s="74">
        <f>'2 melléklet'!I32</f>
        <v>117283</v>
      </c>
      <c r="D2" s="74">
        <f>'2 melléklet'!J32</f>
        <v>109579</v>
      </c>
      <c r="E2" s="74">
        <f>'2 melléklet'!K32</f>
        <v>95515</v>
      </c>
      <c r="F2" s="74">
        <f>E2/D2%</f>
        <v>87.16542403197693</v>
      </c>
      <c r="G2" s="72">
        <v>1</v>
      </c>
      <c r="H2" s="74" t="s">
        <v>1644</v>
      </c>
      <c r="I2" s="74">
        <f>'3 melléklet'!I25</f>
        <v>421365</v>
      </c>
      <c r="J2" s="74">
        <f>'3 melléklet'!J25</f>
        <v>754815</v>
      </c>
      <c r="K2" s="74">
        <f>'3 melléklet'!K25</f>
        <v>665555</v>
      </c>
      <c r="L2" s="74">
        <f>K2/J2%</f>
        <v>88.1745858256659</v>
      </c>
      <c r="M2" s="72"/>
    </row>
    <row r="3" spans="1:13" ht="24">
      <c r="A3" s="96">
        <v>2</v>
      </c>
      <c r="B3" s="97" t="s">
        <v>1643</v>
      </c>
      <c r="C3" s="74">
        <f>'2 melléklet'!I33</f>
        <v>93121</v>
      </c>
      <c r="D3" s="74">
        <f>'2 melléklet'!J33</f>
        <v>166351</v>
      </c>
      <c r="E3" s="74">
        <f>'2 melléklet'!K33</f>
        <v>155723</v>
      </c>
      <c r="F3" s="74">
        <f aca="true" t="shared" si="0" ref="F3:F27">E3/D3%</f>
        <v>93.61109942230584</v>
      </c>
      <c r="G3" s="72">
        <v>2</v>
      </c>
      <c r="H3" s="74" t="s">
        <v>1507</v>
      </c>
      <c r="I3" s="74">
        <f>'3 melléklet'!I26</f>
        <v>93516</v>
      </c>
      <c r="J3" s="74">
        <f>'3 melléklet'!J26</f>
        <v>139404</v>
      </c>
      <c r="K3" s="74">
        <f>'3 melléklet'!K26</f>
        <v>126008</v>
      </c>
      <c r="L3" s="74">
        <f aca="true" t="shared" si="1" ref="L3:L27">K3/J3%</f>
        <v>90.39051964075637</v>
      </c>
      <c r="M3" s="72"/>
    </row>
    <row r="4" spans="1:13" ht="24">
      <c r="A4" s="96">
        <v>3</v>
      </c>
      <c r="B4" s="97" t="s">
        <v>1483</v>
      </c>
      <c r="C4" s="74">
        <f>'2 melléklet'!I34</f>
        <v>0</v>
      </c>
      <c r="D4" s="74">
        <f>'2 melléklet'!J34</f>
        <v>15533</v>
      </c>
      <c r="E4" s="74">
        <f>'2 melléklet'!K34</f>
        <v>14021</v>
      </c>
      <c r="F4" s="74">
        <f t="shared" si="0"/>
        <v>90.26588553402433</v>
      </c>
      <c r="G4" s="72">
        <v>3</v>
      </c>
      <c r="H4" s="74" t="s">
        <v>1645</v>
      </c>
      <c r="I4" s="74">
        <f>'3 melléklet'!I27</f>
        <v>324141</v>
      </c>
      <c r="J4" s="74">
        <f>'3 melléklet'!J27</f>
        <v>467844</v>
      </c>
      <c r="K4" s="74">
        <f>'3 melléklet'!K27</f>
        <v>438983</v>
      </c>
      <c r="L4" s="74">
        <f t="shared" si="1"/>
        <v>93.83106334590164</v>
      </c>
      <c r="M4" s="72"/>
    </row>
    <row r="5" spans="1:13" ht="24">
      <c r="A5" s="96">
        <v>4</v>
      </c>
      <c r="B5" s="97" t="s">
        <v>1488</v>
      </c>
      <c r="C5" s="74">
        <f>'2 melléklet'!I35</f>
        <v>745378</v>
      </c>
      <c r="D5" s="74">
        <f>'2 melléklet'!J35</f>
        <v>1204970</v>
      </c>
      <c r="E5" s="74">
        <f>'2 melléklet'!K35</f>
        <v>1186315</v>
      </c>
      <c r="F5" s="74">
        <f t="shared" si="0"/>
        <v>98.4518286762326</v>
      </c>
      <c r="G5" s="72">
        <v>4</v>
      </c>
      <c r="H5" s="74" t="s">
        <v>1393</v>
      </c>
      <c r="I5" s="74">
        <f>'3 melléklet'!I28</f>
        <v>163458</v>
      </c>
      <c r="J5" s="74">
        <f>'3 melléklet'!J28</f>
        <v>130013</v>
      </c>
      <c r="K5" s="74">
        <f>'3 melléklet'!K28</f>
        <v>129335</v>
      </c>
      <c r="L5" s="74">
        <f t="shared" si="1"/>
        <v>99.47851368709281</v>
      </c>
      <c r="M5" s="72"/>
    </row>
    <row r="6" spans="2:13" ht="12">
      <c r="B6" s="134" t="s">
        <v>1640</v>
      </c>
      <c r="C6" s="135">
        <v>585240</v>
      </c>
      <c r="D6" s="124">
        <v>581080</v>
      </c>
      <c r="E6" s="124">
        <v>581080</v>
      </c>
      <c r="F6" s="74">
        <f t="shared" si="0"/>
        <v>100</v>
      </c>
      <c r="G6" s="72">
        <v>5</v>
      </c>
      <c r="H6" s="74" t="s">
        <v>1508</v>
      </c>
      <c r="I6" s="74">
        <f>'3 melléklet'!I29</f>
        <v>22726</v>
      </c>
      <c r="J6" s="74">
        <f>'3 melléklet'!J29</f>
        <v>48510</v>
      </c>
      <c r="K6" s="74">
        <f>'3 melléklet'!K29</f>
        <v>45582</v>
      </c>
      <c r="L6" s="74">
        <f t="shared" si="1"/>
        <v>93.96413110698825</v>
      </c>
      <c r="M6" s="72"/>
    </row>
    <row r="7" spans="3:13" ht="12">
      <c r="C7" s="99"/>
      <c r="D7" s="74"/>
      <c r="E7" s="104"/>
      <c r="F7" s="74"/>
      <c r="G7" s="72">
        <v>6</v>
      </c>
      <c r="H7" s="97" t="s">
        <v>1509</v>
      </c>
      <c r="I7" s="74">
        <f>'3 melléklet'!I30</f>
        <v>7064</v>
      </c>
      <c r="J7" s="74">
        <f>'3 melléklet'!J30</f>
        <v>2564</v>
      </c>
      <c r="K7" s="74">
        <f>'3 melléklet'!K30</f>
        <v>0</v>
      </c>
      <c r="L7" s="74">
        <f t="shared" si="1"/>
        <v>0</v>
      </c>
      <c r="M7" s="72"/>
    </row>
    <row r="8" spans="2:13" s="107" customFormat="1" ht="12">
      <c r="B8" s="99" t="s">
        <v>1489</v>
      </c>
      <c r="C8" s="106">
        <f>'2 melléklet'!I36</f>
        <v>955782</v>
      </c>
      <c r="D8" s="106">
        <f>'2 melléklet'!J36</f>
        <v>1496433</v>
      </c>
      <c r="E8" s="106">
        <f>'2 melléklet'!K36</f>
        <v>1451574</v>
      </c>
      <c r="F8" s="74">
        <f t="shared" si="0"/>
        <v>97.0022714013925</v>
      </c>
      <c r="G8" s="73"/>
      <c r="H8" s="106" t="s">
        <v>1510</v>
      </c>
      <c r="I8" s="106">
        <f>'3 melléklet'!I31</f>
        <v>1032270</v>
      </c>
      <c r="J8" s="106">
        <f>'3 melléklet'!J31</f>
        <v>1543150</v>
      </c>
      <c r="K8" s="106">
        <f>'3 melléklet'!K31</f>
        <v>1405463</v>
      </c>
      <c r="L8" s="74">
        <f t="shared" si="1"/>
        <v>91.07753620840488</v>
      </c>
      <c r="M8" s="73"/>
    </row>
    <row r="9" spans="1:13" ht="21.75" customHeight="1">
      <c r="A9" s="96" t="s">
        <v>1375</v>
      </c>
      <c r="B9" s="97" t="s">
        <v>1490</v>
      </c>
      <c r="C9" s="97"/>
      <c r="D9" s="74"/>
      <c r="E9" s="104"/>
      <c r="F9" s="74"/>
      <c r="G9" s="72" t="s">
        <v>1511</v>
      </c>
      <c r="H9" s="74" t="s">
        <v>1512</v>
      </c>
      <c r="I9" s="74"/>
      <c r="J9" s="74"/>
      <c r="K9" s="104"/>
      <c r="L9" s="74"/>
      <c r="M9" s="72"/>
    </row>
    <row r="10" spans="1:13" ht="12">
      <c r="A10" s="96">
        <v>5</v>
      </c>
      <c r="B10" s="97" t="s">
        <v>1431</v>
      </c>
      <c r="C10" s="74">
        <f>'2 melléklet'!I38</f>
        <v>43055</v>
      </c>
      <c r="D10" s="74">
        <f>'2 melléklet'!J38</f>
        <v>190</v>
      </c>
      <c r="E10" s="74">
        <f>'2 melléklet'!K38</f>
        <v>0</v>
      </c>
      <c r="F10" s="74">
        <f t="shared" si="0"/>
        <v>0</v>
      </c>
      <c r="G10" s="72">
        <v>7</v>
      </c>
      <c r="H10" s="74" t="s">
        <v>1513</v>
      </c>
      <c r="I10" s="74">
        <f>'3 melléklet'!I33</f>
        <v>506413</v>
      </c>
      <c r="J10" s="74">
        <f>'3 melléklet'!J33</f>
        <v>736294</v>
      </c>
      <c r="K10" s="74">
        <f>'3 melléklet'!K33</f>
        <v>348409</v>
      </c>
      <c r="L10" s="74">
        <f t="shared" si="1"/>
        <v>47.319277353883095</v>
      </c>
      <c r="M10" s="72"/>
    </row>
    <row r="11" spans="1:13" ht="24">
      <c r="A11" s="96">
        <v>6</v>
      </c>
      <c r="B11" s="97" t="s">
        <v>1491</v>
      </c>
      <c r="C11" s="74">
        <f>'2 melléklet'!I39</f>
        <v>212708</v>
      </c>
      <c r="D11" s="74">
        <f>'2 melléklet'!J39</f>
        <v>222098</v>
      </c>
      <c r="E11" s="74">
        <f>'2 melléklet'!K39</f>
        <v>140344</v>
      </c>
      <c r="F11" s="74">
        <f t="shared" si="0"/>
        <v>63.190123278912914</v>
      </c>
      <c r="G11" s="72">
        <v>8</v>
      </c>
      <c r="H11" s="74" t="s">
        <v>1514</v>
      </c>
      <c r="I11" s="74">
        <f>'3 melléklet'!I34</f>
        <v>12451</v>
      </c>
      <c r="J11" s="74">
        <f>'3 melléklet'!J34</f>
        <v>30867</v>
      </c>
      <c r="K11" s="74">
        <f>'3 melléklet'!K34</f>
        <v>23548</v>
      </c>
      <c r="L11" s="74">
        <f t="shared" si="1"/>
        <v>76.28859299575598</v>
      </c>
      <c r="M11" s="72"/>
    </row>
    <row r="12" spans="1:13" ht="24">
      <c r="A12" s="96">
        <v>7</v>
      </c>
      <c r="B12" s="97" t="s">
        <v>1492</v>
      </c>
      <c r="C12" s="74">
        <f>'2 melléklet'!I40</f>
        <v>517595</v>
      </c>
      <c r="D12" s="74">
        <f>'2 melléklet'!J40</f>
        <v>871812</v>
      </c>
      <c r="E12" s="74">
        <f>'2 melléklet'!K40</f>
        <v>546333</v>
      </c>
      <c r="F12" s="74">
        <f t="shared" si="0"/>
        <v>62.66637761352217</v>
      </c>
      <c r="G12" s="72">
        <v>9</v>
      </c>
      <c r="H12" s="74" t="s">
        <v>1523</v>
      </c>
      <c r="I12" s="74">
        <f>'3 melléklet'!I35</f>
        <v>98897</v>
      </c>
      <c r="J12" s="74">
        <f>'3 melléklet'!J35</f>
        <v>134702</v>
      </c>
      <c r="K12" s="74">
        <f>'3 melléklet'!K35</f>
        <v>130636</v>
      </c>
      <c r="L12" s="74">
        <f t="shared" si="1"/>
        <v>96.98148505590117</v>
      </c>
      <c r="M12" s="72"/>
    </row>
    <row r="13" spans="2:13" ht="24">
      <c r="B13" s="134" t="s">
        <v>1752</v>
      </c>
      <c r="C13" s="135">
        <v>0</v>
      </c>
      <c r="D13" s="124">
        <v>134273</v>
      </c>
      <c r="E13" s="124">
        <v>134273</v>
      </c>
      <c r="F13" s="74">
        <f t="shared" si="0"/>
        <v>100</v>
      </c>
      <c r="G13" s="72">
        <v>10</v>
      </c>
      <c r="H13" s="74" t="s">
        <v>1516</v>
      </c>
      <c r="I13" s="74">
        <f>'3 melléklet'!I36</f>
        <v>163287</v>
      </c>
      <c r="J13" s="74">
        <f>'3 melléklet'!J36</f>
        <v>129074</v>
      </c>
      <c r="K13" s="74">
        <f>'3 melléklet'!K36</f>
        <v>0</v>
      </c>
      <c r="L13" s="74">
        <f t="shared" si="1"/>
        <v>0</v>
      </c>
      <c r="M13" s="72"/>
    </row>
    <row r="14" spans="2:13" s="107" customFormat="1" ht="12">
      <c r="B14" s="99" t="s">
        <v>1493</v>
      </c>
      <c r="C14" s="106">
        <f>'2 melléklet'!I41</f>
        <v>773358</v>
      </c>
      <c r="D14" s="106">
        <f>'2 melléklet'!J41</f>
        <v>1094100</v>
      </c>
      <c r="E14" s="106">
        <f>'2 melléklet'!K41</f>
        <v>686677</v>
      </c>
      <c r="F14" s="74">
        <f t="shared" si="0"/>
        <v>62.761813362581115</v>
      </c>
      <c r="G14" s="73"/>
      <c r="H14" s="106" t="s">
        <v>1517</v>
      </c>
      <c r="I14" s="106">
        <f>'3 melléklet'!I37</f>
        <v>781048</v>
      </c>
      <c r="J14" s="106">
        <f>'3 melléklet'!J37</f>
        <v>1030937</v>
      </c>
      <c r="K14" s="106">
        <f>'3 melléklet'!K37</f>
        <v>502593</v>
      </c>
      <c r="L14" s="74">
        <f t="shared" si="1"/>
        <v>48.751087602831205</v>
      </c>
      <c r="M14" s="73"/>
    </row>
    <row r="15" spans="1:13" ht="12">
      <c r="A15" s="96" t="s">
        <v>1494</v>
      </c>
      <c r="B15" s="97" t="s">
        <v>1495</v>
      </c>
      <c r="C15" s="97"/>
      <c r="D15" s="74"/>
      <c r="E15" s="104"/>
      <c r="F15" s="74"/>
      <c r="G15" s="72" t="s">
        <v>1518</v>
      </c>
      <c r="H15" s="74" t="s">
        <v>1495</v>
      </c>
      <c r="I15" s="74"/>
      <c r="J15" s="74"/>
      <c r="K15" s="74">
        <f>'3 melléklet'!K38</f>
        <v>0</v>
      </c>
      <c r="L15" s="74"/>
      <c r="M15" s="72"/>
    </row>
    <row r="16" spans="2:13" ht="24">
      <c r="B16" s="97" t="s">
        <v>1496</v>
      </c>
      <c r="C16" s="97"/>
      <c r="D16" s="74"/>
      <c r="E16" s="104"/>
      <c r="F16" s="74"/>
      <c r="G16" s="72">
        <v>9</v>
      </c>
      <c r="H16" s="74" t="s">
        <v>1519</v>
      </c>
      <c r="I16" s="74">
        <f>'3 melléklet'!I39</f>
        <v>0</v>
      </c>
      <c r="J16" s="74">
        <f>'3 melléklet'!J39</f>
        <v>69830</v>
      </c>
      <c r="K16" s="74">
        <f>'3 melléklet'!K39</f>
        <v>69830</v>
      </c>
      <c r="L16" s="74">
        <f t="shared" si="1"/>
        <v>100</v>
      </c>
      <c r="M16" s="72"/>
    </row>
    <row r="17" spans="1:13" ht="12">
      <c r="A17" s="96">
        <v>8</v>
      </c>
      <c r="B17" s="97" t="s">
        <v>1497</v>
      </c>
      <c r="C17" s="74">
        <f>'2 melléklet'!I44</f>
        <v>76489</v>
      </c>
      <c r="D17" s="74">
        <f>'2 melléklet'!J44</f>
        <v>75550</v>
      </c>
      <c r="E17" s="74">
        <f>'2 melléklet'!K44</f>
        <v>75256</v>
      </c>
      <c r="F17" s="74">
        <f t="shared" si="0"/>
        <v>99.61085373924553</v>
      </c>
      <c r="G17" s="72">
        <v>10</v>
      </c>
      <c r="H17" s="74" t="s">
        <v>1520</v>
      </c>
      <c r="I17" s="74">
        <f>'3 melléklet'!I40</f>
        <v>156066</v>
      </c>
      <c r="J17" s="74">
        <f>'3 melléklet'!J40</f>
        <v>282722</v>
      </c>
      <c r="K17" s="74">
        <f>'3 melléklet'!K40</f>
        <v>281074</v>
      </c>
      <c r="L17" s="74">
        <f t="shared" si="1"/>
        <v>99.41709523843211</v>
      </c>
      <c r="M17" s="72"/>
    </row>
    <row r="18" spans="1:13" ht="12">
      <c r="A18" s="96">
        <v>9</v>
      </c>
      <c r="B18" s="97" t="s">
        <v>1498</v>
      </c>
      <c r="C18" s="74">
        <f>'2 melléklet'!I45</f>
        <v>0</v>
      </c>
      <c r="D18" s="74">
        <f>'2 melléklet'!J45</f>
        <v>957</v>
      </c>
      <c r="E18" s="74">
        <f>'2 melléklet'!K45</f>
        <v>957</v>
      </c>
      <c r="F18" s="74">
        <f t="shared" si="0"/>
        <v>100</v>
      </c>
      <c r="G18" s="72"/>
      <c r="H18" s="106" t="s">
        <v>1521</v>
      </c>
      <c r="I18" s="106">
        <f>'3 melléklet'!I41</f>
        <v>156066</v>
      </c>
      <c r="J18" s="106">
        <f>'3 melléklet'!J41</f>
        <v>352552</v>
      </c>
      <c r="K18" s="106">
        <f>'3 melléklet'!K41</f>
        <v>350904</v>
      </c>
      <c r="L18" s="74">
        <f t="shared" si="1"/>
        <v>99.53255122648574</v>
      </c>
      <c r="M18" s="73"/>
    </row>
    <row r="19" spans="1:13" ht="12">
      <c r="A19" s="96">
        <v>10</v>
      </c>
      <c r="B19" s="97" t="s">
        <v>1499</v>
      </c>
      <c r="C19" s="74">
        <f>'2 melléklet'!I46</f>
        <v>0</v>
      </c>
      <c r="D19" s="74">
        <f>'2 melléklet'!J46</f>
        <v>15843</v>
      </c>
      <c r="E19" s="74">
        <f>'2 melléklet'!K46</f>
        <v>15842</v>
      </c>
      <c r="F19" s="74">
        <f t="shared" si="0"/>
        <v>99.99368806412926</v>
      </c>
      <c r="G19" s="72"/>
      <c r="H19" s="106"/>
      <c r="I19" s="97"/>
      <c r="J19" s="96"/>
      <c r="K19" s="104"/>
      <c r="L19" s="74"/>
      <c r="M19" s="73"/>
    </row>
    <row r="20" spans="2:13" ht="24">
      <c r="B20" s="97" t="s">
        <v>1500</v>
      </c>
      <c r="C20" s="74"/>
      <c r="D20" s="74"/>
      <c r="E20" s="104"/>
      <c r="F20" s="74"/>
      <c r="G20" s="72"/>
      <c r="H20" s="74"/>
      <c r="I20" s="97"/>
      <c r="J20" s="74"/>
      <c r="K20" s="104"/>
      <c r="L20" s="74"/>
      <c r="M20" s="72"/>
    </row>
    <row r="21" spans="1:13" ht="12">
      <c r="A21" s="96">
        <v>11</v>
      </c>
      <c r="B21" s="97" t="s">
        <v>1497</v>
      </c>
      <c r="C21" s="74">
        <f>'2 melléklet'!I48</f>
        <v>13755</v>
      </c>
      <c r="D21" s="74">
        <f>'2 melléklet'!J48</f>
        <v>13756</v>
      </c>
      <c r="E21" s="74">
        <f>'2 melléklet'!K48</f>
        <v>13756</v>
      </c>
      <c r="F21" s="74">
        <f t="shared" si="0"/>
        <v>100</v>
      </c>
      <c r="G21" s="72"/>
      <c r="H21" s="74"/>
      <c r="I21" s="97"/>
      <c r="J21" s="74"/>
      <c r="K21" s="104"/>
      <c r="L21" s="74"/>
      <c r="M21" s="72"/>
    </row>
    <row r="22" spans="1:13" ht="12">
      <c r="A22" s="96">
        <v>12</v>
      </c>
      <c r="B22" s="97" t="s">
        <v>1498</v>
      </c>
      <c r="C22" s="74">
        <f>'2 melléklet'!I49</f>
        <v>0</v>
      </c>
      <c r="D22" s="74">
        <f>'2 melléklet'!J49</f>
        <v>0</v>
      </c>
      <c r="E22" s="74">
        <f>'2 melléklet'!K49</f>
        <v>0</v>
      </c>
      <c r="F22" s="74"/>
      <c r="G22" s="72"/>
      <c r="H22" s="74"/>
      <c r="I22" s="97"/>
      <c r="J22" s="74"/>
      <c r="K22" s="104"/>
      <c r="L22" s="74"/>
      <c r="M22" s="72"/>
    </row>
    <row r="23" spans="2:13" ht="24">
      <c r="B23" s="97" t="s">
        <v>1501</v>
      </c>
      <c r="C23" s="74"/>
      <c r="D23" s="74"/>
      <c r="E23" s="105"/>
      <c r="F23" s="74"/>
      <c r="G23" s="72"/>
      <c r="H23" s="106"/>
      <c r="I23" s="97"/>
      <c r="J23" s="74"/>
      <c r="K23" s="105"/>
      <c r="L23" s="74"/>
      <c r="M23" s="73"/>
    </row>
    <row r="24" spans="1:13" ht="12">
      <c r="A24" s="96">
        <v>13</v>
      </c>
      <c r="B24" s="97" t="s">
        <v>1502</v>
      </c>
      <c r="C24" s="74">
        <f>'2 melléklet'!I51</f>
        <v>0</v>
      </c>
      <c r="D24" s="74">
        <f>'2 melléklet'!J51</f>
        <v>0</v>
      </c>
      <c r="E24" s="74">
        <f>'2 melléklet'!K51</f>
        <v>0</v>
      </c>
      <c r="F24" s="74"/>
      <c r="G24" s="72"/>
      <c r="H24" s="74"/>
      <c r="I24" s="99"/>
      <c r="J24" s="74"/>
      <c r="K24" s="105"/>
      <c r="L24" s="74"/>
      <c r="M24" s="72"/>
    </row>
    <row r="25" spans="1:13" ht="12">
      <c r="A25" s="96">
        <v>14</v>
      </c>
      <c r="B25" s="97" t="s">
        <v>1503</v>
      </c>
      <c r="C25" s="74">
        <f>'2 melléklet'!I52</f>
        <v>150000</v>
      </c>
      <c r="D25" s="74">
        <f>'2 melléklet'!J52</f>
        <v>230000</v>
      </c>
      <c r="E25" s="74">
        <f>'2 melléklet'!K52</f>
        <v>228351</v>
      </c>
      <c r="F25" s="74">
        <f t="shared" si="0"/>
        <v>99.28304347826086</v>
      </c>
      <c r="G25" s="72"/>
      <c r="H25" s="74"/>
      <c r="I25" s="99"/>
      <c r="J25" s="74"/>
      <c r="K25" s="104"/>
      <c r="L25" s="74"/>
      <c r="M25" s="72"/>
    </row>
    <row r="26" spans="2:13" ht="12">
      <c r="B26" s="99" t="s">
        <v>1773</v>
      </c>
      <c r="C26" s="106">
        <f>'2 melléklet'!I53</f>
        <v>240244</v>
      </c>
      <c r="D26" s="106">
        <f>'2 melléklet'!J53</f>
        <v>336106</v>
      </c>
      <c r="E26" s="106">
        <f>'2 melléklet'!K53</f>
        <v>334162</v>
      </c>
      <c r="F26" s="74">
        <f t="shared" si="0"/>
        <v>99.42161103937448</v>
      </c>
      <c r="G26" s="72"/>
      <c r="H26" s="74"/>
      <c r="I26" s="95"/>
      <c r="J26" s="74"/>
      <c r="K26" s="95"/>
      <c r="L26" s="74"/>
      <c r="M26" s="72"/>
    </row>
    <row r="27" spans="2:15" ht="15.75" customHeight="1">
      <c r="B27" s="99" t="s">
        <v>1504</v>
      </c>
      <c r="C27" s="115">
        <f>'2 melléklet'!I54</f>
        <v>1969384</v>
      </c>
      <c r="D27" s="115">
        <f>'2 melléklet'!J54</f>
        <v>2926639</v>
      </c>
      <c r="E27" s="116">
        <f>'2 melléklet'!K54</f>
        <v>2472413</v>
      </c>
      <c r="F27" s="106">
        <f t="shared" si="0"/>
        <v>84.47960271150627</v>
      </c>
      <c r="G27" s="72"/>
      <c r="H27" s="106" t="s">
        <v>1522</v>
      </c>
      <c r="I27" s="116">
        <f>'3 melléklet'!I42</f>
        <v>1969384</v>
      </c>
      <c r="J27" s="116">
        <f>'3 melléklet'!J42</f>
        <v>2926639</v>
      </c>
      <c r="K27" s="116">
        <f>'3 melléklet'!K42</f>
        <v>2258960</v>
      </c>
      <c r="L27" s="106">
        <f t="shared" si="1"/>
        <v>77.18615107637123</v>
      </c>
      <c r="M27" s="73"/>
      <c r="O27" s="72"/>
    </row>
    <row r="28" spans="3:12" ht="12">
      <c r="C28" s="104"/>
      <c r="D28" s="104"/>
      <c r="E28" s="104"/>
      <c r="F28" s="104"/>
      <c r="I28" s="104"/>
      <c r="J28" s="104"/>
      <c r="K28" s="104"/>
      <c r="L28" s="104"/>
    </row>
    <row r="29" spans="3:12" ht="12">
      <c r="C29" s="104"/>
      <c r="D29" s="74"/>
      <c r="E29" s="104"/>
      <c r="F29" s="104"/>
      <c r="I29" s="104"/>
      <c r="J29" s="74"/>
      <c r="K29" s="104"/>
      <c r="L29" s="104"/>
    </row>
    <row r="30" spans="3:12" ht="12">
      <c r="C30" s="104"/>
      <c r="D30" s="104"/>
      <c r="E30" s="104"/>
      <c r="F30" s="104"/>
      <c r="I30" s="104"/>
      <c r="J30" s="104"/>
      <c r="K30" s="104"/>
      <c r="L30" s="104"/>
    </row>
    <row r="31" spans="3:12" ht="12">
      <c r="C31" s="104"/>
      <c r="D31" s="104"/>
      <c r="E31" s="104"/>
      <c r="F31" s="104"/>
      <c r="I31" s="104"/>
      <c r="J31" s="104"/>
      <c r="K31" s="104"/>
      <c r="L31" s="104"/>
    </row>
    <row r="32" spans="3:13" ht="12">
      <c r="C32" s="105"/>
      <c r="D32" s="104"/>
      <c r="E32" s="105"/>
      <c r="F32" s="105"/>
      <c r="I32" s="105"/>
      <c r="J32" s="104"/>
      <c r="K32" s="105"/>
      <c r="L32" s="105"/>
      <c r="M32" s="72"/>
    </row>
    <row r="33" spans="3:12" ht="12">
      <c r="C33" s="104"/>
      <c r="D33" s="105"/>
      <c r="E33" s="104"/>
      <c r="F33" s="104"/>
      <c r="I33" s="104"/>
      <c r="J33" s="105"/>
      <c r="K33" s="104"/>
      <c r="L33" s="104"/>
    </row>
    <row r="34" spans="3:12" ht="12">
      <c r="C34" s="104"/>
      <c r="D34" s="104"/>
      <c r="E34" s="104"/>
      <c r="F34" s="104"/>
      <c r="I34" s="104"/>
      <c r="J34" s="104"/>
      <c r="K34" s="104"/>
      <c r="L34" s="104"/>
    </row>
    <row r="35" spans="3:12" ht="12">
      <c r="C35" s="104"/>
      <c r="D35" s="104"/>
      <c r="E35" s="104"/>
      <c r="F35" s="104"/>
      <c r="I35" s="104"/>
      <c r="J35" s="104"/>
      <c r="K35" s="104"/>
      <c r="L35" s="104"/>
    </row>
    <row r="36" spans="3:13" ht="12">
      <c r="C36" s="104"/>
      <c r="D36" s="104"/>
      <c r="E36" s="104"/>
      <c r="F36" s="104"/>
      <c r="I36" s="104"/>
      <c r="J36" s="104"/>
      <c r="K36" s="104"/>
      <c r="L36" s="104"/>
      <c r="M36" s="72"/>
    </row>
    <row r="37" spans="3:12" ht="12">
      <c r="C37" s="105"/>
      <c r="D37" s="104"/>
      <c r="E37" s="105"/>
      <c r="F37" s="105"/>
      <c r="I37" s="105"/>
      <c r="J37" s="104"/>
      <c r="K37" s="105"/>
      <c r="L37" s="105"/>
    </row>
    <row r="38" spans="3:12" ht="12">
      <c r="C38" s="104"/>
      <c r="D38" s="105"/>
      <c r="E38" s="104"/>
      <c r="F38" s="104"/>
      <c r="I38" s="104"/>
      <c r="J38" s="105"/>
      <c r="K38" s="104"/>
      <c r="L38" s="104"/>
    </row>
    <row r="39" spans="3:12" ht="12">
      <c r="C39" s="104"/>
      <c r="D39" s="104"/>
      <c r="E39" s="104"/>
      <c r="F39" s="104"/>
      <c r="I39" s="104"/>
      <c r="J39" s="104"/>
      <c r="K39" s="104"/>
      <c r="L39" s="104"/>
    </row>
    <row r="40" spans="3:12" ht="12">
      <c r="C40" s="104"/>
      <c r="D40" s="104"/>
      <c r="E40" s="104"/>
      <c r="F40" s="104"/>
      <c r="I40" s="104"/>
      <c r="J40" s="104"/>
      <c r="K40" s="104"/>
      <c r="L40" s="104"/>
    </row>
    <row r="41" spans="3:12" ht="12">
      <c r="C41" s="104"/>
      <c r="D41" s="104"/>
      <c r="E41" s="104"/>
      <c r="F41" s="104"/>
      <c r="I41" s="104"/>
      <c r="J41" s="104"/>
      <c r="K41" s="104"/>
      <c r="L41" s="104"/>
    </row>
    <row r="42" spans="3:12" ht="12">
      <c r="C42" s="104"/>
      <c r="D42" s="104"/>
      <c r="E42" s="104"/>
      <c r="F42" s="104"/>
      <c r="I42" s="104"/>
      <c r="J42" s="104"/>
      <c r="K42" s="104"/>
      <c r="L42" s="104"/>
    </row>
    <row r="43" spans="3:12" ht="12">
      <c r="C43" s="104"/>
      <c r="D43" s="104"/>
      <c r="E43" s="104"/>
      <c r="F43" s="104"/>
      <c r="I43" s="104"/>
      <c r="J43" s="104"/>
      <c r="K43" s="104"/>
      <c r="L43" s="104"/>
    </row>
    <row r="44" spans="3:12" ht="12">
      <c r="C44" s="97"/>
      <c r="D44" s="104"/>
      <c r="E44" s="97"/>
      <c r="F44" s="97"/>
      <c r="I44" s="97"/>
      <c r="J44" s="104"/>
      <c r="K44" s="97"/>
      <c r="L44" s="97"/>
    </row>
    <row r="45" spans="3:12" ht="12">
      <c r="C45" s="104"/>
      <c r="D45" s="97"/>
      <c r="E45" s="104"/>
      <c r="F45" s="104"/>
      <c r="I45" s="104"/>
      <c r="J45" s="97"/>
      <c r="K45" s="104"/>
      <c r="L45" s="104"/>
    </row>
    <row r="46" spans="3:12" ht="12">
      <c r="C46" s="104"/>
      <c r="D46" s="104"/>
      <c r="E46" s="104"/>
      <c r="F46" s="104"/>
      <c r="I46" s="104"/>
      <c r="J46" s="104"/>
      <c r="K46" s="104"/>
      <c r="L46" s="104"/>
    </row>
    <row r="47" spans="3:12" ht="12">
      <c r="C47" s="104"/>
      <c r="D47" s="104"/>
      <c r="E47" s="104"/>
      <c r="F47" s="104"/>
      <c r="I47" s="104"/>
      <c r="J47" s="104"/>
      <c r="K47" s="104"/>
      <c r="L47" s="104"/>
    </row>
    <row r="48" spans="3:12" ht="12">
      <c r="C48" s="104"/>
      <c r="D48" s="104"/>
      <c r="E48" s="104"/>
      <c r="F48" s="104"/>
      <c r="I48" s="104"/>
      <c r="J48" s="104"/>
      <c r="K48" s="104"/>
      <c r="L48" s="104"/>
    </row>
    <row r="49" spans="3:12" ht="12">
      <c r="C49" s="105"/>
      <c r="D49" s="104"/>
      <c r="E49" s="105"/>
      <c r="F49" s="105"/>
      <c r="I49" s="105"/>
      <c r="J49" s="104"/>
      <c r="K49" s="105"/>
      <c r="L49" s="105"/>
    </row>
    <row r="50" spans="3:12" ht="12">
      <c r="C50" s="105"/>
      <c r="D50" s="105"/>
      <c r="E50" s="105"/>
      <c r="F50" s="105"/>
      <c r="I50" s="105"/>
      <c r="J50" s="105"/>
      <c r="K50" s="105"/>
      <c r="L50" s="105"/>
    </row>
    <row r="51" spans="3:12" ht="12">
      <c r="C51" s="104"/>
      <c r="D51" s="105"/>
      <c r="E51" s="104"/>
      <c r="F51" s="104"/>
      <c r="I51" s="104"/>
      <c r="J51" s="105"/>
      <c r="K51" s="104"/>
      <c r="L51" s="104"/>
    </row>
  </sheetData>
  <sheetProtection/>
  <printOptions gridLines="1" headings="1"/>
  <pageMargins left="0.33" right="0.3" top="1.27" bottom="0.49" header="0.5118110236220472" footer="0.36"/>
  <pageSetup horizontalDpi="600" verticalDpi="600" orientation="landscape" paperSize="9" r:id="rId1"/>
  <headerFooter alignWithMargins="0">
    <oddHeader>&amp;C
&amp;"Arial,Félkövér"&amp;11VÉSZTŐ VÁROS ÖNKORMÁNYZAT 
2014. évi bevételei és kiadásai&amp;R1. melléklet a 6/2015.(IV.30.) önkormányzati rendelethez
Adatok E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6.28125" style="18" customWidth="1"/>
    <col min="2" max="2" width="36.421875" style="18" customWidth="1"/>
    <col min="3" max="3" width="18.421875" style="20" customWidth="1"/>
    <col min="4" max="4" width="19.421875" style="20" customWidth="1"/>
    <col min="5" max="5" width="13.421875" style="18" customWidth="1"/>
    <col min="6" max="6" width="9.28125" style="18" bestFit="1" customWidth="1"/>
    <col min="7" max="7" width="9.8515625" style="18" bestFit="1" customWidth="1"/>
    <col min="8" max="16384" width="9.140625" style="18" customWidth="1"/>
  </cols>
  <sheetData>
    <row r="1" spans="1:9" ht="33" customHeight="1">
      <c r="A1" s="23" t="s">
        <v>1763</v>
      </c>
      <c r="B1" s="24" t="s">
        <v>1770</v>
      </c>
      <c r="C1" s="34" t="s">
        <v>1771</v>
      </c>
      <c r="D1" s="32" t="s">
        <v>1772</v>
      </c>
      <c r="E1" s="24"/>
      <c r="F1" s="37"/>
      <c r="G1" s="37"/>
      <c r="H1" s="37"/>
      <c r="I1" s="37"/>
    </row>
    <row r="2" spans="1:9" ht="30">
      <c r="A2" s="18">
        <v>1</v>
      </c>
      <c r="B2" s="35" t="s">
        <v>1529</v>
      </c>
      <c r="C2" s="20">
        <v>1270</v>
      </c>
      <c r="D2" s="17">
        <v>18592</v>
      </c>
      <c r="F2" s="37"/>
      <c r="G2" s="37"/>
      <c r="I2" s="37"/>
    </row>
    <row r="3" spans="1:9" ht="15">
      <c r="A3" s="18">
        <v>2</v>
      </c>
      <c r="B3" s="35" t="s">
        <v>1531</v>
      </c>
      <c r="C3" s="20">
        <v>204819</v>
      </c>
      <c r="D3" s="17">
        <v>210724</v>
      </c>
      <c r="I3" s="37"/>
    </row>
    <row r="4" spans="1:4" ht="30">
      <c r="A4" s="18">
        <v>3</v>
      </c>
      <c r="B4" s="29" t="s">
        <v>1408</v>
      </c>
      <c r="C4" s="20">
        <v>88987</v>
      </c>
      <c r="D4" s="20">
        <v>0</v>
      </c>
    </row>
    <row r="5" spans="1:4" ht="45">
      <c r="A5" s="18">
        <v>4</v>
      </c>
      <c r="B5" s="35" t="s">
        <v>1410</v>
      </c>
      <c r="C5" s="20">
        <v>89531</v>
      </c>
      <c r="D5" s="20">
        <v>86275</v>
      </c>
    </row>
    <row r="6" spans="1:4" ht="15">
      <c r="A6" s="18">
        <v>5</v>
      </c>
      <c r="B6" s="22" t="s">
        <v>1430</v>
      </c>
      <c r="C6" s="20">
        <v>16947</v>
      </c>
      <c r="D6" s="20">
        <v>0</v>
      </c>
    </row>
    <row r="7" spans="1:4" ht="15">
      <c r="A7" s="18">
        <v>6</v>
      </c>
      <c r="B7" s="36" t="s">
        <v>1411</v>
      </c>
      <c r="C7" s="36">
        <v>0</v>
      </c>
      <c r="D7" s="17">
        <v>481</v>
      </c>
    </row>
    <row r="8" spans="1:4" ht="45">
      <c r="A8" s="18">
        <v>7</v>
      </c>
      <c r="B8" s="58" t="s">
        <v>1615</v>
      </c>
      <c r="C8" s="36">
        <v>7663</v>
      </c>
      <c r="D8" s="17">
        <v>3015</v>
      </c>
    </row>
    <row r="9" spans="1:4" ht="15">
      <c r="A9" s="18">
        <v>8</v>
      </c>
      <c r="B9" s="58" t="s">
        <v>1616</v>
      </c>
      <c r="C9" s="36">
        <v>8207</v>
      </c>
      <c r="D9" s="17">
        <v>14933</v>
      </c>
    </row>
    <row r="10" spans="1:4" ht="15">
      <c r="A10" s="18">
        <v>9</v>
      </c>
      <c r="B10" s="18" t="s">
        <v>1617</v>
      </c>
      <c r="C10" s="20">
        <v>6996</v>
      </c>
      <c r="D10" s="20">
        <v>17673</v>
      </c>
    </row>
    <row r="11" spans="1:4" ht="15">
      <c r="A11" s="18">
        <v>10</v>
      </c>
      <c r="B11" s="18" t="s">
        <v>1618</v>
      </c>
      <c r="C11" s="20">
        <v>780</v>
      </c>
      <c r="D11" s="20">
        <v>1270</v>
      </c>
    </row>
    <row r="12" spans="1:6" ht="15">
      <c r="A12" s="18">
        <v>11</v>
      </c>
      <c r="B12" s="22" t="s">
        <v>1619</v>
      </c>
      <c r="C12" s="17">
        <v>0</v>
      </c>
      <c r="D12" s="20">
        <v>635</v>
      </c>
      <c r="E12" s="22"/>
      <c r="F12" s="7"/>
    </row>
    <row r="13" spans="1:6" ht="15">
      <c r="A13" s="18">
        <v>12</v>
      </c>
      <c r="B13" s="22" t="s">
        <v>1620</v>
      </c>
      <c r="C13" s="17">
        <v>4000</v>
      </c>
      <c r="D13" s="20">
        <v>10694</v>
      </c>
      <c r="E13" s="22"/>
      <c r="F13" s="7"/>
    </row>
    <row r="14" spans="1:6" ht="30">
      <c r="A14" s="18">
        <v>13</v>
      </c>
      <c r="B14" s="29" t="s">
        <v>1536</v>
      </c>
      <c r="C14" s="17">
        <v>0</v>
      </c>
      <c r="D14" s="20">
        <v>2891</v>
      </c>
      <c r="E14" s="22"/>
      <c r="F14" s="7"/>
    </row>
    <row r="15" spans="1:6" ht="15">
      <c r="A15" s="18">
        <v>14</v>
      </c>
      <c r="B15" s="22" t="s">
        <v>1621</v>
      </c>
      <c r="C15" s="17">
        <v>3068</v>
      </c>
      <c r="D15" s="20">
        <v>6508</v>
      </c>
      <c r="E15" s="22"/>
      <c r="F15" s="7"/>
    </row>
    <row r="16" spans="2:6" ht="22.5" customHeight="1">
      <c r="B16" s="109" t="s">
        <v>1762</v>
      </c>
      <c r="C16" s="19">
        <f>SUM(C2:C15)</f>
        <v>432268</v>
      </c>
      <c r="D16" s="19">
        <f>SUM(D2:D15)</f>
        <v>373691</v>
      </c>
      <c r="E16" s="22"/>
      <c r="F16" s="7"/>
    </row>
    <row r="17" spans="2:6" ht="15">
      <c r="B17" s="22"/>
      <c r="C17" s="17"/>
      <c r="E17" s="22"/>
      <c r="F17" s="7"/>
    </row>
    <row r="18" spans="2:6" ht="15">
      <c r="B18" s="22"/>
      <c r="C18" s="17"/>
      <c r="E18" s="22"/>
      <c r="F18" s="7"/>
    </row>
    <row r="19" spans="2:6" ht="15">
      <c r="B19" s="22"/>
      <c r="C19" s="17"/>
      <c r="E19" s="22"/>
      <c r="F19" s="7"/>
    </row>
    <row r="20" spans="2:6" ht="15">
      <c r="B20" s="22"/>
      <c r="C20" s="17"/>
      <c r="E20" s="22"/>
      <c r="F20" s="7"/>
    </row>
    <row r="21" spans="2:6" ht="15">
      <c r="B21" s="22"/>
      <c r="C21" s="17"/>
      <c r="E21" s="22"/>
      <c r="F21" s="7"/>
    </row>
    <row r="22" spans="2:6" ht="15">
      <c r="B22" s="22"/>
      <c r="C22" s="17"/>
      <c r="E22" s="22"/>
      <c r="F22" s="7"/>
    </row>
    <row r="23" spans="3:6" ht="15">
      <c r="C23" s="17"/>
      <c r="E23" s="22"/>
      <c r="F23" s="7"/>
    </row>
    <row r="24" spans="2:6" ht="15">
      <c r="B24" s="22"/>
      <c r="C24" s="17"/>
      <c r="E24" s="22"/>
      <c r="F24" s="7"/>
    </row>
    <row r="25" spans="2:3" ht="15">
      <c r="B25" s="22"/>
      <c r="C25" s="17"/>
    </row>
    <row r="26" spans="2:3" ht="15">
      <c r="B26" s="22"/>
      <c r="C26" s="17"/>
    </row>
    <row r="27" spans="2:3" ht="15">
      <c r="B27" s="110"/>
      <c r="C27" s="110"/>
    </row>
    <row r="28" spans="2:3" ht="15">
      <c r="B28" s="22"/>
      <c r="C28" s="17"/>
    </row>
    <row r="29" spans="2:3" ht="15">
      <c r="B29" s="29"/>
      <c r="C29" s="17"/>
    </row>
  </sheetData>
  <sheetProtection/>
  <printOptions gridLines="1" headings="1"/>
  <pageMargins left="0.7874015748031497" right="0.7874015748031497" top="1.7322834645669292" bottom="0.984251968503937" header="0.5118110236220472" footer="0.5118110236220472"/>
  <pageSetup horizontalDpi="600" verticalDpi="600" orientation="portrait" paperSize="9" r:id="rId1"/>
  <headerFooter alignWithMargins="0">
    <oddHeader>&amp;C
&amp;"Arial,Félkövér"Vésztő Város Önkormányzat Európai Uniós forrásból megvalósuló projektek bevételeinek és kiadásai,
valamint EU-s projektekhez történő hozzájárulások
&amp;R10. melléklet a 6/2015.(IV.30.) önkormányzati rendelethez
Adatok E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5.00390625" style="16" customWidth="1"/>
    <col min="2" max="2" width="51.28125" style="16" customWidth="1"/>
    <col min="3" max="3" width="12.8515625" style="16" customWidth="1"/>
    <col min="4" max="4" width="12.421875" style="16" customWidth="1"/>
    <col min="5" max="5" width="16.7109375" style="16" customWidth="1"/>
    <col min="6" max="6" width="16.8515625" style="16" customWidth="1"/>
    <col min="7" max="16384" width="9.140625" style="16" customWidth="1"/>
  </cols>
  <sheetData>
    <row r="1" spans="1:4" s="7" customFormat="1" ht="12.75">
      <c r="A1" s="9" t="s">
        <v>1763</v>
      </c>
      <c r="B1" s="45" t="s">
        <v>1389</v>
      </c>
      <c r="C1" s="45" t="s">
        <v>1404</v>
      </c>
      <c r="D1" s="9" t="s">
        <v>1405</v>
      </c>
    </row>
    <row r="2" spans="1:4" s="7" customFormat="1" ht="12.75">
      <c r="A2" s="44">
        <v>1</v>
      </c>
      <c r="B2" s="7" t="s">
        <v>1433</v>
      </c>
      <c r="C2" s="7">
        <v>1</v>
      </c>
      <c r="D2" s="7">
        <v>504100</v>
      </c>
    </row>
    <row r="3" spans="1:4" s="7" customFormat="1" ht="12.75">
      <c r="A3" s="44">
        <v>2</v>
      </c>
      <c r="B3" s="7" t="s">
        <v>1418</v>
      </c>
      <c r="C3" s="7">
        <v>1</v>
      </c>
      <c r="D3" s="7">
        <v>2000</v>
      </c>
    </row>
    <row r="4" spans="1:4" s="7" customFormat="1" ht="25.5">
      <c r="A4" s="44">
        <v>3</v>
      </c>
      <c r="B4" s="49" t="s">
        <v>1414</v>
      </c>
      <c r="C4" s="7">
        <v>2726</v>
      </c>
      <c r="D4" s="7">
        <v>5258477</v>
      </c>
    </row>
    <row r="5" spans="1:4" s="7" customFormat="1" ht="25.5">
      <c r="A5" s="44">
        <v>4</v>
      </c>
      <c r="B5" s="49" t="s">
        <v>1415</v>
      </c>
      <c r="C5" s="49">
        <v>35</v>
      </c>
      <c r="D5" s="7">
        <v>37833</v>
      </c>
    </row>
    <row r="6" spans="1:4" s="7" customFormat="1" ht="12.75">
      <c r="A6" s="44">
        <v>5</v>
      </c>
      <c r="B6" s="7" t="s">
        <v>1658</v>
      </c>
      <c r="C6" s="7">
        <v>0</v>
      </c>
      <c r="D6" s="7">
        <v>0</v>
      </c>
    </row>
    <row r="7" spans="1:4" s="7" customFormat="1" ht="12.75">
      <c r="A7" s="44">
        <v>6</v>
      </c>
      <c r="B7" s="7" t="s">
        <v>1659</v>
      </c>
      <c r="C7" s="7">
        <v>0</v>
      </c>
      <c r="D7" s="7">
        <v>0</v>
      </c>
    </row>
    <row r="8" spans="1:4" s="7" customFormat="1" ht="12.75">
      <c r="A8" s="44">
        <v>7</v>
      </c>
      <c r="B8" s="7" t="s">
        <v>1432</v>
      </c>
      <c r="C8" s="7">
        <v>0</v>
      </c>
      <c r="D8" s="7">
        <v>0</v>
      </c>
    </row>
    <row r="9" spans="1:4" s="7" customFormat="1" ht="26.25" customHeight="1">
      <c r="A9" s="44"/>
      <c r="B9" s="8" t="s">
        <v>1406</v>
      </c>
      <c r="C9" s="8"/>
      <c r="D9" s="8">
        <f>SUM(D2:D8)</f>
        <v>5802410</v>
      </c>
    </row>
    <row r="10" s="7" customFormat="1" ht="12.75">
      <c r="A10" s="44"/>
    </row>
  </sheetData>
  <sheetProtection/>
  <printOptions gridLines="1" headings="1"/>
  <pageMargins left="0.75" right="0.75" top="1.71" bottom="1" header="0.5" footer="0.5"/>
  <pageSetup horizontalDpi="600" verticalDpi="600" orientation="portrait" paperSize="9" r:id="rId1"/>
  <headerFooter alignWithMargins="0">
    <oddHeader>&amp;C
&amp;"Arial,Félkövér"Vésztő Város Önkormányzat 
által 2014-ben nyújtott közvetett támogatások, kedvezmények&amp;R11. melléklet a 6/2015.(IV.30.) önkormányzati rendelethez
Adatok 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view="pageLayout" workbookViewId="0" topLeftCell="A1">
      <selection activeCell="E4" sqref="E4"/>
    </sheetView>
  </sheetViews>
  <sheetFormatPr defaultColWidth="9.140625" defaultRowHeight="12.75"/>
  <cols>
    <col min="1" max="1" width="4.7109375" style="18" customWidth="1"/>
    <col min="2" max="2" width="44.28125" style="18" customWidth="1"/>
    <col min="3" max="3" width="10.421875" style="20" customWidth="1"/>
    <col min="4" max="4" width="10.00390625" style="20" customWidth="1"/>
    <col min="5" max="5" width="10.140625" style="20" customWidth="1"/>
    <col min="6" max="6" width="9.140625" style="18" customWidth="1"/>
    <col min="7" max="7" width="34.00390625" style="18" customWidth="1"/>
    <col min="8" max="8" width="11.7109375" style="18" customWidth="1"/>
    <col min="9" max="16384" width="9.140625" style="18" customWidth="1"/>
  </cols>
  <sheetData>
    <row r="1" spans="3:5" ht="30">
      <c r="C1" s="33" t="s">
        <v>1626</v>
      </c>
      <c r="D1" s="33" t="s">
        <v>1622</v>
      </c>
      <c r="E1" s="33" t="s">
        <v>1623</v>
      </c>
    </row>
    <row r="2" spans="1:8" ht="15">
      <c r="A2" s="31" t="s">
        <v>1641</v>
      </c>
      <c r="B2" s="41"/>
      <c r="C2" s="42"/>
      <c r="D2" s="42"/>
      <c r="E2" s="42"/>
      <c r="H2" s="42"/>
    </row>
    <row r="3" spans="1:8" ht="15">
      <c r="A3" s="43">
        <v>1</v>
      </c>
      <c r="B3" s="97" t="s">
        <v>1457</v>
      </c>
      <c r="C3" s="25">
        <f>'1 melléklet'!E2</f>
        <v>95515</v>
      </c>
      <c r="D3" s="25">
        <v>110694</v>
      </c>
      <c r="E3" s="25">
        <v>391153</v>
      </c>
      <c r="H3" s="25"/>
    </row>
    <row r="4" spans="1:8" ht="15">
      <c r="A4" s="43">
        <v>2</v>
      </c>
      <c r="B4" s="97" t="s">
        <v>1643</v>
      </c>
      <c r="C4" s="25">
        <f>'1 melléklet'!E3</f>
        <v>155723</v>
      </c>
      <c r="D4" s="25">
        <v>109394</v>
      </c>
      <c r="E4" s="25">
        <v>418129</v>
      </c>
      <c r="H4" s="25"/>
    </row>
    <row r="5" spans="1:8" ht="15.75" customHeight="1">
      <c r="A5" s="43">
        <v>3</v>
      </c>
      <c r="B5" s="97" t="s">
        <v>1483</v>
      </c>
      <c r="C5" s="25">
        <f>'1 melléklet'!E4</f>
        <v>14021</v>
      </c>
      <c r="D5" s="25">
        <v>0</v>
      </c>
      <c r="E5" s="25">
        <v>0</v>
      </c>
      <c r="H5" s="25"/>
    </row>
    <row r="6" spans="1:8" ht="15">
      <c r="A6" s="43">
        <v>4</v>
      </c>
      <c r="B6" s="97" t="s">
        <v>1488</v>
      </c>
      <c r="C6" s="25">
        <f>'1 melléklet'!E5</f>
        <v>1186315</v>
      </c>
      <c r="D6" s="25">
        <v>1157300</v>
      </c>
      <c r="E6" s="25">
        <v>1316163</v>
      </c>
      <c r="H6" s="25"/>
    </row>
    <row r="7" spans="1:8" ht="15">
      <c r="A7" s="43">
        <v>5</v>
      </c>
      <c r="B7" s="97" t="s">
        <v>1431</v>
      </c>
      <c r="C7" s="25">
        <f>'1 melléklet'!E10</f>
        <v>0</v>
      </c>
      <c r="D7" s="25">
        <v>7307</v>
      </c>
      <c r="E7" s="25">
        <v>9989</v>
      </c>
      <c r="H7" s="25"/>
    </row>
    <row r="8" spans="1:8" ht="24.75">
      <c r="A8" s="43">
        <v>6</v>
      </c>
      <c r="B8" s="97" t="s">
        <v>1491</v>
      </c>
      <c r="C8" s="25">
        <f>'1 melléklet'!E11</f>
        <v>140344</v>
      </c>
      <c r="D8" s="25">
        <v>80931</v>
      </c>
      <c r="E8" s="20">
        <v>96537</v>
      </c>
      <c r="H8" s="25"/>
    </row>
    <row r="9" spans="1:8" ht="15">
      <c r="A9" s="43">
        <v>7</v>
      </c>
      <c r="B9" s="97" t="s">
        <v>1492</v>
      </c>
      <c r="C9" s="25">
        <f>'1 melléklet'!E12</f>
        <v>546333</v>
      </c>
      <c r="D9" s="25">
        <v>192478</v>
      </c>
      <c r="E9" s="25">
        <v>862132</v>
      </c>
      <c r="H9" s="25"/>
    </row>
    <row r="10" spans="1:8" ht="15">
      <c r="A10" s="43">
        <v>8</v>
      </c>
      <c r="B10" s="97" t="s">
        <v>1497</v>
      </c>
      <c r="C10" s="25">
        <f>'1 melléklet'!E17+'1 melléklet'!E21</f>
        <v>89012</v>
      </c>
      <c r="D10" s="20">
        <v>208629</v>
      </c>
      <c r="E10" s="25">
        <v>135388</v>
      </c>
      <c r="H10" s="25"/>
    </row>
    <row r="11" spans="1:8" ht="15">
      <c r="A11" s="43">
        <v>9</v>
      </c>
      <c r="B11" s="97" t="s">
        <v>1498</v>
      </c>
      <c r="C11" s="25">
        <f>'1 melléklet'!E18</f>
        <v>957</v>
      </c>
      <c r="D11" s="25">
        <v>0</v>
      </c>
      <c r="E11" s="25">
        <v>0</v>
      </c>
      <c r="H11" s="25"/>
    </row>
    <row r="12" spans="1:8" ht="15">
      <c r="A12" s="43">
        <v>10</v>
      </c>
      <c r="B12" s="97" t="s">
        <v>1499</v>
      </c>
      <c r="C12" s="25">
        <f>'1 melléklet'!E19</f>
        <v>15842</v>
      </c>
      <c r="D12" s="25"/>
      <c r="E12" s="25"/>
      <c r="H12" s="25"/>
    </row>
    <row r="13" spans="1:8" ht="15">
      <c r="A13" s="43">
        <v>11</v>
      </c>
      <c r="B13" s="97" t="s">
        <v>1502</v>
      </c>
      <c r="C13" s="25">
        <f>'1 melléklet'!E24</f>
        <v>0</v>
      </c>
      <c r="D13" s="25">
        <v>0</v>
      </c>
      <c r="E13" s="25">
        <v>0</v>
      </c>
      <c r="H13" s="25"/>
    </row>
    <row r="14" spans="1:8" ht="15">
      <c r="A14" s="43">
        <v>12</v>
      </c>
      <c r="B14" s="97" t="s">
        <v>1503</v>
      </c>
      <c r="C14" s="25">
        <f>'1 melléklet'!E25</f>
        <v>228351</v>
      </c>
      <c r="D14" s="25">
        <v>52722</v>
      </c>
      <c r="E14" s="25">
        <v>0</v>
      </c>
      <c r="H14" s="25"/>
    </row>
    <row r="15" spans="1:8" ht="15">
      <c r="A15" s="43"/>
      <c r="B15" s="97" t="s">
        <v>1624</v>
      </c>
      <c r="C15" s="25"/>
      <c r="D15" s="25">
        <v>-6817</v>
      </c>
      <c r="E15" s="25">
        <v>570</v>
      </c>
      <c r="H15" s="25"/>
    </row>
    <row r="16" spans="1:8" ht="15">
      <c r="A16" s="39"/>
      <c r="B16" s="30" t="s">
        <v>1646</v>
      </c>
      <c r="C16" s="38">
        <f>SUM(C3:C15)</f>
        <v>2472413</v>
      </c>
      <c r="D16" s="38">
        <f>SUM(D3:D15)</f>
        <v>1912638</v>
      </c>
      <c r="E16" s="38">
        <f>SUM(E3:E15)</f>
        <v>3230061</v>
      </c>
      <c r="H16" s="38"/>
    </row>
    <row r="18" spans="1:2" ht="15">
      <c r="A18" s="31" t="s">
        <v>1642</v>
      </c>
      <c r="B18" s="41"/>
    </row>
    <row r="19" spans="1:5" ht="15">
      <c r="A19" s="43">
        <v>1</v>
      </c>
      <c r="B19" s="97" t="s">
        <v>1644</v>
      </c>
      <c r="C19" s="20">
        <f>'1 melléklet'!K2</f>
        <v>665555</v>
      </c>
      <c r="D19" s="20">
        <v>520331</v>
      </c>
      <c r="E19" s="20">
        <v>679552</v>
      </c>
    </row>
    <row r="20" spans="1:5" ht="15">
      <c r="A20" s="43">
        <v>2</v>
      </c>
      <c r="B20" s="97" t="s">
        <v>1507</v>
      </c>
      <c r="C20" s="20">
        <f>'1 melléklet'!K3</f>
        <v>126008</v>
      </c>
      <c r="D20" s="20">
        <v>99503</v>
      </c>
      <c r="E20" s="20">
        <v>149180</v>
      </c>
    </row>
    <row r="21" spans="1:5" ht="15">
      <c r="A21" s="43">
        <v>3</v>
      </c>
      <c r="B21" s="97" t="s">
        <v>1645</v>
      </c>
      <c r="C21" s="20">
        <f>'1 melléklet'!K4</f>
        <v>438983</v>
      </c>
      <c r="D21" s="20">
        <v>422769</v>
      </c>
      <c r="E21" s="20">
        <v>522232</v>
      </c>
    </row>
    <row r="22" spans="1:5" ht="15">
      <c r="A22" s="43">
        <v>4</v>
      </c>
      <c r="B22" s="97" t="s">
        <v>1393</v>
      </c>
      <c r="C22" s="20">
        <f>'1 melléklet'!K5</f>
        <v>129335</v>
      </c>
      <c r="D22" s="20">
        <v>179239</v>
      </c>
      <c r="E22" s="20">
        <v>200347</v>
      </c>
    </row>
    <row r="23" spans="1:5" ht="15">
      <c r="A23" s="43">
        <v>5</v>
      </c>
      <c r="B23" s="97" t="s">
        <v>1508</v>
      </c>
      <c r="C23" s="20">
        <f>'1 melléklet'!K6</f>
        <v>45582</v>
      </c>
      <c r="D23" s="20">
        <v>38015</v>
      </c>
      <c r="E23" s="20">
        <v>30095</v>
      </c>
    </row>
    <row r="24" spans="1:5" ht="15">
      <c r="A24" s="43">
        <v>6</v>
      </c>
      <c r="B24" s="97" t="s">
        <v>1513</v>
      </c>
      <c r="C24" s="20">
        <f>'1 melléklet'!K10</f>
        <v>348409</v>
      </c>
      <c r="D24" s="20">
        <v>250417</v>
      </c>
      <c r="E24" s="20">
        <v>1235644</v>
      </c>
    </row>
    <row r="25" spans="1:5" ht="15">
      <c r="A25" s="43">
        <v>7</v>
      </c>
      <c r="B25" s="97" t="s">
        <v>1514</v>
      </c>
      <c r="C25" s="20">
        <f>'1 melléklet'!K11</f>
        <v>23548</v>
      </c>
      <c r="D25" s="20">
        <v>201076</v>
      </c>
      <c r="E25" s="20">
        <v>68889</v>
      </c>
    </row>
    <row r="26" spans="1:5" ht="15">
      <c r="A26" s="43">
        <v>8</v>
      </c>
      <c r="B26" s="97" t="s">
        <v>1523</v>
      </c>
      <c r="C26" s="20">
        <f>'1 melléklet'!K12</f>
        <v>130636</v>
      </c>
      <c r="D26" s="20">
        <v>64248</v>
      </c>
      <c r="E26" s="20">
        <v>114903</v>
      </c>
    </row>
    <row r="27" spans="1:4" ht="15">
      <c r="A27" s="43">
        <v>9</v>
      </c>
      <c r="B27" s="97" t="s">
        <v>1519</v>
      </c>
      <c r="C27" s="20">
        <f>'1 melléklet'!K16</f>
        <v>69830</v>
      </c>
      <c r="D27" s="20">
        <v>0</v>
      </c>
    </row>
    <row r="28" spans="1:5" ht="15">
      <c r="A28" s="43">
        <v>10</v>
      </c>
      <c r="B28" s="97" t="s">
        <v>1520</v>
      </c>
      <c r="C28" s="20">
        <f>'1 melléklet'!K17</f>
        <v>281074</v>
      </c>
      <c r="D28" s="20">
        <v>12029</v>
      </c>
      <c r="E28" s="20">
        <v>18731</v>
      </c>
    </row>
    <row r="29" spans="1:4" ht="15">
      <c r="A29" s="43">
        <v>11</v>
      </c>
      <c r="B29" s="111" t="s">
        <v>1625</v>
      </c>
      <c r="D29" s="20">
        <v>0</v>
      </c>
    </row>
    <row r="30" spans="1:5" ht="15">
      <c r="A30" s="43"/>
      <c r="B30" s="111" t="s">
        <v>1624</v>
      </c>
      <c r="D30" s="20">
        <v>24968</v>
      </c>
      <c r="E30" s="20">
        <v>-37988</v>
      </c>
    </row>
    <row r="31" spans="1:5" ht="15">
      <c r="A31" s="40"/>
      <c r="B31" s="30" t="s">
        <v>1647</v>
      </c>
      <c r="C31" s="21">
        <f>SUM(C19:C30)</f>
        <v>2258960</v>
      </c>
      <c r="D31" s="21">
        <f>SUM(D19:D30)</f>
        <v>1812595</v>
      </c>
      <c r="E31" s="21">
        <f>SUM(E19:E30)</f>
        <v>2981585</v>
      </c>
    </row>
  </sheetData>
  <sheetProtection/>
  <printOptions gridLines="1" headings="1"/>
  <pageMargins left="0.75" right="0.75" top="1.56" bottom="1" header="0.73" footer="0.5"/>
  <pageSetup horizontalDpi="600" verticalDpi="600" orientation="portrait" paperSize="9" r:id="rId1"/>
  <headerFooter alignWithMargins="0">
    <oddHeader>&amp;C&amp;"Arial,Félkövér"
Vésztő Város Önkormányzat  3 éves pénzforgalmi mérlege&amp;R12. melléklet a 6/2015.(IV.30.) önkormányzati rendelethez
Adatok E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F16" sqref="F16"/>
    </sheetView>
  </sheetViews>
  <sheetFormatPr defaultColWidth="9.140625" defaultRowHeight="12.75"/>
  <cols>
    <col min="1" max="1" width="4.28125" style="140" customWidth="1"/>
    <col min="2" max="2" width="30.140625" style="140" customWidth="1"/>
    <col min="3" max="3" width="13.421875" style="140" customWidth="1"/>
    <col min="4" max="4" width="14.28125" style="140" customWidth="1"/>
    <col min="5" max="5" width="9.140625" style="142" customWidth="1"/>
    <col min="6" max="6" width="25.421875" style="140" customWidth="1"/>
    <col min="7" max="7" width="14.00390625" style="140" customWidth="1"/>
    <col min="8" max="8" width="14.140625" style="140" customWidth="1"/>
    <col min="9" max="16384" width="9.140625" style="140" customWidth="1"/>
  </cols>
  <sheetData>
    <row r="1" spans="1:8" ht="12.75">
      <c r="A1" s="7"/>
      <c r="B1" s="8" t="s">
        <v>1774</v>
      </c>
      <c r="C1" s="7"/>
      <c r="D1" s="7"/>
      <c r="E1" s="44"/>
      <c r="F1" s="8" t="s">
        <v>1775</v>
      </c>
      <c r="G1" s="7"/>
      <c r="H1" s="7"/>
    </row>
    <row r="2" spans="1:8" ht="25.5" customHeight="1">
      <c r="A2" s="7"/>
      <c r="B2" s="7"/>
      <c r="C2" s="44" t="s">
        <v>1776</v>
      </c>
      <c r="D2" s="44" t="s">
        <v>1777</v>
      </c>
      <c r="E2" s="44"/>
      <c r="F2" s="44"/>
      <c r="G2" s="44" t="s">
        <v>1776</v>
      </c>
      <c r="H2" s="44" t="s">
        <v>1777</v>
      </c>
    </row>
    <row r="3" spans="1:8" ht="25.5">
      <c r="A3" s="45" t="s">
        <v>1778</v>
      </c>
      <c r="B3" s="59" t="s">
        <v>1487</v>
      </c>
      <c r="C3" s="8">
        <f>C4+C5+C6+C7</f>
        <v>5179235</v>
      </c>
      <c r="D3" s="8">
        <f>D4+D5+D6+D7</f>
        <v>5226860</v>
      </c>
      <c r="E3" s="45" t="s">
        <v>1677</v>
      </c>
      <c r="F3" s="8" t="s">
        <v>1780</v>
      </c>
      <c r="G3" s="8">
        <f>G4+G5+G6+G7+G8+G9</f>
        <v>5136240</v>
      </c>
      <c r="H3" s="8">
        <f>H4+H5+H6+H7+H8+H9</f>
        <v>5385985</v>
      </c>
    </row>
    <row r="4" spans="1:8" ht="12.75">
      <c r="A4" s="44" t="s">
        <v>1649</v>
      </c>
      <c r="B4" s="7" t="s">
        <v>1373</v>
      </c>
      <c r="C4" s="7">
        <v>1876</v>
      </c>
      <c r="D4" s="7">
        <v>100926</v>
      </c>
      <c r="E4" s="44" t="s">
        <v>1649</v>
      </c>
      <c r="F4" s="7" t="s">
        <v>1678</v>
      </c>
      <c r="G4" s="7">
        <v>6695628</v>
      </c>
      <c r="H4" s="7">
        <v>6695628</v>
      </c>
    </row>
    <row r="5" spans="1:8" ht="12.75">
      <c r="A5" s="44" t="s">
        <v>1650</v>
      </c>
      <c r="B5" s="7" t="s">
        <v>1374</v>
      </c>
      <c r="C5" s="7">
        <v>5132991</v>
      </c>
      <c r="D5" s="7">
        <v>5081566</v>
      </c>
      <c r="E5" s="44" t="s">
        <v>1375</v>
      </c>
      <c r="F5" s="7" t="s">
        <v>1679</v>
      </c>
      <c r="G5" s="7">
        <v>0</v>
      </c>
      <c r="H5" s="7">
        <v>10958</v>
      </c>
    </row>
    <row r="6" spans="1:8" ht="12.75">
      <c r="A6" s="44" t="s">
        <v>1651</v>
      </c>
      <c r="B6" s="7" t="s">
        <v>1376</v>
      </c>
      <c r="C6" s="7">
        <v>44368</v>
      </c>
      <c r="D6" s="7">
        <v>44368</v>
      </c>
      <c r="E6" s="44" t="s">
        <v>1651</v>
      </c>
      <c r="F6" s="7" t="s">
        <v>1680</v>
      </c>
      <c r="G6" s="7">
        <v>90263</v>
      </c>
      <c r="H6" s="7">
        <v>90236</v>
      </c>
    </row>
    <row r="7" spans="1:8" ht="12.75">
      <c r="A7" s="44" t="s">
        <v>1764</v>
      </c>
      <c r="B7" s="7" t="s">
        <v>1670</v>
      </c>
      <c r="C7" s="7">
        <v>0</v>
      </c>
      <c r="D7" s="7">
        <v>0</v>
      </c>
      <c r="E7" s="142" t="s">
        <v>1764</v>
      </c>
      <c r="F7" s="140" t="s">
        <v>1681</v>
      </c>
      <c r="G7" s="140">
        <v>-1649651</v>
      </c>
      <c r="H7" s="140">
        <v>-1649651</v>
      </c>
    </row>
    <row r="8" spans="1:8" ht="25.5">
      <c r="A8" s="45" t="s">
        <v>1378</v>
      </c>
      <c r="B8" s="59" t="s">
        <v>1671</v>
      </c>
      <c r="C8" s="8">
        <f>C9+C10</f>
        <v>5503</v>
      </c>
      <c r="D8" s="8">
        <f>D9+D10</f>
        <v>8088</v>
      </c>
      <c r="E8" s="142" t="s">
        <v>1384</v>
      </c>
      <c r="F8" s="123" t="s">
        <v>1682</v>
      </c>
      <c r="G8" s="140">
        <v>0</v>
      </c>
      <c r="H8" s="140">
        <v>0</v>
      </c>
    </row>
    <row r="9" spans="1:8" ht="12.75">
      <c r="A9" s="44" t="s">
        <v>1649</v>
      </c>
      <c r="B9" s="7" t="s">
        <v>1379</v>
      </c>
      <c r="C9" s="7">
        <v>5503</v>
      </c>
      <c r="D9" s="7">
        <v>8088</v>
      </c>
      <c r="E9" s="142" t="s">
        <v>1683</v>
      </c>
      <c r="F9" s="140" t="s">
        <v>1684</v>
      </c>
      <c r="G9" s="140">
        <v>0</v>
      </c>
      <c r="H9" s="140">
        <v>238814</v>
      </c>
    </row>
    <row r="10" spans="1:8" ht="12.75">
      <c r="A10" s="44" t="s">
        <v>1650</v>
      </c>
      <c r="B10" s="7" t="s">
        <v>1382</v>
      </c>
      <c r="C10" s="7">
        <v>0</v>
      </c>
      <c r="D10" s="7">
        <v>0</v>
      </c>
      <c r="E10" s="143" t="s">
        <v>1685</v>
      </c>
      <c r="F10" s="141" t="s">
        <v>1686</v>
      </c>
      <c r="G10" s="141">
        <f>G11+G12+G13</f>
        <v>284470</v>
      </c>
      <c r="H10" s="141">
        <f>H11+H12+H13</f>
        <v>71848</v>
      </c>
    </row>
    <row r="11" spans="1:8" ht="25.5">
      <c r="A11" s="45" t="s">
        <v>1395</v>
      </c>
      <c r="B11" s="8" t="s">
        <v>1383</v>
      </c>
      <c r="C11" s="8">
        <v>95383</v>
      </c>
      <c r="D11" s="8">
        <v>221918</v>
      </c>
      <c r="E11" s="142" t="s">
        <v>1649</v>
      </c>
      <c r="F11" s="123" t="s">
        <v>1687</v>
      </c>
      <c r="G11" s="140">
        <v>142549</v>
      </c>
      <c r="H11" s="140">
        <v>325</v>
      </c>
    </row>
    <row r="12" spans="1:8" ht="25.5">
      <c r="A12" s="45" t="s">
        <v>1779</v>
      </c>
      <c r="B12" s="8" t="s">
        <v>1380</v>
      </c>
      <c r="C12" s="8">
        <f>C13+C14+C15</f>
        <v>144479</v>
      </c>
      <c r="D12" s="8">
        <f>D13+D14+D15</f>
        <v>134605</v>
      </c>
      <c r="E12" s="142" t="s">
        <v>1650</v>
      </c>
      <c r="F12" s="123" t="s">
        <v>1688</v>
      </c>
      <c r="G12" s="140">
        <v>138417</v>
      </c>
      <c r="H12" s="140">
        <v>48615</v>
      </c>
    </row>
    <row r="13" spans="1:8" ht="25.5">
      <c r="A13" s="142" t="s">
        <v>1649</v>
      </c>
      <c r="B13" s="140" t="s">
        <v>1673</v>
      </c>
      <c r="C13" s="140">
        <v>73912</v>
      </c>
      <c r="D13" s="140">
        <v>114135</v>
      </c>
      <c r="E13" s="142" t="s">
        <v>1651</v>
      </c>
      <c r="F13" s="123" t="s">
        <v>1689</v>
      </c>
      <c r="G13" s="140">
        <v>3504</v>
      </c>
      <c r="H13" s="140">
        <v>22908</v>
      </c>
    </row>
    <row r="14" spans="1:8" ht="12.75">
      <c r="A14" s="142" t="s">
        <v>1650</v>
      </c>
      <c r="B14" s="140" t="s">
        <v>1674</v>
      </c>
      <c r="C14" s="140">
        <v>32141</v>
      </c>
      <c r="D14" s="140">
        <v>6438</v>
      </c>
      <c r="E14" s="45" t="s">
        <v>1649</v>
      </c>
      <c r="F14" s="8" t="s">
        <v>1690</v>
      </c>
      <c r="G14" s="8">
        <v>5120</v>
      </c>
      <c r="H14" s="8">
        <v>5120</v>
      </c>
    </row>
    <row r="15" spans="1:8" ht="25.5">
      <c r="A15" s="142" t="s">
        <v>1651</v>
      </c>
      <c r="B15" s="140" t="s">
        <v>1675</v>
      </c>
      <c r="C15" s="140">
        <v>38426</v>
      </c>
      <c r="D15" s="140">
        <v>14032</v>
      </c>
      <c r="E15" s="45" t="s">
        <v>1691</v>
      </c>
      <c r="F15" s="59" t="s">
        <v>1692</v>
      </c>
      <c r="G15" s="8">
        <v>0</v>
      </c>
      <c r="H15" s="8">
        <v>0</v>
      </c>
    </row>
    <row r="16" spans="1:8" ht="25.5">
      <c r="A16" s="143" t="s">
        <v>1377</v>
      </c>
      <c r="B16" s="144" t="s">
        <v>1676</v>
      </c>
      <c r="C16" s="141">
        <v>1230</v>
      </c>
      <c r="D16" s="141">
        <v>40710</v>
      </c>
      <c r="E16" s="45" t="s">
        <v>1693</v>
      </c>
      <c r="F16" s="8" t="s">
        <v>1694</v>
      </c>
      <c r="G16" s="8">
        <v>0</v>
      </c>
      <c r="H16" s="8">
        <v>169294</v>
      </c>
    </row>
    <row r="17" spans="1:8" ht="12.75">
      <c r="A17" s="45" t="s">
        <v>1381</v>
      </c>
      <c r="B17" s="8" t="s">
        <v>1672</v>
      </c>
      <c r="C17" s="141">
        <v>0</v>
      </c>
      <c r="D17" s="141">
        <v>93</v>
      </c>
      <c r="E17" s="44"/>
      <c r="F17" s="7"/>
      <c r="G17" s="7"/>
      <c r="H17" s="7"/>
    </row>
    <row r="18" spans="1:8" ht="24.75" customHeight="1">
      <c r="A18" s="7"/>
      <c r="B18" s="8" t="s">
        <v>1385</v>
      </c>
      <c r="C18" s="8">
        <f>C3+C8+C11+C12+C16+C17</f>
        <v>5425830</v>
      </c>
      <c r="D18" s="8">
        <f>D3+D8+D11+D12+D16+D17</f>
        <v>5632274</v>
      </c>
      <c r="E18" s="44"/>
      <c r="F18" s="8" t="s">
        <v>1386</v>
      </c>
      <c r="G18" s="8">
        <f>G3+G10+G14+G15+G16</f>
        <v>5425830</v>
      </c>
      <c r="H18" s="8">
        <f>H3+H10+H14+H15+H16</f>
        <v>5632247</v>
      </c>
    </row>
    <row r="19" spans="3:8" ht="12.75">
      <c r="C19" s="7"/>
      <c r="E19" s="44"/>
      <c r="F19" s="7"/>
      <c r="G19" s="7"/>
      <c r="H19" s="7"/>
    </row>
    <row r="20" spans="5:8" ht="12.75">
      <c r="E20" s="45"/>
      <c r="F20" s="8"/>
      <c r="G20" s="8"/>
      <c r="H20" s="8"/>
    </row>
    <row r="21" spans="5:8" ht="12.75">
      <c r="E21" s="44"/>
      <c r="F21" s="7"/>
      <c r="G21" s="7"/>
      <c r="H21" s="7"/>
    </row>
    <row r="22" spans="3:8" ht="12.75">
      <c r="C22" s="7"/>
      <c r="E22" s="44"/>
      <c r="F22" s="7"/>
      <c r="G22" s="7"/>
      <c r="H22" s="7"/>
    </row>
    <row r="23" spans="5:8" ht="12.75">
      <c r="E23" s="44"/>
      <c r="F23" s="7"/>
      <c r="G23" s="7"/>
      <c r="H23" s="7"/>
    </row>
    <row r="24" spans="5:8" ht="12.75">
      <c r="E24" s="44"/>
      <c r="F24" s="7"/>
      <c r="G24" s="7"/>
      <c r="H24" s="7"/>
    </row>
    <row r="25" ht="12.75">
      <c r="E25" s="45"/>
    </row>
  </sheetData>
  <sheetProtection/>
  <printOptions gridLines="1" headings="1"/>
  <pageMargins left="0.75" right="0.75" top="1.68" bottom="1" header="0.5" footer="0.5"/>
  <pageSetup horizontalDpi="600" verticalDpi="600" orientation="landscape" paperSize="9" r:id="rId1"/>
  <headerFooter alignWithMargins="0">
    <oddHeader>&amp;C
&amp;"Arial,Félkövér"Vésztő Város Önkormányzat
2014 évi 
EGYSZERŰSÍTETT MÉRLEGE&amp;"Arial,Normál"
&amp;R13. melléklet a 6/2015.(IV.30.) önkormányzati rendelethez
Adatok E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7"/>
  <sheetViews>
    <sheetView view="pageLayout" workbookViewId="0" topLeftCell="A1">
      <selection activeCell="B6" sqref="B6"/>
    </sheetView>
  </sheetViews>
  <sheetFormatPr defaultColWidth="9.140625" defaultRowHeight="12.75"/>
  <cols>
    <col min="1" max="1" width="4.8515625" style="4" customWidth="1"/>
    <col min="2" max="2" width="55.00390625" style="4" customWidth="1"/>
    <col min="3" max="3" width="21.57421875" style="89" customWidth="1"/>
    <col min="4" max="16384" width="9.140625" style="4" customWidth="1"/>
  </cols>
  <sheetData>
    <row r="1" spans="2:3" ht="15.75">
      <c r="B1" s="5" t="s">
        <v>1394</v>
      </c>
      <c r="C1" s="3" t="s">
        <v>1718</v>
      </c>
    </row>
    <row r="2" spans="1:3" ht="15.75">
      <c r="A2" s="4" t="s">
        <v>1649</v>
      </c>
      <c r="B2" s="4" t="s">
        <v>1434</v>
      </c>
      <c r="C2" s="89">
        <v>223407</v>
      </c>
    </row>
    <row r="3" spans="1:3" ht="15.75">
      <c r="A3" s="4" t="s">
        <v>1650</v>
      </c>
      <c r="B3" s="4" t="s">
        <v>1435</v>
      </c>
      <c r="C3" s="89">
        <v>2584</v>
      </c>
    </row>
    <row r="4" spans="1:3" ht="15.75">
      <c r="A4" s="4" t="s">
        <v>1651</v>
      </c>
      <c r="B4" s="4" t="s">
        <v>1436</v>
      </c>
      <c r="C4" s="89">
        <v>1275555</v>
      </c>
    </row>
    <row r="5" spans="1:3" ht="15.75">
      <c r="A5" s="4" t="s">
        <v>1764</v>
      </c>
      <c r="B5" s="4" t="s">
        <v>1437</v>
      </c>
      <c r="C5" s="89">
        <v>329435</v>
      </c>
    </row>
    <row r="6" spans="1:3" ht="15.75">
      <c r="A6" s="4" t="s">
        <v>1384</v>
      </c>
      <c r="B6" s="4" t="s">
        <v>1438</v>
      </c>
      <c r="C6" s="89">
        <v>863583</v>
      </c>
    </row>
    <row r="7" spans="1:3" ht="15.75">
      <c r="A7" s="4" t="s">
        <v>1683</v>
      </c>
      <c r="B7" s="4" t="s">
        <v>1439</v>
      </c>
      <c r="C7" s="89">
        <v>270272</v>
      </c>
    </row>
    <row r="8" spans="1:3" ht="15.75">
      <c r="A8" s="4" t="s">
        <v>1441</v>
      </c>
      <c r="B8" s="4" t="s">
        <v>1440</v>
      </c>
      <c r="C8" s="89">
        <v>1035787</v>
      </c>
    </row>
    <row r="9" spans="1:3" s="11" customFormat="1" ht="15.75">
      <c r="A9" s="11" t="s">
        <v>1705</v>
      </c>
      <c r="B9" s="11" t="s">
        <v>1454</v>
      </c>
      <c r="C9" s="94">
        <f>C2+C3+C4-C5-C6-C7-C8</f>
        <v>-997531</v>
      </c>
    </row>
    <row r="10" spans="1:3" ht="15.75">
      <c r="A10" s="4" t="s">
        <v>1442</v>
      </c>
      <c r="B10" s="4" t="s">
        <v>1446</v>
      </c>
      <c r="C10" s="89">
        <v>2666</v>
      </c>
    </row>
    <row r="11" spans="1:3" ht="15.75">
      <c r="A11" s="4" t="s">
        <v>1443</v>
      </c>
      <c r="B11" s="4" t="s">
        <v>1447</v>
      </c>
      <c r="C11" s="89">
        <v>10180</v>
      </c>
    </row>
    <row r="12" spans="1:3" s="11" customFormat="1" ht="15.75">
      <c r="A12" s="11" t="s">
        <v>1706</v>
      </c>
      <c r="B12" s="11" t="s">
        <v>1450</v>
      </c>
      <c r="C12" s="94">
        <f>C10-C11</f>
        <v>-7514</v>
      </c>
    </row>
    <row r="13" spans="1:3" s="11" customFormat="1" ht="15.75">
      <c r="A13" s="11" t="s">
        <v>1707</v>
      </c>
      <c r="B13" s="11" t="s">
        <v>1451</v>
      </c>
      <c r="C13" s="94">
        <f>C9+C12</f>
        <v>-1005045</v>
      </c>
    </row>
    <row r="14" spans="1:3" ht="15.75">
      <c r="A14" s="4" t="s">
        <v>1444</v>
      </c>
      <c r="B14" s="4" t="s">
        <v>1448</v>
      </c>
      <c r="C14" s="89">
        <v>1245698</v>
      </c>
    </row>
    <row r="15" spans="1:3" ht="15.75">
      <c r="A15" s="4" t="s">
        <v>1445</v>
      </c>
      <c r="B15" s="4" t="s">
        <v>1449</v>
      </c>
      <c r="C15" s="89">
        <v>1839</v>
      </c>
    </row>
    <row r="16" spans="1:3" s="11" customFormat="1" ht="15.75">
      <c r="A16" s="11" t="s">
        <v>1721</v>
      </c>
      <c r="B16" s="11" t="s">
        <v>1452</v>
      </c>
      <c r="C16" s="94">
        <f>C14-C15</f>
        <v>1243859</v>
      </c>
    </row>
    <row r="17" spans="1:3" s="11" customFormat="1" ht="15.75">
      <c r="A17" s="11" t="s">
        <v>1708</v>
      </c>
      <c r="B17" s="11" t="s">
        <v>1453</v>
      </c>
      <c r="C17" s="94">
        <f>C13+C16</f>
        <v>238814</v>
      </c>
    </row>
  </sheetData>
  <sheetProtection/>
  <printOptions gridLines="1" headings="1"/>
  <pageMargins left="0.75" right="0.75" top="1.96" bottom="1" header="0.73" footer="0.5"/>
  <pageSetup horizontalDpi="300" verticalDpi="300" orientation="portrait" paperSize="9" r:id="rId1"/>
  <headerFooter alignWithMargins="0">
    <oddHeader>&amp;C&amp;"Arial,Félkövér"&amp;12
Vésztő Város Önkormányzat
2014 évi 
Egyszerűsített eredménykimutatása&amp;R14. melléklet a 6/2015.(IV.30.) önkormányzati rendelethez
Adatok E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view="pageLayout" workbookViewId="0" topLeftCell="A1">
      <selection activeCell="C18" sqref="C18"/>
    </sheetView>
  </sheetViews>
  <sheetFormatPr defaultColWidth="9.140625" defaultRowHeight="12.75"/>
  <cols>
    <col min="1" max="1" width="4.57421875" style="145" customWidth="1"/>
    <col min="2" max="2" width="61.00390625" style="0" customWidth="1"/>
    <col min="3" max="3" width="16.8515625" style="60" customWidth="1"/>
  </cols>
  <sheetData>
    <row r="1" spans="1:3" ht="30" customHeight="1">
      <c r="A1" s="37"/>
      <c r="B1" s="75" t="s">
        <v>1394</v>
      </c>
      <c r="C1" s="38" t="s">
        <v>1718</v>
      </c>
    </row>
    <row r="2" spans="1:3" ht="15">
      <c r="A2" s="37">
        <v>1</v>
      </c>
      <c r="B2" s="18" t="s">
        <v>1695</v>
      </c>
      <c r="C2" s="20">
        <v>2112847</v>
      </c>
    </row>
    <row r="3" spans="1:3" ht="15">
      <c r="A3" s="37">
        <v>2</v>
      </c>
      <c r="B3" s="18" t="s">
        <v>1696</v>
      </c>
      <c r="C3" s="20">
        <v>1884219</v>
      </c>
    </row>
    <row r="4" spans="1:3" ht="15">
      <c r="A4" s="37" t="s">
        <v>1649</v>
      </c>
      <c r="B4" s="18" t="s">
        <v>1697</v>
      </c>
      <c r="C4" s="20">
        <f>C2-C3</f>
        <v>228628</v>
      </c>
    </row>
    <row r="5" spans="1:3" ht="15">
      <c r="A5" s="37">
        <v>3</v>
      </c>
      <c r="B5" s="18" t="s">
        <v>1698</v>
      </c>
      <c r="C5" s="20">
        <v>943283</v>
      </c>
    </row>
    <row r="6" spans="1:3" ht="15">
      <c r="A6" s="37">
        <v>4</v>
      </c>
      <c r="B6" s="18" t="s">
        <v>1699</v>
      </c>
      <c r="C6" s="20">
        <v>960982</v>
      </c>
    </row>
    <row r="7" spans="1:3" ht="15">
      <c r="A7" s="37" t="s">
        <v>1650</v>
      </c>
      <c r="B7" s="18" t="s">
        <v>1700</v>
      </c>
      <c r="C7" s="20">
        <f>C5-C6</f>
        <v>-17699</v>
      </c>
    </row>
    <row r="8" spans="1:3" s="139" customFormat="1" ht="14.25">
      <c r="A8" s="24" t="s">
        <v>1705</v>
      </c>
      <c r="B8" s="23" t="s">
        <v>1719</v>
      </c>
      <c r="C8" s="21">
        <f>C4+C7</f>
        <v>210929</v>
      </c>
    </row>
    <row r="9" spans="1:3" ht="15">
      <c r="A9" s="37">
        <v>5</v>
      </c>
      <c r="B9" s="18" t="s">
        <v>1701</v>
      </c>
      <c r="C9" s="20">
        <v>25408</v>
      </c>
    </row>
    <row r="10" spans="1:3" ht="15">
      <c r="A10" s="145">
        <v>6</v>
      </c>
      <c r="B10" s="18" t="s">
        <v>1702</v>
      </c>
      <c r="C10" s="60">
        <v>23838</v>
      </c>
    </row>
    <row r="11" spans="1:3" ht="12.75">
      <c r="A11" s="145" t="s">
        <v>1651</v>
      </c>
      <c r="B11" t="s">
        <v>1703</v>
      </c>
      <c r="C11" s="60">
        <f>C9-C10</f>
        <v>1570</v>
      </c>
    </row>
    <row r="12" spans="1:3" ht="12.75">
      <c r="A12" s="145">
        <v>7</v>
      </c>
      <c r="B12" t="s">
        <v>1711</v>
      </c>
      <c r="C12" s="60">
        <v>957</v>
      </c>
    </row>
    <row r="13" spans="1:3" ht="12.75">
      <c r="A13" s="145">
        <v>8</v>
      </c>
      <c r="B13" t="s">
        <v>1712</v>
      </c>
      <c r="C13" s="60">
        <v>0</v>
      </c>
    </row>
    <row r="14" spans="1:3" ht="12.75">
      <c r="A14" s="145" t="s">
        <v>1704</v>
      </c>
      <c r="B14" t="s">
        <v>1713</v>
      </c>
      <c r="C14" s="60">
        <f>C12-C13</f>
        <v>957</v>
      </c>
    </row>
    <row r="15" spans="1:3" s="46" customFormat="1" ht="12.75">
      <c r="A15" s="146" t="s">
        <v>1706</v>
      </c>
      <c r="B15" s="46" t="s">
        <v>1720</v>
      </c>
      <c r="C15" s="147">
        <f>C11+C14</f>
        <v>2527</v>
      </c>
    </row>
    <row r="16" spans="1:3" s="46" customFormat="1" ht="12.75">
      <c r="A16" s="146" t="s">
        <v>1707</v>
      </c>
      <c r="B16" s="46" t="s">
        <v>1714</v>
      </c>
      <c r="C16" s="147">
        <f>C8+C15</f>
        <v>213456</v>
      </c>
    </row>
    <row r="17" spans="1:3" s="46" customFormat="1" ht="12.75">
      <c r="A17" s="146" t="s">
        <v>1721</v>
      </c>
      <c r="B17" s="46" t="s">
        <v>1722</v>
      </c>
      <c r="C17" s="147">
        <v>7447</v>
      </c>
    </row>
    <row r="18" spans="1:3" s="46" customFormat="1" ht="12.75">
      <c r="A18" s="146" t="s">
        <v>1708</v>
      </c>
      <c r="B18" s="46" t="s">
        <v>1715</v>
      </c>
      <c r="C18" s="147">
        <f>C8-C17</f>
        <v>203482</v>
      </c>
    </row>
    <row r="19" spans="1:3" s="46" customFormat="1" ht="12.75">
      <c r="A19" s="146" t="s">
        <v>1709</v>
      </c>
      <c r="B19" s="46" t="s">
        <v>1716</v>
      </c>
      <c r="C19" s="147">
        <f>C15*0.1</f>
        <v>252.70000000000002</v>
      </c>
    </row>
    <row r="20" spans="1:3" s="46" customFormat="1" ht="12.75">
      <c r="A20" s="146" t="s">
        <v>1710</v>
      </c>
      <c r="B20" s="46" t="s">
        <v>1717</v>
      </c>
      <c r="C20" s="147">
        <f>C15-C19</f>
        <v>2274.3</v>
      </c>
    </row>
  </sheetData>
  <sheetProtection/>
  <printOptions gridLines="1" headings="1"/>
  <pageMargins left="0.75" right="0.75" top="1.68" bottom="1" header="0.5" footer="0.5"/>
  <pageSetup horizontalDpi="600" verticalDpi="600" orientation="portrait" paperSize="9" r:id="rId1"/>
  <headerFooter alignWithMargins="0">
    <oddHeader>&amp;C
&amp;"Arial,Félkövér"Vésztő Város Önkormányzat 
2014 évi
MARADVÁNYKIMUTATÁSA&amp;R15. melléklet a 6/2015.(IV.30.) önkormányzati rendelethez
Adatok E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view="pageLayout" workbookViewId="0" topLeftCell="A1">
      <selection activeCell="H4" sqref="H4"/>
    </sheetView>
  </sheetViews>
  <sheetFormatPr defaultColWidth="9.140625" defaultRowHeight="12.75"/>
  <cols>
    <col min="1" max="1" width="4.28125" style="79" customWidth="1"/>
    <col min="2" max="2" width="39.57421875" style="150" customWidth="1"/>
    <col min="3" max="3" width="11.421875" style="79" customWidth="1"/>
    <col min="4" max="4" width="11.00390625" style="79" customWidth="1"/>
    <col min="5" max="5" width="12.00390625" style="79" customWidth="1"/>
    <col min="6" max="6" width="12.28125" style="79" customWidth="1"/>
    <col min="7" max="7" width="12.421875" style="79" customWidth="1"/>
    <col min="8" max="8" width="13.8515625" style="79" customWidth="1"/>
    <col min="9" max="9" width="9.7109375" style="79" customWidth="1"/>
    <col min="10" max="16384" width="9.140625" style="79" customWidth="1"/>
  </cols>
  <sheetData>
    <row r="1" spans="1:9" ht="47.25" customHeight="1">
      <c r="A1" s="112" t="s">
        <v>1388</v>
      </c>
      <c r="B1" s="136" t="s">
        <v>1389</v>
      </c>
      <c r="C1" s="136" t="s">
        <v>1390</v>
      </c>
      <c r="D1" s="136" t="s">
        <v>1723</v>
      </c>
      <c r="E1" s="136" t="s">
        <v>1724</v>
      </c>
      <c r="F1" s="136" t="s">
        <v>1725</v>
      </c>
      <c r="G1" s="136" t="s">
        <v>1726</v>
      </c>
      <c r="H1" s="136" t="s">
        <v>1727</v>
      </c>
      <c r="I1" s="136" t="s">
        <v>1662</v>
      </c>
    </row>
    <row r="2" spans="1:9" s="148" customFormat="1" ht="11.25">
      <c r="A2" s="78">
        <v>1</v>
      </c>
      <c r="B2" s="114" t="s">
        <v>1728</v>
      </c>
      <c r="C2" s="78">
        <v>53307</v>
      </c>
      <c r="D2" s="78">
        <v>6010785</v>
      </c>
      <c r="E2" s="78">
        <v>549038</v>
      </c>
      <c r="F2" s="78">
        <v>3456</v>
      </c>
      <c r="G2" s="78">
        <v>28570</v>
      </c>
      <c r="H2" s="78">
        <v>0</v>
      </c>
      <c r="I2" s="78">
        <f>SUM(C2:H2)</f>
        <v>6645156</v>
      </c>
    </row>
    <row r="3" spans="1:9" ht="11.25">
      <c r="A3" s="77">
        <v>2</v>
      </c>
      <c r="B3" s="112" t="s">
        <v>1729</v>
      </c>
      <c r="C3" s="77">
        <v>134311</v>
      </c>
      <c r="D3" s="77">
        <v>0</v>
      </c>
      <c r="E3" s="77">
        <v>0</v>
      </c>
      <c r="F3" s="77">
        <v>0</v>
      </c>
      <c r="G3" s="77">
        <v>90671</v>
      </c>
      <c r="H3" s="77">
        <v>0</v>
      </c>
      <c r="I3" s="77">
        <f aca="true" t="shared" si="0" ref="I3:I27">SUM(C3:H3)</f>
        <v>224982</v>
      </c>
    </row>
    <row r="4" spans="1:9" ht="11.25">
      <c r="A4" s="77">
        <v>3</v>
      </c>
      <c r="B4" s="112" t="s">
        <v>1730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f t="shared" si="0"/>
        <v>0</v>
      </c>
    </row>
    <row r="5" spans="1:9" ht="11.25">
      <c r="A5" s="77">
        <v>4</v>
      </c>
      <c r="B5" s="112" t="s">
        <v>1731</v>
      </c>
      <c r="C5" s="77">
        <v>0</v>
      </c>
      <c r="D5" s="77">
        <v>54072</v>
      </c>
      <c r="E5" s="77">
        <v>39239</v>
      </c>
      <c r="F5" s="77">
        <v>0</v>
      </c>
      <c r="G5" s="77">
        <v>0</v>
      </c>
      <c r="H5" s="77">
        <v>0</v>
      </c>
      <c r="I5" s="77">
        <f t="shared" si="0"/>
        <v>93311</v>
      </c>
    </row>
    <row r="6" spans="1:9" ht="11.25">
      <c r="A6" s="77">
        <v>5</v>
      </c>
      <c r="B6" s="112" t="s">
        <v>1732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7">
        <f t="shared" si="0"/>
        <v>0</v>
      </c>
    </row>
    <row r="7" spans="1:9" ht="22.5">
      <c r="A7" s="77">
        <v>6</v>
      </c>
      <c r="B7" s="112" t="s">
        <v>1733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f t="shared" si="0"/>
        <v>0</v>
      </c>
    </row>
    <row r="8" spans="1:9" ht="11.25">
      <c r="A8" s="77">
        <v>7</v>
      </c>
      <c r="B8" s="112" t="s">
        <v>1734</v>
      </c>
      <c r="C8" s="77">
        <v>110</v>
      </c>
      <c r="D8" s="77">
        <v>0</v>
      </c>
      <c r="E8" s="77">
        <v>2349</v>
      </c>
      <c r="F8" s="77">
        <v>0</v>
      </c>
      <c r="G8" s="77">
        <v>1</v>
      </c>
      <c r="H8" s="77">
        <v>0</v>
      </c>
      <c r="I8" s="77">
        <f t="shared" si="0"/>
        <v>2460</v>
      </c>
    </row>
    <row r="9" spans="1:9" s="148" customFormat="1" ht="11.25">
      <c r="A9" s="78">
        <v>8</v>
      </c>
      <c r="B9" s="114" t="s">
        <v>1735</v>
      </c>
      <c r="C9" s="78">
        <f aca="true" t="shared" si="1" ref="C9:H9">SUM(C3:C8)</f>
        <v>134421</v>
      </c>
      <c r="D9" s="78">
        <f t="shared" si="1"/>
        <v>54072</v>
      </c>
      <c r="E9" s="78">
        <f t="shared" si="1"/>
        <v>41588</v>
      </c>
      <c r="F9" s="78">
        <f t="shared" si="1"/>
        <v>0</v>
      </c>
      <c r="G9" s="78">
        <f t="shared" si="1"/>
        <v>90672</v>
      </c>
      <c r="H9" s="78">
        <f t="shared" si="1"/>
        <v>0</v>
      </c>
      <c r="I9" s="78">
        <f t="shared" si="0"/>
        <v>320753</v>
      </c>
    </row>
    <row r="10" spans="1:9" ht="11.25">
      <c r="A10" s="77">
        <v>9</v>
      </c>
      <c r="B10" s="112" t="s">
        <v>1736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f t="shared" si="0"/>
        <v>0</v>
      </c>
    </row>
    <row r="11" spans="1:9" ht="11.25">
      <c r="A11" s="77">
        <v>10</v>
      </c>
      <c r="B11" s="112" t="s">
        <v>1737</v>
      </c>
      <c r="C11" s="77">
        <v>0</v>
      </c>
      <c r="D11" s="77">
        <v>0</v>
      </c>
      <c r="E11" s="77">
        <v>0</v>
      </c>
      <c r="F11" s="77">
        <v>432</v>
      </c>
      <c r="G11" s="77">
        <v>0</v>
      </c>
      <c r="H11" s="77">
        <v>0</v>
      </c>
      <c r="I11" s="77">
        <f t="shared" si="0"/>
        <v>432</v>
      </c>
    </row>
    <row r="12" spans="1:9" ht="11.25">
      <c r="A12" s="77">
        <v>11</v>
      </c>
      <c r="B12" s="112" t="s">
        <v>1738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f t="shared" si="0"/>
        <v>0</v>
      </c>
    </row>
    <row r="13" spans="1:9" ht="23.25" customHeight="1">
      <c r="A13" s="77">
        <v>12</v>
      </c>
      <c r="B13" s="112" t="s">
        <v>1739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f t="shared" si="0"/>
        <v>0</v>
      </c>
    </row>
    <row r="14" spans="1:9" ht="11.25">
      <c r="A14" s="77">
        <v>13</v>
      </c>
      <c r="B14" s="112" t="s">
        <v>1740</v>
      </c>
      <c r="C14" s="77">
        <v>110</v>
      </c>
      <c r="D14" s="77">
        <v>30</v>
      </c>
      <c r="E14" s="77">
        <v>2821</v>
      </c>
      <c r="F14" s="77">
        <v>0</v>
      </c>
      <c r="G14" s="77">
        <v>0</v>
      </c>
      <c r="H14" s="77">
        <v>0</v>
      </c>
      <c r="I14" s="77">
        <f t="shared" si="0"/>
        <v>2961</v>
      </c>
    </row>
    <row r="15" spans="1:9" s="148" customFormat="1" ht="11.25">
      <c r="A15" s="78">
        <v>14</v>
      </c>
      <c r="B15" s="114" t="s">
        <v>1741</v>
      </c>
      <c r="C15" s="78">
        <f aca="true" t="shared" si="2" ref="C15:H15">SUM(C10:C14)</f>
        <v>110</v>
      </c>
      <c r="D15" s="78">
        <f t="shared" si="2"/>
        <v>30</v>
      </c>
      <c r="E15" s="78">
        <f t="shared" si="2"/>
        <v>2821</v>
      </c>
      <c r="F15" s="78">
        <f t="shared" si="2"/>
        <v>432</v>
      </c>
      <c r="G15" s="78">
        <f t="shared" si="2"/>
        <v>0</v>
      </c>
      <c r="H15" s="78">
        <f t="shared" si="2"/>
        <v>0</v>
      </c>
      <c r="I15" s="78">
        <f t="shared" si="0"/>
        <v>3393</v>
      </c>
    </row>
    <row r="16" spans="1:9" s="148" customFormat="1" ht="11.25">
      <c r="A16" s="78">
        <v>15</v>
      </c>
      <c r="B16" s="114" t="s">
        <v>1742</v>
      </c>
      <c r="C16" s="78">
        <f aca="true" t="shared" si="3" ref="C16:H16">C2+C9-C15</f>
        <v>187618</v>
      </c>
      <c r="D16" s="78">
        <f t="shared" si="3"/>
        <v>6064827</v>
      </c>
      <c r="E16" s="78">
        <f t="shared" si="3"/>
        <v>587805</v>
      </c>
      <c r="F16" s="78">
        <f t="shared" si="3"/>
        <v>3024</v>
      </c>
      <c r="G16" s="78">
        <f t="shared" si="3"/>
        <v>119242</v>
      </c>
      <c r="H16" s="78">
        <f t="shared" si="3"/>
        <v>0</v>
      </c>
      <c r="I16" s="78">
        <f t="shared" si="0"/>
        <v>6962516</v>
      </c>
    </row>
    <row r="17" spans="1:9" s="148" customFormat="1" ht="11.25">
      <c r="A17" s="78">
        <v>16</v>
      </c>
      <c r="B17" s="114" t="s">
        <v>1747</v>
      </c>
      <c r="C17" s="78">
        <v>51431</v>
      </c>
      <c r="D17" s="78">
        <v>1155149</v>
      </c>
      <c r="E17" s="78">
        <v>303172</v>
      </c>
      <c r="F17" s="78">
        <v>0</v>
      </c>
      <c r="G17" s="78">
        <v>0</v>
      </c>
      <c r="H17" s="78">
        <v>0</v>
      </c>
      <c r="I17" s="78">
        <f t="shared" si="0"/>
        <v>1509752</v>
      </c>
    </row>
    <row r="18" spans="1:9" ht="11.25">
      <c r="A18" s="77">
        <v>17</v>
      </c>
      <c r="B18" s="112" t="s">
        <v>1745</v>
      </c>
      <c r="C18" s="77">
        <v>35261</v>
      </c>
      <c r="D18" s="77">
        <v>165115</v>
      </c>
      <c r="E18" s="77">
        <v>69896</v>
      </c>
      <c r="F18" s="77">
        <v>0</v>
      </c>
      <c r="G18" s="77">
        <v>0</v>
      </c>
      <c r="H18" s="77">
        <v>0</v>
      </c>
      <c r="I18" s="78">
        <f t="shared" si="0"/>
        <v>270272</v>
      </c>
    </row>
    <row r="19" spans="1:9" ht="11.25">
      <c r="A19" s="77">
        <v>18</v>
      </c>
      <c r="B19" s="112" t="s">
        <v>1746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8">
        <f t="shared" si="0"/>
        <v>0</v>
      </c>
    </row>
    <row r="20" spans="1:9" s="148" customFormat="1" ht="21.75">
      <c r="A20" s="78">
        <v>19</v>
      </c>
      <c r="B20" s="114" t="s">
        <v>1748</v>
      </c>
      <c r="C20" s="78">
        <f>C17+C18-C19</f>
        <v>86692</v>
      </c>
      <c r="D20" s="78">
        <f>D17+D18-D19</f>
        <v>1320264</v>
      </c>
      <c r="E20" s="78">
        <f>E17+E18-E19</f>
        <v>373068</v>
      </c>
      <c r="F20" s="78">
        <v>0</v>
      </c>
      <c r="G20" s="78">
        <f>G17+G18-G19</f>
        <v>0</v>
      </c>
      <c r="H20" s="78">
        <f>H17+H18-H19</f>
        <v>0</v>
      </c>
      <c r="I20" s="78">
        <f t="shared" si="0"/>
        <v>1780024</v>
      </c>
    </row>
    <row r="21" spans="1:9" s="148" customFormat="1" ht="11.25">
      <c r="A21" s="78">
        <v>20</v>
      </c>
      <c r="B21" s="114" t="s">
        <v>1391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f t="shared" si="0"/>
        <v>0</v>
      </c>
    </row>
    <row r="22" spans="1:9" ht="11.25">
      <c r="A22" s="77">
        <v>21</v>
      </c>
      <c r="B22" s="112" t="s">
        <v>1744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f t="shared" si="0"/>
        <v>0</v>
      </c>
    </row>
    <row r="23" spans="1:9" s="148" customFormat="1" ht="11.25">
      <c r="A23" s="78">
        <v>22</v>
      </c>
      <c r="B23" s="114" t="s">
        <v>1743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f t="shared" si="0"/>
        <v>0</v>
      </c>
    </row>
    <row r="24" spans="1:9" s="148" customFormat="1" ht="21.75">
      <c r="A24" s="78">
        <v>23</v>
      </c>
      <c r="B24" s="114" t="s">
        <v>1749</v>
      </c>
      <c r="C24" s="78">
        <f aca="true" t="shared" si="4" ref="C24:H24">C21+C22-C23</f>
        <v>0</v>
      </c>
      <c r="D24" s="78">
        <f t="shared" si="4"/>
        <v>0</v>
      </c>
      <c r="E24" s="78">
        <f t="shared" si="4"/>
        <v>0</v>
      </c>
      <c r="F24" s="78">
        <f t="shared" si="4"/>
        <v>0</v>
      </c>
      <c r="G24" s="78">
        <f t="shared" si="4"/>
        <v>0</v>
      </c>
      <c r="H24" s="78">
        <f t="shared" si="4"/>
        <v>0</v>
      </c>
      <c r="I24" s="78">
        <f t="shared" si="0"/>
        <v>0</v>
      </c>
    </row>
    <row r="25" spans="1:9" s="148" customFormat="1" ht="11.25">
      <c r="A25" s="78">
        <v>24</v>
      </c>
      <c r="B25" s="114" t="s">
        <v>1750</v>
      </c>
      <c r="C25" s="78">
        <f aca="true" t="shared" si="5" ref="C25:H25">C20+C24</f>
        <v>86692</v>
      </c>
      <c r="D25" s="78">
        <f t="shared" si="5"/>
        <v>1320264</v>
      </c>
      <c r="E25" s="78">
        <f t="shared" si="5"/>
        <v>373068</v>
      </c>
      <c r="F25" s="78">
        <f t="shared" si="5"/>
        <v>0</v>
      </c>
      <c r="G25" s="78">
        <f t="shared" si="5"/>
        <v>0</v>
      </c>
      <c r="H25" s="78">
        <f t="shared" si="5"/>
        <v>0</v>
      </c>
      <c r="I25" s="78">
        <f t="shared" si="0"/>
        <v>1780024</v>
      </c>
    </row>
    <row r="26" spans="1:9" s="148" customFormat="1" ht="11.25">
      <c r="A26" s="78">
        <v>25</v>
      </c>
      <c r="B26" s="114" t="s">
        <v>1751</v>
      </c>
      <c r="C26" s="78">
        <f aca="true" t="shared" si="6" ref="C26:H26">C16-C25</f>
        <v>100926</v>
      </c>
      <c r="D26" s="78">
        <f t="shared" si="6"/>
        <v>4744563</v>
      </c>
      <c r="E26" s="78">
        <f t="shared" si="6"/>
        <v>214737</v>
      </c>
      <c r="F26" s="78">
        <f t="shared" si="6"/>
        <v>3024</v>
      </c>
      <c r="G26" s="78">
        <f t="shared" si="6"/>
        <v>119242</v>
      </c>
      <c r="H26" s="78">
        <f t="shared" si="6"/>
        <v>0</v>
      </c>
      <c r="I26" s="78">
        <f t="shared" si="0"/>
        <v>5182492</v>
      </c>
    </row>
    <row r="27" spans="1:9" ht="11.25">
      <c r="A27" s="77">
        <v>26</v>
      </c>
      <c r="B27" s="112" t="s">
        <v>1392</v>
      </c>
      <c r="C27" s="77">
        <v>44532</v>
      </c>
      <c r="D27" s="77">
        <v>13851</v>
      </c>
      <c r="E27" s="77">
        <v>117865</v>
      </c>
      <c r="F27" s="77">
        <v>0</v>
      </c>
      <c r="G27" s="77">
        <v>0</v>
      </c>
      <c r="H27" s="77">
        <v>0</v>
      </c>
      <c r="I27" s="77">
        <f t="shared" si="0"/>
        <v>176248</v>
      </c>
    </row>
    <row r="28" spans="1:9" ht="11.25">
      <c r="A28" s="77"/>
      <c r="B28" s="112"/>
      <c r="C28" s="77"/>
      <c r="D28" s="77"/>
      <c r="E28" s="77"/>
      <c r="F28" s="77"/>
      <c r="G28" s="77"/>
      <c r="H28" s="77"/>
      <c r="I28" s="77"/>
    </row>
    <row r="29" spans="1:9" ht="11.25">
      <c r="A29" s="77"/>
      <c r="B29" s="112"/>
      <c r="C29" s="77"/>
      <c r="D29" s="77"/>
      <c r="E29" s="77"/>
      <c r="F29" s="77"/>
      <c r="G29" s="77"/>
      <c r="H29" s="77"/>
      <c r="I29" s="77"/>
    </row>
    <row r="30" spans="1:9" ht="11.25">
      <c r="A30" s="77"/>
      <c r="B30" s="112"/>
      <c r="C30" s="77"/>
      <c r="D30" s="77"/>
      <c r="E30" s="77"/>
      <c r="F30" s="77"/>
      <c r="G30" s="77"/>
      <c r="H30" s="77"/>
      <c r="I30" s="77"/>
    </row>
    <row r="31" spans="1:9" ht="11.25">
      <c r="A31" s="77"/>
      <c r="B31" s="112"/>
      <c r="C31" s="77"/>
      <c r="D31" s="77"/>
      <c r="E31" s="77"/>
      <c r="F31" s="77"/>
      <c r="G31" s="77"/>
      <c r="H31" s="77"/>
      <c r="I31" s="77"/>
    </row>
    <row r="32" spans="1:9" ht="11.25">
      <c r="A32" s="77"/>
      <c r="B32" s="112"/>
      <c r="C32" s="77"/>
      <c r="D32" s="77"/>
      <c r="E32" s="77"/>
      <c r="F32" s="77"/>
      <c r="G32" s="77"/>
      <c r="H32" s="77"/>
      <c r="I32" s="77"/>
    </row>
    <row r="33" spans="1:9" ht="11.25">
      <c r="A33" s="77"/>
      <c r="B33" s="112"/>
      <c r="C33" s="77"/>
      <c r="D33" s="77"/>
      <c r="E33" s="77"/>
      <c r="F33" s="77"/>
      <c r="G33" s="77"/>
      <c r="H33" s="77"/>
      <c r="I33" s="77"/>
    </row>
    <row r="34" spans="1:9" ht="11.25">
      <c r="A34" s="77"/>
      <c r="B34" s="112"/>
      <c r="C34" s="77"/>
      <c r="D34" s="77"/>
      <c r="E34" s="77"/>
      <c r="F34" s="77"/>
      <c r="G34" s="77"/>
      <c r="H34" s="77"/>
      <c r="I34" s="77"/>
    </row>
    <row r="35" spans="1:9" ht="11.25">
      <c r="A35" s="77"/>
      <c r="B35" s="114"/>
      <c r="C35" s="78"/>
      <c r="D35" s="78"/>
      <c r="E35" s="78"/>
      <c r="F35" s="78"/>
      <c r="G35" s="78"/>
      <c r="H35" s="78"/>
      <c r="I35" s="77"/>
    </row>
    <row r="36" spans="1:9" ht="11.25">
      <c r="A36" s="77"/>
      <c r="B36" s="114"/>
      <c r="C36" s="78"/>
      <c r="D36" s="78"/>
      <c r="E36" s="78"/>
      <c r="F36" s="78"/>
      <c r="G36" s="78"/>
      <c r="H36" s="78"/>
      <c r="I36" s="77"/>
    </row>
    <row r="37" spans="1:9" ht="11.25">
      <c r="A37" s="77"/>
      <c r="B37" s="112"/>
      <c r="C37" s="77"/>
      <c r="D37" s="77"/>
      <c r="E37" s="77"/>
      <c r="F37" s="77"/>
      <c r="G37" s="77"/>
      <c r="H37" s="77"/>
      <c r="I37" s="77"/>
    </row>
    <row r="39" ht="23.25">
      <c r="C39" s="149"/>
    </row>
  </sheetData>
  <sheetProtection/>
  <printOptions gridLines="1" headings="1"/>
  <pageMargins left="0.75" right="0.75" top="1.38" bottom="1" header="0.5" footer="0.5"/>
  <pageSetup horizontalDpi="600" verticalDpi="600" orientation="landscape" paperSize="9" r:id="rId1"/>
  <headerFooter alignWithMargins="0">
    <oddHeader>&amp;C
&amp;"Arial,Félkövér"Kimutatás az immateriális javak, tárgyi eszközök, koncesszióba vagyonkezelésbe adott eszközök
 állományának alakulása
2014 év
&amp;R16. melléklet a 6/2015.(IV.30.) önkormányzati rendelethez
Adatok E Ft-ban</oddHeader>
  </headerFooter>
  <ignoredErrors>
    <ignoredError sqref="C9:H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view="pageLayout" workbookViewId="0" topLeftCell="A1">
      <selection activeCell="M8" sqref="M8"/>
    </sheetView>
  </sheetViews>
  <sheetFormatPr defaultColWidth="9.140625" defaultRowHeight="12.75"/>
  <cols>
    <col min="1" max="1" width="3.28125" style="77" customWidth="1"/>
    <col min="2" max="2" width="28.28125" style="112" customWidth="1"/>
    <col min="3" max="3" width="9.57421875" style="112" customWidth="1"/>
    <col min="4" max="4" width="8.28125" style="112" customWidth="1"/>
    <col min="5" max="5" width="10.7109375" style="112" customWidth="1"/>
    <col min="6" max="6" width="8.8515625" style="112" customWidth="1"/>
    <col min="7" max="7" width="10.00390625" style="112" customWidth="1"/>
    <col min="8" max="8" width="8.57421875" style="78" customWidth="1"/>
    <col min="9" max="9" width="8.8515625" style="77" customWidth="1"/>
    <col min="10" max="10" width="8.140625" style="77" customWidth="1"/>
    <col min="11" max="12" width="8.8515625" style="77" customWidth="1"/>
    <col min="13" max="13" width="8.8515625" style="78" customWidth="1"/>
    <col min="14" max="16384" width="9.140625" style="77" customWidth="1"/>
  </cols>
  <sheetData>
    <row r="1" spans="3:13" ht="19.5" customHeight="1">
      <c r="C1" s="194" t="s">
        <v>1459</v>
      </c>
      <c r="D1" s="195"/>
      <c r="E1" s="195"/>
      <c r="F1" s="195"/>
      <c r="G1" s="195"/>
      <c r="H1" s="195"/>
      <c r="I1" s="196" t="s">
        <v>1771</v>
      </c>
      <c r="J1" s="196"/>
      <c r="K1" s="196"/>
      <c r="L1" s="196"/>
      <c r="M1" s="196"/>
    </row>
    <row r="2" spans="3:13" ht="63.75" customHeight="1">
      <c r="C2" s="112" t="s">
        <v>1627</v>
      </c>
      <c r="D2" s="112" t="s">
        <v>1628</v>
      </c>
      <c r="E2" s="112" t="s">
        <v>1456</v>
      </c>
      <c r="F2" s="112" t="s">
        <v>1458</v>
      </c>
      <c r="G2" s="112" t="s">
        <v>1629</v>
      </c>
      <c r="H2" s="78" t="s">
        <v>1762</v>
      </c>
      <c r="I2" s="112" t="s">
        <v>1630</v>
      </c>
      <c r="J2" s="112" t="s">
        <v>1460</v>
      </c>
      <c r="K2" s="112" t="s">
        <v>1631</v>
      </c>
      <c r="L2" s="112" t="s">
        <v>1632</v>
      </c>
      <c r="M2" s="114" t="s">
        <v>1762</v>
      </c>
    </row>
    <row r="3" ht="33.75" customHeight="1">
      <c r="B3" s="112" t="s">
        <v>1461</v>
      </c>
    </row>
    <row r="4" spans="1:13" ht="11.25">
      <c r="A4" s="77">
        <v>1</v>
      </c>
      <c r="B4" s="112" t="s">
        <v>1462</v>
      </c>
      <c r="C4" s="112">
        <f>29945+370474+356388</f>
        <v>756807</v>
      </c>
      <c r="H4" s="78">
        <f>SUM(C4:G4)</f>
        <v>756807</v>
      </c>
      <c r="I4" s="77">
        <f>7448+126464+7</f>
        <v>133919</v>
      </c>
      <c r="J4" s="77">
        <f>42881+35852+1627</f>
        <v>80360</v>
      </c>
      <c r="K4" s="77">
        <f>412060+15948</f>
        <v>428008</v>
      </c>
      <c r="L4" s="77">
        <f>H4-I4-J4-K4</f>
        <v>114520</v>
      </c>
      <c r="M4" s="78">
        <f>SUM(I4:L4)</f>
        <v>756807</v>
      </c>
    </row>
    <row r="5" spans="1:13" ht="11.25">
      <c r="A5" s="77">
        <v>2</v>
      </c>
      <c r="B5" s="112" t="s">
        <v>1463</v>
      </c>
      <c r="C5" s="112">
        <f>188825+6993-7090-300-300-9134-1627</f>
        <v>177367</v>
      </c>
      <c r="G5" s="112">
        <f>9151+16210+4825+72386</f>
        <v>102572</v>
      </c>
      <c r="H5" s="78">
        <f aca="true" t="shared" si="0" ref="H5:H22">SUM(C5:G5)</f>
        <v>279939</v>
      </c>
      <c r="I5" s="77">
        <f>55296+25179+3088</f>
        <v>83563</v>
      </c>
      <c r="J5" s="77">
        <f>28156+3947+13148-34626-1627</f>
        <v>8998</v>
      </c>
      <c r="K5" s="77">
        <f>594509-412060+4677+73+179</f>
        <v>187378</v>
      </c>
      <c r="L5" s="77">
        <f aca="true" t="shared" si="1" ref="L5:L21">H5-I5-J5-K5</f>
        <v>0</v>
      </c>
      <c r="M5" s="78">
        <f aca="true" t="shared" si="2" ref="M5:M21">SUM(I5:L5)</f>
        <v>279939</v>
      </c>
    </row>
    <row r="6" spans="1:2" ht="11.25">
      <c r="A6" s="77">
        <v>3</v>
      </c>
      <c r="B6" s="112" t="s">
        <v>1464</v>
      </c>
    </row>
    <row r="7" spans="2:13" ht="22.5">
      <c r="B7" s="112" t="s">
        <v>1465</v>
      </c>
      <c r="C7" s="112">
        <v>20183</v>
      </c>
      <c r="G7" s="112">
        <f>186+2531</f>
        <v>2717</v>
      </c>
      <c r="H7" s="78">
        <f t="shared" si="0"/>
        <v>22900</v>
      </c>
      <c r="I7" s="77">
        <v>152</v>
      </c>
      <c r="K7" s="77">
        <f>23321-573</f>
        <v>22748</v>
      </c>
      <c r="L7" s="77">
        <f t="shared" si="1"/>
        <v>0</v>
      </c>
      <c r="M7" s="78">
        <f t="shared" si="2"/>
        <v>22900</v>
      </c>
    </row>
    <row r="8" spans="2:13" ht="11.25">
      <c r="B8" s="112" t="s">
        <v>1417</v>
      </c>
      <c r="C8" s="112">
        <v>1627</v>
      </c>
      <c r="H8" s="78">
        <f t="shared" si="0"/>
        <v>1627</v>
      </c>
      <c r="L8" s="77">
        <f t="shared" si="1"/>
        <v>1627</v>
      </c>
      <c r="M8" s="78">
        <f t="shared" si="2"/>
        <v>1627</v>
      </c>
    </row>
    <row r="9" spans="1:13" ht="11.25">
      <c r="A9" s="77">
        <v>5</v>
      </c>
      <c r="B9" s="112" t="s">
        <v>1466</v>
      </c>
      <c r="E9" s="112">
        <v>126575</v>
      </c>
      <c r="G9" s="112">
        <v>9132</v>
      </c>
      <c r="H9" s="78">
        <f t="shared" si="0"/>
        <v>135707</v>
      </c>
      <c r="I9" s="77">
        <f>126586+1855</f>
        <v>128441</v>
      </c>
      <c r="J9" s="77">
        <v>200</v>
      </c>
      <c r="K9" s="77">
        <f>4179+1777</f>
        <v>5956</v>
      </c>
      <c r="L9" s="77">
        <f t="shared" si="1"/>
        <v>1110</v>
      </c>
      <c r="M9" s="78">
        <f t="shared" si="2"/>
        <v>135707</v>
      </c>
    </row>
    <row r="10" spans="1:13" ht="11.25">
      <c r="A10" s="77">
        <v>6</v>
      </c>
      <c r="B10" s="112" t="s">
        <v>1467</v>
      </c>
      <c r="F10" s="112">
        <v>31748</v>
      </c>
      <c r="G10" s="112">
        <f>1253+12340</f>
        <v>13593</v>
      </c>
      <c r="H10" s="78">
        <f t="shared" si="0"/>
        <v>45341</v>
      </c>
      <c r="I10" s="77">
        <f>8466+826+354</f>
        <v>9646</v>
      </c>
      <c r="J10" s="77">
        <f>3669+356+189</f>
        <v>4214</v>
      </c>
      <c r="K10" s="77">
        <f>8693+589+78</f>
        <v>9360</v>
      </c>
      <c r="L10" s="77">
        <f t="shared" si="1"/>
        <v>22121</v>
      </c>
      <c r="M10" s="78">
        <f t="shared" si="2"/>
        <v>45341</v>
      </c>
    </row>
    <row r="11" spans="1:3" ht="22.5">
      <c r="A11" s="77">
        <v>7</v>
      </c>
      <c r="B11" s="112" t="s">
        <v>1468</v>
      </c>
      <c r="C11" s="77"/>
    </row>
    <row r="12" spans="2:13" ht="11.25">
      <c r="B12" s="112" t="s">
        <v>1469</v>
      </c>
      <c r="C12" s="112">
        <f>14033-9076</f>
        <v>4957</v>
      </c>
      <c r="D12" s="112">
        <f>1350+76304+46846+60</f>
        <v>124560</v>
      </c>
      <c r="H12" s="78">
        <f t="shared" si="0"/>
        <v>129517</v>
      </c>
      <c r="I12" s="77">
        <f>161733-32216</f>
        <v>129517</v>
      </c>
      <c r="L12" s="113">
        <f t="shared" si="1"/>
        <v>0</v>
      </c>
      <c r="M12" s="78">
        <f t="shared" si="2"/>
        <v>129517</v>
      </c>
    </row>
    <row r="13" spans="2:13" ht="22.5">
      <c r="B13" s="112" t="s">
        <v>1633</v>
      </c>
      <c r="C13" s="112">
        <v>9076</v>
      </c>
      <c r="G13" s="112">
        <f>27951+54383+4932-951</f>
        <v>86315</v>
      </c>
      <c r="H13" s="78">
        <f t="shared" si="0"/>
        <v>95391</v>
      </c>
      <c r="I13" s="77">
        <f>67556+16816</f>
        <v>84372</v>
      </c>
      <c r="J13" s="77">
        <f>4442+5626+951</f>
        <v>11019</v>
      </c>
      <c r="L13" s="77">
        <f t="shared" si="1"/>
        <v>0</v>
      </c>
      <c r="M13" s="78">
        <f t="shared" si="2"/>
        <v>95391</v>
      </c>
    </row>
    <row r="14" spans="2:13" ht="11.25">
      <c r="B14" s="112" t="s">
        <v>1754</v>
      </c>
      <c r="C14" s="112">
        <v>300</v>
      </c>
      <c r="H14" s="78">
        <f t="shared" si="0"/>
        <v>300</v>
      </c>
      <c r="K14" s="77">
        <f>2073-1773</f>
        <v>300</v>
      </c>
      <c r="L14" s="77">
        <f t="shared" si="1"/>
        <v>0</v>
      </c>
      <c r="M14" s="78">
        <f t="shared" si="2"/>
        <v>300</v>
      </c>
    </row>
    <row r="15" spans="1:13" ht="22.5">
      <c r="A15" s="77">
        <v>8</v>
      </c>
      <c r="B15" s="112" t="s">
        <v>1470</v>
      </c>
      <c r="G15" s="112">
        <v>673</v>
      </c>
      <c r="H15" s="78">
        <f t="shared" si="0"/>
        <v>673</v>
      </c>
      <c r="L15" s="77">
        <f t="shared" si="1"/>
        <v>673</v>
      </c>
      <c r="M15" s="78">
        <f t="shared" si="2"/>
        <v>673</v>
      </c>
    </row>
    <row r="16" spans="1:13" ht="11.25">
      <c r="A16" s="77">
        <v>9</v>
      </c>
      <c r="B16" s="112" t="s">
        <v>495</v>
      </c>
      <c r="C16" s="112">
        <v>516830</v>
      </c>
      <c r="G16" s="112">
        <v>725</v>
      </c>
      <c r="H16" s="78">
        <f t="shared" si="0"/>
        <v>517555</v>
      </c>
      <c r="I16" s="77">
        <v>12485</v>
      </c>
      <c r="J16" s="77">
        <v>3146</v>
      </c>
      <c r="K16" s="77">
        <f>515526-13602</f>
        <v>501924</v>
      </c>
      <c r="L16" s="77">
        <f t="shared" si="1"/>
        <v>0</v>
      </c>
      <c r="M16" s="78">
        <f t="shared" si="2"/>
        <v>517555</v>
      </c>
    </row>
    <row r="17" spans="1:13" ht="11.25">
      <c r="A17" s="77">
        <v>10</v>
      </c>
      <c r="B17" s="112" t="s">
        <v>1471</v>
      </c>
      <c r="C17" s="112">
        <v>7090</v>
      </c>
      <c r="H17" s="78">
        <f t="shared" si="0"/>
        <v>7090</v>
      </c>
      <c r="L17" s="77">
        <f t="shared" si="1"/>
        <v>7090</v>
      </c>
      <c r="M17" s="78">
        <f t="shared" si="2"/>
        <v>7090</v>
      </c>
    </row>
    <row r="18" spans="1:13" ht="11.25">
      <c r="A18" s="77">
        <v>11</v>
      </c>
      <c r="B18" s="112" t="s">
        <v>1472</v>
      </c>
      <c r="C18" s="112">
        <v>300</v>
      </c>
      <c r="H18" s="78">
        <f t="shared" si="0"/>
        <v>300</v>
      </c>
      <c r="L18" s="77">
        <f t="shared" si="1"/>
        <v>300</v>
      </c>
      <c r="M18" s="78">
        <f t="shared" si="2"/>
        <v>300</v>
      </c>
    </row>
    <row r="19" spans="1:13" ht="22.5">
      <c r="A19" s="77">
        <v>12</v>
      </c>
      <c r="B19" s="112" t="s">
        <v>1473</v>
      </c>
      <c r="C19" s="112">
        <v>300</v>
      </c>
      <c r="H19" s="78">
        <f t="shared" si="0"/>
        <v>300</v>
      </c>
      <c r="L19" s="77">
        <f t="shared" si="1"/>
        <v>300</v>
      </c>
      <c r="M19" s="78">
        <f t="shared" si="2"/>
        <v>300</v>
      </c>
    </row>
    <row r="20" spans="1:13" ht="15" customHeight="1">
      <c r="A20" s="77">
        <v>13</v>
      </c>
      <c r="B20" s="112" t="s">
        <v>1474</v>
      </c>
      <c r="C20" s="112">
        <v>9134</v>
      </c>
      <c r="H20" s="78">
        <f t="shared" si="0"/>
        <v>9134</v>
      </c>
      <c r="L20" s="77">
        <f t="shared" si="1"/>
        <v>9134</v>
      </c>
      <c r="M20" s="78">
        <f t="shared" si="2"/>
        <v>9134</v>
      </c>
    </row>
    <row r="21" spans="1:13" ht="12.75" customHeight="1">
      <c r="A21" s="77">
        <v>14</v>
      </c>
      <c r="B21" s="112" t="s">
        <v>1475</v>
      </c>
      <c r="C21" s="112">
        <v>330</v>
      </c>
      <c r="G21" s="112">
        <f>2307+24761+9878</f>
        <v>36946</v>
      </c>
      <c r="H21" s="78">
        <f t="shared" si="0"/>
        <v>37276</v>
      </c>
      <c r="I21" s="77">
        <v>4320</v>
      </c>
      <c r="J21" s="77">
        <v>4430</v>
      </c>
      <c r="K21" s="77">
        <f>2122+2585</f>
        <v>4707</v>
      </c>
      <c r="L21" s="77">
        <f t="shared" si="1"/>
        <v>23819</v>
      </c>
      <c r="M21" s="78">
        <f t="shared" si="2"/>
        <v>37276</v>
      </c>
    </row>
    <row r="22" spans="2:13" ht="27.75" customHeight="1">
      <c r="B22" s="114" t="s">
        <v>1634</v>
      </c>
      <c r="C22" s="114">
        <f>SUM(C4:C21)</f>
        <v>1504301</v>
      </c>
      <c r="D22" s="114">
        <f aca="true" t="shared" si="3" ref="D22:M22">SUM(D4:D21)</f>
        <v>124560</v>
      </c>
      <c r="E22" s="114">
        <f t="shared" si="3"/>
        <v>126575</v>
      </c>
      <c r="F22" s="114">
        <f t="shared" si="3"/>
        <v>31748</v>
      </c>
      <c r="G22" s="114">
        <f t="shared" si="3"/>
        <v>252673</v>
      </c>
      <c r="H22" s="78">
        <f t="shared" si="0"/>
        <v>2039857</v>
      </c>
      <c r="I22" s="114">
        <f t="shared" si="3"/>
        <v>586415</v>
      </c>
      <c r="J22" s="114">
        <f t="shared" si="3"/>
        <v>112367</v>
      </c>
      <c r="K22" s="114">
        <f t="shared" si="3"/>
        <v>1160381</v>
      </c>
      <c r="L22" s="114">
        <f t="shared" si="3"/>
        <v>180694</v>
      </c>
      <c r="M22" s="114">
        <f t="shared" si="3"/>
        <v>2039857</v>
      </c>
    </row>
    <row r="23" spans="2:13" s="78" customFormat="1" ht="19.5" customHeight="1">
      <c r="B23" s="114"/>
      <c r="C23" s="194" t="s">
        <v>1459</v>
      </c>
      <c r="D23" s="197"/>
      <c r="E23" s="197"/>
      <c r="F23" s="197"/>
      <c r="G23" s="197"/>
      <c r="H23" s="197"/>
      <c r="I23" s="196" t="s">
        <v>1771</v>
      </c>
      <c r="J23" s="196"/>
      <c r="K23" s="196"/>
      <c r="L23" s="196"/>
      <c r="M23" s="196"/>
    </row>
    <row r="24" spans="3:13" ht="67.5">
      <c r="C24" s="112" t="s">
        <v>1627</v>
      </c>
      <c r="D24" s="112" t="s">
        <v>1628</v>
      </c>
      <c r="E24" s="112" t="s">
        <v>1456</v>
      </c>
      <c r="F24" s="112" t="s">
        <v>1458</v>
      </c>
      <c r="G24" s="112" t="s">
        <v>1629</v>
      </c>
      <c r="H24" s="78" t="s">
        <v>1762</v>
      </c>
      <c r="I24" s="112" t="s">
        <v>1630</v>
      </c>
      <c r="J24" s="112" t="s">
        <v>1460</v>
      </c>
      <c r="K24" s="112" t="s">
        <v>1631</v>
      </c>
      <c r="L24" s="112" t="s">
        <v>1632</v>
      </c>
      <c r="M24" s="114" t="s">
        <v>1762</v>
      </c>
    </row>
    <row r="25" ht="20.25" customHeight="1">
      <c r="B25" s="112" t="s">
        <v>1476</v>
      </c>
    </row>
    <row r="26" spans="1:13" ht="11.25">
      <c r="A26" s="77">
        <v>1</v>
      </c>
      <c r="B26" s="112" t="s">
        <v>1477</v>
      </c>
      <c r="E26" s="112">
        <v>16033</v>
      </c>
      <c r="G26" s="112">
        <v>951</v>
      </c>
      <c r="H26" s="78">
        <f>SUM(C26:G26)</f>
        <v>16984</v>
      </c>
      <c r="I26" s="77">
        <f>13217+852+2915</f>
        <v>16984</v>
      </c>
      <c r="L26" s="77">
        <f aca="true" t="shared" si="4" ref="L26:L37">H26-I26-J26-K26</f>
        <v>0</v>
      </c>
      <c r="M26" s="78">
        <f>SUM(I26:L26)</f>
        <v>16984</v>
      </c>
    </row>
    <row r="27" spans="1:13" ht="11.25">
      <c r="A27" s="77">
        <v>2</v>
      </c>
      <c r="B27" s="112" t="s">
        <v>1478</v>
      </c>
      <c r="G27" s="112">
        <v>17356</v>
      </c>
      <c r="H27" s="78">
        <f aca="true" t="shared" si="5" ref="H27:H37">SUM(C27:G27)</f>
        <v>17356</v>
      </c>
      <c r="J27" s="77">
        <f>17361-5</f>
        <v>17356</v>
      </c>
      <c r="L27" s="77">
        <f t="shared" si="4"/>
        <v>0</v>
      </c>
      <c r="M27" s="78">
        <f>SUM(I27:L27)</f>
        <v>17356</v>
      </c>
    </row>
    <row r="28" spans="1:13" ht="11.25">
      <c r="A28" s="77">
        <v>3</v>
      </c>
      <c r="B28" s="112" t="s">
        <v>1479</v>
      </c>
      <c r="C28" s="112">
        <v>38</v>
      </c>
      <c r="H28" s="78">
        <f t="shared" si="5"/>
        <v>38</v>
      </c>
      <c r="J28" s="77">
        <f>49-11</f>
        <v>38</v>
      </c>
      <c r="L28" s="77">
        <f t="shared" si="4"/>
        <v>0</v>
      </c>
      <c r="M28" s="78">
        <f aca="true" t="shared" si="6" ref="M28:M37">SUM(I28:L28)</f>
        <v>38</v>
      </c>
    </row>
    <row r="29" spans="1:13" ht="33.75">
      <c r="A29" s="77">
        <v>5</v>
      </c>
      <c r="B29" s="112" t="s">
        <v>1753</v>
      </c>
      <c r="C29" s="112">
        <v>4013</v>
      </c>
      <c r="H29" s="78">
        <f t="shared" si="5"/>
        <v>4013</v>
      </c>
      <c r="L29" s="77">
        <f t="shared" si="4"/>
        <v>4013</v>
      </c>
      <c r="M29" s="78">
        <f t="shared" si="6"/>
        <v>4013</v>
      </c>
    </row>
    <row r="30" spans="1:13" ht="11.25">
      <c r="A30" s="77">
        <v>6</v>
      </c>
      <c r="B30" s="112" t="s">
        <v>1635</v>
      </c>
      <c r="C30" s="112">
        <v>680</v>
      </c>
      <c r="G30" s="112">
        <v>5212</v>
      </c>
      <c r="H30" s="78">
        <f t="shared" si="5"/>
        <v>5892</v>
      </c>
      <c r="L30" s="77">
        <f t="shared" si="4"/>
        <v>5892</v>
      </c>
      <c r="M30" s="78">
        <f t="shared" si="6"/>
        <v>5892</v>
      </c>
    </row>
    <row r="31" spans="1:13" ht="11.25">
      <c r="A31" s="77">
        <v>7</v>
      </c>
      <c r="B31" s="112" t="s">
        <v>1636</v>
      </c>
      <c r="C31" s="112">
        <v>13200</v>
      </c>
      <c r="H31" s="78">
        <f t="shared" si="5"/>
        <v>13200</v>
      </c>
      <c r="J31" s="77">
        <v>1168</v>
      </c>
      <c r="L31" s="77">
        <f t="shared" si="4"/>
        <v>12032</v>
      </c>
      <c r="M31" s="78">
        <f t="shared" si="6"/>
        <v>13200</v>
      </c>
    </row>
    <row r="32" spans="1:13" ht="11.25">
      <c r="A32" s="77">
        <v>8</v>
      </c>
      <c r="B32" s="112" t="s">
        <v>1480</v>
      </c>
      <c r="C32" s="112">
        <v>2613</v>
      </c>
      <c r="H32" s="78">
        <f t="shared" si="5"/>
        <v>2613</v>
      </c>
      <c r="J32" s="77">
        <v>552</v>
      </c>
      <c r="L32" s="77">
        <f t="shared" si="4"/>
        <v>2061</v>
      </c>
      <c r="M32" s="78">
        <f t="shared" si="6"/>
        <v>2613</v>
      </c>
    </row>
    <row r="33" spans="1:13" ht="11.25">
      <c r="A33" s="77">
        <v>9</v>
      </c>
      <c r="B33" s="112" t="s">
        <v>1755</v>
      </c>
      <c r="G33" s="112">
        <v>24198</v>
      </c>
      <c r="H33" s="78">
        <f t="shared" si="5"/>
        <v>24198</v>
      </c>
      <c r="J33" s="77">
        <f>25408-1210</f>
        <v>24198</v>
      </c>
      <c r="L33" s="77">
        <f t="shared" si="4"/>
        <v>0</v>
      </c>
      <c r="M33" s="78">
        <f t="shared" si="6"/>
        <v>24198</v>
      </c>
    </row>
    <row r="34" spans="2:13" s="78" customFormat="1" ht="17.25" customHeight="1">
      <c r="B34" s="114" t="s">
        <v>1637</v>
      </c>
      <c r="C34" s="114">
        <f>SUM(C26:C33)</f>
        <v>20544</v>
      </c>
      <c r="D34" s="114">
        <f>SUM(D26:D33)</f>
        <v>0</v>
      </c>
      <c r="E34" s="114">
        <f>SUM(E26:E33)</f>
        <v>16033</v>
      </c>
      <c r="F34" s="114">
        <f>SUM(F26:F33)</f>
        <v>0</v>
      </c>
      <c r="G34" s="114">
        <f>SUM(G26:G33)</f>
        <v>47717</v>
      </c>
      <c r="H34" s="78">
        <f t="shared" si="5"/>
        <v>84294</v>
      </c>
      <c r="I34" s="114">
        <f>SUM(I26:I33)</f>
        <v>16984</v>
      </c>
      <c r="J34" s="114">
        <f>SUM(J26:J33)</f>
        <v>43312</v>
      </c>
      <c r="K34" s="114">
        <f>SUM(K26:K33)</f>
        <v>0</v>
      </c>
      <c r="L34" s="78">
        <f t="shared" si="4"/>
        <v>23998</v>
      </c>
      <c r="M34" s="78">
        <f t="shared" si="6"/>
        <v>84294</v>
      </c>
    </row>
    <row r="35" spans="2:13" s="78" customFormat="1" ht="20.25" customHeight="1">
      <c r="B35" s="114" t="s">
        <v>1638</v>
      </c>
      <c r="C35" s="114">
        <v>19590</v>
      </c>
      <c r="D35" s="114">
        <f>101883+4661+2209</f>
        <v>108753</v>
      </c>
      <c r="E35" s="114"/>
      <c r="F35" s="114"/>
      <c r="G35" s="114">
        <v>6466</v>
      </c>
      <c r="H35" s="78">
        <f t="shared" si="5"/>
        <v>134809</v>
      </c>
      <c r="I35" s="78">
        <f>110378+1576</f>
        <v>111954</v>
      </c>
      <c r="J35" s="78">
        <f>23</f>
        <v>23</v>
      </c>
      <c r="K35" s="78">
        <f>4530+5514+1185+50</f>
        <v>11279</v>
      </c>
      <c r="L35" s="78">
        <f t="shared" si="4"/>
        <v>11553</v>
      </c>
      <c r="M35" s="78">
        <f t="shared" si="6"/>
        <v>134809</v>
      </c>
    </row>
    <row r="36" ht="11.25">
      <c r="L36" s="78"/>
    </row>
    <row r="37" spans="2:13" s="78" customFormat="1" ht="10.5">
      <c r="B37" s="114" t="s">
        <v>1639</v>
      </c>
      <c r="C37" s="114">
        <f>C22+C34+C35</f>
        <v>1544435</v>
      </c>
      <c r="D37" s="114">
        <f aca="true" t="shared" si="7" ref="D37:K37">D22+D34+D35</f>
        <v>233313</v>
      </c>
      <c r="E37" s="114">
        <f t="shared" si="7"/>
        <v>142608</v>
      </c>
      <c r="F37" s="114">
        <f t="shared" si="7"/>
        <v>31748</v>
      </c>
      <c r="G37" s="114">
        <f t="shared" si="7"/>
        <v>306856</v>
      </c>
      <c r="H37" s="78">
        <f t="shared" si="5"/>
        <v>2258960</v>
      </c>
      <c r="I37" s="114">
        <f t="shared" si="7"/>
        <v>715353</v>
      </c>
      <c r="J37" s="114">
        <f t="shared" si="7"/>
        <v>155702</v>
      </c>
      <c r="K37" s="114">
        <f t="shared" si="7"/>
        <v>1171660</v>
      </c>
      <c r="L37" s="78">
        <f t="shared" si="4"/>
        <v>216245</v>
      </c>
      <c r="M37" s="78">
        <f t="shared" si="6"/>
        <v>2258960</v>
      </c>
    </row>
  </sheetData>
  <sheetProtection/>
  <mergeCells count="4">
    <mergeCell ref="C1:H1"/>
    <mergeCell ref="I1:M1"/>
    <mergeCell ref="I23:M23"/>
    <mergeCell ref="C23:H23"/>
  </mergeCells>
  <printOptions gridLines="1"/>
  <pageMargins left="0.75" right="0.75" top="1.72" bottom="1" header="0.5" footer="0.5"/>
  <pageSetup horizontalDpi="600" verticalDpi="600" orientation="landscape" paperSize="9" r:id="rId1"/>
  <headerFooter alignWithMargins="0">
    <oddHeader>&amp;C&amp;"Arial,Félkövér"
Vésztő Város Önkormányzat
 kötelező, önként vállalt és 
állami (államigazgatási) feladatainak kiadásai
2014. évben&amp;R17. melléklet a 6/2015.(IV.30.) önkormányzati rendelethez
Adatok E Ft-ban</oddHeader>
  </headerFooter>
  <ignoredErrors>
    <ignoredError sqref="H37 H34 H2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64"/>
  <sheetViews>
    <sheetView tabSelected="1" view="pageLayout" workbookViewId="0" topLeftCell="A1585">
      <selection activeCell="F1595" sqref="F1595"/>
    </sheetView>
  </sheetViews>
  <sheetFormatPr defaultColWidth="9.140625" defaultRowHeight="12.75"/>
  <cols>
    <col min="1" max="1" width="10.421875" style="155" customWidth="1"/>
    <col min="2" max="2" width="29.7109375" style="155" customWidth="1"/>
    <col min="3" max="3" width="13.00390625" style="156" customWidth="1"/>
    <col min="4" max="5" width="14.00390625" style="155" customWidth="1"/>
    <col min="6" max="6" width="15.00390625" style="155" customWidth="1"/>
    <col min="7" max="7" width="15.140625" style="0" customWidth="1"/>
    <col min="8" max="8" width="16.421875" style="0" customWidth="1"/>
  </cols>
  <sheetData>
    <row r="1" ht="12.75">
      <c r="A1" s="154" t="s">
        <v>1781</v>
      </c>
    </row>
    <row r="2" ht="12.75">
      <c r="A2" s="154"/>
    </row>
    <row r="3" ht="12.75">
      <c r="A3" s="154" t="s">
        <v>1373</v>
      </c>
    </row>
    <row r="4" spans="2:6" ht="12.75">
      <c r="B4" s="157" t="s">
        <v>1389</v>
      </c>
      <c r="C4" s="158" t="s">
        <v>1782</v>
      </c>
      <c r="D4" s="157" t="s">
        <v>1783</v>
      </c>
      <c r="E4" s="157" t="s">
        <v>1784</v>
      </c>
      <c r="F4" s="157" t="s">
        <v>1785</v>
      </c>
    </row>
    <row r="5" spans="1:3" ht="12.75">
      <c r="A5" s="155" t="s">
        <v>1416</v>
      </c>
      <c r="C5" s="159"/>
    </row>
    <row r="6" spans="2:6" ht="12.75">
      <c r="B6" s="160" t="s">
        <v>1786</v>
      </c>
      <c r="D6" s="161">
        <v>1016000</v>
      </c>
      <c r="E6" s="161">
        <v>336199</v>
      </c>
      <c r="F6" s="161">
        <v>679801</v>
      </c>
    </row>
    <row r="7" spans="2:6" ht="12.75">
      <c r="B7" s="160" t="s">
        <v>1787</v>
      </c>
      <c r="D7" s="161">
        <v>4196000</v>
      </c>
      <c r="E7" s="161">
        <v>1157061</v>
      </c>
      <c r="F7" s="161">
        <v>3038939</v>
      </c>
    </row>
    <row r="8" spans="2:6" ht="12.75">
      <c r="B8" s="160" t="s">
        <v>1788</v>
      </c>
      <c r="D8" s="161">
        <v>410000</v>
      </c>
      <c r="E8" s="161">
        <v>109352</v>
      </c>
      <c r="F8" s="161">
        <v>300648</v>
      </c>
    </row>
    <row r="9" spans="2:6" ht="12.75">
      <c r="B9" s="160" t="s">
        <v>1788</v>
      </c>
      <c r="D9" s="161">
        <v>180000</v>
      </c>
      <c r="E9" s="161">
        <v>48008</v>
      </c>
      <c r="F9" s="161">
        <v>131992</v>
      </c>
    </row>
    <row r="10" spans="2:6" ht="12.75">
      <c r="B10" s="160" t="s">
        <v>1789</v>
      </c>
      <c r="D10" s="161">
        <v>410000</v>
      </c>
      <c r="E10" s="161">
        <v>109352</v>
      </c>
      <c r="F10" s="161">
        <v>300648</v>
      </c>
    </row>
    <row r="11" spans="2:6" ht="12.75">
      <c r="B11" s="160" t="s">
        <v>1790</v>
      </c>
      <c r="D11" s="161">
        <v>70000</v>
      </c>
      <c r="E11" s="161">
        <v>19618</v>
      </c>
      <c r="F11" s="161">
        <v>50382</v>
      </c>
    </row>
    <row r="12" spans="2:6" ht="15.75" customHeight="1">
      <c r="B12" s="160" t="s">
        <v>1791</v>
      </c>
      <c r="D12" s="161">
        <v>129045000</v>
      </c>
      <c r="E12" s="161">
        <v>33135459</v>
      </c>
      <c r="F12" s="161">
        <v>95909541</v>
      </c>
    </row>
    <row r="13" spans="2:6" ht="12.75">
      <c r="B13" s="160" t="s">
        <v>1792</v>
      </c>
      <c r="D13" s="162">
        <v>202184</v>
      </c>
      <c r="E13" s="162">
        <v>139655</v>
      </c>
      <c r="F13" s="162">
        <v>62529</v>
      </c>
    </row>
    <row r="14" ht="12.75">
      <c r="A14" s="155" t="s">
        <v>1793</v>
      </c>
    </row>
    <row r="15" spans="2:6" ht="12.75">
      <c r="B15" s="155" t="s">
        <v>1794</v>
      </c>
      <c r="D15" s="161">
        <v>584200</v>
      </c>
      <c r="E15" s="161">
        <v>259336</v>
      </c>
      <c r="F15" s="161">
        <v>324864</v>
      </c>
    </row>
    <row r="16" spans="2:6" ht="12.75">
      <c r="B16" s="160" t="s">
        <v>1795</v>
      </c>
      <c r="D16" s="161">
        <v>228600</v>
      </c>
      <c r="E16" s="161">
        <v>101481</v>
      </c>
      <c r="F16" s="161">
        <v>127119</v>
      </c>
    </row>
    <row r="17" spans="4:6" ht="12.75">
      <c r="D17" s="163">
        <f>SUM(D6:D16)</f>
        <v>136341984</v>
      </c>
      <c r="E17" s="163">
        <f>SUM(E6:E16)</f>
        <v>35415521</v>
      </c>
      <c r="F17" s="163">
        <f>SUM(F6:F16)</f>
        <v>100926463</v>
      </c>
    </row>
    <row r="18" ht="12.75">
      <c r="A18" s="154" t="s">
        <v>1796</v>
      </c>
    </row>
    <row r="19" ht="12.75">
      <c r="A19" s="154"/>
    </row>
    <row r="20" ht="12.75">
      <c r="A20" s="155" t="s">
        <v>1416</v>
      </c>
    </row>
    <row r="21" spans="2:6" ht="12.75">
      <c r="B21" s="160" t="s">
        <v>1797</v>
      </c>
      <c r="D21" s="161">
        <v>142500</v>
      </c>
      <c r="E21" s="161">
        <v>142500</v>
      </c>
      <c r="F21" s="161">
        <v>0</v>
      </c>
    </row>
    <row r="22" spans="2:6" ht="12.75">
      <c r="B22" s="160" t="s">
        <v>1798</v>
      </c>
      <c r="D22" s="161">
        <v>202500</v>
      </c>
      <c r="E22" s="161">
        <v>202500</v>
      </c>
      <c r="F22" s="161">
        <v>0</v>
      </c>
    </row>
    <row r="23" spans="2:6" ht="12.75">
      <c r="B23" s="160" t="s">
        <v>1799</v>
      </c>
      <c r="D23" s="161">
        <v>1115910</v>
      </c>
      <c r="E23" s="161">
        <v>1115910</v>
      </c>
      <c r="F23" s="161">
        <v>0</v>
      </c>
    </row>
    <row r="24" spans="2:6" ht="12.75">
      <c r="B24" s="160" t="s">
        <v>1800</v>
      </c>
      <c r="D24" s="161">
        <v>38880</v>
      </c>
      <c r="E24" s="161">
        <v>38880</v>
      </c>
      <c r="F24" s="161">
        <v>0</v>
      </c>
    </row>
    <row r="25" spans="2:6" ht="12.75">
      <c r="B25" s="160" t="s">
        <v>1801</v>
      </c>
      <c r="D25" s="161">
        <v>520000</v>
      </c>
      <c r="E25" s="161">
        <v>520000</v>
      </c>
      <c r="F25" s="161">
        <v>0</v>
      </c>
    </row>
    <row r="26" spans="2:6" ht="12.75">
      <c r="B26" s="160" t="s">
        <v>1802</v>
      </c>
      <c r="D26" s="161">
        <v>6000000</v>
      </c>
      <c r="E26" s="161">
        <v>6000000</v>
      </c>
      <c r="F26" s="161">
        <v>0</v>
      </c>
    </row>
    <row r="27" spans="2:6" ht="12.75">
      <c r="B27" s="160" t="s">
        <v>1803</v>
      </c>
      <c r="D27" s="161">
        <v>720000</v>
      </c>
      <c r="E27" s="161">
        <v>720000</v>
      </c>
      <c r="F27" s="161">
        <v>0</v>
      </c>
    </row>
    <row r="28" spans="2:6" ht="12.75">
      <c r="B28" s="160" t="s">
        <v>1804</v>
      </c>
      <c r="D28" s="161">
        <v>2499600</v>
      </c>
      <c r="E28" s="161">
        <v>2499600</v>
      </c>
      <c r="F28" s="161">
        <v>0</v>
      </c>
    </row>
    <row r="29" spans="2:6" ht="12.75">
      <c r="B29" s="160" t="s">
        <v>1805</v>
      </c>
      <c r="D29" s="161">
        <v>2112000</v>
      </c>
      <c r="E29" s="161">
        <v>2112000</v>
      </c>
      <c r="F29" s="161">
        <v>0</v>
      </c>
    </row>
    <row r="30" spans="2:6" ht="12.75">
      <c r="B30" s="160" t="s">
        <v>1806</v>
      </c>
      <c r="D30" s="161">
        <v>1187500</v>
      </c>
      <c r="E30" s="161">
        <v>1187500</v>
      </c>
      <c r="F30" s="161">
        <v>0</v>
      </c>
    </row>
    <row r="31" spans="2:6" ht="12.75">
      <c r="B31" s="160" t="s">
        <v>1807</v>
      </c>
      <c r="D31" s="161">
        <v>600000</v>
      </c>
      <c r="E31" s="161">
        <v>600000</v>
      </c>
      <c r="F31" s="161">
        <v>0</v>
      </c>
    </row>
    <row r="32" spans="2:6" ht="12.75">
      <c r="B32" s="160" t="s">
        <v>1808</v>
      </c>
      <c r="D32" s="161">
        <v>1187500</v>
      </c>
      <c r="E32" s="161">
        <v>1187500</v>
      </c>
      <c r="F32" s="161">
        <v>0</v>
      </c>
    </row>
    <row r="33" spans="2:6" ht="12.75">
      <c r="B33" s="160" t="s">
        <v>1809</v>
      </c>
      <c r="D33" s="161">
        <v>2160000</v>
      </c>
      <c r="E33" s="161">
        <v>2160000</v>
      </c>
      <c r="F33" s="161">
        <v>0</v>
      </c>
    </row>
    <row r="34" spans="2:6" ht="12.75">
      <c r="B34" s="160" t="s">
        <v>1810</v>
      </c>
      <c r="D34" s="161">
        <v>800000</v>
      </c>
      <c r="E34" s="161">
        <v>800000</v>
      </c>
      <c r="F34" s="161">
        <v>0</v>
      </c>
    </row>
    <row r="35" spans="2:6" ht="12.75">
      <c r="B35" s="160" t="s">
        <v>1811</v>
      </c>
      <c r="D35" s="161">
        <v>2880000</v>
      </c>
      <c r="E35" s="161">
        <v>2880000</v>
      </c>
      <c r="F35" s="161">
        <v>0</v>
      </c>
    </row>
    <row r="36" spans="2:6" ht="12.75">
      <c r="B36" s="160" t="s">
        <v>1812</v>
      </c>
      <c r="D36" s="161">
        <v>437500</v>
      </c>
      <c r="E36" s="161">
        <v>437500</v>
      </c>
      <c r="F36" s="161">
        <v>0</v>
      </c>
    </row>
    <row r="37" spans="2:6" ht="12.75">
      <c r="B37" s="160" t="s">
        <v>1813</v>
      </c>
      <c r="D37" s="161">
        <v>20615000</v>
      </c>
      <c r="E37" s="161">
        <v>20615000</v>
      </c>
      <c r="F37" s="161">
        <v>0</v>
      </c>
    </row>
    <row r="38" spans="2:6" ht="12.75">
      <c r="B38" s="160" t="s">
        <v>1814</v>
      </c>
      <c r="D38" s="161">
        <v>400000</v>
      </c>
      <c r="E38" s="161">
        <v>400000</v>
      </c>
      <c r="F38" s="161">
        <v>0</v>
      </c>
    </row>
    <row r="39" spans="2:6" ht="12.75">
      <c r="B39" s="160" t="s">
        <v>1815</v>
      </c>
      <c r="D39" s="161">
        <v>80000</v>
      </c>
      <c r="E39" s="161">
        <v>80000</v>
      </c>
      <c r="F39" s="161">
        <v>0</v>
      </c>
    </row>
    <row r="40" spans="2:6" ht="12.75">
      <c r="B40" s="160" t="s">
        <v>1816</v>
      </c>
      <c r="D40" s="161">
        <v>403225</v>
      </c>
      <c r="E40" s="161">
        <v>403225</v>
      </c>
      <c r="F40" s="161">
        <v>0</v>
      </c>
    </row>
    <row r="41" spans="2:6" ht="12.75">
      <c r="B41" s="160" t="s">
        <v>1817</v>
      </c>
      <c r="D41" s="161">
        <v>375000</v>
      </c>
      <c r="E41" s="161">
        <v>375000</v>
      </c>
      <c r="F41" s="161">
        <v>0</v>
      </c>
    </row>
    <row r="42" spans="2:6" ht="12.75">
      <c r="B42" s="160" t="s">
        <v>1818</v>
      </c>
      <c r="D42" s="161">
        <v>55000</v>
      </c>
      <c r="E42" s="161">
        <v>55000</v>
      </c>
      <c r="F42" s="161">
        <v>0</v>
      </c>
    </row>
    <row r="43" spans="1:4" ht="12.75">
      <c r="A43" s="155" t="s">
        <v>1793</v>
      </c>
      <c r="D43" s="161"/>
    </row>
    <row r="44" spans="2:6" ht="12.75">
      <c r="B44" s="160" t="s">
        <v>1819</v>
      </c>
      <c r="D44" s="161">
        <v>300000</v>
      </c>
      <c r="E44" s="161">
        <v>300000</v>
      </c>
      <c r="F44" s="161">
        <v>0</v>
      </c>
    </row>
    <row r="45" spans="2:6" ht="12.75">
      <c r="B45" s="160" t="s">
        <v>1820</v>
      </c>
      <c r="D45" s="161">
        <v>400000</v>
      </c>
      <c r="E45" s="161">
        <v>400000</v>
      </c>
      <c r="F45" s="161">
        <v>0</v>
      </c>
    </row>
    <row r="46" ht="12.75">
      <c r="A46" s="155" t="s">
        <v>1821</v>
      </c>
    </row>
    <row r="47" spans="2:6" ht="12.75">
      <c r="B47" s="160" t="s">
        <v>1822</v>
      </c>
      <c r="C47" s="164"/>
      <c r="D47" s="161">
        <v>112500</v>
      </c>
      <c r="E47" s="161">
        <v>112500</v>
      </c>
      <c r="F47" s="161">
        <v>0</v>
      </c>
    </row>
    <row r="48" spans="2:6" ht="12.75">
      <c r="B48" s="160" t="s">
        <v>1823</v>
      </c>
      <c r="C48" s="164"/>
      <c r="D48" s="161">
        <v>217500</v>
      </c>
      <c r="E48" s="161">
        <v>217500</v>
      </c>
      <c r="F48" s="161">
        <v>0</v>
      </c>
    </row>
    <row r="49" spans="2:6" ht="12.75">
      <c r="B49" s="160" t="s">
        <v>1824</v>
      </c>
      <c r="C49" s="164"/>
      <c r="D49" s="161">
        <v>24000</v>
      </c>
      <c r="E49" s="161">
        <v>24000</v>
      </c>
      <c r="F49" s="161">
        <v>0</v>
      </c>
    </row>
    <row r="50" spans="2:6" ht="12.75">
      <c r="B50" s="160" t="s">
        <v>1825</v>
      </c>
      <c r="C50" s="164"/>
      <c r="D50" s="161">
        <v>1658752</v>
      </c>
      <c r="E50" s="161">
        <v>1658752</v>
      </c>
      <c r="F50" s="161">
        <v>0</v>
      </c>
    </row>
    <row r="51" spans="2:6" ht="12.75">
      <c r="B51" s="160" t="s">
        <v>1826</v>
      </c>
      <c r="C51" s="164"/>
      <c r="D51" s="161">
        <v>75000</v>
      </c>
      <c r="E51" s="161">
        <v>75000</v>
      </c>
      <c r="F51" s="161">
        <v>0</v>
      </c>
    </row>
    <row r="52" spans="2:6" ht="12.75">
      <c r="B52" s="160" t="s">
        <v>1827</v>
      </c>
      <c r="C52" s="164"/>
      <c r="D52" s="161">
        <v>50000</v>
      </c>
      <c r="E52" s="161">
        <v>50000</v>
      </c>
      <c r="F52" s="161">
        <v>0</v>
      </c>
    </row>
    <row r="53" spans="2:6" ht="12.75">
      <c r="B53" s="160" t="s">
        <v>1828</v>
      </c>
      <c r="C53" s="164"/>
      <c r="D53" s="161">
        <v>60000</v>
      </c>
      <c r="E53" s="161">
        <v>60000</v>
      </c>
      <c r="F53" s="161">
        <v>0</v>
      </c>
    </row>
    <row r="54" spans="2:6" ht="12.75">
      <c r="B54" s="160" t="s">
        <v>1829</v>
      </c>
      <c r="C54" s="164"/>
      <c r="D54" s="161">
        <v>756250</v>
      </c>
      <c r="E54" s="161">
        <v>756250</v>
      </c>
      <c r="F54" s="161">
        <v>0</v>
      </c>
    </row>
    <row r="55" spans="2:6" ht="12.75">
      <c r="B55" s="160" t="s">
        <v>1830</v>
      </c>
      <c r="C55" s="164"/>
      <c r="D55" s="161">
        <v>162000</v>
      </c>
      <c r="E55" s="161">
        <v>162000</v>
      </c>
      <c r="F55" s="161">
        <v>0</v>
      </c>
    </row>
    <row r="56" spans="2:6" ht="12.75">
      <c r="B56" s="160" t="s">
        <v>1831</v>
      </c>
      <c r="C56" s="164"/>
      <c r="D56" s="161">
        <v>36000</v>
      </c>
      <c r="E56" s="161">
        <v>36000</v>
      </c>
      <c r="F56" s="161">
        <v>0</v>
      </c>
    </row>
    <row r="57" spans="2:6" ht="12.75">
      <c r="B57" s="160" t="s">
        <v>1832</v>
      </c>
      <c r="C57" s="164"/>
      <c r="D57" s="161">
        <v>72000</v>
      </c>
      <c r="E57" s="161">
        <v>72000</v>
      </c>
      <c r="F57" s="161">
        <v>0</v>
      </c>
    </row>
    <row r="58" spans="2:6" ht="12.75">
      <c r="B58" s="160" t="s">
        <v>1833</v>
      </c>
      <c r="C58" s="164"/>
      <c r="D58" s="161">
        <v>339150</v>
      </c>
      <c r="E58" s="161">
        <v>339150</v>
      </c>
      <c r="F58" s="161">
        <v>0</v>
      </c>
    </row>
    <row r="59" spans="2:6" ht="12.75">
      <c r="B59" s="160" t="s">
        <v>1834</v>
      </c>
      <c r="C59" s="164"/>
      <c r="D59" s="161">
        <v>266398</v>
      </c>
      <c r="E59" s="161">
        <v>266398</v>
      </c>
      <c r="F59" s="161">
        <v>0</v>
      </c>
    </row>
    <row r="60" spans="2:6" ht="12.75">
      <c r="B60" s="160" t="s">
        <v>1835</v>
      </c>
      <c r="C60" s="164"/>
      <c r="D60" s="161">
        <v>198625</v>
      </c>
      <c r="E60" s="161">
        <v>198625</v>
      </c>
      <c r="F60" s="161">
        <v>0</v>
      </c>
    </row>
    <row r="61" spans="2:6" ht="12.75">
      <c r="B61" s="160" t="s">
        <v>1836</v>
      </c>
      <c r="C61" s="164"/>
      <c r="D61" s="161">
        <v>45000</v>
      </c>
      <c r="E61" s="161">
        <v>45000</v>
      </c>
      <c r="F61" s="161">
        <v>0</v>
      </c>
    </row>
    <row r="62" spans="2:6" ht="12.75">
      <c r="B62" s="160" t="s">
        <v>1837</v>
      </c>
      <c r="C62" s="164"/>
      <c r="D62" s="161">
        <v>125000</v>
      </c>
      <c r="E62" s="161">
        <v>125000</v>
      </c>
      <c r="F62" s="161">
        <v>0</v>
      </c>
    </row>
    <row r="63" spans="2:6" ht="12.75">
      <c r="B63" s="160" t="s">
        <v>1838</v>
      </c>
      <c r="C63" s="164"/>
      <c r="D63" s="161">
        <v>1000000</v>
      </c>
      <c r="E63" s="161">
        <v>1000000</v>
      </c>
      <c r="F63" s="161">
        <v>0</v>
      </c>
    </row>
    <row r="64" spans="2:6" ht="12.75">
      <c r="B64" s="160" t="s">
        <v>1839</v>
      </c>
      <c r="C64" s="164"/>
      <c r="D64" s="161">
        <v>846000</v>
      </c>
      <c r="E64" s="161">
        <v>846000</v>
      </c>
      <c r="F64" s="161">
        <v>0</v>
      </c>
    </row>
    <row r="65" ht="12.75">
      <c r="A65" s="155" t="s">
        <v>1840</v>
      </c>
    </row>
    <row r="66" spans="2:6" ht="12.75">
      <c r="B66" s="160" t="s">
        <v>1841</v>
      </c>
      <c r="C66" s="164"/>
      <c r="D66" s="162">
        <v>200000</v>
      </c>
      <c r="E66" s="162">
        <v>200000</v>
      </c>
      <c r="F66" s="161">
        <v>0</v>
      </c>
    </row>
    <row r="67" spans="4:6" ht="12.75">
      <c r="D67" s="163">
        <f>SUM(D21:D66)</f>
        <v>51476290</v>
      </c>
      <c r="E67" s="163">
        <f>SUM(E21:E66)</f>
        <v>51476290</v>
      </c>
      <c r="F67" s="163">
        <f>SUM(F21:F66)</f>
        <v>0</v>
      </c>
    </row>
    <row r="68" ht="12.75">
      <c r="A68" s="154" t="s">
        <v>1842</v>
      </c>
    </row>
    <row r="70" ht="12.75">
      <c r="A70" s="165" t="s">
        <v>1843</v>
      </c>
    </row>
    <row r="72" ht="12.75">
      <c r="A72" s="154" t="s">
        <v>1844</v>
      </c>
    </row>
    <row r="73" ht="12.75">
      <c r="A73" s="155" t="s">
        <v>1416</v>
      </c>
    </row>
    <row r="74" spans="2:6" ht="12.75">
      <c r="B74" s="160" t="s">
        <v>1845</v>
      </c>
      <c r="C74" s="156" t="s">
        <v>1846</v>
      </c>
      <c r="D74" s="161">
        <v>837000</v>
      </c>
      <c r="E74" s="161">
        <v>0</v>
      </c>
      <c r="F74" s="161">
        <v>837000</v>
      </c>
    </row>
    <row r="75" spans="2:6" ht="12.75">
      <c r="B75" s="160" t="s">
        <v>1847</v>
      </c>
      <c r="C75" s="156" t="s">
        <v>1848</v>
      </c>
      <c r="D75" s="161">
        <v>142000</v>
      </c>
      <c r="E75" s="161">
        <v>0</v>
      </c>
      <c r="F75" s="161">
        <v>142000</v>
      </c>
    </row>
    <row r="76" spans="2:6" ht="12.75">
      <c r="B76" s="160" t="s">
        <v>1849</v>
      </c>
      <c r="C76" s="156" t="s">
        <v>1850</v>
      </c>
      <c r="D76" s="161">
        <v>302000</v>
      </c>
      <c r="E76" s="161">
        <v>0</v>
      </c>
      <c r="F76" s="161">
        <v>302000</v>
      </c>
    </row>
    <row r="77" spans="2:6" ht="12.75">
      <c r="B77" s="160" t="s">
        <v>1849</v>
      </c>
      <c r="C77" s="156" t="s">
        <v>1851</v>
      </c>
      <c r="D77" s="161">
        <v>197000</v>
      </c>
      <c r="E77" s="161">
        <v>0</v>
      </c>
      <c r="F77" s="161">
        <v>197000</v>
      </c>
    </row>
    <row r="78" spans="2:6" ht="12.75">
      <c r="B78" s="160" t="s">
        <v>1849</v>
      </c>
      <c r="C78" s="156" t="s">
        <v>1852</v>
      </c>
      <c r="D78" s="161">
        <v>5000</v>
      </c>
      <c r="E78" s="161">
        <v>0</v>
      </c>
      <c r="F78" s="161">
        <v>5000</v>
      </c>
    </row>
    <row r="79" spans="2:6" ht="12.75">
      <c r="B79" s="160" t="s">
        <v>1853</v>
      </c>
      <c r="C79" s="156" t="s">
        <v>1854</v>
      </c>
      <c r="D79" s="161">
        <v>100000</v>
      </c>
      <c r="E79" s="161">
        <v>0</v>
      </c>
      <c r="F79" s="161">
        <v>100000</v>
      </c>
    </row>
    <row r="80" spans="2:6" ht="12.75">
      <c r="B80" s="160" t="s">
        <v>1853</v>
      </c>
      <c r="C80" s="156" t="s">
        <v>1855</v>
      </c>
      <c r="D80" s="161">
        <v>83190</v>
      </c>
      <c r="E80" s="161">
        <v>0</v>
      </c>
      <c r="F80" s="161">
        <v>83190</v>
      </c>
    </row>
    <row r="81" spans="2:6" ht="12.75">
      <c r="B81" s="160" t="s">
        <v>1844</v>
      </c>
      <c r="C81" s="156" t="s">
        <v>1856</v>
      </c>
      <c r="D81" s="161">
        <v>30000</v>
      </c>
      <c r="E81" s="161">
        <v>0</v>
      </c>
      <c r="F81" s="161">
        <v>30000</v>
      </c>
    </row>
    <row r="82" spans="2:6" ht="12.75">
      <c r="B82" s="160" t="s">
        <v>1857</v>
      </c>
      <c r="C82" s="156">
        <v>3143</v>
      </c>
      <c r="D82" s="161">
        <v>160000</v>
      </c>
      <c r="E82" s="161">
        <v>0</v>
      </c>
      <c r="F82" s="161">
        <v>160000</v>
      </c>
    </row>
    <row r="83" spans="2:6" ht="12.75">
      <c r="B83" s="160" t="s">
        <v>1858</v>
      </c>
      <c r="C83" s="156" t="s">
        <v>1859</v>
      </c>
      <c r="D83" s="161">
        <v>60000</v>
      </c>
      <c r="E83" s="161">
        <v>0</v>
      </c>
      <c r="F83" s="161">
        <v>60000</v>
      </c>
    </row>
    <row r="84" spans="2:6" ht="12.75">
      <c r="B84" s="160" t="s">
        <v>1858</v>
      </c>
      <c r="C84" s="156">
        <v>4592</v>
      </c>
      <c r="D84" s="161">
        <v>300000</v>
      </c>
      <c r="E84" s="161">
        <v>0</v>
      </c>
      <c r="F84" s="161">
        <v>300000</v>
      </c>
    </row>
    <row r="85" spans="2:6" ht="12.75">
      <c r="B85" s="160" t="s">
        <v>1860</v>
      </c>
      <c r="C85" s="156">
        <v>3823</v>
      </c>
      <c r="D85" s="161">
        <v>10000</v>
      </c>
      <c r="E85" s="161">
        <v>0</v>
      </c>
      <c r="F85" s="161">
        <v>10000</v>
      </c>
    </row>
    <row r="86" spans="2:6" ht="12.75">
      <c r="B86" s="160" t="s">
        <v>1861</v>
      </c>
      <c r="C86" s="156" t="s">
        <v>1862</v>
      </c>
      <c r="D86" s="161">
        <v>124000</v>
      </c>
      <c r="E86" s="161">
        <v>0</v>
      </c>
      <c r="F86" s="161">
        <v>124000</v>
      </c>
    </row>
    <row r="87" spans="2:6" ht="12.75">
      <c r="B87" s="160" t="s">
        <v>1861</v>
      </c>
      <c r="D87" s="161">
        <v>1600000</v>
      </c>
      <c r="E87" s="161">
        <v>0</v>
      </c>
      <c r="F87" s="161">
        <v>1600000</v>
      </c>
    </row>
    <row r="88" spans="2:6" ht="12.75">
      <c r="B88" s="160" t="s">
        <v>1863</v>
      </c>
      <c r="C88" s="156" t="s">
        <v>1864</v>
      </c>
      <c r="D88" s="161">
        <v>10000</v>
      </c>
      <c r="E88" s="161">
        <v>0</v>
      </c>
      <c r="F88" s="161">
        <v>10000</v>
      </c>
    </row>
    <row r="89" spans="2:6" ht="12.75">
      <c r="B89" s="160" t="s">
        <v>1865</v>
      </c>
      <c r="C89" s="156" t="s">
        <v>1866</v>
      </c>
      <c r="D89" s="161">
        <v>150000</v>
      </c>
      <c r="E89" s="161">
        <v>0</v>
      </c>
      <c r="F89" s="161">
        <v>150000</v>
      </c>
    </row>
    <row r="90" spans="2:6" ht="12.75">
      <c r="B90" s="160" t="s">
        <v>1865</v>
      </c>
      <c r="C90" s="156" t="s">
        <v>1867</v>
      </c>
      <c r="D90" s="161">
        <v>1362000</v>
      </c>
      <c r="E90" s="161">
        <v>0</v>
      </c>
      <c r="F90" s="161">
        <v>1362000</v>
      </c>
    </row>
    <row r="91" spans="2:6" ht="12.75">
      <c r="B91" s="160" t="s">
        <v>1865</v>
      </c>
      <c r="C91" s="156" t="s">
        <v>1868</v>
      </c>
      <c r="D91" s="161">
        <v>1263000</v>
      </c>
      <c r="E91" s="161">
        <v>0</v>
      </c>
      <c r="F91" s="161">
        <v>1263000</v>
      </c>
    </row>
    <row r="92" spans="2:6" ht="12.75">
      <c r="B92" s="160" t="s">
        <v>1865</v>
      </c>
      <c r="C92" s="156" t="s">
        <v>1869</v>
      </c>
      <c r="D92" s="161">
        <v>184000</v>
      </c>
      <c r="E92" s="161">
        <v>0</v>
      </c>
      <c r="F92" s="161">
        <v>184000</v>
      </c>
    </row>
    <row r="93" spans="2:6" ht="12.75">
      <c r="B93" s="160" t="s">
        <v>1865</v>
      </c>
      <c r="C93" s="156" t="s">
        <v>1870</v>
      </c>
      <c r="D93" s="161">
        <v>34000</v>
      </c>
      <c r="E93" s="161">
        <v>0</v>
      </c>
      <c r="F93" s="161">
        <v>34000</v>
      </c>
    </row>
    <row r="94" spans="2:6" ht="12.75">
      <c r="B94" s="160" t="s">
        <v>1865</v>
      </c>
      <c r="C94" s="156" t="s">
        <v>1871</v>
      </c>
      <c r="D94" s="161">
        <v>416000</v>
      </c>
      <c r="E94" s="161">
        <v>0</v>
      </c>
      <c r="F94" s="161">
        <v>416000</v>
      </c>
    </row>
    <row r="95" spans="2:6" ht="12.75">
      <c r="B95" s="160" t="s">
        <v>1865</v>
      </c>
      <c r="C95" s="156" t="s">
        <v>1872</v>
      </c>
      <c r="D95" s="161">
        <v>272000</v>
      </c>
      <c r="E95" s="161">
        <v>0</v>
      </c>
      <c r="F95" s="161">
        <v>272000</v>
      </c>
    </row>
    <row r="96" spans="2:6" ht="12.75">
      <c r="B96" s="160" t="s">
        <v>1865</v>
      </c>
      <c r="C96" s="156" t="s">
        <v>1873</v>
      </c>
      <c r="D96" s="161">
        <v>197000</v>
      </c>
      <c r="E96" s="161">
        <v>0</v>
      </c>
      <c r="F96" s="161">
        <v>197000</v>
      </c>
    </row>
    <row r="97" spans="2:6" ht="12.75">
      <c r="B97" s="160" t="s">
        <v>1865</v>
      </c>
      <c r="C97" s="156" t="s">
        <v>1874</v>
      </c>
      <c r="D97" s="161">
        <v>89000</v>
      </c>
      <c r="E97" s="161">
        <v>0</v>
      </c>
      <c r="F97" s="161">
        <v>89000</v>
      </c>
    </row>
    <row r="98" spans="2:6" ht="12.75">
      <c r="B98" s="160" t="s">
        <v>1865</v>
      </c>
      <c r="C98" s="156" t="s">
        <v>1875</v>
      </c>
      <c r="D98" s="161">
        <v>35000</v>
      </c>
      <c r="E98" s="161">
        <v>0</v>
      </c>
      <c r="F98" s="161">
        <v>35000</v>
      </c>
    </row>
    <row r="99" spans="2:6" ht="12.75">
      <c r="B99" s="160" t="s">
        <v>1865</v>
      </c>
      <c r="C99" s="156" t="s">
        <v>1876</v>
      </c>
      <c r="D99" s="161">
        <v>3000</v>
      </c>
      <c r="E99" s="161">
        <v>0</v>
      </c>
      <c r="F99" s="161">
        <v>3000</v>
      </c>
    </row>
    <row r="100" spans="2:6" ht="12.75">
      <c r="B100" s="160" t="s">
        <v>1865</v>
      </c>
      <c r="C100" s="156" t="s">
        <v>1877</v>
      </c>
      <c r="D100" s="161">
        <v>10000</v>
      </c>
      <c r="E100" s="161">
        <v>0</v>
      </c>
      <c r="F100" s="161">
        <v>10000</v>
      </c>
    </row>
    <row r="101" spans="2:6" ht="12.75">
      <c r="B101" s="160" t="s">
        <v>1865</v>
      </c>
      <c r="C101" s="156" t="s">
        <v>1878</v>
      </c>
      <c r="D101" s="161">
        <v>45000</v>
      </c>
      <c r="E101" s="161">
        <v>0</v>
      </c>
      <c r="F101" s="161">
        <v>45000</v>
      </c>
    </row>
    <row r="102" spans="2:6" ht="12.75">
      <c r="B102" s="160" t="s">
        <v>1865</v>
      </c>
      <c r="C102" s="156" t="s">
        <v>1879</v>
      </c>
      <c r="D102" s="161">
        <v>4830000</v>
      </c>
      <c r="E102" s="161">
        <v>0</v>
      </c>
      <c r="F102" s="161">
        <v>4830000</v>
      </c>
    </row>
    <row r="103" spans="2:6" ht="12.75">
      <c r="B103" s="160" t="s">
        <v>1844</v>
      </c>
      <c r="C103" s="156" t="s">
        <v>1880</v>
      </c>
      <c r="D103" s="162">
        <v>30000</v>
      </c>
      <c r="E103" s="162">
        <f>SUM(E74:E102)</f>
        <v>0</v>
      </c>
      <c r="F103" s="162">
        <v>30000</v>
      </c>
    </row>
    <row r="104" spans="2:6" ht="12.75">
      <c r="B104" s="160" t="s">
        <v>1881</v>
      </c>
      <c r="C104" s="164"/>
      <c r="D104" s="161">
        <v>7573700</v>
      </c>
      <c r="E104" s="161">
        <v>0</v>
      </c>
      <c r="F104" s="161">
        <v>7573700</v>
      </c>
    </row>
    <row r="105" spans="2:6" ht="12.75">
      <c r="B105" s="160" t="s">
        <v>1882</v>
      </c>
      <c r="C105" s="164"/>
      <c r="D105" s="161">
        <v>1708800</v>
      </c>
      <c r="E105" s="161">
        <v>0</v>
      </c>
      <c r="F105" s="161">
        <v>1708800</v>
      </c>
    </row>
    <row r="106" spans="2:6" ht="12.75">
      <c r="B106" s="160" t="s">
        <v>1882</v>
      </c>
      <c r="C106" s="164"/>
      <c r="D106" s="161">
        <v>1675100</v>
      </c>
      <c r="E106" s="161">
        <v>0</v>
      </c>
      <c r="F106" s="161">
        <v>1675100</v>
      </c>
    </row>
    <row r="107" spans="2:6" ht="12.75">
      <c r="B107" s="160"/>
      <c r="D107" s="162">
        <f>SUM(D74:D106)</f>
        <v>23837790</v>
      </c>
      <c r="E107" s="162">
        <f>SUM(E104:E106)</f>
        <v>0</v>
      </c>
      <c r="F107" s="166">
        <f>SUM(F74:F106)</f>
        <v>23837790</v>
      </c>
    </row>
    <row r="108" spans="4:6" ht="12.75">
      <c r="D108" s="161"/>
      <c r="E108" s="161"/>
      <c r="F108" s="161"/>
    </row>
    <row r="109" ht="12.75">
      <c r="A109" s="154" t="s">
        <v>1883</v>
      </c>
    </row>
    <row r="110" ht="12.75">
      <c r="A110" s="155" t="s">
        <v>1416</v>
      </c>
    </row>
    <row r="111" spans="2:6" ht="12.75">
      <c r="B111" s="160" t="s">
        <v>1884</v>
      </c>
      <c r="C111" s="164" t="s">
        <v>1885</v>
      </c>
      <c r="D111" s="162">
        <v>90579</v>
      </c>
      <c r="E111" s="162">
        <v>0</v>
      </c>
      <c r="F111" s="162">
        <v>90579</v>
      </c>
    </row>
    <row r="112" spans="2:6" ht="12.75">
      <c r="B112" s="160" t="s">
        <v>1886</v>
      </c>
      <c r="C112" s="164" t="s">
        <v>1887</v>
      </c>
      <c r="D112" s="161">
        <v>127000</v>
      </c>
      <c r="E112" s="162">
        <v>0</v>
      </c>
      <c r="F112" s="161">
        <v>127000</v>
      </c>
    </row>
    <row r="113" spans="2:6" ht="12.75">
      <c r="B113" s="160" t="s">
        <v>1888</v>
      </c>
      <c r="C113" s="164" t="s">
        <v>1889</v>
      </c>
      <c r="D113" s="161">
        <v>52000</v>
      </c>
      <c r="E113" s="162">
        <v>0</v>
      </c>
      <c r="F113" s="161">
        <v>52000</v>
      </c>
    </row>
    <row r="114" spans="2:6" ht="12.75">
      <c r="B114" s="160" t="s">
        <v>1890</v>
      </c>
      <c r="C114" s="164" t="s">
        <v>1891</v>
      </c>
      <c r="D114" s="161">
        <v>613000</v>
      </c>
      <c r="E114" s="162">
        <v>0</v>
      </c>
      <c r="F114" s="161">
        <v>613000</v>
      </c>
    </row>
    <row r="115" spans="2:6" ht="12.75">
      <c r="B115" s="160" t="s">
        <v>1892</v>
      </c>
      <c r="C115" s="164" t="s">
        <v>1893</v>
      </c>
      <c r="D115" s="161">
        <v>933000</v>
      </c>
      <c r="E115" s="162">
        <v>0</v>
      </c>
      <c r="F115" s="161">
        <v>933000</v>
      </c>
    </row>
    <row r="116" spans="2:6" ht="12.75">
      <c r="B116" s="160" t="s">
        <v>1894</v>
      </c>
      <c r="C116" s="164" t="s">
        <v>1895</v>
      </c>
      <c r="D116" s="161">
        <v>30000</v>
      </c>
      <c r="E116" s="162">
        <v>0</v>
      </c>
      <c r="F116" s="161">
        <v>30000</v>
      </c>
    </row>
    <row r="117" spans="2:6" ht="12.75">
      <c r="B117" s="160" t="s">
        <v>1896</v>
      </c>
      <c r="C117" s="164" t="s">
        <v>1897</v>
      </c>
      <c r="D117" s="161">
        <v>30000</v>
      </c>
      <c r="E117" s="162">
        <v>0</v>
      </c>
      <c r="F117" s="161">
        <v>30000</v>
      </c>
    </row>
    <row r="118" spans="2:6" ht="12.75">
      <c r="B118" s="160" t="s">
        <v>1898</v>
      </c>
      <c r="C118" s="164" t="s">
        <v>1899</v>
      </c>
      <c r="D118" s="161">
        <v>30000</v>
      </c>
      <c r="E118" s="162">
        <v>0</v>
      </c>
      <c r="F118" s="161">
        <v>30000</v>
      </c>
    </row>
    <row r="119" spans="2:6" ht="12.75">
      <c r="B119" s="160" t="s">
        <v>1900</v>
      </c>
      <c r="C119" s="164" t="s">
        <v>1901</v>
      </c>
      <c r="D119" s="161">
        <v>77000</v>
      </c>
      <c r="E119" s="162">
        <v>0</v>
      </c>
      <c r="F119" s="161">
        <v>77000</v>
      </c>
    </row>
    <row r="120" spans="2:6" ht="12.75">
      <c r="B120" s="160" t="s">
        <v>1902</v>
      </c>
      <c r="C120" s="164" t="s">
        <v>1903</v>
      </c>
      <c r="D120" s="161">
        <v>58000</v>
      </c>
      <c r="E120" s="162">
        <v>0</v>
      </c>
      <c r="F120" s="161">
        <v>58000</v>
      </c>
    </row>
    <row r="121" spans="2:6" ht="12.75">
      <c r="B121" s="160" t="s">
        <v>1902</v>
      </c>
      <c r="C121" s="164" t="s">
        <v>1904</v>
      </c>
      <c r="D121" s="161">
        <v>88000</v>
      </c>
      <c r="E121" s="162">
        <v>0</v>
      </c>
      <c r="F121" s="161">
        <v>88000</v>
      </c>
    </row>
    <row r="122" spans="2:6" ht="12.75">
      <c r="B122" s="160" t="s">
        <v>1905</v>
      </c>
      <c r="C122" s="164" t="s">
        <v>1906</v>
      </c>
      <c r="D122" s="161">
        <v>53000</v>
      </c>
      <c r="E122" s="162">
        <v>0</v>
      </c>
      <c r="F122" s="161">
        <v>53000</v>
      </c>
    </row>
    <row r="123" spans="2:6" ht="12.75">
      <c r="B123" s="160" t="s">
        <v>1905</v>
      </c>
      <c r="C123" s="164" t="s">
        <v>1907</v>
      </c>
      <c r="D123" s="161">
        <v>215000</v>
      </c>
      <c r="E123" s="162">
        <v>0</v>
      </c>
      <c r="F123" s="161">
        <v>215000</v>
      </c>
    </row>
    <row r="124" spans="2:6" ht="12.75">
      <c r="B124" s="160" t="s">
        <v>1905</v>
      </c>
      <c r="C124" s="164" t="s">
        <v>1908</v>
      </c>
      <c r="D124" s="161">
        <v>199000</v>
      </c>
      <c r="E124" s="162">
        <v>0</v>
      </c>
      <c r="F124" s="161">
        <v>199000</v>
      </c>
    </row>
    <row r="125" spans="2:6" ht="12.75">
      <c r="B125" s="160" t="s">
        <v>1905</v>
      </c>
      <c r="C125" s="164" t="s">
        <v>1909</v>
      </c>
      <c r="D125" s="161">
        <v>460000</v>
      </c>
      <c r="E125" s="162">
        <v>0</v>
      </c>
      <c r="F125" s="161">
        <v>460000</v>
      </c>
    </row>
    <row r="126" spans="2:6" ht="12.75">
      <c r="B126" s="160" t="s">
        <v>1905</v>
      </c>
      <c r="C126" s="164" t="s">
        <v>1910</v>
      </c>
      <c r="D126" s="161">
        <v>17000</v>
      </c>
      <c r="E126" s="162">
        <v>0</v>
      </c>
      <c r="F126" s="161">
        <v>17000</v>
      </c>
    </row>
    <row r="127" spans="2:6" ht="12.75">
      <c r="B127" s="160" t="s">
        <v>1905</v>
      </c>
      <c r="C127" s="164" t="s">
        <v>1911</v>
      </c>
      <c r="D127" s="161">
        <v>32000</v>
      </c>
      <c r="E127" s="162">
        <v>0</v>
      </c>
      <c r="F127" s="161">
        <v>32000</v>
      </c>
    </row>
    <row r="128" spans="2:6" ht="12.75">
      <c r="B128" s="160" t="s">
        <v>1905</v>
      </c>
      <c r="C128" s="164" t="s">
        <v>1912</v>
      </c>
      <c r="D128" s="161">
        <v>14000</v>
      </c>
      <c r="E128" s="162">
        <v>0</v>
      </c>
      <c r="F128" s="161">
        <v>14000</v>
      </c>
    </row>
    <row r="129" spans="2:6" ht="12.75">
      <c r="B129" s="160" t="s">
        <v>1902</v>
      </c>
      <c r="C129" s="164" t="s">
        <v>1913</v>
      </c>
      <c r="D129" s="161">
        <v>417000</v>
      </c>
      <c r="E129" s="162">
        <v>0</v>
      </c>
      <c r="F129" s="161">
        <v>417000</v>
      </c>
    </row>
    <row r="130" spans="2:6" ht="12.75">
      <c r="B130" s="160" t="s">
        <v>1902</v>
      </c>
      <c r="C130" s="164" t="s">
        <v>1914</v>
      </c>
      <c r="D130" s="161">
        <v>271000</v>
      </c>
      <c r="E130" s="162">
        <v>0</v>
      </c>
      <c r="F130" s="161">
        <v>271000</v>
      </c>
    </row>
    <row r="131" spans="2:6" ht="12.75">
      <c r="B131" s="160" t="s">
        <v>1902</v>
      </c>
      <c r="C131" s="164" t="s">
        <v>1915</v>
      </c>
      <c r="D131" s="161">
        <v>12814000</v>
      </c>
      <c r="E131" s="162">
        <v>0</v>
      </c>
      <c r="F131" s="161">
        <v>12814000</v>
      </c>
    </row>
    <row r="132" spans="2:6" ht="12.75">
      <c r="B132" s="160" t="s">
        <v>1902</v>
      </c>
      <c r="C132" s="164" t="s">
        <v>1916</v>
      </c>
      <c r="D132" s="161">
        <v>798000</v>
      </c>
      <c r="E132" s="162">
        <v>0</v>
      </c>
      <c r="F132" s="161">
        <v>798000</v>
      </c>
    </row>
    <row r="133" spans="2:6" ht="12.75">
      <c r="B133" s="160" t="s">
        <v>1902</v>
      </c>
      <c r="C133" s="164" t="s">
        <v>1917</v>
      </c>
      <c r="D133" s="161">
        <v>48000</v>
      </c>
      <c r="E133" s="162">
        <v>0</v>
      </c>
      <c r="F133" s="161">
        <v>48000</v>
      </c>
    </row>
    <row r="134" spans="2:6" ht="12.75">
      <c r="B134" s="160" t="s">
        <v>1902</v>
      </c>
      <c r="C134" s="164" t="s">
        <v>1918</v>
      </c>
      <c r="D134" s="161">
        <v>49000</v>
      </c>
      <c r="E134" s="162">
        <v>0</v>
      </c>
      <c r="F134" s="161">
        <v>49000</v>
      </c>
    </row>
    <row r="135" spans="2:6" ht="12.75">
      <c r="B135" s="160" t="s">
        <v>1902</v>
      </c>
      <c r="C135" s="164" t="s">
        <v>1919</v>
      </c>
      <c r="D135" s="161">
        <v>48000</v>
      </c>
      <c r="E135" s="162">
        <v>0</v>
      </c>
      <c r="F135" s="161">
        <v>48000</v>
      </c>
    </row>
    <row r="136" spans="2:6" ht="12.75">
      <c r="B136" s="160" t="s">
        <v>1902</v>
      </c>
      <c r="C136" s="164" t="s">
        <v>1920</v>
      </c>
      <c r="D136" s="161">
        <v>91000</v>
      </c>
      <c r="E136" s="162">
        <v>0</v>
      </c>
      <c r="F136" s="161">
        <v>91000</v>
      </c>
    </row>
    <row r="137" spans="2:6" ht="12.75">
      <c r="B137" s="160" t="s">
        <v>1902</v>
      </c>
      <c r="C137" s="164" t="s">
        <v>1921</v>
      </c>
      <c r="D137" s="161">
        <v>13000</v>
      </c>
      <c r="E137" s="162">
        <v>0</v>
      </c>
      <c r="F137" s="161">
        <v>13000</v>
      </c>
    </row>
    <row r="138" spans="2:6" ht="12.75">
      <c r="B138" s="160" t="s">
        <v>1902</v>
      </c>
      <c r="C138" s="164" t="s">
        <v>1922</v>
      </c>
      <c r="D138" s="161">
        <v>16000</v>
      </c>
      <c r="E138" s="162">
        <v>0</v>
      </c>
      <c r="F138" s="161">
        <v>16000</v>
      </c>
    </row>
    <row r="139" spans="2:6" ht="12.75">
      <c r="B139" s="160" t="s">
        <v>1902</v>
      </c>
      <c r="C139" s="164" t="s">
        <v>1923</v>
      </c>
      <c r="D139" s="161">
        <v>60000</v>
      </c>
      <c r="E139" s="162">
        <v>0</v>
      </c>
      <c r="F139" s="161">
        <v>60000</v>
      </c>
    </row>
    <row r="140" spans="2:6" ht="12.75">
      <c r="B140" s="160" t="s">
        <v>1902</v>
      </c>
      <c r="C140" s="164" t="s">
        <v>1924</v>
      </c>
      <c r="D140" s="161">
        <v>39000</v>
      </c>
      <c r="E140" s="162">
        <v>0</v>
      </c>
      <c r="F140" s="161">
        <v>39000</v>
      </c>
    </row>
    <row r="141" spans="2:6" ht="12.75">
      <c r="B141" s="160" t="s">
        <v>1902</v>
      </c>
      <c r="C141" s="164" t="s">
        <v>1925</v>
      </c>
      <c r="D141" s="161">
        <v>42000</v>
      </c>
      <c r="E141" s="162">
        <v>0</v>
      </c>
      <c r="F141" s="161">
        <v>42000</v>
      </c>
    </row>
    <row r="142" spans="2:6" ht="12.75">
      <c r="B142" s="160" t="s">
        <v>1902</v>
      </c>
      <c r="C142" s="164" t="s">
        <v>1926</v>
      </c>
      <c r="D142" s="161">
        <v>122000</v>
      </c>
      <c r="E142" s="162">
        <v>0</v>
      </c>
      <c r="F142" s="161">
        <v>122000</v>
      </c>
    </row>
    <row r="143" spans="2:6" ht="12.75">
      <c r="B143" s="160" t="s">
        <v>1902</v>
      </c>
      <c r="C143" s="164" t="s">
        <v>1927</v>
      </c>
      <c r="D143" s="161">
        <v>122000</v>
      </c>
      <c r="E143" s="162">
        <v>0</v>
      </c>
      <c r="F143" s="161">
        <v>122000</v>
      </c>
    </row>
    <row r="144" spans="2:6" ht="12.75">
      <c r="B144" s="160" t="s">
        <v>1902</v>
      </c>
      <c r="C144" s="164" t="s">
        <v>1928</v>
      </c>
      <c r="D144" s="161">
        <v>97000</v>
      </c>
      <c r="E144" s="162">
        <v>0</v>
      </c>
      <c r="F144" s="161">
        <v>97000</v>
      </c>
    </row>
    <row r="145" spans="2:6" ht="12.75">
      <c r="B145" s="160" t="s">
        <v>1902</v>
      </c>
      <c r="C145" s="164" t="s">
        <v>1929</v>
      </c>
      <c r="D145" s="161">
        <v>119000</v>
      </c>
      <c r="E145" s="162">
        <v>0</v>
      </c>
      <c r="F145" s="161">
        <v>119000</v>
      </c>
    </row>
    <row r="146" spans="2:6" ht="12.75">
      <c r="B146" s="160" t="s">
        <v>1902</v>
      </c>
      <c r="C146" s="164" t="s">
        <v>1930</v>
      </c>
      <c r="D146" s="161">
        <v>98000</v>
      </c>
      <c r="E146" s="162">
        <v>0</v>
      </c>
      <c r="F146" s="161">
        <v>98000</v>
      </c>
    </row>
    <row r="147" spans="2:6" ht="12.75">
      <c r="B147" s="160" t="s">
        <v>1902</v>
      </c>
      <c r="C147" s="164" t="s">
        <v>1911</v>
      </c>
      <c r="D147" s="161">
        <v>31000</v>
      </c>
      <c r="E147" s="162">
        <v>0</v>
      </c>
      <c r="F147" s="161">
        <v>31000</v>
      </c>
    </row>
    <row r="148" spans="2:6" ht="12.75">
      <c r="B148" s="160" t="s">
        <v>1902</v>
      </c>
      <c r="C148" s="164" t="s">
        <v>1931</v>
      </c>
      <c r="D148" s="161">
        <v>19000</v>
      </c>
      <c r="E148" s="162">
        <v>0</v>
      </c>
      <c r="F148" s="161">
        <v>19000</v>
      </c>
    </row>
    <row r="149" spans="2:6" ht="12.75">
      <c r="B149" s="160" t="s">
        <v>1902</v>
      </c>
      <c r="C149" s="164" t="s">
        <v>1932</v>
      </c>
      <c r="D149" s="161">
        <v>1760000</v>
      </c>
      <c r="E149" s="162">
        <v>0</v>
      </c>
      <c r="F149" s="161">
        <v>1760000</v>
      </c>
    </row>
    <row r="150" spans="2:6" ht="12.75">
      <c r="B150" s="160" t="s">
        <v>1902</v>
      </c>
      <c r="C150" s="164" t="s">
        <v>1933</v>
      </c>
      <c r="D150" s="161">
        <v>1422000</v>
      </c>
      <c r="E150" s="162">
        <v>0</v>
      </c>
      <c r="F150" s="161">
        <v>1422000</v>
      </c>
    </row>
    <row r="151" spans="2:6" ht="12.75">
      <c r="B151" s="160" t="s">
        <v>1902</v>
      </c>
      <c r="C151" s="164" t="s">
        <v>1934</v>
      </c>
      <c r="D151" s="161">
        <v>1000</v>
      </c>
      <c r="E151" s="162">
        <v>0</v>
      </c>
      <c r="F151" s="161">
        <v>1000</v>
      </c>
    </row>
    <row r="152" spans="2:6" ht="12.75">
      <c r="B152" s="160" t="s">
        <v>1902</v>
      </c>
      <c r="C152" s="164" t="s">
        <v>1935</v>
      </c>
      <c r="D152" s="161">
        <v>108000</v>
      </c>
      <c r="E152" s="162">
        <v>0</v>
      </c>
      <c r="F152" s="161">
        <v>108000</v>
      </c>
    </row>
    <row r="153" spans="2:6" ht="12.75">
      <c r="B153" s="160" t="s">
        <v>1902</v>
      </c>
      <c r="C153" s="164" t="s">
        <v>1906</v>
      </c>
      <c r="D153" s="161">
        <v>43000</v>
      </c>
      <c r="E153" s="162">
        <v>0</v>
      </c>
      <c r="F153" s="161">
        <v>43000</v>
      </c>
    </row>
    <row r="154" spans="2:6" ht="12.75">
      <c r="B154" s="160" t="s">
        <v>1902</v>
      </c>
      <c r="C154" s="164" t="s">
        <v>1936</v>
      </c>
      <c r="D154" s="161">
        <v>53000</v>
      </c>
      <c r="E154" s="162">
        <v>0</v>
      </c>
      <c r="F154" s="161">
        <v>53000</v>
      </c>
    </row>
    <row r="155" spans="2:6" ht="12.75">
      <c r="B155" s="160" t="s">
        <v>1902</v>
      </c>
      <c r="C155" s="164" t="s">
        <v>1937</v>
      </c>
      <c r="D155" s="161">
        <v>51000</v>
      </c>
      <c r="E155" s="162">
        <v>0</v>
      </c>
      <c r="F155" s="161">
        <v>51000</v>
      </c>
    </row>
    <row r="156" spans="2:6" ht="12.75">
      <c r="B156" s="160" t="s">
        <v>1902</v>
      </c>
      <c r="C156" s="164" t="s">
        <v>1938</v>
      </c>
      <c r="D156" s="161">
        <v>51000</v>
      </c>
      <c r="E156" s="162">
        <v>0</v>
      </c>
      <c r="F156" s="161">
        <v>51000</v>
      </c>
    </row>
    <row r="157" spans="2:6" ht="12.75">
      <c r="B157" s="160" t="s">
        <v>1902</v>
      </c>
      <c r="C157" s="164" t="s">
        <v>1939</v>
      </c>
      <c r="D157" s="161">
        <v>49000</v>
      </c>
      <c r="E157" s="162">
        <v>0</v>
      </c>
      <c r="F157" s="161">
        <v>49000</v>
      </c>
    </row>
    <row r="158" spans="2:6" ht="12.75">
      <c r="B158" s="160" t="s">
        <v>1902</v>
      </c>
      <c r="C158" s="164" t="s">
        <v>1940</v>
      </c>
      <c r="D158" s="161">
        <v>327000</v>
      </c>
      <c r="E158" s="162">
        <v>0</v>
      </c>
      <c r="F158" s="161">
        <v>327000</v>
      </c>
    </row>
    <row r="159" spans="2:6" ht="12.75">
      <c r="B159" s="160" t="s">
        <v>1902</v>
      </c>
      <c r="C159" s="164" t="s">
        <v>1941</v>
      </c>
      <c r="D159" s="161">
        <v>55000</v>
      </c>
      <c r="E159" s="162">
        <v>0</v>
      </c>
      <c r="F159" s="161">
        <v>55000</v>
      </c>
    </row>
    <row r="160" spans="2:6" ht="12.75">
      <c r="B160" s="160" t="s">
        <v>1902</v>
      </c>
      <c r="C160" s="164" t="s">
        <v>1942</v>
      </c>
      <c r="D160" s="161">
        <v>56000</v>
      </c>
      <c r="E160" s="162">
        <v>0</v>
      </c>
      <c r="F160" s="161">
        <v>56000</v>
      </c>
    </row>
    <row r="161" spans="2:6" ht="12.75">
      <c r="B161" s="160" t="s">
        <v>1902</v>
      </c>
      <c r="C161" s="164" t="s">
        <v>1943</v>
      </c>
      <c r="D161" s="161">
        <v>55000</v>
      </c>
      <c r="E161" s="162">
        <v>0</v>
      </c>
      <c r="F161" s="161">
        <v>55000</v>
      </c>
    </row>
    <row r="162" spans="2:6" ht="12.75">
      <c r="B162" s="160" t="s">
        <v>1902</v>
      </c>
      <c r="C162" s="164" t="s">
        <v>1944</v>
      </c>
      <c r="D162" s="161">
        <v>55000</v>
      </c>
      <c r="E162" s="162">
        <v>0</v>
      </c>
      <c r="F162" s="161">
        <v>55000</v>
      </c>
    </row>
    <row r="163" spans="2:6" ht="12.75">
      <c r="B163" s="160" t="s">
        <v>1902</v>
      </c>
      <c r="C163" s="164" t="s">
        <v>1945</v>
      </c>
      <c r="D163" s="161">
        <v>53000</v>
      </c>
      <c r="E163" s="162">
        <v>0</v>
      </c>
      <c r="F163" s="161">
        <v>53000</v>
      </c>
    </row>
    <row r="164" spans="2:6" ht="12.75">
      <c r="B164" s="160" t="s">
        <v>1902</v>
      </c>
      <c r="C164" s="164" t="s">
        <v>1946</v>
      </c>
      <c r="D164" s="161">
        <v>52000</v>
      </c>
      <c r="E164" s="162">
        <v>0</v>
      </c>
      <c r="F164" s="161">
        <v>52000</v>
      </c>
    </row>
    <row r="165" spans="2:6" ht="12.75">
      <c r="B165" s="160" t="s">
        <v>1902</v>
      </c>
      <c r="C165" s="164" t="s">
        <v>1947</v>
      </c>
      <c r="D165" s="161">
        <v>44000</v>
      </c>
      <c r="E165" s="162">
        <v>0</v>
      </c>
      <c r="F165" s="161">
        <v>44000</v>
      </c>
    </row>
    <row r="166" spans="2:6" ht="12.75">
      <c r="B166" s="160" t="s">
        <v>1902</v>
      </c>
      <c r="C166" s="164" t="s">
        <v>1948</v>
      </c>
      <c r="D166" s="161">
        <v>286000</v>
      </c>
      <c r="E166" s="162">
        <v>0</v>
      </c>
      <c r="F166" s="161">
        <v>286000</v>
      </c>
    </row>
    <row r="167" spans="2:6" ht="12.75">
      <c r="B167" s="160" t="s">
        <v>1902</v>
      </c>
      <c r="C167" s="164" t="s">
        <v>1949</v>
      </c>
      <c r="D167" s="161">
        <v>799000</v>
      </c>
      <c r="E167" s="162">
        <v>0</v>
      </c>
      <c r="F167" s="161">
        <v>799000</v>
      </c>
    </row>
    <row r="168" spans="2:6" ht="12.75">
      <c r="B168" s="160" t="s">
        <v>1902</v>
      </c>
      <c r="C168" s="164" t="s">
        <v>1950</v>
      </c>
      <c r="D168" s="161">
        <v>340000</v>
      </c>
      <c r="E168" s="162">
        <v>0</v>
      </c>
      <c r="F168" s="161">
        <v>340000</v>
      </c>
    </row>
    <row r="169" spans="2:6" ht="12.75">
      <c r="B169" s="160" t="s">
        <v>1902</v>
      </c>
      <c r="C169" s="164" t="s">
        <v>1951</v>
      </c>
      <c r="D169" s="161">
        <v>340000</v>
      </c>
      <c r="E169" s="162">
        <v>0</v>
      </c>
      <c r="F169" s="161">
        <v>340000</v>
      </c>
    </row>
    <row r="170" spans="2:6" ht="12.75">
      <c r="B170" s="160" t="s">
        <v>1902</v>
      </c>
      <c r="C170" s="164" t="s">
        <v>1952</v>
      </c>
      <c r="D170" s="161">
        <v>340000</v>
      </c>
      <c r="E170" s="162">
        <v>0</v>
      </c>
      <c r="F170" s="161">
        <v>340000</v>
      </c>
    </row>
    <row r="171" spans="2:6" ht="12.75">
      <c r="B171" s="160" t="s">
        <v>1902</v>
      </c>
      <c r="C171" s="164" t="s">
        <v>1953</v>
      </c>
      <c r="D171" s="161">
        <v>340000</v>
      </c>
      <c r="E171" s="162">
        <v>0</v>
      </c>
      <c r="F171" s="161">
        <v>340000</v>
      </c>
    </row>
    <row r="172" spans="2:6" ht="12.75">
      <c r="B172" s="160" t="s">
        <v>1902</v>
      </c>
      <c r="C172" s="164" t="s">
        <v>1954</v>
      </c>
      <c r="D172" s="161">
        <v>340000</v>
      </c>
      <c r="E172" s="162">
        <v>0</v>
      </c>
      <c r="F172" s="161">
        <v>340000</v>
      </c>
    </row>
    <row r="173" spans="2:6" ht="12.75">
      <c r="B173" s="160" t="s">
        <v>1902</v>
      </c>
      <c r="C173" s="164" t="s">
        <v>1955</v>
      </c>
      <c r="D173" s="161">
        <v>340000</v>
      </c>
      <c r="E173" s="162">
        <v>0</v>
      </c>
      <c r="F173" s="161">
        <v>340000</v>
      </c>
    </row>
    <row r="174" spans="2:6" ht="12.75">
      <c r="B174" s="160" t="s">
        <v>1902</v>
      </c>
      <c r="C174" s="164" t="s">
        <v>1956</v>
      </c>
      <c r="D174" s="161">
        <v>340000</v>
      </c>
      <c r="E174" s="162">
        <v>0</v>
      </c>
      <c r="F174" s="161">
        <v>340000</v>
      </c>
    </row>
    <row r="175" spans="2:6" ht="12.75">
      <c r="B175" s="160" t="s">
        <v>1902</v>
      </c>
      <c r="C175" s="164" t="s">
        <v>1957</v>
      </c>
      <c r="D175" s="161">
        <v>340000</v>
      </c>
      <c r="E175" s="162">
        <v>0</v>
      </c>
      <c r="F175" s="161">
        <v>340000</v>
      </c>
    </row>
    <row r="176" spans="2:6" ht="12.75">
      <c r="B176" s="160" t="s">
        <v>1902</v>
      </c>
      <c r="C176" s="164" t="s">
        <v>1958</v>
      </c>
      <c r="D176" s="161">
        <v>339000</v>
      </c>
      <c r="E176" s="162">
        <v>0</v>
      </c>
      <c r="F176" s="161">
        <v>339000</v>
      </c>
    </row>
    <row r="177" spans="2:6" ht="12.75">
      <c r="B177" s="160" t="s">
        <v>1902</v>
      </c>
      <c r="C177" s="164" t="s">
        <v>1959</v>
      </c>
      <c r="D177" s="161">
        <v>339000</v>
      </c>
      <c r="E177" s="162">
        <v>0</v>
      </c>
      <c r="F177" s="161">
        <v>339000</v>
      </c>
    </row>
    <row r="178" spans="2:6" ht="12.75">
      <c r="B178" s="160" t="s">
        <v>1902</v>
      </c>
      <c r="C178" s="164" t="s">
        <v>1960</v>
      </c>
      <c r="D178" s="161">
        <v>339000</v>
      </c>
      <c r="E178" s="162">
        <v>0</v>
      </c>
      <c r="F178" s="161">
        <v>339000</v>
      </c>
    </row>
    <row r="179" spans="2:6" ht="12.75">
      <c r="B179" s="160" t="s">
        <v>1902</v>
      </c>
      <c r="C179" s="164" t="s">
        <v>1961</v>
      </c>
      <c r="D179" s="161">
        <v>330000</v>
      </c>
      <c r="E179" s="162">
        <v>0</v>
      </c>
      <c r="F179" s="161">
        <v>330000</v>
      </c>
    </row>
    <row r="180" spans="2:6" ht="12.75">
      <c r="B180" s="160" t="s">
        <v>1902</v>
      </c>
      <c r="C180" s="164" t="s">
        <v>1962</v>
      </c>
      <c r="D180" s="161">
        <v>331000</v>
      </c>
      <c r="E180" s="162">
        <v>0</v>
      </c>
      <c r="F180" s="161">
        <v>331000</v>
      </c>
    </row>
    <row r="181" spans="2:6" ht="12.75">
      <c r="B181" s="160" t="s">
        <v>1902</v>
      </c>
      <c r="C181" s="164" t="s">
        <v>1963</v>
      </c>
      <c r="D181" s="161">
        <v>430000</v>
      </c>
      <c r="E181" s="162">
        <v>0</v>
      </c>
      <c r="F181" s="161">
        <v>430000</v>
      </c>
    </row>
    <row r="182" spans="2:6" ht="12.75">
      <c r="B182" s="160" t="s">
        <v>1902</v>
      </c>
      <c r="C182" s="164" t="s">
        <v>1964</v>
      </c>
      <c r="D182" s="161">
        <v>427000</v>
      </c>
      <c r="E182" s="162">
        <v>0</v>
      </c>
      <c r="F182" s="161">
        <v>427000</v>
      </c>
    </row>
    <row r="183" spans="2:6" ht="12.75">
      <c r="B183" s="160" t="s">
        <v>1902</v>
      </c>
      <c r="C183" s="164" t="s">
        <v>1965</v>
      </c>
      <c r="D183" s="161">
        <v>425000</v>
      </c>
      <c r="E183" s="162">
        <v>0</v>
      </c>
      <c r="F183" s="161">
        <v>425000</v>
      </c>
    </row>
    <row r="184" spans="2:6" ht="12.75">
      <c r="B184" s="160" t="s">
        <v>1902</v>
      </c>
      <c r="C184" s="164" t="s">
        <v>1966</v>
      </c>
      <c r="D184" s="161">
        <v>422000</v>
      </c>
      <c r="E184" s="162">
        <v>0</v>
      </c>
      <c r="F184" s="161">
        <v>422000</v>
      </c>
    </row>
    <row r="185" spans="2:6" ht="12.75">
      <c r="B185" s="160" t="s">
        <v>1902</v>
      </c>
      <c r="C185" s="164" t="s">
        <v>1967</v>
      </c>
      <c r="D185" s="161">
        <v>419000</v>
      </c>
      <c r="E185" s="162">
        <v>0</v>
      </c>
      <c r="F185" s="161">
        <v>419000</v>
      </c>
    </row>
    <row r="186" spans="2:6" ht="12.75">
      <c r="B186" s="160" t="s">
        <v>1902</v>
      </c>
      <c r="C186" s="164" t="s">
        <v>1968</v>
      </c>
      <c r="D186" s="161">
        <v>2014000</v>
      </c>
      <c r="E186" s="162">
        <v>0</v>
      </c>
      <c r="F186" s="161">
        <v>2014000</v>
      </c>
    </row>
    <row r="187" spans="2:6" ht="12.75">
      <c r="B187" s="160" t="s">
        <v>1902</v>
      </c>
      <c r="C187" s="164" t="s">
        <v>1969</v>
      </c>
      <c r="D187" s="161">
        <v>4300000</v>
      </c>
      <c r="E187" s="162">
        <v>0</v>
      </c>
      <c r="F187" s="161">
        <v>4300000</v>
      </c>
    </row>
    <row r="188" spans="2:6" ht="12.75">
      <c r="B188" s="160" t="s">
        <v>1902</v>
      </c>
      <c r="C188" s="164" t="s">
        <v>1970</v>
      </c>
      <c r="D188" s="161">
        <v>336000</v>
      </c>
      <c r="E188" s="162">
        <v>0</v>
      </c>
      <c r="F188" s="161">
        <v>336000</v>
      </c>
    </row>
    <row r="189" spans="2:6" ht="12.75">
      <c r="B189" s="160" t="s">
        <v>1902</v>
      </c>
      <c r="C189" s="164" t="s">
        <v>1971</v>
      </c>
      <c r="D189" s="161">
        <v>211000</v>
      </c>
      <c r="E189" s="162">
        <v>0</v>
      </c>
      <c r="F189" s="161">
        <v>211000</v>
      </c>
    </row>
    <row r="190" spans="2:6" ht="12.75">
      <c r="B190" s="160" t="s">
        <v>1902</v>
      </c>
      <c r="C190" s="164" t="s">
        <v>1972</v>
      </c>
      <c r="D190" s="161">
        <v>228000</v>
      </c>
      <c r="E190" s="162">
        <v>0</v>
      </c>
      <c r="F190" s="161">
        <v>228000</v>
      </c>
    </row>
    <row r="191" spans="2:6" ht="12.75">
      <c r="B191" s="160" t="s">
        <v>1902</v>
      </c>
      <c r="C191" s="164" t="s">
        <v>1973</v>
      </c>
      <c r="D191" s="161">
        <v>151000</v>
      </c>
      <c r="E191" s="162">
        <v>0</v>
      </c>
      <c r="F191" s="161">
        <v>151000</v>
      </c>
    </row>
    <row r="192" spans="2:6" ht="12.75">
      <c r="B192" s="160" t="s">
        <v>1902</v>
      </c>
      <c r="C192" s="164" t="s">
        <v>1974</v>
      </c>
      <c r="D192" s="161">
        <v>122000</v>
      </c>
      <c r="E192" s="162">
        <v>0</v>
      </c>
      <c r="F192" s="161">
        <v>122000</v>
      </c>
    </row>
    <row r="193" spans="2:6" ht="12.75">
      <c r="B193" s="160" t="s">
        <v>1902</v>
      </c>
      <c r="C193" s="164" t="s">
        <v>1975</v>
      </c>
      <c r="D193" s="161">
        <v>303000</v>
      </c>
      <c r="E193" s="162">
        <v>0</v>
      </c>
      <c r="F193" s="161">
        <v>303000</v>
      </c>
    </row>
    <row r="194" spans="2:6" ht="12.75">
      <c r="B194" s="160" t="s">
        <v>1902</v>
      </c>
      <c r="C194" s="164" t="s">
        <v>1976</v>
      </c>
      <c r="D194" s="161">
        <v>422000</v>
      </c>
      <c r="E194" s="162">
        <v>0</v>
      </c>
      <c r="F194" s="161">
        <v>422000</v>
      </c>
    </row>
    <row r="195" spans="2:6" ht="12.75">
      <c r="B195" s="160" t="s">
        <v>1902</v>
      </c>
      <c r="C195" s="164" t="s">
        <v>1977</v>
      </c>
      <c r="D195" s="161">
        <v>10000</v>
      </c>
      <c r="E195" s="162">
        <v>0</v>
      </c>
      <c r="F195" s="161">
        <v>10000</v>
      </c>
    </row>
    <row r="196" spans="2:6" ht="12.75">
      <c r="B196" s="160" t="s">
        <v>1902</v>
      </c>
      <c r="C196" s="164" t="s">
        <v>1978</v>
      </c>
      <c r="D196" s="161">
        <v>339000</v>
      </c>
      <c r="E196" s="162">
        <v>0</v>
      </c>
      <c r="F196" s="161">
        <v>339000</v>
      </c>
    </row>
    <row r="197" spans="2:6" ht="12.75">
      <c r="B197" s="160" t="s">
        <v>1979</v>
      </c>
      <c r="C197" s="164" t="s">
        <v>1980</v>
      </c>
      <c r="D197" s="161">
        <v>60000</v>
      </c>
      <c r="E197" s="162">
        <v>0</v>
      </c>
      <c r="F197" s="161">
        <v>60000</v>
      </c>
    </row>
    <row r="198" spans="2:6" ht="12.75">
      <c r="B198" s="160" t="s">
        <v>1981</v>
      </c>
      <c r="C198" s="164" t="s">
        <v>1982</v>
      </c>
      <c r="D198" s="161">
        <v>30000</v>
      </c>
      <c r="E198" s="162">
        <v>0</v>
      </c>
      <c r="F198" s="161">
        <v>30000</v>
      </c>
    </row>
    <row r="199" spans="2:6" ht="12.75">
      <c r="B199" s="160" t="s">
        <v>1983</v>
      </c>
      <c r="C199" s="164" t="s">
        <v>1984</v>
      </c>
      <c r="D199" s="161">
        <v>100000</v>
      </c>
      <c r="E199" s="162">
        <v>0</v>
      </c>
      <c r="F199" s="161">
        <v>100000</v>
      </c>
    </row>
    <row r="200" spans="2:6" ht="12.75">
      <c r="B200" s="160" t="s">
        <v>1985</v>
      </c>
      <c r="C200" s="164" t="s">
        <v>1986</v>
      </c>
      <c r="D200" s="161">
        <v>87163</v>
      </c>
      <c r="E200" s="162">
        <v>0</v>
      </c>
      <c r="F200" s="161">
        <v>87163</v>
      </c>
    </row>
    <row r="201" spans="2:6" ht="12.75">
      <c r="B201" s="160" t="s">
        <v>1987</v>
      </c>
      <c r="C201" s="164" t="s">
        <v>1988</v>
      </c>
      <c r="D201" s="161">
        <v>3000</v>
      </c>
      <c r="E201" s="162">
        <v>0</v>
      </c>
      <c r="F201" s="161">
        <v>3000</v>
      </c>
    </row>
    <row r="202" spans="2:6" ht="12.75">
      <c r="B202" s="160" t="s">
        <v>1989</v>
      </c>
      <c r="C202" s="164" t="s">
        <v>1990</v>
      </c>
      <c r="D202" s="161">
        <v>1400</v>
      </c>
      <c r="E202" s="162">
        <v>0</v>
      </c>
      <c r="F202" s="161">
        <v>1400</v>
      </c>
    </row>
    <row r="203" spans="2:6" ht="12.75">
      <c r="B203" s="160" t="s">
        <v>1991</v>
      </c>
      <c r="C203" s="164" t="s">
        <v>1992</v>
      </c>
      <c r="D203" s="161">
        <v>1510</v>
      </c>
      <c r="E203" s="162">
        <v>0</v>
      </c>
      <c r="F203" s="161">
        <v>1510</v>
      </c>
    </row>
    <row r="204" spans="2:6" ht="12.75">
      <c r="B204" s="160" t="s">
        <v>1993</v>
      </c>
      <c r="C204" s="164" t="s">
        <v>1994</v>
      </c>
      <c r="D204" s="161">
        <v>200000</v>
      </c>
      <c r="E204" s="162">
        <v>0</v>
      </c>
      <c r="F204" s="161">
        <v>200000</v>
      </c>
    </row>
    <row r="205" spans="2:6" ht="12.75">
      <c r="B205" s="160" t="s">
        <v>1995</v>
      </c>
      <c r="C205" s="164" t="s">
        <v>1996</v>
      </c>
      <c r="D205" s="161">
        <v>40000</v>
      </c>
      <c r="E205" s="162">
        <v>0</v>
      </c>
      <c r="F205" s="161">
        <v>40000</v>
      </c>
    </row>
    <row r="206" spans="2:6" ht="12.75">
      <c r="B206" s="160" t="s">
        <v>1997</v>
      </c>
      <c r="C206" s="164" t="s">
        <v>1998</v>
      </c>
      <c r="D206" s="161">
        <v>40000</v>
      </c>
      <c r="E206" s="162">
        <v>0</v>
      </c>
      <c r="F206" s="161">
        <v>40000</v>
      </c>
    </row>
    <row r="207" spans="2:6" ht="12.75">
      <c r="B207" s="160" t="s">
        <v>1999</v>
      </c>
      <c r="C207" s="164" t="s">
        <v>2000</v>
      </c>
      <c r="D207" s="161">
        <v>30000</v>
      </c>
      <c r="E207" s="162">
        <v>0</v>
      </c>
      <c r="F207" s="161">
        <v>30000</v>
      </c>
    </row>
    <row r="208" spans="2:6" ht="12.75">
      <c r="B208" s="160" t="s">
        <v>2001</v>
      </c>
      <c r="C208" s="164" t="s">
        <v>2002</v>
      </c>
      <c r="D208" s="161">
        <v>59000</v>
      </c>
      <c r="E208" s="162">
        <v>0</v>
      </c>
      <c r="F208" s="161">
        <v>59000</v>
      </c>
    </row>
    <row r="209" spans="2:6" ht="12.75">
      <c r="B209" s="160" t="s">
        <v>2003</v>
      </c>
      <c r="C209" s="164" t="s">
        <v>2004</v>
      </c>
      <c r="D209" s="161">
        <v>30000</v>
      </c>
      <c r="E209" s="162">
        <v>0</v>
      </c>
      <c r="F209" s="161">
        <v>30000</v>
      </c>
    </row>
    <row r="210" spans="2:6" ht="12.75">
      <c r="B210" s="160" t="s">
        <v>2005</v>
      </c>
      <c r="C210" s="164" t="s">
        <v>2006</v>
      </c>
      <c r="D210" s="161">
        <v>20000</v>
      </c>
      <c r="E210" s="162">
        <v>0</v>
      </c>
      <c r="F210" s="161">
        <v>20000</v>
      </c>
    </row>
    <row r="211" spans="2:6" ht="12.75">
      <c r="B211" s="160" t="s">
        <v>2007</v>
      </c>
      <c r="C211" s="164" t="s">
        <v>2008</v>
      </c>
      <c r="D211" s="161">
        <v>30000</v>
      </c>
      <c r="E211" s="162">
        <v>0</v>
      </c>
      <c r="F211" s="161">
        <v>30000</v>
      </c>
    </row>
    <row r="212" spans="2:6" ht="12.75">
      <c r="B212" s="160" t="s">
        <v>2009</v>
      </c>
      <c r="C212" s="164" t="s">
        <v>2010</v>
      </c>
      <c r="D212" s="161">
        <v>30000</v>
      </c>
      <c r="E212" s="162">
        <v>0</v>
      </c>
      <c r="F212" s="161">
        <v>30000</v>
      </c>
    </row>
    <row r="213" spans="2:6" ht="12.75">
      <c r="B213" s="160" t="s">
        <v>2011</v>
      </c>
      <c r="C213" s="164" t="s">
        <v>2012</v>
      </c>
      <c r="D213" s="161">
        <v>6500</v>
      </c>
      <c r="E213" s="162">
        <v>0</v>
      </c>
      <c r="F213" s="161">
        <v>6500</v>
      </c>
    </row>
    <row r="214" spans="2:6" ht="12.75">
      <c r="B214" s="160" t="s">
        <v>2013</v>
      </c>
      <c r="C214" s="164" t="s">
        <v>2014</v>
      </c>
      <c r="D214" s="161">
        <v>4980</v>
      </c>
      <c r="E214" s="162">
        <v>0</v>
      </c>
      <c r="F214" s="161">
        <v>4980</v>
      </c>
    </row>
    <row r="215" spans="2:6" ht="12.75">
      <c r="B215" s="160" t="s">
        <v>2015</v>
      </c>
      <c r="C215" s="164" t="s">
        <v>2016</v>
      </c>
      <c r="D215" s="161">
        <v>21557</v>
      </c>
      <c r="E215" s="162">
        <v>0</v>
      </c>
      <c r="F215" s="161">
        <v>21557</v>
      </c>
    </row>
    <row r="216" spans="2:6" ht="12.75">
      <c r="B216" s="160" t="s">
        <v>2017</v>
      </c>
      <c r="C216" s="164" t="s">
        <v>2018</v>
      </c>
      <c r="D216" s="161">
        <v>2528</v>
      </c>
      <c r="E216" s="162">
        <v>0</v>
      </c>
      <c r="F216" s="161">
        <v>2528</v>
      </c>
    </row>
    <row r="217" spans="2:6" ht="12.75">
      <c r="B217" s="160" t="s">
        <v>2019</v>
      </c>
      <c r="C217" s="164" t="s">
        <v>2020</v>
      </c>
      <c r="D217" s="161">
        <v>30000</v>
      </c>
      <c r="E217" s="162">
        <v>0</v>
      </c>
      <c r="F217" s="161">
        <v>30000</v>
      </c>
    </row>
    <row r="218" spans="2:6" ht="12.75">
      <c r="B218" s="160" t="s">
        <v>2021</v>
      </c>
      <c r="C218" s="164" t="s">
        <v>2022</v>
      </c>
      <c r="D218" s="161">
        <v>30000</v>
      </c>
      <c r="E218" s="162">
        <v>0</v>
      </c>
      <c r="F218" s="161">
        <v>30000</v>
      </c>
    </row>
    <row r="219" spans="2:6" ht="12.75">
      <c r="B219" s="160" t="s">
        <v>2023</v>
      </c>
      <c r="C219" s="164" t="s">
        <v>2024</v>
      </c>
      <c r="D219" s="161">
        <v>30000</v>
      </c>
      <c r="E219" s="162">
        <v>0</v>
      </c>
      <c r="F219" s="161">
        <v>30000</v>
      </c>
    </row>
    <row r="220" spans="2:6" ht="12.75">
      <c r="B220" s="160" t="s">
        <v>2025</v>
      </c>
      <c r="C220" s="164" t="s">
        <v>2026</v>
      </c>
      <c r="D220" s="161">
        <v>60000</v>
      </c>
      <c r="E220" s="162">
        <v>0</v>
      </c>
      <c r="F220" s="161">
        <v>60000</v>
      </c>
    </row>
    <row r="221" spans="2:6" ht="12.75">
      <c r="B221" s="160" t="s">
        <v>2027</v>
      </c>
      <c r="C221" s="164" t="s">
        <v>2028</v>
      </c>
      <c r="D221" s="161">
        <v>30000</v>
      </c>
      <c r="E221" s="162">
        <v>0</v>
      </c>
      <c r="F221" s="161">
        <v>30000</v>
      </c>
    </row>
    <row r="222" spans="2:6" ht="12.75">
      <c r="B222" s="160" t="s">
        <v>2029</v>
      </c>
      <c r="C222" s="164" t="s">
        <v>2030</v>
      </c>
      <c r="D222" s="161">
        <v>40000</v>
      </c>
      <c r="E222" s="162">
        <v>0</v>
      </c>
      <c r="F222" s="161">
        <v>40000</v>
      </c>
    </row>
    <row r="223" spans="2:6" ht="12.75">
      <c r="B223" s="160" t="s">
        <v>2031</v>
      </c>
      <c r="C223" s="164" t="s">
        <v>2032</v>
      </c>
      <c r="D223" s="161">
        <v>30000</v>
      </c>
      <c r="E223" s="162">
        <v>0</v>
      </c>
      <c r="F223" s="161">
        <v>30000</v>
      </c>
    </row>
    <row r="224" spans="2:6" ht="12.75">
      <c r="B224" s="160" t="s">
        <v>2033</v>
      </c>
      <c r="C224" s="164" t="s">
        <v>2034</v>
      </c>
      <c r="D224" s="161">
        <v>30000</v>
      </c>
      <c r="E224" s="162">
        <v>0</v>
      </c>
      <c r="F224" s="161">
        <v>30000</v>
      </c>
    </row>
    <row r="225" spans="2:6" ht="12.75">
      <c r="B225" s="160" t="s">
        <v>2035</v>
      </c>
      <c r="C225" s="164" t="s">
        <v>2036</v>
      </c>
      <c r="D225" s="161">
        <v>50000</v>
      </c>
      <c r="E225" s="162">
        <v>0</v>
      </c>
      <c r="F225" s="161">
        <v>50000</v>
      </c>
    </row>
    <row r="226" spans="2:6" ht="12.75">
      <c r="B226" s="160" t="s">
        <v>2037</v>
      </c>
      <c r="C226" s="164" t="s">
        <v>2038</v>
      </c>
      <c r="D226" s="161">
        <v>3000</v>
      </c>
      <c r="E226" s="162">
        <v>0</v>
      </c>
      <c r="F226" s="161">
        <v>3000</v>
      </c>
    </row>
    <row r="227" spans="2:6" ht="12.75">
      <c r="B227" s="160" t="s">
        <v>2039</v>
      </c>
      <c r="C227" s="164" t="s">
        <v>2040</v>
      </c>
      <c r="D227" s="161">
        <v>30000</v>
      </c>
      <c r="E227" s="162">
        <v>0</v>
      </c>
      <c r="F227" s="161">
        <v>30000</v>
      </c>
    </row>
    <row r="228" spans="2:6" ht="12.75">
      <c r="B228" s="160" t="s">
        <v>2041</v>
      </c>
      <c r="C228" s="164" t="s">
        <v>2042</v>
      </c>
      <c r="D228" s="161">
        <v>235000</v>
      </c>
      <c r="E228" s="162">
        <v>0</v>
      </c>
      <c r="F228" s="161">
        <v>235000</v>
      </c>
    </row>
    <row r="229" spans="2:6" ht="12.75">
      <c r="B229" s="160" t="s">
        <v>2043</v>
      </c>
      <c r="C229" s="164" t="s">
        <v>2044</v>
      </c>
      <c r="D229" s="161">
        <v>2000</v>
      </c>
      <c r="E229" s="162">
        <v>0</v>
      </c>
      <c r="F229" s="161">
        <v>2000</v>
      </c>
    </row>
    <row r="230" spans="2:6" ht="12.75">
      <c r="B230" s="160" t="s">
        <v>2045</v>
      </c>
      <c r="C230" s="164" t="s">
        <v>2046</v>
      </c>
      <c r="D230" s="161">
        <v>3000</v>
      </c>
      <c r="E230" s="162">
        <v>0</v>
      </c>
      <c r="F230" s="161">
        <v>3000</v>
      </c>
    </row>
    <row r="231" spans="2:6" ht="12.75">
      <c r="B231" s="160"/>
      <c r="C231" s="164"/>
      <c r="D231" s="163">
        <f>SUM(D111:D230)</f>
        <v>40110217</v>
      </c>
      <c r="E231" s="163">
        <f>SUM(E111:E230)</f>
        <v>0</v>
      </c>
      <c r="F231" s="163">
        <f>SUM(F111:F230)</f>
        <v>40110217</v>
      </c>
    </row>
    <row r="232" ht="12.75">
      <c r="A232" s="154" t="s">
        <v>2047</v>
      </c>
    </row>
    <row r="233" ht="12.75">
      <c r="A233" s="155" t="s">
        <v>1416</v>
      </c>
    </row>
    <row r="234" spans="2:6" ht="12.75">
      <c r="B234" s="160" t="s">
        <v>2048</v>
      </c>
      <c r="D234" s="161">
        <v>30000</v>
      </c>
      <c r="E234" s="161">
        <v>667</v>
      </c>
      <c r="F234" s="161">
        <v>29333</v>
      </c>
    </row>
    <row r="235" spans="2:6" ht="12.75">
      <c r="B235" s="160" t="s">
        <v>2049</v>
      </c>
      <c r="D235" s="161">
        <v>2500000</v>
      </c>
      <c r="E235" s="161">
        <v>91920</v>
      </c>
      <c r="F235" s="161">
        <v>2408080</v>
      </c>
    </row>
    <row r="236" spans="2:6" ht="12.75">
      <c r="B236" s="160" t="s">
        <v>2050</v>
      </c>
      <c r="D236" s="161">
        <v>30000</v>
      </c>
      <c r="E236" s="161">
        <v>667</v>
      </c>
      <c r="F236" s="161">
        <v>29333</v>
      </c>
    </row>
    <row r="237" spans="2:6" ht="12.75">
      <c r="B237" s="160" t="s">
        <v>2051</v>
      </c>
      <c r="C237" s="164" t="s">
        <v>1901</v>
      </c>
      <c r="D237" s="161">
        <v>1118000</v>
      </c>
      <c r="E237" s="161">
        <v>381297</v>
      </c>
      <c r="F237" s="161">
        <v>736703</v>
      </c>
    </row>
    <row r="238" spans="2:6" ht="12.75">
      <c r="B238" s="160" t="s">
        <v>2052</v>
      </c>
      <c r="C238" s="164" t="s">
        <v>2002</v>
      </c>
      <c r="D238" s="161">
        <v>40560068</v>
      </c>
      <c r="E238" s="161">
        <v>5284633</v>
      </c>
      <c r="F238" s="161">
        <v>35275435</v>
      </c>
    </row>
    <row r="239" spans="2:6" ht="12.75">
      <c r="B239" s="160" t="s">
        <v>2053</v>
      </c>
      <c r="C239" s="164"/>
      <c r="D239" s="161">
        <v>18388359</v>
      </c>
      <c r="E239" s="161">
        <v>3456034</v>
      </c>
      <c r="F239" s="161">
        <v>14932325</v>
      </c>
    </row>
    <row r="240" spans="2:6" ht="12.75">
      <c r="B240" s="160" t="s">
        <v>2054</v>
      </c>
      <c r="C240" s="164" t="s">
        <v>2006</v>
      </c>
      <c r="D240" s="161">
        <v>30000</v>
      </c>
      <c r="E240" s="161">
        <v>6649</v>
      </c>
      <c r="F240" s="161">
        <v>23351</v>
      </c>
    </row>
    <row r="241" spans="2:6" ht="12.75">
      <c r="B241" s="160" t="s">
        <v>2055</v>
      </c>
      <c r="C241" s="164" t="s">
        <v>2012</v>
      </c>
      <c r="D241" s="161">
        <v>906930</v>
      </c>
      <c r="E241" s="161">
        <v>137529</v>
      </c>
      <c r="F241" s="161">
        <v>769401</v>
      </c>
    </row>
    <row r="242" spans="2:6" ht="12.75">
      <c r="B242" s="160" t="s">
        <v>2056</v>
      </c>
      <c r="C242" s="164" t="s">
        <v>2014</v>
      </c>
      <c r="D242" s="161">
        <v>2236787</v>
      </c>
      <c r="E242" s="161">
        <v>359323</v>
      </c>
      <c r="F242" s="161">
        <v>1877464</v>
      </c>
    </row>
    <row r="243" spans="2:6" ht="12.75">
      <c r="B243" s="160" t="s">
        <v>2057</v>
      </c>
      <c r="C243" s="164" t="s">
        <v>2058</v>
      </c>
      <c r="D243" s="161">
        <v>250000</v>
      </c>
      <c r="E243" s="161">
        <v>59912</v>
      </c>
      <c r="F243" s="161">
        <v>190088</v>
      </c>
    </row>
    <row r="244" spans="2:6" ht="12.75">
      <c r="B244" s="160" t="s">
        <v>2059</v>
      </c>
      <c r="C244" s="164" t="s">
        <v>2060</v>
      </c>
      <c r="D244" s="161">
        <v>550000</v>
      </c>
      <c r="E244" s="161">
        <v>22234</v>
      </c>
      <c r="F244" s="161">
        <v>527766</v>
      </c>
    </row>
    <row r="245" spans="2:6" ht="12.75">
      <c r="B245" s="160" t="s">
        <v>2061</v>
      </c>
      <c r="C245" s="164" t="s">
        <v>2062</v>
      </c>
      <c r="D245" s="161">
        <v>30000</v>
      </c>
      <c r="E245" s="161">
        <v>1202</v>
      </c>
      <c r="F245" s="161">
        <v>28798</v>
      </c>
    </row>
    <row r="246" spans="2:6" ht="12.75">
      <c r="B246" s="160" t="s">
        <v>2063</v>
      </c>
      <c r="C246" s="164" t="s">
        <v>2064</v>
      </c>
      <c r="D246" s="161">
        <v>10000000</v>
      </c>
      <c r="E246" s="161">
        <v>1568332</v>
      </c>
      <c r="F246" s="161">
        <v>8431668</v>
      </c>
    </row>
    <row r="247" spans="2:6" ht="12.75">
      <c r="B247" s="160" t="s">
        <v>2065</v>
      </c>
      <c r="C247" s="164" t="s">
        <v>2066</v>
      </c>
      <c r="D247" s="161">
        <v>30000</v>
      </c>
      <c r="E247" s="161">
        <v>1202</v>
      </c>
      <c r="F247" s="161">
        <v>28798</v>
      </c>
    </row>
    <row r="248" spans="2:6" ht="12.75">
      <c r="B248" s="160" t="s">
        <v>2067</v>
      </c>
      <c r="C248" s="164" t="s">
        <v>2068</v>
      </c>
      <c r="D248" s="161">
        <v>30000</v>
      </c>
      <c r="E248" s="161">
        <v>1202</v>
      </c>
      <c r="F248" s="161">
        <v>28798</v>
      </c>
    </row>
    <row r="249" spans="2:6" ht="12.75">
      <c r="B249" s="160" t="s">
        <v>2069</v>
      </c>
      <c r="C249" s="164" t="s">
        <v>2070</v>
      </c>
      <c r="D249" s="161">
        <v>30000</v>
      </c>
      <c r="E249" s="161">
        <v>1202</v>
      </c>
      <c r="F249" s="161">
        <v>28798</v>
      </c>
    </row>
    <row r="250" spans="2:6" ht="12.75">
      <c r="B250" s="160" t="s">
        <v>2071</v>
      </c>
      <c r="C250" s="164" t="s">
        <v>2072</v>
      </c>
      <c r="D250" s="161">
        <v>500000</v>
      </c>
      <c r="E250" s="161">
        <v>23970</v>
      </c>
      <c r="F250" s="161">
        <v>476030</v>
      </c>
    </row>
    <row r="251" spans="2:6" ht="12.75">
      <c r="B251" s="160" t="s">
        <v>2073</v>
      </c>
      <c r="C251" s="164" t="s">
        <v>2016</v>
      </c>
      <c r="D251" s="161">
        <v>20185730</v>
      </c>
      <c r="E251" s="161">
        <v>6079768</v>
      </c>
      <c r="F251" s="161">
        <v>14105962</v>
      </c>
    </row>
    <row r="252" spans="2:6" ht="12.75">
      <c r="B252" s="160" t="s">
        <v>2074</v>
      </c>
      <c r="C252" s="164" t="s">
        <v>2044</v>
      </c>
      <c r="D252" s="161">
        <v>3460991</v>
      </c>
      <c r="E252" s="161">
        <v>745968</v>
      </c>
      <c r="F252" s="161">
        <v>2715023</v>
      </c>
    </row>
    <row r="253" spans="2:6" ht="12.75">
      <c r="B253" s="160" t="s">
        <v>2075</v>
      </c>
      <c r="C253" s="164" t="s">
        <v>2046</v>
      </c>
      <c r="D253" s="161">
        <v>2260000</v>
      </c>
      <c r="E253" s="161">
        <v>541569</v>
      </c>
      <c r="F253" s="161">
        <v>1718431</v>
      </c>
    </row>
    <row r="254" spans="2:6" ht="12.75">
      <c r="B254" s="160" t="s">
        <v>2076</v>
      </c>
      <c r="C254" s="164" t="s">
        <v>1992</v>
      </c>
      <c r="D254" s="161">
        <v>3054490</v>
      </c>
      <c r="E254" s="161">
        <v>1394927</v>
      </c>
      <c r="F254" s="161">
        <v>1659563</v>
      </c>
    </row>
    <row r="255" spans="2:6" ht="12.75">
      <c r="B255" s="160" t="s">
        <v>2077</v>
      </c>
      <c r="C255" s="164" t="s">
        <v>1988</v>
      </c>
      <c r="D255" s="161">
        <v>620268</v>
      </c>
      <c r="E255" s="161">
        <v>303918</v>
      </c>
      <c r="F255" s="161">
        <v>316350</v>
      </c>
    </row>
    <row r="256" spans="2:6" ht="12.75">
      <c r="B256" s="160" t="s">
        <v>2078</v>
      </c>
      <c r="C256" s="164" t="s">
        <v>2018</v>
      </c>
      <c r="D256" s="161">
        <v>2024875</v>
      </c>
      <c r="E256" s="161">
        <v>919714</v>
      </c>
      <c r="F256" s="161">
        <v>1105161</v>
      </c>
    </row>
    <row r="257" spans="2:6" ht="12.75">
      <c r="B257" s="160" t="s">
        <v>2079</v>
      </c>
      <c r="C257" s="164" t="s">
        <v>2038</v>
      </c>
      <c r="D257" s="161">
        <v>3839293</v>
      </c>
      <c r="E257" s="161">
        <v>996441</v>
      </c>
      <c r="F257" s="161">
        <v>2842852</v>
      </c>
    </row>
    <row r="258" spans="4:6" ht="12.75">
      <c r="D258" s="163">
        <f>SUM(D234:D257)</f>
        <v>112665791</v>
      </c>
      <c r="E258" s="163">
        <f>SUM(E234:E257)</f>
        <v>22380280</v>
      </c>
      <c r="F258" s="163">
        <f>SUM(F234:F257)</f>
        <v>90285511</v>
      </c>
    </row>
    <row r="259" ht="12.75">
      <c r="A259" s="154" t="s">
        <v>2080</v>
      </c>
    </row>
    <row r="260" ht="12.75">
      <c r="A260" s="155" t="s">
        <v>1416</v>
      </c>
    </row>
    <row r="261" spans="2:6" ht="12.75">
      <c r="B261" s="160" t="s">
        <v>2081</v>
      </c>
      <c r="C261" s="164" t="s">
        <v>1990</v>
      </c>
      <c r="D261" s="167">
        <v>1555881</v>
      </c>
      <c r="E261" s="167">
        <v>1555881</v>
      </c>
      <c r="F261" s="167">
        <v>0</v>
      </c>
    </row>
    <row r="263" ht="12.75">
      <c r="A263" s="154" t="s">
        <v>2082</v>
      </c>
    </row>
    <row r="264" ht="12.75">
      <c r="A264" s="155" t="s">
        <v>1416</v>
      </c>
    </row>
    <row r="265" spans="2:6" ht="12.75">
      <c r="B265" s="160" t="s">
        <v>2083</v>
      </c>
      <c r="C265" s="156" t="s">
        <v>2058</v>
      </c>
      <c r="D265" s="161">
        <v>4626818</v>
      </c>
      <c r="E265" s="161">
        <v>901754</v>
      </c>
      <c r="F265" s="161">
        <v>3725064</v>
      </c>
    </row>
    <row r="266" spans="2:6" ht="12.75">
      <c r="B266" s="160" t="s">
        <v>2084</v>
      </c>
      <c r="C266" s="156" t="s">
        <v>1901</v>
      </c>
      <c r="D266" s="161">
        <v>815000</v>
      </c>
      <c r="E266" s="161">
        <v>238692</v>
      </c>
      <c r="F266" s="161">
        <v>576308</v>
      </c>
    </row>
    <row r="267" spans="2:6" ht="12.75">
      <c r="B267" s="160" t="s">
        <v>2085</v>
      </c>
      <c r="C267" s="156" t="s">
        <v>2086</v>
      </c>
      <c r="D267" s="161">
        <v>285443</v>
      </c>
      <c r="E267" s="161">
        <v>186860</v>
      </c>
      <c r="F267" s="161">
        <v>98583</v>
      </c>
    </row>
    <row r="268" spans="2:6" ht="12.75">
      <c r="B268" s="160" t="s">
        <v>2087</v>
      </c>
      <c r="C268" s="156" t="s">
        <v>2088</v>
      </c>
      <c r="D268" s="161">
        <v>195000</v>
      </c>
      <c r="E268" s="161">
        <v>181246</v>
      </c>
      <c r="F268" s="161">
        <v>13754</v>
      </c>
    </row>
    <row r="269" spans="2:6" ht="12.75">
      <c r="B269" s="160" t="s">
        <v>2089</v>
      </c>
      <c r="C269" s="156" t="s">
        <v>2090</v>
      </c>
      <c r="D269" s="161">
        <v>2999054</v>
      </c>
      <c r="E269" s="161">
        <v>516971</v>
      </c>
      <c r="F269" s="161">
        <v>2482083</v>
      </c>
    </row>
    <row r="270" spans="2:6" ht="12.75">
      <c r="B270" s="160"/>
      <c r="D270" s="167">
        <f>SUM(D265:D269)</f>
        <v>8921315</v>
      </c>
      <c r="E270" s="167">
        <f>SUM(E265:E269)</f>
        <v>2025523</v>
      </c>
      <c r="F270" s="167">
        <f>SUM(F265:F269)</f>
        <v>6895792</v>
      </c>
    </row>
    <row r="272" ht="12.75">
      <c r="A272" s="154" t="s">
        <v>2091</v>
      </c>
    </row>
    <row r="273" ht="12.75">
      <c r="A273" s="155" t="s">
        <v>1416</v>
      </c>
    </row>
    <row r="274" spans="2:6" ht="12.75">
      <c r="B274" s="160" t="s">
        <v>2092</v>
      </c>
      <c r="C274" s="164" t="s">
        <v>2012</v>
      </c>
      <c r="D274" s="161">
        <v>3500</v>
      </c>
      <c r="E274" s="161">
        <v>3500</v>
      </c>
      <c r="F274" s="161">
        <v>0</v>
      </c>
    </row>
    <row r="275" spans="2:6" ht="12.75">
      <c r="B275" s="160" t="s">
        <v>2093</v>
      </c>
      <c r="C275" s="164" t="s">
        <v>2094</v>
      </c>
      <c r="D275" s="161">
        <v>45472</v>
      </c>
      <c r="E275" s="161">
        <v>45472</v>
      </c>
      <c r="F275" s="161">
        <v>0</v>
      </c>
    </row>
    <row r="276" spans="2:6" ht="12.75">
      <c r="B276" s="160"/>
      <c r="C276" s="164"/>
      <c r="D276" s="167">
        <f>SUM(D274:D275)</f>
        <v>48972</v>
      </c>
      <c r="E276" s="167">
        <f>SUM(E274:E275)</f>
        <v>48972</v>
      </c>
      <c r="F276" s="167">
        <f>SUM(F274:F275)</f>
        <v>0</v>
      </c>
    </row>
    <row r="278" ht="12.75">
      <c r="A278" s="154" t="s">
        <v>2095</v>
      </c>
    </row>
    <row r="279" spans="2:6" ht="12.75">
      <c r="B279" s="160" t="s">
        <v>2096</v>
      </c>
      <c r="C279" s="156" t="s">
        <v>2058</v>
      </c>
      <c r="D279" s="161">
        <v>250000</v>
      </c>
      <c r="E279" s="155">
        <v>0</v>
      </c>
      <c r="F279" s="161">
        <v>250000</v>
      </c>
    </row>
    <row r="280" spans="2:6" ht="12.75">
      <c r="B280" s="160" t="s">
        <v>2097</v>
      </c>
      <c r="C280" s="156" t="s">
        <v>2058</v>
      </c>
      <c r="D280" s="161">
        <v>6950000</v>
      </c>
      <c r="E280" s="155">
        <v>0</v>
      </c>
      <c r="F280" s="161">
        <v>6950000</v>
      </c>
    </row>
    <row r="281" spans="2:6" ht="12.75">
      <c r="B281" s="160"/>
      <c r="D281" s="167">
        <f>SUM(D279:D280)</f>
        <v>7200000</v>
      </c>
      <c r="E281" s="167">
        <f>SUM(E279:E280)</f>
        <v>0</v>
      </c>
      <c r="F281" s="167">
        <f>SUM(F279:F280)</f>
        <v>7200000</v>
      </c>
    </row>
    <row r="283" ht="12.75">
      <c r="A283" s="154" t="s">
        <v>2098</v>
      </c>
    </row>
    <row r="284" ht="12.75">
      <c r="A284" s="155" t="s">
        <v>1821</v>
      </c>
    </row>
    <row r="285" spans="2:6" ht="12.75">
      <c r="B285" s="160" t="s">
        <v>0</v>
      </c>
      <c r="C285" s="164"/>
      <c r="D285" s="161">
        <v>20000</v>
      </c>
      <c r="E285" s="161">
        <v>0</v>
      </c>
      <c r="F285" s="161">
        <v>20000</v>
      </c>
    </row>
    <row r="286" spans="2:6" ht="12.75">
      <c r="B286" s="160" t="s">
        <v>1</v>
      </c>
      <c r="C286" s="164"/>
      <c r="D286" s="161">
        <v>60000</v>
      </c>
      <c r="E286" s="161">
        <v>0</v>
      </c>
      <c r="F286" s="161">
        <v>60000</v>
      </c>
    </row>
    <row r="287" spans="4:6" ht="12.75">
      <c r="D287" s="163">
        <f>SUM(D285:D286)</f>
        <v>80000</v>
      </c>
      <c r="E287" s="163">
        <f>SUM(E285:E286)</f>
        <v>0</v>
      </c>
      <c r="F287" s="163">
        <f>SUM(F285:F286)</f>
        <v>80000</v>
      </c>
    </row>
    <row r="288" ht="12.75">
      <c r="A288" s="154" t="s">
        <v>2</v>
      </c>
    </row>
    <row r="289" ht="12.75">
      <c r="A289" s="155" t="s">
        <v>1416</v>
      </c>
    </row>
    <row r="290" spans="2:6" ht="12.75">
      <c r="B290" s="160" t="s">
        <v>3</v>
      </c>
      <c r="C290" s="164"/>
      <c r="D290" s="161">
        <v>178500</v>
      </c>
      <c r="E290" s="161">
        <v>152009</v>
      </c>
      <c r="F290" s="161">
        <v>26491</v>
      </c>
    </row>
    <row r="291" spans="2:6" ht="12.75">
      <c r="B291" s="160" t="s">
        <v>4</v>
      </c>
      <c r="C291" s="164"/>
      <c r="D291" s="161">
        <v>389500</v>
      </c>
      <c r="E291" s="161">
        <v>331696</v>
      </c>
      <c r="F291" s="161">
        <v>57804</v>
      </c>
    </row>
    <row r="292" spans="2:6" ht="12.75">
      <c r="B292" s="160" t="s">
        <v>5</v>
      </c>
      <c r="C292" s="164"/>
      <c r="D292" s="161">
        <v>318000</v>
      </c>
      <c r="E292" s="161">
        <v>207809</v>
      </c>
      <c r="F292" s="161">
        <v>47191</v>
      </c>
    </row>
    <row r="293" spans="2:6" ht="12.75">
      <c r="B293" s="160" t="s">
        <v>6</v>
      </c>
      <c r="C293" s="164"/>
      <c r="D293" s="161">
        <v>204605</v>
      </c>
      <c r="E293" s="161">
        <v>174243</v>
      </c>
      <c r="F293" s="161">
        <v>30362</v>
      </c>
    </row>
    <row r="294" spans="2:6" ht="12.75">
      <c r="B294" s="160" t="s">
        <v>7</v>
      </c>
      <c r="C294" s="164"/>
      <c r="D294" s="161">
        <v>195250</v>
      </c>
      <c r="E294" s="161">
        <v>166276</v>
      </c>
      <c r="F294" s="161">
        <v>28974</v>
      </c>
    </row>
    <row r="295" spans="2:6" ht="12.75">
      <c r="B295" s="160" t="s">
        <v>8</v>
      </c>
      <c r="C295" s="164"/>
      <c r="D295" s="161">
        <v>106299</v>
      </c>
      <c r="E295" s="161">
        <v>90524</v>
      </c>
      <c r="F295" s="161">
        <v>15775</v>
      </c>
    </row>
    <row r="296" spans="2:6" ht="12.75">
      <c r="B296" s="160" t="s">
        <v>9</v>
      </c>
      <c r="C296" s="164"/>
      <c r="D296" s="168">
        <v>134990</v>
      </c>
      <c r="E296" s="168">
        <v>134960</v>
      </c>
      <c r="F296" s="168">
        <v>30</v>
      </c>
    </row>
    <row r="297" ht="12.75">
      <c r="A297" s="155" t="s">
        <v>1821</v>
      </c>
    </row>
    <row r="298" spans="2:6" ht="12.75">
      <c r="B298" s="160" t="s">
        <v>10</v>
      </c>
      <c r="C298" s="164"/>
      <c r="D298" s="161">
        <v>40000</v>
      </c>
      <c r="E298" s="161">
        <v>27919</v>
      </c>
      <c r="F298" s="161">
        <v>12081</v>
      </c>
    </row>
    <row r="299" spans="2:6" ht="12.75">
      <c r="B299" s="160" t="s">
        <v>11</v>
      </c>
      <c r="C299" s="164"/>
      <c r="D299" s="161">
        <v>92568</v>
      </c>
      <c r="E299" s="161">
        <v>71466</v>
      </c>
      <c r="F299" s="161">
        <v>21102</v>
      </c>
    </row>
    <row r="300" ht="12.75">
      <c r="A300" s="155" t="s">
        <v>1840</v>
      </c>
    </row>
    <row r="301" spans="2:6" ht="12.75">
      <c r="B301" s="160" t="s">
        <v>12</v>
      </c>
      <c r="C301" s="164"/>
      <c r="D301" s="162">
        <v>456000</v>
      </c>
      <c r="E301" s="162">
        <v>388532</v>
      </c>
      <c r="F301" s="161">
        <v>67468</v>
      </c>
    </row>
    <row r="302" spans="2:6" ht="12.75">
      <c r="B302" s="160" t="s">
        <v>13</v>
      </c>
      <c r="C302" s="164"/>
      <c r="D302" s="162">
        <v>204490</v>
      </c>
      <c r="E302" s="162">
        <v>174234</v>
      </c>
      <c r="F302" s="161">
        <v>30256</v>
      </c>
    </row>
    <row r="303" spans="2:6" ht="12.75">
      <c r="B303" s="160" t="s">
        <v>14</v>
      </c>
      <c r="C303" s="164"/>
      <c r="D303" s="162">
        <v>102245</v>
      </c>
      <c r="E303" s="162">
        <v>87118</v>
      </c>
      <c r="F303" s="161">
        <v>15127</v>
      </c>
    </row>
    <row r="304" spans="2:6" ht="12.75">
      <c r="B304" s="160"/>
      <c r="C304" s="164"/>
      <c r="D304" s="166">
        <f>SUM(D290:D303)</f>
        <v>2422447</v>
      </c>
      <c r="E304" s="166">
        <f>SUM(E290:E303)</f>
        <v>2006786</v>
      </c>
      <c r="F304" s="166">
        <f>SUM(F290:F303)</f>
        <v>352661</v>
      </c>
    </row>
    <row r="306" ht="12.75">
      <c r="A306" s="154" t="s">
        <v>15</v>
      </c>
    </row>
    <row r="307" ht="12.75">
      <c r="A307" s="155" t="s">
        <v>1416</v>
      </c>
    </row>
    <row r="308" spans="2:6" ht="12.75">
      <c r="B308" s="160" t="s">
        <v>16</v>
      </c>
      <c r="C308" s="164"/>
      <c r="D308" s="161">
        <v>1875000</v>
      </c>
      <c r="E308" s="161">
        <v>1875000</v>
      </c>
      <c r="F308" s="161">
        <v>0</v>
      </c>
    </row>
    <row r="309" spans="2:6" ht="12.75">
      <c r="B309" s="160" t="s">
        <v>17</v>
      </c>
      <c r="C309" s="164"/>
      <c r="D309" s="161">
        <v>190000</v>
      </c>
      <c r="E309" s="161">
        <v>190000</v>
      </c>
      <c r="F309" s="161">
        <v>0</v>
      </c>
    </row>
    <row r="310" spans="2:6" ht="12.75">
      <c r="B310" s="160" t="s">
        <v>18</v>
      </c>
      <c r="C310" s="164"/>
      <c r="D310" s="161">
        <v>1190000</v>
      </c>
      <c r="E310" s="161">
        <v>1190000</v>
      </c>
      <c r="F310" s="161">
        <v>0</v>
      </c>
    </row>
    <row r="311" spans="2:6" ht="12.75">
      <c r="B311" s="160" t="s">
        <v>19</v>
      </c>
      <c r="C311" s="164"/>
      <c r="D311" s="161">
        <v>348749</v>
      </c>
      <c r="E311" s="161">
        <v>348749</v>
      </c>
      <c r="F311" s="161">
        <v>0</v>
      </c>
    </row>
    <row r="312" spans="2:6" ht="12.75">
      <c r="B312" s="160" t="s">
        <v>20</v>
      </c>
      <c r="C312" s="164"/>
      <c r="D312" s="161">
        <v>24864</v>
      </c>
      <c r="E312" s="161">
        <v>24864</v>
      </c>
      <c r="F312" s="161">
        <v>0</v>
      </c>
    </row>
    <row r="313" spans="2:6" ht="12.75">
      <c r="B313" s="160" t="s">
        <v>21</v>
      </c>
      <c r="C313" s="164"/>
      <c r="D313" s="161">
        <v>4239063</v>
      </c>
      <c r="E313" s="161">
        <v>4239063</v>
      </c>
      <c r="F313" s="161">
        <v>0</v>
      </c>
    </row>
    <row r="314" spans="2:6" ht="12.75">
      <c r="B314" s="160" t="s">
        <v>22</v>
      </c>
      <c r="C314" s="164"/>
      <c r="D314" s="161">
        <v>34416</v>
      </c>
      <c r="E314" s="161">
        <v>34416</v>
      </c>
      <c r="F314" s="161">
        <v>0</v>
      </c>
    </row>
    <row r="315" spans="2:6" ht="12.75">
      <c r="B315" s="160" t="s">
        <v>22</v>
      </c>
      <c r="C315" s="164"/>
      <c r="D315" s="161">
        <v>124990</v>
      </c>
      <c r="E315" s="161">
        <v>124990</v>
      </c>
      <c r="F315" s="161">
        <v>0</v>
      </c>
    </row>
    <row r="316" spans="2:6" ht="12.75">
      <c r="B316" s="160" t="s">
        <v>23</v>
      </c>
      <c r="C316" s="164"/>
      <c r="D316" s="161">
        <v>94000</v>
      </c>
      <c r="E316" s="161">
        <v>94000</v>
      </c>
      <c r="F316" s="161">
        <v>0</v>
      </c>
    </row>
    <row r="317" spans="2:6" ht="12.75">
      <c r="B317" s="160" t="s">
        <v>24</v>
      </c>
      <c r="C317" s="164"/>
      <c r="D317" s="161">
        <v>700000</v>
      </c>
      <c r="E317" s="161">
        <v>700000</v>
      </c>
      <c r="F317" s="161">
        <v>0</v>
      </c>
    </row>
    <row r="318" spans="2:6" ht="12.75">
      <c r="B318" s="160" t="s">
        <v>25</v>
      </c>
      <c r="C318" s="164"/>
      <c r="D318" s="161">
        <v>53990</v>
      </c>
      <c r="E318" s="161">
        <v>53990</v>
      </c>
      <c r="F318" s="161">
        <v>0</v>
      </c>
    </row>
    <row r="319" spans="2:6" ht="12.75">
      <c r="B319" s="160" t="s">
        <v>26</v>
      </c>
      <c r="C319" s="164"/>
      <c r="D319" s="161">
        <v>215000</v>
      </c>
      <c r="E319" s="161">
        <v>215000</v>
      </c>
      <c r="F319" s="161">
        <v>0</v>
      </c>
    </row>
    <row r="320" spans="2:6" ht="12.75">
      <c r="B320" s="160" t="s">
        <v>27</v>
      </c>
      <c r="C320" s="164"/>
      <c r="D320" s="161">
        <v>162100</v>
      </c>
      <c r="E320" s="161">
        <v>162100</v>
      </c>
      <c r="F320" s="161">
        <v>0</v>
      </c>
    </row>
    <row r="321" spans="2:6" ht="12.75">
      <c r="B321" s="160" t="s">
        <v>27</v>
      </c>
      <c r="C321" s="164"/>
      <c r="D321" s="161">
        <v>241274</v>
      </c>
      <c r="E321" s="161">
        <v>241274</v>
      </c>
      <c r="F321" s="161">
        <v>0</v>
      </c>
    </row>
    <row r="322" spans="2:6" ht="12.75">
      <c r="B322" s="160" t="s">
        <v>28</v>
      </c>
      <c r="C322" s="164"/>
      <c r="D322" s="161">
        <v>163500</v>
      </c>
      <c r="E322" s="161">
        <v>163500</v>
      </c>
      <c r="F322" s="161">
        <v>0</v>
      </c>
    </row>
    <row r="323" spans="2:6" ht="12.75">
      <c r="B323" s="160" t="s">
        <v>29</v>
      </c>
      <c r="C323" s="164"/>
      <c r="D323" s="161">
        <v>264000</v>
      </c>
      <c r="E323" s="161">
        <v>264000</v>
      </c>
      <c r="F323" s="161">
        <v>0</v>
      </c>
    </row>
    <row r="324" spans="2:6" ht="12.75">
      <c r="B324" s="160" t="s">
        <v>30</v>
      </c>
      <c r="C324" s="164"/>
      <c r="D324" s="161">
        <v>1599350</v>
      </c>
      <c r="E324" s="161">
        <v>1599350</v>
      </c>
      <c r="F324" s="161">
        <v>0</v>
      </c>
    </row>
    <row r="325" spans="2:6" ht="12.75">
      <c r="B325" s="160" t="s">
        <v>31</v>
      </c>
      <c r="C325" s="164"/>
      <c r="D325" s="161">
        <v>11338250</v>
      </c>
      <c r="E325" s="161">
        <v>11338250</v>
      </c>
      <c r="F325" s="161">
        <v>0</v>
      </c>
    </row>
    <row r="326" spans="2:6" ht="12.75">
      <c r="B326" s="160" t="s">
        <v>32</v>
      </c>
      <c r="C326" s="164"/>
      <c r="D326" s="161">
        <v>104625</v>
      </c>
      <c r="E326" s="161">
        <v>104625</v>
      </c>
      <c r="F326" s="161">
        <v>0</v>
      </c>
    </row>
    <row r="327" spans="2:6" ht="12.75">
      <c r="B327" s="160" t="s">
        <v>33</v>
      </c>
      <c r="C327" s="164"/>
      <c r="D327" s="161">
        <v>156000</v>
      </c>
      <c r="E327" s="161">
        <v>156000</v>
      </c>
      <c r="F327" s="161">
        <v>0</v>
      </c>
    </row>
    <row r="328" spans="2:6" ht="12.75">
      <c r="B328" s="160" t="s">
        <v>34</v>
      </c>
      <c r="C328" s="164"/>
      <c r="D328" s="161">
        <v>218900</v>
      </c>
      <c r="E328" s="161">
        <v>218900</v>
      </c>
      <c r="F328" s="161">
        <v>0</v>
      </c>
    </row>
    <row r="329" spans="2:6" ht="12.75">
      <c r="B329" s="160" t="s">
        <v>35</v>
      </c>
      <c r="C329" s="164"/>
      <c r="D329" s="161">
        <v>68750</v>
      </c>
      <c r="E329" s="161">
        <v>68750</v>
      </c>
      <c r="F329" s="161">
        <v>0</v>
      </c>
    </row>
    <row r="330" spans="2:6" ht="12.75">
      <c r="B330" s="160" t="s">
        <v>36</v>
      </c>
      <c r="C330" s="164"/>
      <c r="D330" s="161">
        <v>202500</v>
      </c>
      <c r="E330" s="161">
        <v>202500</v>
      </c>
      <c r="F330" s="161">
        <v>0</v>
      </c>
    </row>
    <row r="331" spans="2:6" ht="12.75">
      <c r="B331" s="160" t="s">
        <v>37</v>
      </c>
      <c r="C331" s="164"/>
      <c r="D331" s="162">
        <v>338574</v>
      </c>
      <c r="E331" s="162">
        <v>338574</v>
      </c>
      <c r="F331" s="161">
        <v>0</v>
      </c>
    </row>
    <row r="332" spans="2:6" ht="12.75">
      <c r="B332" s="160" t="s">
        <v>38</v>
      </c>
      <c r="C332" s="164"/>
      <c r="D332" s="162">
        <v>139990</v>
      </c>
      <c r="E332" s="162">
        <v>139990</v>
      </c>
      <c r="F332" s="161">
        <v>0</v>
      </c>
    </row>
    <row r="333" spans="2:6" ht="12.75">
      <c r="B333" s="160" t="s">
        <v>39</v>
      </c>
      <c r="C333" s="164"/>
      <c r="D333" s="162">
        <v>160000</v>
      </c>
      <c r="E333" s="162">
        <v>160000</v>
      </c>
      <c r="F333" s="161">
        <v>0</v>
      </c>
    </row>
    <row r="334" spans="2:6" ht="12.75">
      <c r="B334" s="160" t="s">
        <v>40</v>
      </c>
      <c r="C334" s="164"/>
      <c r="D334" s="162">
        <v>157925</v>
      </c>
      <c r="E334" s="162">
        <v>157925</v>
      </c>
      <c r="F334" s="161">
        <v>0</v>
      </c>
    </row>
    <row r="335" spans="2:6" ht="12.75">
      <c r="B335" s="160" t="s">
        <v>41</v>
      </c>
      <c r="C335" s="164"/>
      <c r="D335" s="162">
        <v>1340457</v>
      </c>
      <c r="E335" s="162">
        <v>1340457</v>
      </c>
      <c r="F335" s="161">
        <v>0</v>
      </c>
    </row>
    <row r="336" spans="2:6" ht="12.75">
      <c r="B336" s="160" t="s">
        <v>42</v>
      </c>
      <c r="C336" s="164"/>
      <c r="D336" s="162">
        <v>2141471</v>
      </c>
      <c r="E336" s="162">
        <v>2141471</v>
      </c>
      <c r="F336" s="161">
        <v>0</v>
      </c>
    </row>
    <row r="337" spans="2:6" ht="12.75">
      <c r="B337" s="160" t="s">
        <v>43</v>
      </c>
      <c r="C337" s="164"/>
      <c r="D337" s="161">
        <v>600000</v>
      </c>
      <c r="E337" s="161">
        <v>600000</v>
      </c>
      <c r="F337" s="161">
        <v>0</v>
      </c>
    </row>
    <row r="338" spans="2:6" ht="12.75">
      <c r="B338" s="160" t="s">
        <v>44</v>
      </c>
      <c r="C338" s="164"/>
      <c r="D338" s="161">
        <v>840000</v>
      </c>
      <c r="E338" s="161">
        <v>840000</v>
      </c>
      <c r="F338" s="161">
        <v>0</v>
      </c>
    </row>
    <row r="339" spans="2:6" ht="12.75">
      <c r="B339" s="160" t="s">
        <v>45</v>
      </c>
      <c r="C339" s="164"/>
      <c r="D339" s="161">
        <v>3642490</v>
      </c>
      <c r="E339" s="161">
        <v>3642490</v>
      </c>
      <c r="F339" s="161">
        <v>0</v>
      </c>
    </row>
    <row r="340" spans="1:6" s="46" customFormat="1" ht="12.75">
      <c r="A340" s="154"/>
      <c r="B340" s="160" t="s">
        <v>36</v>
      </c>
      <c r="C340" s="164"/>
      <c r="D340" s="161">
        <v>432000</v>
      </c>
      <c r="E340" s="161">
        <v>432000</v>
      </c>
      <c r="F340" s="161">
        <v>0</v>
      </c>
    </row>
    <row r="341" spans="2:6" ht="12.75">
      <c r="B341" s="160" t="s">
        <v>36</v>
      </c>
      <c r="C341" s="164"/>
      <c r="D341" s="161">
        <v>292170</v>
      </c>
      <c r="E341" s="161">
        <v>292170</v>
      </c>
      <c r="F341" s="161">
        <v>0</v>
      </c>
    </row>
    <row r="342" spans="2:6" ht="12.75">
      <c r="B342" s="160" t="s">
        <v>46</v>
      </c>
      <c r="C342" s="164"/>
      <c r="D342" s="161">
        <v>343000</v>
      </c>
      <c r="E342" s="161">
        <v>343000</v>
      </c>
      <c r="F342" s="161">
        <v>0</v>
      </c>
    </row>
    <row r="343" spans="2:6" ht="12.75">
      <c r="B343" s="160" t="s">
        <v>47</v>
      </c>
      <c r="C343" s="164"/>
      <c r="D343" s="161">
        <v>1601515</v>
      </c>
      <c r="E343" s="161">
        <v>1601515</v>
      </c>
      <c r="F343" s="161">
        <v>0</v>
      </c>
    </row>
    <row r="344" spans="2:6" ht="12.75">
      <c r="B344" s="160" t="s">
        <v>48</v>
      </c>
      <c r="C344" s="164"/>
      <c r="D344" s="161">
        <v>1850700</v>
      </c>
      <c r="E344" s="161">
        <v>1850700</v>
      </c>
      <c r="F344" s="161">
        <v>0</v>
      </c>
    </row>
    <row r="345" ht="12.75">
      <c r="A345" s="155" t="s">
        <v>1657</v>
      </c>
    </row>
    <row r="346" spans="2:6" ht="12.75">
      <c r="B346" s="160" t="s">
        <v>49</v>
      </c>
      <c r="D346" s="161">
        <v>186237</v>
      </c>
      <c r="E346" s="161">
        <v>186237</v>
      </c>
      <c r="F346" s="161">
        <v>0</v>
      </c>
    </row>
    <row r="347" spans="2:6" ht="12.75">
      <c r="B347" s="160" t="s">
        <v>50</v>
      </c>
      <c r="D347" s="161">
        <v>372726</v>
      </c>
      <c r="E347" s="161">
        <v>372726</v>
      </c>
      <c r="F347" s="161">
        <v>0</v>
      </c>
    </row>
    <row r="348" spans="2:6" ht="12.75">
      <c r="B348" s="160" t="s">
        <v>51</v>
      </c>
      <c r="D348" s="161">
        <v>21400</v>
      </c>
      <c r="E348" s="161">
        <v>21400</v>
      </c>
      <c r="F348" s="161">
        <v>0</v>
      </c>
    </row>
    <row r="349" spans="2:6" ht="12.75">
      <c r="B349" s="160" t="s">
        <v>36</v>
      </c>
      <c r="D349" s="161">
        <v>256975</v>
      </c>
      <c r="E349" s="161">
        <v>256975</v>
      </c>
      <c r="F349" s="161">
        <v>0</v>
      </c>
    </row>
    <row r="350" spans="2:6" ht="12.75">
      <c r="B350" s="160" t="s">
        <v>52</v>
      </c>
      <c r="D350" s="161">
        <v>120000</v>
      </c>
      <c r="E350" s="161">
        <v>120000</v>
      </c>
      <c r="F350" s="161">
        <v>0</v>
      </c>
    </row>
    <row r="351" spans="2:6" ht="12.75">
      <c r="B351" s="160" t="s">
        <v>36</v>
      </c>
      <c r="D351" s="161">
        <v>172000</v>
      </c>
      <c r="E351" s="161">
        <v>172000</v>
      </c>
      <c r="F351" s="161">
        <v>0</v>
      </c>
    </row>
    <row r="352" spans="2:6" ht="12.75">
      <c r="B352" s="160" t="s">
        <v>36</v>
      </c>
      <c r="D352" s="161">
        <v>298850</v>
      </c>
      <c r="E352" s="161">
        <v>298850</v>
      </c>
      <c r="F352" s="161">
        <v>0</v>
      </c>
    </row>
    <row r="353" spans="1:6" ht="12.75">
      <c r="A353" s="155" t="s">
        <v>1840</v>
      </c>
      <c r="D353" s="161"/>
      <c r="E353" s="161"/>
      <c r="F353" s="161"/>
    </row>
    <row r="354" spans="2:6" ht="12.75">
      <c r="B354" s="160" t="s">
        <v>53</v>
      </c>
      <c r="C354" s="164"/>
      <c r="D354" s="162">
        <v>312500</v>
      </c>
      <c r="E354" s="162">
        <v>312500</v>
      </c>
      <c r="F354" s="161">
        <v>0</v>
      </c>
    </row>
    <row r="355" spans="2:6" ht="12.75">
      <c r="B355" s="160" t="s">
        <v>54</v>
      </c>
      <c r="C355" s="164"/>
      <c r="D355" s="162">
        <v>152000</v>
      </c>
      <c r="E355" s="162">
        <v>152000</v>
      </c>
      <c r="F355" s="161">
        <v>0</v>
      </c>
    </row>
    <row r="356" spans="2:6" ht="12.75">
      <c r="B356" s="160" t="s">
        <v>55</v>
      </c>
      <c r="C356" s="164"/>
      <c r="D356" s="162">
        <v>100000</v>
      </c>
      <c r="E356" s="162">
        <v>100000</v>
      </c>
      <c r="F356" s="161">
        <v>0</v>
      </c>
    </row>
    <row r="357" spans="2:6" ht="12.75">
      <c r="B357" s="160" t="s">
        <v>56</v>
      </c>
      <c r="C357" s="164"/>
      <c r="D357" s="162">
        <v>150000</v>
      </c>
      <c r="E357" s="162">
        <v>150000</v>
      </c>
      <c r="F357" s="161">
        <v>0</v>
      </c>
    </row>
    <row r="358" spans="2:6" ht="12.75">
      <c r="B358" s="160" t="s">
        <v>57</v>
      </c>
      <c r="C358" s="164"/>
      <c r="D358" s="162">
        <v>579600</v>
      </c>
      <c r="E358" s="162">
        <v>579600</v>
      </c>
      <c r="F358" s="161">
        <v>0</v>
      </c>
    </row>
    <row r="359" spans="2:6" ht="12.75">
      <c r="B359" s="160" t="s">
        <v>58</v>
      </c>
      <c r="C359" s="164"/>
      <c r="D359" s="162">
        <v>150000</v>
      </c>
      <c r="E359" s="162">
        <v>150000</v>
      </c>
      <c r="F359" s="161">
        <v>0</v>
      </c>
    </row>
    <row r="360" spans="2:6" ht="12.75">
      <c r="B360" s="160" t="s">
        <v>59</v>
      </c>
      <c r="C360" s="164"/>
      <c r="D360" s="162">
        <v>150000</v>
      </c>
      <c r="E360" s="162">
        <v>150000</v>
      </c>
      <c r="F360" s="161">
        <v>0</v>
      </c>
    </row>
    <row r="361" spans="2:6" ht="12.75">
      <c r="B361" s="160" t="s">
        <v>60</v>
      </c>
      <c r="C361" s="164"/>
      <c r="D361" s="162">
        <v>149900</v>
      </c>
      <c r="E361" s="162">
        <v>149900</v>
      </c>
      <c r="F361" s="161">
        <v>0</v>
      </c>
    </row>
    <row r="362" spans="2:6" ht="12.75">
      <c r="B362" s="160" t="s">
        <v>61</v>
      </c>
      <c r="C362" s="164"/>
      <c r="D362" s="162">
        <v>250000</v>
      </c>
      <c r="E362" s="162">
        <v>250000</v>
      </c>
      <c r="F362" s="161">
        <v>0</v>
      </c>
    </row>
    <row r="363" spans="2:6" ht="12.75">
      <c r="B363" s="160" t="s">
        <v>62</v>
      </c>
      <c r="C363" s="164"/>
      <c r="D363" s="162">
        <v>155580</v>
      </c>
      <c r="E363" s="162">
        <v>155580</v>
      </c>
      <c r="F363" s="161">
        <v>0</v>
      </c>
    </row>
    <row r="364" spans="2:6" ht="12.75">
      <c r="B364" s="160" t="s">
        <v>63</v>
      </c>
      <c r="C364" s="164"/>
      <c r="D364" s="162">
        <v>191425</v>
      </c>
      <c r="E364" s="162">
        <v>191425</v>
      </c>
      <c r="F364" s="161">
        <v>0</v>
      </c>
    </row>
    <row r="365" spans="2:6" ht="12.75">
      <c r="B365" s="160" t="s">
        <v>64</v>
      </c>
      <c r="C365" s="164"/>
      <c r="D365" s="162">
        <v>233569</v>
      </c>
      <c r="E365" s="162">
        <v>233569</v>
      </c>
      <c r="F365" s="161">
        <v>0</v>
      </c>
    </row>
    <row r="366" spans="2:6" ht="12.75">
      <c r="B366" s="160" t="s">
        <v>65</v>
      </c>
      <c r="C366" s="164"/>
      <c r="D366" s="162">
        <v>154125</v>
      </c>
      <c r="E366" s="162">
        <v>154125</v>
      </c>
      <c r="F366" s="161">
        <v>0</v>
      </c>
    </row>
    <row r="367" spans="1:6" ht="12.75">
      <c r="A367" s="155" t="s">
        <v>1821</v>
      </c>
      <c r="B367" s="160"/>
      <c r="C367" s="164"/>
      <c r="D367" s="162"/>
      <c r="E367" s="162"/>
      <c r="F367" s="161"/>
    </row>
    <row r="368" spans="2:6" ht="12.75">
      <c r="B368" s="160" t="s">
        <v>66</v>
      </c>
      <c r="C368" s="164"/>
      <c r="D368" s="161">
        <v>375000</v>
      </c>
      <c r="E368" s="161">
        <v>375000</v>
      </c>
      <c r="F368" s="161">
        <v>0</v>
      </c>
    </row>
    <row r="369" spans="2:6" ht="12.75">
      <c r="B369" s="160" t="s">
        <v>67</v>
      </c>
      <c r="C369" s="164"/>
      <c r="D369" s="161">
        <v>39980</v>
      </c>
      <c r="E369" s="161">
        <v>39980</v>
      </c>
      <c r="F369" s="161">
        <v>0</v>
      </c>
    </row>
    <row r="370" spans="2:6" ht="12.75">
      <c r="B370" s="160" t="s">
        <v>68</v>
      </c>
      <c r="C370" s="164"/>
      <c r="D370" s="161">
        <v>131060</v>
      </c>
      <c r="E370" s="161">
        <v>131060</v>
      </c>
      <c r="F370" s="161">
        <v>0</v>
      </c>
    </row>
    <row r="371" spans="2:6" ht="12.75">
      <c r="B371" s="160" t="s">
        <v>68</v>
      </c>
      <c r="C371" s="164"/>
      <c r="D371" s="161">
        <v>181250</v>
      </c>
      <c r="E371" s="161">
        <v>181250</v>
      </c>
      <c r="F371" s="161">
        <v>0</v>
      </c>
    </row>
    <row r="372" spans="2:6" ht="12.75">
      <c r="B372" s="160" t="s">
        <v>69</v>
      </c>
      <c r="C372" s="164"/>
      <c r="D372" s="161">
        <v>750000</v>
      </c>
      <c r="E372" s="161">
        <v>750000</v>
      </c>
      <c r="F372" s="161">
        <v>0</v>
      </c>
    </row>
    <row r="373" spans="2:6" ht="12.75">
      <c r="B373" s="160" t="s">
        <v>70</v>
      </c>
      <c r="C373" s="164"/>
      <c r="D373" s="161">
        <v>25000</v>
      </c>
      <c r="E373" s="161">
        <v>25000</v>
      </c>
      <c r="F373" s="161">
        <v>0</v>
      </c>
    </row>
    <row r="374" spans="2:6" ht="12.75">
      <c r="B374" s="160" t="s">
        <v>71</v>
      </c>
      <c r="C374" s="164"/>
      <c r="D374" s="161">
        <v>300000</v>
      </c>
      <c r="E374" s="161">
        <v>300000</v>
      </c>
      <c r="F374" s="161">
        <v>0</v>
      </c>
    </row>
    <row r="375" spans="2:6" ht="12.75">
      <c r="B375" s="160" t="s">
        <v>72</v>
      </c>
      <c r="C375" s="164"/>
      <c r="D375" s="161">
        <v>120000</v>
      </c>
      <c r="E375" s="161">
        <v>120000</v>
      </c>
      <c r="F375" s="161">
        <v>0</v>
      </c>
    </row>
    <row r="376" spans="2:6" ht="12.75">
      <c r="B376" s="160" t="s">
        <v>73</v>
      </c>
      <c r="C376" s="164"/>
      <c r="D376" s="161">
        <v>650000</v>
      </c>
      <c r="E376" s="161">
        <v>650000</v>
      </c>
      <c r="F376" s="161">
        <v>0</v>
      </c>
    </row>
    <row r="377" spans="2:6" ht="12.75">
      <c r="B377" s="160" t="s">
        <v>74</v>
      </c>
      <c r="C377" s="164"/>
      <c r="D377" s="161">
        <v>3000000</v>
      </c>
      <c r="E377" s="161">
        <v>3000000</v>
      </c>
      <c r="F377" s="161">
        <v>0</v>
      </c>
    </row>
    <row r="378" spans="2:6" ht="12.75">
      <c r="B378" s="160" t="s">
        <v>75</v>
      </c>
      <c r="C378" s="164"/>
      <c r="D378" s="161">
        <v>74750</v>
      </c>
      <c r="E378" s="161">
        <v>74750</v>
      </c>
      <c r="F378" s="161">
        <v>0</v>
      </c>
    </row>
    <row r="379" spans="2:6" ht="12.75">
      <c r="B379" s="160" t="s">
        <v>76</v>
      </c>
      <c r="C379" s="164"/>
      <c r="D379" s="161">
        <v>208200</v>
      </c>
      <c r="E379" s="161">
        <v>208200</v>
      </c>
      <c r="F379" s="161">
        <v>0</v>
      </c>
    </row>
    <row r="380" spans="2:6" ht="12.75">
      <c r="B380" s="160" t="s">
        <v>77</v>
      </c>
      <c r="C380" s="164"/>
      <c r="D380" s="161">
        <v>135000</v>
      </c>
      <c r="E380" s="161">
        <v>135000</v>
      </c>
      <c r="F380" s="161">
        <v>0</v>
      </c>
    </row>
    <row r="381" spans="2:6" ht="12.75">
      <c r="B381" s="160" t="s">
        <v>78</v>
      </c>
      <c r="C381" s="164"/>
      <c r="D381" s="161">
        <v>3449975</v>
      </c>
      <c r="E381" s="161">
        <v>3449975</v>
      </c>
      <c r="F381" s="161">
        <v>0</v>
      </c>
    </row>
    <row r="382" spans="2:6" ht="12.75">
      <c r="B382" s="160" t="s">
        <v>79</v>
      </c>
      <c r="C382" s="164"/>
      <c r="D382" s="161">
        <v>488590</v>
      </c>
      <c r="E382" s="161">
        <v>488590</v>
      </c>
      <c r="F382" s="161">
        <v>0</v>
      </c>
    </row>
    <row r="383" spans="2:6" ht="12.75">
      <c r="B383" s="160" t="s">
        <v>36</v>
      </c>
      <c r="C383" s="164"/>
      <c r="D383" s="161">
        <v>146363</v>
      </c>
      <c r="E383" s="161">
        <v>146363</v>
      </c>
      <c r="F383" s="161">
        <v>0</v>
      </c>
    </row>
    <row r="384" spans="2:6" ht="12.75">
      <c r="B384" s="160" t="s">
        <v>50</v>
      </c>
      <c r="C384" s="164"/>
      <c r="D384" s="161">
        <v>828600</v>
      </c>
      <c r="E384" s="161">
        <v>828600</v>
      </c>
      <c r="F384" s="161">
        <v>0</v>
      </c>
    </row>
    <row r="385" spans="2:6" ht="12.75">
      <c r="B385" s="160" t="s">
        <v>80</v>
      </c>
      <c r="C385" s="164"/>
      <c r="D385" s="161">
        <v>1024548</v>
      </c>
      <c r="E385" s="161">
        <v>1024548</v>
      </c>
      <c r="F385" s="161">
        <v>0</v>
      </c>
    </row>
    <row r="386" spans="2:6" ht="12.75">
      <c r="B386" s="160" t="s">
        <v>81</v>
      </c>
      <c r="C386" s="164"/>
      <c r="D386" s="161">
        <v>425870</v>
      </c>
      <c r="E386" s="161">
        <v>425870</v>
      </c>
      <c r="F386" s="161">
        <v>0</v>
      </c>
    </row>
    <row r="387" spans="2:6" ht="12.75">
      <c r="B387" s="160" t="s">
        <v>62</v>
      </c>
      <c r="C387" s="164"/>
      <c r="D387" s="161">
        <v>241274</v>
      </c>
      <c r="E387" s="161">
        <v>241274</v>
      </c>
      <c r="F387" s="161">
        <v>0</v>
      </c>
    </row>
    <row r="388" spans="2:6" ht="12.75">
      <c r="B388" s="160" t="s">
        <v>82</v>
      </c>
      <c r="C388" s="164"/>
      <c r="D388" s="161">
        <v>627646</v>
      </c>
      <c r="E388" s="161">
        <v>627646</v>
      </c>
      <c r="F388" s="161">
        <v>0</v>
      </c>
    </row>
    <row r="389" spans="2:6" ht="12.75">
      <c r="B389" s="160" t="s">
        <v>62</v>
      </c>
      <c r="C389" s="164"/>
      <c r="D389" s="161">
        <v>375980</v>
      </c>
      <c r="E389" s="161">
        <v>375980</v>
      </c>
      <c r="F389" s="161">
        <v>0</v>
      </c>
    </row>
    <row r="390" spans="2:6" ht="12.75">
      <c r="B390" s="160" t="s">
        <v>83</v>
      </c>
      <c r="C390" s="164"/>
      <c r="D390" s="161">
        <v>225000</v>
      </c>
      <c r="E390" s="161">
        <v>225000</v>
      </c>
      <c r="F390" s="161">
        <v>0</v>
      </c>
    </row>
    <row r="391" spans="2:6" ht="12.75">
      <c r="B391" s="160" t="s">
        <v>84</v>
      </c>
      <c r="C391" s="164"/>
      <c r="D391" s="161">
        <v>2375000</v>
      </c>
      <c r="E391" s="161">
        <v>2375000</v>
      </c>
      <c r="F391" s="161">
        <v>0</v>
      </c>
    </row>
    <row r="392" spans="2:6" ht="12.75">
      <c r="B392" s="160" t="s">
        <v>84</v>
      </c>
      <c r="C392" s="164"/>
      <c r="D392" s="161">
        <v>2850000</v>
      </c>
      <c r="E392" s="161">
        <v>2850000</v>
      </c>
      <c r="F392" s="161">
        <v>0</v>
      </c>
    </row>
    <row r="393" spans="2:6" ht="12.75">
      <c r="B393" s="160"/>
      <c r="C393" s="164"/>
      <c r="D393" s="167">
        <f>SUM(D308:D392)</f>
        <v>60695586</v>
      </c>
      <c r="E393" s="167">
        <f>SUM(E308:E392)</f>
        <v>60695586</v>
      </c>
      <c r="F393" s="167">
        <v>0</v>
      </c>
    </row>
    <row r="394" spans="2:5" ht="12.75">
      <c r="B394" s="160"/>
      <c r="C394" s="164"/>
      <c r="D394" s="161"/>
      <c r="E394" s="161"/>
    </row>
    <row r="395" ht="12.75">
      <c r="A395" s="154" t="s">
        <v>85</v>
      </c>
    </row>
    <row r="396" ht="12.75">
      <c r="A396" s="155" t="s">
        <v>1416</v>
      </c>
    </row>
    <row r="397" spans="2:6" ht="12.75">
      <c r="B397" s="160" t="s">
        <v>86</v>
      </c>
      <c r="D397" s="161">
        <v>4000000</v>
      </c>
      <c r="E397" s="161">
        <v>1050358</v>
      </c>
      <c r="F397" s="161">
        <v>2949642</v>
      </c>
    </row>
    <row r="398" spans="2:6" ht="12.75">
      <c r="B398" s="160" t="s">
        <v>87</v>
      </c>
      <c r="D398" s="161">
        <v>117490</v>
      </c>
      <c r="E398" s="161">
        <v>79465</v>
      </c>
      <c r="F398" s="161">
        <v>38025</v>
      </c>
    </row>
    <row r="399" spans="2:6" ht="12.75">
      <c r="B399" s="160" t="s">
        <v>88</v>
      </c>
      <c r="D399" s="161">
        <v>635000</v>
      </c>
      <c r="E399" s="161">
        <v>129157</v>
      </c>
      <c r="F399" s="161">
        <v>505843</v>
      </c>
    </row>
    <row r="400" spans="2:6" ht="12.75">
      <c r="B400" s="160" t="s">
        <v>89</v>
      </c>
      <c r="D400" s="161">
        <v>330200</v>
      </c>
      <c r="E400" s="161">
        <v>86576</v>
      </c>
      <c r="F400" s="161">
        <v>243624</v>
      </c>
    </row>
    <row r="401" spans="2:6" ht="12.75">
      <c r="B401" s="160" t="s">
        <v>90</v>
      </c>
      <c r="D401" s="161">
        <v>654939</v>
      </c>
      <c r="E401" s="161">
        <v>171720</v>
      </c>
      <c r="F401" s="161">
        <v>483219</v>
      </c>
    </row>
    <row r="402" spans="2:6" ht="12.75">
      <c r="B402" s="160" t="s">
        <v>91</v>
      </c>
      <c r="D402" s="161">
        <v>1651000</v>
      </c>
      <c r="E402" s="161">
        <v>432881</v>
      </c>
      <c r="F402" s="161">
        <v>1218119</v>
      </c>
    </row>
    <row r="403" spans="2:6" ht="12.75">
      <c r="B403" s="160" t="s">
        <v>92</v>
      </c>
      <c r="D403" s="161">
        <v>698500</v>
      </c>
      <c r="E403" s="161">
        <v>183142</v>
      </c>
      <c r="F403" s="161">
        <v>515358</v>
      </c>
    </row>
    <row r="404" spans="2:6" ht="12.75">
      <c r="B404" s="160" t="s">
        <v>93</v>
      </c>
      <c r="D404" s="161">
        <v>99060</v>
      </c>
      <c r="E404" s="161">
        <v>23649</v>
      </c>
      <c r="F404" s="161">
        <v>75411</v>
      </c>
    </row>
    <row r="405" spans="2:6" ht="12.75">
      <c r="B405" s="160" t="s">
        <v>94</v>
      </c>
      <c r="D405" s="161">
        <v>99060</v>
      </c>
      <c r="E405" s="161">
        <v>23649</v>
      </c>
      <c r="F405" s="161">
        <v>75411</v>
      </c>
    </row>
    <row r="406" spans="2:6" ht="12.75">
      <c r="B406" s="160" t="s">
        <v>95</v>
      </c>
      <c r="D406" s="161">
        <v>1380000</v>
      </c>
      <c r="E406" s="161">
        <v>1248300</v>
      </c>
      <c r="F406" s="161">
        <v>131700</v>
      </c>
    </row>
    <row r="407" spans="2:6" ht="12.75">
      <c r="B407" s="160" t="s">
        <v>96</v>
      </c>
      <c r="D407" s="161">
        <v>762000</v>
      </c>
      <c r="E407" s="161">
        <v>154990</v>
      </c>
      <c r="F407" s="161">
        <v>607010</v>
      </c>
    </row>
    <row r="408" spans="2:6" ht="12.75">
      <c r="B408" s="160" t="s">
        <v>97</v>
      </c>
      <c r="D408" s="161">
        <v>340560</v>
      </c>
      <c r="E408" s="161">
        <v>310615</v>
      </c>
      <c r="F408" s="161">
        <v>29945</v>
      </c>
    </row>
    <row r="409" spans="2:6" ht="12.75">
      <c r="B409" s="160" t="s">
        <v>98</v>
      </c>
      <c r="D409" s="161">
        <v>508000</v>
      </c>
      <c r="E409" s="161">
        <v>90410</v>
      </c>
      <c r="F409" s="161">
        <v>417590</v>
      </c>
    </row>
    <row r="410" spans="2:6" ht="12.75">
      <c r="B410" s="160" t="s">
        <v>99</v>
      </c>
      <c r="D410" s="161">
        <v>381000</v>
      </c>
      <c r="E410" s="161">
        <v>67959</v>
      </c>
      <c r="F410" s="161">
        <v>313041</v>
      </c>
    </row>
    <row r="411" spans="2:6" ht="12.75">
      <c r="B411" s="160" t="s">
        <v>100</v>
      </c>
      <c r="D411" s="161">
        <v>508000</v>
      </c>
      <c r="E411" s="161">
        <v>103325</v>
      </c>
      <c r="F411" s="161">
        <v>404675</v>
      </c>
    </row>
    <row r="412" spans="2:6" ht="12.75">
      <c r="B412" s="160" t="s">
        <v>101</v>
      </c>
      <c r="D412" s="161">
        <v>990600</v>
      </c>
      <c r="E412" s="161">
        <v>201484</v>
      </c>
      <c r="F412" s="161">
        <v>789116</v>
      </c>
    </row>
    <row r="413" spans="2:6" ht="12.75">
      <c r="B413" s="160" t="s">
        <v>102</v>
      </c>
      <c r="D413" s="161">
        <v>4318000</v>
      </c>
      <c r="E413" s="161">
        <v>768486</v>
      </c>
      <c r="F413" s="161">
        <v>3549514</v>
      </c>
    </row>
    <row r="414" spans="2:6" ht="12.75">
      <c r="B414" s="160" t="s">
        <v>103</v>
      </c>
      <c r="D414" s="161">
        <v>444500</v>
      </c>
      <c r="E414" s="161">
        <v>90411</v>
      </c>
      <c r="F414" s="161">
        <v>354089</v>
      </c>
    </row>
    <row r="415" spans="2:6" ht="12.75">
      <c r="B415" s="160" t="s">
        <v>104</v>
      </c>
      <c r="D415" s="161">
        <v>254000</v>
      </c>
      <c r="E415" s="161">
        <v>51662</v>
      </c>
      <c r="F415" s="161">
        <v>202338</v>
      </c>
    </row>
    <row r="416" spans="2:6" ht="12.75">
      <c r="B416" s="160" t="s">
        <v>105</v>
      </c>
      <c r="D416" s="161">
        <v>228600</v>
      </c>
      <c r="E416" s="161">
        <v>46497</v>
      </c>
      <c r="F416" s="161">
        <v>182103</v>
      </c>
    </row>
    <row r="417" spans="2:7" ht="12.75">
      <c r="B417" s="160" t="s">
        <v>106</v>
      </c>
      <c r="D417" s="161">
        <v>134999</v>
      </c>
      <c r="E417" s="161">
        <v>53775</v>
      </c>
      <c r="F417" s="161">
        <v>81224</v>
      </c>
      <c r="G417" s="169"/>
    </row>
    <row r="418" spans="2:7" ht="12.75">
      <c r="B418" s="160" t="s">
        <v>107</v>
      </c>
      <c r="D418" s="161">
        <v>899160</v>
      </c>
      <c r="E418" s="161">
        <v>182886</v>
      </c>
      <c r="F418" s="161">
        <v>716274</v>
      </c>
      <c r="G418" s="169"/>
    </row>
    <row r="419" spans="2:6" ht="12.75">
      <c r="B419" s="160" t="s">
        <v>108</v>
      </c>
      <c r="D419" s="161">
        <v>482600</v>
      </c>
      <c r="E419" s="161">
        <v>98159</v>
      </c>
      <c r="F419" s="161">
        <v>384441</v>
      </c>
    </row>
    <row r="420" spans="2:6" ht="12.75">
      <c r="B420" s="160" t="s">
        <v>109</v>
      </c>
      <c r="D420" s="161">
        <v>254000</v>
      </c>
      <c r="E420" s="161">
        <v>51662</v>
      </c>
      <c r="F420" s="161">
        <v>202338</v>
      </c>
    </row>
    <row r="421" spans="2:6" ht="12.75">
      <c r="B421" s="160" t="s">
        <v>110</v>
      </c>
      <c r="D421" s="161">
        <v>635000</v>
      </c>
      <c r="E421" s="161">
        <v>129157</v>
      </c>
      <c r="F421" s="161">
        <v>505843</v>
      </c>
    </row>
    <row r="422" spans="2:6" ht="12.75">
      <c r="B422" s="160" t="s">
        <v>111</v>
      </c>
      <c r="D422" s="161">
        <v>2269440</v>
      </c>
      <c r="E422" s="161">
        <v>2186827</v>
      </c>
      <c r="F422" s="161">
        <v>82613</v>
      </c>
    </row>
    <row r="423" spans="2:6" ht="12.75">
      <c r="B423" s="160" t="s">
        <v>112</v>
      </c>
      <c r="D423" s="161">
        <v>338000</v>
      </c>
      <c r="E423" s="161">
        <v>159116</v>
      </c>
      <c r="F423" s="161">
        <v>178884</v>
      </c>
    </row>
    <row r="424" spans="2:6" ht="12.75">
      <c r="B424" s="160" t="s">
        <v>113</v>
      </c>
      <c r="D424" s="161">
        <v>92978</v>
      </c>
      <c r="E424" s="161">
        <v>43768</v>
      </c>
      <c r="F424" s="161">
        <v>49210</v>
      </c>
    </row>
    <row r="425" spans="2:6" ht="12.75">
      <c r="B425" s="160" t="s">
        <v>114</v>
      </c>
      <c r="D425" s="161">
        <v>10805</v>
      </c>
      <c r="E425" s="161">
        <v>5089</v>
      </c>
      <c r="F425" s="161">
        <v>5716</v>
      </c>
    </row>
    <row r="426" spans="2:6" ht="12.75">
      <c r="B426" s="160" t="s">
        <v>115</v>
      </c>
      <c r="D426" s="161">
        <v>32928</v>
      </c>
      <c r="E426" s="161">
        <v>15497</v>
      </c>
      <c r="F426" s="161">
        <v>17431</v>
      </c>
    </row>
    <row r="427" spans="2:6" ht="12.75">
      <c r="B427" s="160" t="s">
        <v>116</v>
      </c>
      <c r="D427" s="161">
        <v>609600</v>
      </c>
      <c r="E427" s="161">
        <v>235048</v>
      </c>
      <c r="F427" s="161">
        <v>374552</v>
      </c>
    </row>
    <row r="428" spans="2:6" ht="12.75">
      <c r="B428" s="160" t="s">
        <v>117</v>
      </c>
      <c r="D428" s="161">
        <v>1000000</v>
      </c>
      <c r="E428" s="161">
        <v>103288</v>
      </c>
      <c r="F428" s="161">
        <v>896712</v>
      </c>
    </row>
    <row r="429" spans="2:6" ht="12.75">
      <c r="B429" s="160" t="s">
        <v>118</v>
      </c>
      <c r="D429" s="161">
        <v>119380</v>
      </c>
      <c r="E429" s="161">
        <v>36991</v>
      </c>
      <c r="F429" s="161">
        <v>82389</v>
      </c>
    </row>
    <row r="430" spans="2:6" ht="12.75">
      <c r="B430" s="160" t="s">
        <v>119</v>
      </c>
      <c r="D430" s="161">
        <v>280670</v>
      </c>
      <c r="E430" s="161">
        <v>108219</v>
      </c>
      <c r="F430" s="161">
        <v>172451</v>
      </c>
    </row>
    <row r="431" spans="2:6" ht="12.75">
      <c r="B431" s="160" t="s">
        <v>120</v>
      </c>
      <c r="D431" s="161">
        <v>320040</v>
      </c>
      <c r="E431" s="161">
        <v>122642</v>
      </c>
      <c r="F431" s="161">
        <v>197398</v>
      </c>
    </row>
    <row r="432" spans="2:6" ht="12.75">
      <c r="B432" s="160" t="s">
        <v>121</v>
      </c>
      <c r="D432" s="161">
        <v>156000</v>
      </c>
      <c r="E432" s="161">
        <v>80847</v>
      </c>
      <c r="F432" s="161">
        <v>75153</v>
      </c>
    </row>
    <row r="433" spans="2:6" ht="12.75">
      <c r="B433" s="160" t="s">
        <v>122</v>
      </c>
      <c r="D433" s="161">
        <v>416560</v>
      </c>
      <c r="E433" s="161">
        <v>160614</v>
      </c>
      <c r="F433" s="161">
        <v>255946</v>
      </c>
    </row>
    <row r="434" spans="2:6" ht="12.75">
      <c r="B434" s="160" t="s">
        <v>123</v>
      </c>
      <c r="D434" s="161">
        <v>1143000</v>
      </c>
      <c r="E434" s="161">
        <v>413543</v>
      </c>
      <c r="F434" s="161">
        <v>729457</v>
      </c>
    </row>
    <row r="435" spans="2:6" ht="12.75">
      <c r="B435" s="160" t="s">
        <v>124</v>
      </c>
      <c r="D435" s="161">
        <v>3283707</v>
      </c>
      <c r="E435" s="161">
        <v>1545821</v>
      </c>
      <c r="F435" s="161">
        <v>1737886</v>
      </c>
    </row>
    <row r="436" spans="2:6" ht="12.75">
      <c r="B436" s="160" t="s">
        <v>125</v>
      </c>
      <c r="D436" s="161">
        <v>140066</v>
      </c>
      <c r="E436" s="161">
        <v>85468</v>
      </c>
      <c r="F436" s="161">
        <v>54598</v>
      </c>
    </row>
    <row r="437" spans="2:6" ht="12.75">
      <c r="B437" s="160" t="s">
        <v>125</v>
      </c>
      <c r="D437" s="161">
        <v>140067</v>
      </c>
      <c r="E437" s="161">
        <v>85471</v>
      </c>
      <c r="F437" s="161">
        <v>54596</v>
      </c>
    </row>
    <row r="438" spans="2:6" ht="12.75">
      <c r="B438" s="160" t="s">
        <v>126</v>
      </c>
      <c r="D438" s="161">
        <v>2400000</v>
      </c>
      <c r="E438" s="161">
        <v>128712</v>
      </c>
      <c r="F438" s="161">
        <v>2271288</v>
      </c>
    </row>
    <row r="439" spans="2:6" ht="12.75">
      <c r="B439" s="160" t="s">
        <v>127</v>
      </c>
      <c r="D439" s="161">
        <v>37488</v>
      </c>
      <c r="E439" s="161">
        <v>24344</v>
      </c>
      <c r="F439" s="161">
        <v>13144</v>
      </c>
    </row>
    <row r="440" spans="2:6" ht="12.75">
      <c r="B440" s="160" t="s">
        <v>128</v>
      </c>
      <c r="D440" s="161">
        <v>37488</v>
      </c>
      <c r="E440" s="161">
        <v>24136</v>
      </c>
      <c r="F440" s="161">
        <v>13352</v>
      </c>
    </row>
    <row r="441" spans="2:6" ht="12.75">
      <c r="B441" s="160" t="s">
        <v>129</v>
      </c>
      <c r="D441" s="161">
        <v>60834</v>
      </c>
      <c r="E441" s="161">
        <v>28635</v>
      </c>
      <c r="F441" s="161">
        <v>32199</v>
      </c>
    </row>
    <row r="442" spans="2:6" ht="12.75">
      <c r="B442" s="160" t="s">
        <v>130</v>
      </c>
      <c r="D442" s="161">
        <v>25000</v>
      </c>
      <c r="E442" s="161">
        <v>11770</v>
      </c>
      <c r="F442" s="161">
        <v>13230</v>
      </c>
    </row>
    <row r="443" spans="2:6" ht="12.75">
      <c r="B443" s="160" t="s">
        <v>131</v>
      </c>
      <c r="D443" s="161">
        <v>354813</v>
      </c>
      <c r="E443" s="161">
        <v>170406</v>
      </c>
      <c r="F443" s="161">
        <v>184407</v>
      </c>
    </row>
    <row r="444" spans="2:6" ht="12.75">
      <c r="B444" s="160" t="s">
        <v>132</v>
      </c>
      <c r="D444" s="161">
        <v>516705</v>
      </c>
      <c r="E444" s="161">
        <v>243242</v>
      </c>
      <c r="F444" s="161">
        <v>273463</v>
      </c>
    </row>
    <row r="445" spans="2:6" ht="12.75">
      <c r="B445" s="160" t="s">
        <v>133</v>
      </c>
      <c r="D445" s="161">
        <v>501650</v>
      </c>
      <c r="E445" s="161">
        <v>180903</v>
      </c>
      <c r="F445" s="161">
        <v>320747</v>
      </c>
    </row>
    <row r="446" spans="2:6" ht="12.75">
      <c r="B446" s="160" t="s">
        <v>134</v>
      </c>
      <c r="D446" s="161">
        <v>44900</v>
      </c>
      <c r="E446" s="161">
        <v>21137</v>
      </c>
      <c r="F446" s="161">
        <v>23763</v>
      </c>
    </row>
    <row r="447" spans="2:6" ht="12.75">
      <c r="B447" s="160" t="s">
        <v>135</v>
      </c>
      <c r="D447" s="161">
        <v>179600</v>
      </c>
      <c r="E447" s="161">
        <v>84548</v>
      </c>
      <c r="F447" s="161">
        <v>95052</v>
      </c>
    </row>
    <row r="448" spans="2:6" ht="12.75">
      <c r="B448" s="160" t="s">
        <v>136</v>
      </c>
      <c r="D448" s="161">
        <v>179600</v>
      </c>
      <c r="E448" s="161">
        <v>84548</v>
      </c>
      <c r="F448" s="161">
        <v>95052</v>
      </c>
    </row>
    <row r="449" spans="2:6" ht="12.75">
      <c r="B449" s="160" t="s">
        <v>137</v>
      </c>
      <c r="D449" s="170">
        <v>95000</v>
      </c>
      <c r="E449" s="161">
        <v>70994</v>
      </c>
      <c r="F449" s="161">
        <v>24006</v>
      </c>
    </row>
    <row r="450" spans="2:6" ht="12.75">
      <c r="B450" s="160" t="s">
        <v>138</v>
      </c>
      <c r="D450" s="161">
        <v>750000</v>
      </c>
      <c r="E450" s="161">
        <v>81637</v>
      </c>
      <c r="F450" s="161">
        <v>668363</v>
      </c>
    </row>
    <row r="451" spans="2:6" ht="12.75">
      <c r="B451" s="160" t="s">
        <v>139</v>
      </c>
      <c r="D451" s="161">
        <v>236220</v>
      </c>
      <c r="E451" s="161">
        <v>25712</v>
      </c>
      <c r="F451" s="161">
        <v>210508</v>
      </c>
    </row>
    <row r="452" spans="2:6" ht="12.75">
      <c r="B452" s="160" t="s">
        <v>140</v>
      </c>
      <c r="D452" s="161">
        <v>473228</v>
      </c>
      <c r="E452" s="161">
        <v>51512</v>
      </c>
      <c r="F452" s="161">
        <v>421716</v>
      </c>
    </row>
    <row r="453" spans="2:6" ht="12.75">
      <c r="B453" s="160" t="s">
        <v>137</v>
      </c>
      <c r="D453" s="161">
        <v>95000</v>
      </c>
      <c r="E453" s="161">
        <v>70994</v>
      </c>
      <c r="F453" s="161">
        <v>24006</v>
      </c>
    </row>
    <row r="454" spans="2:6" ht="12.75">
      <c r="B454" s="160" t="s">
        <v>141</v>
      </c>
      <c r="D454" s="161">
        <v>3110400</v>
      </c>
      <c r="E454" s="161">
        <v>2997184</v>
      </c>
      <c r="F454" s="161">
        <v>113216</v>
      </c>
    </row>
    <row r="455" spans="2:6" ht="12.75">
      <c r="B455" s="160" t="s">
        <v>142</v>
      </c>
      <c r="D455" s="161">
        <v>4200000</v>
      </c>
      <c r="E455" s="161">
        <v>3436852</v>
      </c>
      <c r="F455" s="161">
        <v>763148</v>
      </c>
    </row>
    <row r="456" spans="2:6" ht="12.75">
      <c r="B456" s="160" t="s">
        <v>143</v>
      </c>
      <c r="D456" s="161">
        <v>1209995</v>
      </c>
      <c r="E456" s="161">
        <v>624259</v>
      </c>
      <c r="F456" s="161">
        <v>585736</v>
      </c>
    </row>
    <row r="457" spans="2:6" ht="12.75">
      <c r="B457" s="160" t="s">
        <v>144</v>
      </c>
      <c r="D457" s="161">
        <v>64900</v>
      </c>
      <c r="E457" s="161">
        <v>30551</v>
      </c>
      <c r="F457" s="161">
        <v>34349</v>
      </c>
    </row>
    <row r="458" spans="2:6" ht="12.75">
      <c r="B458" s="160" t="s">
        <v>145</v>
      </c>
      <c r="D458" s="161">
        <v>249875</v>
      </c>
      <c r="E458" s="161">
        <v>120008</v>
      </c>
      <c r="F458" s="161">
        <v>129867</v>
      </c>
    </row>
    <row r="459" spans="2:6" ht="12.75">
      <c r="B459" s="160" t="s">
        <v>146</v>
      </c>
      <c r="D459" s="161">
        <v>387350</v>
      </c>
      <c r="E459" s="161">
        <v>149354</v>
      </c>
      <c r="F459" s="161">
        <v>237996</v>
      </c>
    </row>
    <row r="460" spans="2:6" ht="12.75">
      <c r="B460" s="160" t="s">
        <v>147</v>
      </c>
      <c r="D460" s="161">
        <v>314960</v>
      </c>
      <c r="E460" s="161">
        <v>121441</v>
      </c>
      <c r="F460" s="161">
        <v>193519</v>
      </c>
    </row>
    <row r="461" spans="2:6" ht="12.75">
      <c r="B461" s="160" t="s">
        <v>148</v>
      </c>
      <c r="D461" s="161">
        <v>175790</v>
      </c>
      <c r="E461" s="161">
        <v>120015</v>
      </c>
      <c r="F461" s="161">
        <v>55775</v>
      </c>
    </row>
    <row r="462" spans="2:6" ht="12.75">
      <c r="B462" s="160" t="s">
        <v>149</v>
      </c>
      <c r="D462" s="161">
        <v>8219576</v>
      </c>
      <c r="E462" s="161">
        <v>3869402</v>
      </c>
      <c r="F462" s="161">
        <v>4350174</v>
      </c>
    </row>
    <row r="463" spans="2:6" ht="12.75">
      <c r="B463" s="160" t="s">
        <v>150</v>
      </c>
      <c r="D463" s="161">
        <v>73200</v>
      </c>
      <c r="E463" s="161">
        <v>34457</v>
      </c>
      <c r="F463" s="161">
        <v>38743</v>
      </c>
    </row>
    <row r="464" spans="2:6" ht="12.75">
      <c r="B464" s="160" t="s">
        <v>151</v>
      </c>
      <c r="D464" s="161">
        <v>73200</v>
      </c>
      <c r="E464" s="161">
        <v>34457</v>
      </c>
      <c r="F464" s="161">
        <v>38743</v>
      </c>
    </row>
    <row r="465" spans="2:6" ht="12.75">
      <c r="B465" s="160" t="s">
        <v>152</v>
      </c>
      <c r="D465" s="161">
        <v>218440</v>
      </c>
      <c r="E465" s="161">
        <v>83536</v>
      </c>
      <c r="F465" s="161">
        <v>134904</v>
      </c>
    </row>
    <row r="466" spans="2:6" ht="12.75">
      <c r="B466" s="160" t="s">
        <v>153</v>
      </c>
      <c r="D466" s="161">
        <v>218440</v>
      </c>
      <c r="E466" s="161">
        <v>83536</v>
      </c>
      <c r="F466" s="161">
        <v>134904</v>
      </c>
    </row>
    <row r="467" spans="2:6" ht="12.75">
      <c r="B467" s="160" t="s">
        <v>154</v>
      </c>
      <c r="D467" s="161">
        <v>218440</v>
      </c>
      <c r="E467" s="161">
        <v>83536</v>
      </c>
      <c r="F467" s="161">
        <v>134904</v>
      </c>
    </row>
    <row r="468" spans="2:6" ht="12.75">
      <c r="B468" s="160" t="s">
        <v>155</v>
      </c>
      <c r="D468" s="161">
        <v>1028700</v>
      </c>
      <c r="E468" s="161">
        <v>396644</v>
      </c>
      <c r="F468" s="161">
        <v>632056</v>
      </c>
    </row>
    <row r="469" spans="2:6" ht="12.75">
      <c r="B469" s="160" t="s">
        <v>156</v>
      </c>
      <c r="D469" s="161">
        <v>399425</v>
      </c>
      <c r="E469" s="161">
        <v>191827</v>
      </c>
      <c r="F469" s="161">
        <v>207598</v>
      </c>
    </row>
    <row r="470" spans="2:6" ht="12.75">
      <c r="B470" s="160" t="s">
        <v>157</v>
      </c>
      <c r="D470" s="161">
        <v>194688</v>
      </c>
      <c r="E470" s="161">
        <v>177484</v>
      </c>
      <c r="F470" s="161">
        <v>17204</v>
      </c>
    </row>
    <row r="471" spans="2:6" ht="12.75">
      <c r="B471" s="160" t="s">
        <v>158</v>
      </c>
      <c r="D471" s="161">
        <v>389376</v>
      </c>
      <c r="E471" s="161">
        <v>354968</v>
      </c>
      <c r="F471" s="161">
        <v>34408</v>
      </c>
    </row>
    <row r="472" spans="2:6" ht="12.75">
      <c r="B472" s="160" t="s">
        <v>159</v>
      </c>
      <c r="D472" s="161">
        <v>68738</v>
      </c>
      <c r="E472" s="161">
        <v>44257</v>
      </c>
      <c r="F472" s="161">
        <v>24481</v>
      </c>
    </row>
    <row r="473" spans="2:6" ht="12.75">
      <c r="B473" s="160" t="s">
        <v>160</v>
      </c>
      <c r="D473" s="161">
        <v>68738</v>
      </c>
      <c r="E473" s="161">
        <v>44639</v>
      </c>
      <c r="F473" s="161">
        <v>24099</v>
      </c>
    </row>
    <row r="474" spans="2:6" ht="12.75">
      <c r="B474" s="160" t="s">
        <v>161</v>
      </c>
      <c r="D474" s="161">
        <v>100000</v>
      </c>
      <c r="E474" s="161">
        <v>30073</v>
      </c>
      <c r="F474" s="161">
        <v>69927</v>
      </c>
    </row>
    <row r="475" spans="2:6" ht="12.75">
      <c r="B475" s="160" t="s">
        <v>162</v>
      </c>
      <c r="D475" s="161">
        <v>259375</v>
      </c>
      <c r="E475" s="161">
        <v>168450</v>
      </c>
      <c r="F475" s="161">
        <v>90925</v>
      </c>
    </row>
    <row r="476" spans="2:6" ht="12.75">
      <c r="B476" s="160" t="s">
        <v>163</v>
      </c>
      <c r="D476" s="161">
        <v>300125</v>
      </c>
      <c r="E476" s="161">
        <v>204905</v>
      </c>
      <c r="F476" s="161">
        <v>95220</v>
      </c>
    </row>
    <row r="477" spans="2:6" ht="12.75">
      <c r="B477" s="160" t="s">
        <v>164</v>
      </c>
      <c r="D477" s="161">
        <v>187500</v>
      </c>
      <c r="E477" s="161">
        <v>96736</v>
      </c>
      <c r="F477" s="161">
        <v>90764</v>
      </c>
    </row>
    <row r="478" spans="2:6" ht="12.75">
      <c r="B478" s="160" t="s">
        <v>165</v>
      </c>
      <c r="D478" s="161">
        <v>194999</v>
      </c>
      <c r="E478" s="161">
        <v>75187</v>
      </c>
      <c r="F478" s="161">
        <v>119812</v>
      </c>
    </row>
    <row r="479" spans="2:6" ht="12.75">
      <c r="B479" s="160" t="s">
        <v>166</v>
      </c>
      <c r="D479" s="161">
        <v>195000</v>
      </c>
      <c r="E479" s="161">
        <v>75187</v>
      </c>
      <c r="F479" s="161">
        <v>119813</v>
      </c>
    </row>
    <row r="480" spans="2:6" ht="12.75">
      <c r="B480" s="160" t="s">
        <v>167</v>
      </c>
      <c r="D480" s="161">
        <v>70000</v>
      </c>
      <c r="E480" s="170">
        <v>56951</v>
      </c>
      <c r="F480" s="161">
        <v>13049</v>
      </c>
    </row>
    <row r="481" spans="2:6" ht="12.75">
      <c r="B481" s="160" t="s">
        <v>168</v>
      </c>
      <c r="D481" s="161">
        <v>197500</v>
      </c>
      <c r="E481" s="161">
        <v>130606</v>
      </c>
      <c r="F481" s="161">
        <v>66894</v>
      </c>
    </row>
    <row r="482" spans="2:6" ht="12.75">
      <c r="B482" s="160" t="s">
        <v>169</v>
      </c>
      <c r="D482" s="161">
        <v>235000</v>
      </c>
      <c r="E482" s="161">
        <v>110626</v>
      </c>
      <c r="F482" s="161">
        <v>124374</v>
      </c>
    </row>
    <row r="483" spans="2:6" ht="12.75">
      <c r="B483" s="160" t="s">
        <v>170</v>
      </c>
      <c r="D483" s="161">
        <v>240000</v>
      </c>
      <c r="E483" s="161">
        <v>195261</v>
      </c>
      <c r="F483" s="161">
        <v>44739</v>
      </c>
    </row>
    <row r="484" spans="2:6" ht="12.75">
      <c r="B484" s="160" t="s">
        <v>171</v>
      </c>
      <c r="D484" s="161">
        <v>177800</v>
      </c>
      <c r="E484" s="161">
        <v>64330</v>
      </c>
      <c r="F484" s="161">
        <v>113470</v>
      </c>
    </row>
    <row r="485" spans="2:6" ht="12.75">
      <c r="B485" s="160" t="s">
        <v>172</v>
      </c>
      <c r="D485" s="161">
        <v>1000000</v>
      </c>
      <c r="E485" s="161">
        <v>103288</v>
      </c>
      <c r="F485" s="161">
        <v>896712</v>
      </c>
    </row>
    <row r="486" spans="2:6" ht="12.75">
      <c r="B486" s="160" t="s">
        <v>173</v>
      </c>
      <c r="D486" s="161">
        <v>4000500</v>
      </c>
      <c r="E486" s="161">
        <v>1542450</v>
      </c>
      <c r="F486" s="161">
        <v>2458050</v>
      </c>
    </row>
    <row r="487" spans="2:6" ht="12.75">
      <c r="B487" s="160" t="s">
        <v>174</v>
      </c>
      <c r="D487" s="161">
        <v>317375</v>
      </c>
      <c r="E487" s="161">
        <v>230929</v>
      </c>
      <c r="F487" s="161">
        <v>86446</v>
      </c>
    </row>
    <row r="488" spans="2:6" ht="12.75">
      <c r="B488" s="160" t="s">
        <v>175</v>
      </c>
      <c r="D488" s="161">
        <v>838400</v>
      </c>
      <c r="E488" s="161">
        <v>302996</v>
      </c>
      <c r="F488" s="161">
        <v>535404</v>
      </c>
    </row>
    <row r="489" spans="2:6" ht="12.75">
      <c r="B489" s="160" t="s">
        <v>176</v>
      </c>
      <c r="D489" s="161">
        <v>209600</v>
      </c>
      <c r="E489" s="161">
        <v>75749</v>
      </c>
      <c r="F489" s="161">
        <v>133851</v>
      </c>
    </row>
    <row r="490" spans="2:6" ht="12.75">
      <c r="B490" s="160" t="s">
        <v>177</v>
      </c>
      <c r="D490" s="161">
        <v>1185000</v>
      </c>
      <c r="E490" s="161">
        <v>785982</v>
      </c>
      <c r="F490" s="161">
        <v>399018</v>
      </c>
    </row>
    <row r="491" spans="2:6" ht="12.75">
      <c r="B491" s="160" t="s">
        <v>178</v>
      </c>
      <c r="D491" s="161">
        <v>600000</v>
      </c>
      <c r="E491" s="161">
        <v>474706</v>
      </c>
      <c r="F491" s="161">
        <v>125294</v>
      </c>
    </row>
    <row r="492" spans="2:6" ht="12.75">
      <c r="B492" s="160" t="s">
        <v>179</v>
      </c>
      <c r="D492" s="161">
        <v>197500</v>
      </c>
      <c r="E492" s="161">
        <v>130997</v>
      </c>
      <c r="F492" s="161">
        <v>66503</v>
      </c>
    </row>
    <row r="493" spans="2:6" ht="12.75">
      <c r="B493" s="160" t="s">
        <v>180</v>
      </c>
      <c r="D493" s="161">
        <v>777600</v>
      </c>
      <c r="E493" s="161">
        <v>636236</v>
      </c>
      <c r="F493" s="161">
        <v>141364</v>
      </c>
    </row>
    <row r="494" spans="2:6" ht="12.75">
      <c r="B494" s="160" t="s">
        <v>181</v>
      </c>
      <c r="D494" s="161">
        <v>863600</v>
      </c>
      <c r="E494" s="161">
        <v>332987</v>
      </c>
      <c r="F494" s="161">
        <v>530613</v>
      </c>
    </row>
    <row r="495" spans="2:6" ht="12.75">
      <c r="B495" s="160" t="s">
        <v>182</v>
      </c>
      <c r="D495" s="161">
        <v>265000</v>
      </c>
      <c r="E495" s="161">
        <v>124751</v>
      </c>
      <c r="F495" s="161">
        <v>140249</v>
      </c>
    </row>
    <row r="496" spans="2:6" ht="12.75">
      <c r="B496" s="160" t="s">
        <v>183</v>
      </c>
      <c r="D496" s="161">
        <v>315000</v>
      </c>
      <c r="E496" s="161">
        <v>148286</v>
      </c>
      <c r="F496" s="161">
        <v>166714</v>
      </c>
    </row>
    <row r="497" spans="2:6" ht="12.75">
      <c r="B497" s="160" t="s">
        <v>184</v>
      </c>
      <c r="D497" s="161">
        <v>498125</v>
      </c>
      <c r="E497" s="161">
        <v>239231</v>
      </c>
      <c r="F497" s="161">
        <v>258894</v>
      </c>
    </row>
    <row r="498" spans="2:6" ht="12.75">
      <c r="B498" s="160" t="s">
        <v>185</v>
      </c>
      <c r="D498" s="161">
        <v>627385</v>
      </c>
      <c r="E498" s="161">
        <v>194404</v>
      </c>
      <c r="F498" s="161">
        <v>432981</v>
      </c>
    </row>
    <row r="499" spans="2:6" ht="12.75">
      <c r="B499" s="160" t="s">
        <v>186</v>
      </c>
      <c r="D499" s="161">
        <v>600000</v>
      </c>
      <c r="E499" s="161">
        <v>564607</v>
      </c>
      <c r="F499" s="161">
        <v>35393</v>
      </c>
    </row>
    <row r="500" spans="2:6" ht="12.75">
      <c r="B500" s="160" t="s">
        <v>187</v>
      </c>
      <c r="D500" s="161">
        <v>774700</v>
      </c>
      <c r="E500" s="161">
        <v>173829</v>
      </c>
      <c r="F500" s="161">
        <v>600871</v>
      </c>
    </row>
    <row r="501" spans="2:6" ht="12.75">
      <c r="B501" s="160" t="s">
        <v>187</v>
      </c>
      <c r="D501" s="161">
        <v>774700</v>
      </c>
      <c r="E501" s="161">
        <v>240052</v>
      </c>
      <c r="F501" s="161">
        <v>534648</v>
      </c>
    </row>
    <row r="502" spans="2:6" ht="12.75">
      <c r="B502" s="160" t="s">
        <v>188</v>
      </c>
      <c r="D502" s="161">
        <v>565150</v>
      </c>
      <c r="E502" s="161">
        <v>184100</v>
      </c>
      <c r="F502" s="161">
        <v>381050</v>
      </c>
    </row>
    <row r="503" spans="2:6" ht="12.75">
      <c r="B503" s="160" t="s">
        <v>189</v>
      </c>
      <c r="D503" s="161">
        <v>119500</v>
      </c>
      <c r="E503" s="161">
        <v>56254</v>
      </c>
      <c r="F503" s="161">
        <v>63246</v>
      </c>
    </row>
    <row r="504" spans="2:6" ht="12.75">
      <c r="B504" s="160" t="s">
        <v>190</v>
      </c>
      <c r="D504" s="161">
        <v>314090</v>
      </c>
      <c r="E504" s="161">
        <v>147861</v>
      </c>
      <c r="F504" s="161">
        <v>166229</v>
      </c>
    </row>
    <row r="505" spans="2:6" ht="12.75">
      <c r="B505" s="160" t="s">
        <v>191</v>
      </c>
      <c r="D505" s="161">
        <v>10091322</v>
      </c>
      <c r="E505" s="161">
        <v>8482958</v>
      </c>
      <c r="F505" s="161">
        <v>1608364</v>
      </c>
    </row>
    <row r="506" spans="2:6" ht="12.75">
      <c r="B506" s="160" t="s">
        <v>192</v>
      </c>
      <c r="D506" s="161">
        <v>229125</v>
      </c>
      <c r="E506" s="161">
        <v>113761</v>
      </c>
      <c r="F506" s="161">
        <v>115364</v>
      </c>
    </row>
    <row r="507" spans="2:6" ht="12.75">
      <c r="B507" s="160" t="s">
        <v>193</v>
      </c>
      <c r="D507" s="161">
        <v>1145625</v>
      </c>
      <c r="E507" s="161">
        <v>568805</v>
      </c>
      <c r="F507" s="161">
        <v>576820</v>
      </c>
    </row>
    <row r="508" spans="2:6" ht="12.75">
      <c r="B508" s="160" t="s">
        <v>194</v>
      </c>
      <c r="D508" s="161">
        <v>212375</v>
      </c>
      <c r="E508" s="161">
        <v>101999</v>
      </c>
      <c r="F508" s="161">
        <v>110376</v>
      </c>
    </row>
    <row r="509" spans="2:6" ht="12.75">
      <c r="B509" s="160" t="s">
        <v>195</v>
      </c>
      <c r="D509" s="161">
        <v>160630</v>
      </c>
      <c r="E509" s="161">
        <v>57100</v>
      </c>
      <c r="F509" s="171">
        <v>103530</v>
      </c>
    </row>
    <row r="510" ht="12.75">
      <c r="A510" s="155" t="s">
        <v>1821</v>
      </c>
    </row>
    <row r="511" spans="2:6" ht="12.75">
      <c r="B511" s="160" t="s">
        <v>196</v>
      </c>
      <c r="D511" s="161">
        <v>115030</v>
      </c>
      <c r="E511" s="161">
        <v>70192</v>
      </c>
      <c r="F511" s="161">
        <v>44838</v>
      </c>
    </row>
    <row r="512" spans="2:6" ht="12.75">
      <c r="B512" s="160" t="s">
        <v>197</v>
      </c>
      <c r="D512" s="161">
        <v>160000</v>
      </c>
      <c r="E512" s="161">
        <v>156355</v>
      </c>
      <c r="F512" s="161">
        <v>3645</v>
      </c>
    </row>
    <row r="513" ht="12.75">
      <c r="A513" s="155" t="s">
        <v>1657</v>
      </c>
    </row>
    <row r="514" spans="2:6" ht="12.75">
      <c r="B514" s="160" t="s">
        <v>198</v>
      </c>
      <c r="C514" s="164"/>
      <c r="D514" s="161">
        <v>238000</v>
      </c>
      <c r="E514" s="161">
        <v>183319</v>
      </c>
      <c r="F514" s="161">
        <v>54681</v>
      </c>
    </row>
    <row r="515" spans="2:6" ht="12.75">
      <c r="B515" s="160" t="s">
        <v>199</v>
      </c>
      <c r="C515" s="164"/>
      <c r="D515" s="161">
        <v>264000</v>
      </c>
      <c r="E515" s="161">
        <v>217357</v>
      </c>
      <c r="F515" s="161">
        <v>46643</v>
      </c>
    </row>
    <row r="516" spans="2:6" ht="12.75">
      <c r="B516" s="160" t="s">
        <v>200</v>
      </c>
      <c r="C516" s="164"/>
      <c r="D516" s="161">
        <v>299190</v>
      </c>
      <c r="E516" s="161">
        <v>220723</v>
      </c>
      <c r="F516" s="161">
        <v>78467</v>
      </c>
    </row>
    <row r="517" spans="2:6" ht="12.75">
      <c r="B517" s="160" t="s">
        <v>201</v>
      </c>
      <c r="C517" s="164"/>
      <c r="D517" s="161">
        <v>682500</v>
      </c>
      <c r="E517" s="161">
        <v>451014</v>
      </c>
      <c r="F517" s="161">
        <v>231486</v>
      </c>
    </row>
    <row r="518" spans="2:6" ht="12.75">
      <c r="B518" s="160" t="s">
        <v>202</v>
      </c>
      <c r="C518" s="164"/>
      <c r="D518" s="161">
        <v>104234</v>
      </c>
      <c r="E518" s="161">
        <v>75095</v>
      </c>
      <c r="F518" s="161">
        <v>29139</v>
      </c>
    </row>
    <row r="519" spans="2:6" ht="12.75">
      <c r="B519" s="160" t="s">
        <v>203</v>
      </c>
      <c r="C519" s="164"/>
      <c r="D519" s="161">
        <v>123000</v>
      </c>
      <c r="E519" s="161">
        <v>38457</v>
      </c>
      <c r="F519" s="161">
        <v>84543</v>
      </c>
    </row>
    <row r="520" spans="2:6" ht="12.75">
      <c r="B520" s="160" t="s">
        <v>97</v>
      </c>
      <c r="C520" s="164"/>
      <c r="D520" s="161">
        <v>192500</v>
      </c>
      <c r="E520" s="161">
        <v>120767</v>
      </c>
      <c r="F520" s="161">
        <v>71733</v>
      </c>
    </row>
    <row r="521" spans="2:6" ht="12.75">
      <c r="B521" s="160" t="s">
        <v>97</v>
      </c>
      <c r="C521" s="164"/>
      <c r="D521" s="161">
        <v>187500</v>
      </c>
      <c r="E521" s="161">
        <v>117635</v>
      </c>
      <c r="F521" s="161">
        <v>69865</v>
      </c>
    </row>
    <row r="522" spans="2:6" ht="12.75">
      <c r="B522" s="160" t="s">
        <v>97</v>
      </c>
      <c r="C522" s="164"/>
      <c r="D522" s="161">
        <v>155880</v>
      </c>
      <c r="E522" s="161">
        <v>128660</v>
      </c>
      <c r="F522" s="161">
        <v>27220</v>
      </c>
    </row>
    <row r="523" spans="1:6" ht="12.75">
      <c r="A523" s="155" t="s">
        <v>1840</v>
      </c>
      <c r="D523" s="161"/>
      <c r="E523" s="161"/>
      <c r="F523" s="161"/>
    </row>
    <row r="524" spans="2:6" ht="12.75">
      <c r="B524" s="160" t="s">
        <v>204</v>
      </c>
      <c r="C524" s="164"/>
      <c r="D524" s="161">
        <v>1024800</v>
      </c>
      <c r="E524" s="161">
        <v>1002819</v>
      </c>
      <c r="F524" s="161">
        <v>21981</v>
      </c>
    </row>
    <row r="525" spans="2:6" ht="12.75">
      <c r="B525" s="160" t="s">
        <v>205</v>
      </c>
      <c r="C525" s="164"/>
      <c r="D525" s="161">
        <v>758230</v>
      </c>
      <c r="E525" s="161">
        <v>741971</v>
      </c>
      <c r="F525" s="161">
        <v>16259</v>
      </c>
    </row>
    <row r="526" spans="2:6" ht="12.75">
      <c r="B526" s="160" t="s">
        <v>205</v>
      </c>
      <c r="C526" s="164"/>
      <c r="D526" s="162">
        <v>758230</v>
      </c>
      <c r="E526" s="162">
        <v>741971</v>
      </c>
      <c r="F526" s="161">
        <v>16259</v>
      </c>
    </row>
    <row r="527" spans="2:6" ht="12.75">
      <c r="B527" s="160" t="s">
        <v>204</v>
      </c>
      <c r="C527" s="164"/>
      <c r="D527" s="162">
        <v>1024800</v>
      </c>
      <c r="E527" s="162">
        <v>1002819</v>
      </c>
      <c r="F527" s="161">
        <v>21981</v>
      </c>
    </row>
    <row r="528" spans="2:6" ht="12.75">
      <c r="B528" s="160" t="s">
        <v>206</v>
      </c>
      <c r="C528" s="164"/>
      <c r="D528" s="162">
        <v>97890</v>
      </c>
      <c r="E528" s="162">
        <v>91364</v>
      </c>
      <c r="F528" s="161">
        <v>6526</v>
      </c>
    </row>
    <row r="529" spans="2:6" ht="12.75">
      <c r="B529" s="160" t="s">
        <v>206</v>
      </c>
      <c r="C529" s="164"/>
      <c r="D529" s="162">
        <v>129025</v>
      </c>
      <c r="E529" s="162">
        <v>121578</v>
      </c>
      <c r="F529" s="161">
        <v>7447</v>
      </c>
    </row>
    <row r="530" spans="2:6" ht="12.75">
      <c r="B530" s="160"/>
      <c r="C530" s="164"/>
      <c r="D530" s="166">
        <f>SUM(D397:D529)</f>
        <v>93185676</v>
      </c>
      <c r="E530" s="166">
        <f>SUM(E397:E529)</f>
        <v>48224987</v>
      </c>
      <c r="F530" s="166">
        <f>SUM(F397:F529)</f>
        <v>44960689</v>
      </c>
    </row>
    <row r="531" spans="4:6" ht="12.75">
      <c r="D531" s="161"/>
      <c r="E531" s="161"/>
      <c r="F531" s="161"/>
    </row>
    <row r="532" ht="12.75">
      <c r="A532" s="154" t="s">
        <v>207</v>
      </c>
    </row>
    <row r="533" ht="12.75">
      <c r="A533" s="155" t="s">
        <v>1416</v>
      </c>
    </row>
    <row r="534" spans="2:6" ht="12.75">
      <c r="B534" s="160" t="s">
        <v>208</v>
      </c>
      <c r="C534" s="164"/>
      <c r="D534" s="161">
        <v>275000</v>
      </c>
      <c r="E534" s="161">
        <v>275000</v>
      </c>
      <c r="F534" s="161">
        <v>0</v>
      </c>
    </row>
    <row r="535" spans="2:6" ht="12.75">
      <c r="B535" s="160" t="s">
        <v>209</v>
      </c>
      <c r="C535" s="164"/>
      <c r="D535" s="161">
        <v>215250</v>
      </c>
      <c r="E535" s="161">
        <v>215250</v>
      </c>
      <c r="F535" s="161">
        <v>0</v>
      </c>
    </row>
    <row r="536" spans="2:6" ht="12.75">
      <c r="B536" s="160" t="s">
        <v>210</v>
      </c>
      <c r="C536" s="164"/>
      <c r="D536" s="161">
        <v>89300</v>
      </c>
      <c r="E536" s="161">
        <v>89300</v>
      </c>
      <c r="F536" s="161">
        <v>0</v>
      </c>
    </row>
    <row r="537" spans="2:6" ht="12.75">
      <c r="B537" s="160" t="s">
        <v>211</v>
      </c>
      <c r="C537" s="164"/>
      <c r="D537" s="161">
        <v>56672</v>
      </c>
      <c r="E537" s="161">
        <v>56672</v>
      </c>
      <c r="F537" s="161">
        <v>0</v>
      </c>
    </row>
    <row r="538" spans="2:6" ht="12.75">
      <c r="B538" s="160" t="s">
        <v>212</v>
      </c>
      <c r="C538" s="164"/>
      <c r="D538" s="161">
        <v>236700</v>
      </c>
      <c r="E538" s="161">
        <v>236700</v>
      </c>
      <c r="F538" s="161">
        <v>0</v>
      </c>
    </row>
    <row r="539" spans="2:6" ht="12.75">
      <c r="B539" s="160" t="s">
        <v>213</v>
      </c>
      <c r="C539" s="164"/>
      <c r="D539" s="161">
        <v>1151400</v>
      </c>
      <c r="E539" s="161">
        <v>1151400</v>
      </c>
      <c r="F539" s="161">
        <v>0</v>
      </c>
    </row>
    <row r="540" spans="2:6" ht="12.75">
      <c r="B540" s="160" t="s">
        <v>214</v>
      </c>
      <c r="C540" s="164"/>
      <c r="D540" s="161">
        <v>173900</v>
      </c>
      <c r="E540" s="161">
        <v>173900</v>
      </c>
      <c r="F540" s="161">
        <v>0</v>
      </c>
    </row>
    <row r="541" spans="2:6" ht="12.75">
      <c r="B541" s="160" t="s">
        <v>215</v>
      </c>
      <c r="C541" s="164"/>
      <c r="D541" s="161">
        <v>41025</v>
      </c>
      <c r="E541" s="161">
        <v>41025</v>
      </c>
      <c r="F541" s="161">
        <v>0</v>
      </c>
    </row>
    <row r="542" spans="2:6" ht="12.75">
      <c r="B542" s="160" t="s">
        <v>216</v>
      </c>
      <c r="C542" s="164"/>
      <c r="D542" s="161">
        <v>52931</v>
      </c>
      <c r="E542" s="161">
        <v>52931</v>
      </c>
      <c r="F542" s="161">
        <v>0</v>
      </c>
    </row>
    <row r="543" spans="2:6" ht="12.75">
      <c r="B543" s="160" t="s">
        <v>217</v>
      </c>
      <c r="C543" s="164"/>
      <c r="D543" s="161">
        <v>16750</v>
      </c>
      <c r="E543" s="161">
        <v>16750</v>
      </c>
      <c r="F543" s="161">
        <v>0</v>
      </c>
    </row>
    <row r="544" spans="2:6" ht="12.75">
      <c r="B544" s="160" t="s">
        <v>218</v>
      </c>
      <c r="C544" s="164"/>
      <c r="D544" s="161">
        <v>1695500</v>
      </c>
      <c r="E544" s="161">
        <v>1695500</v>
      </c>
      <c r="F544" s="161">
        <v>0</v>
      </c>
    </row>
    <row r="545" spans="2:6" ht="12.75">
      <c r="B545" s="160" t="s">
        <v>206</v>
      </c>
      <c r="C545" s="164"/>
      <c r="D545" s="161">
        <v>68600</v>
      </c>
      <c r="E545" s="161">
        <v>68600</v>
      </c>
      <c r="F545" s="161">
        <v>0</v>
      </c>
    </row>
    <row r="546" spans="2:6" ht="12.75">
      <c r="B546" s="160" t="s">
        <v>219</v>
      </c>
      <c r="C546" s="164"/>
      <c r="D546" s="161">
        <v>36751</v>
      </c>
      <c r="E546" s="161">
        <v>36751</v>
      </c>
      <c r="F546" s="161">
        <v>0</v>
      </c>
    </row>
    <row r="547" spans="2:6" ht="12.75">
      <c r="B547" s="160" t="s">
        <v>220</v>
      </c>
      <c r="C547" s="164"/>
      <c r="D547" s="161">
        <v>50000</v>
      </c>
      <c r="E547" s="161">
        <v>50000</v>
      </c>
      <c r="F547" s="161">
        <v>0</v>
      </c>
    </row>
    <row r="548" spans="2:6" ht="12.75">
      <c r="B548" s="160" t="s">
        <v>221</v>
      </c>
      <c r="C548" s="164"/>
      <c r="D548" s="161">
        <v>45800</v>
      </c>
      <c r="E548" s="161">
        <v>45800</v>
      </c>
      <c r="F548" s="161">
        <v>0</v>
      </c>
    </row>
    <row r="549" spans="2:6" ht="12.75">
      <c r="B549" s="160" t="s">
        <v>222</v>
      </c>
      <c r="C549" s="164"/>
      <c r="D549" s="161">
        <v>375000</v>
      </c>
      <c r="E549" s="161">
        <v>375000</v>
      </c>
      <c r="F549" s="161">
        <v>0</v>
      </c>
    </row>
    <row r="550" spans="2:6" ht="12.75">
      <c r="B550" s="160" t="s">
        <v>223</v>
      </c>
      <c r="C550" s="164"/>
      <c r="D550" s="161">
        <v>37600</v>
      </c>
      <c r="E550" s="161">
        <v>37600</v>
      </c>
      <c r="F550" s="161">
        <v>0</v>
      </c>
    </row>
    <row r="551" spans="2:6" ht="12.75">
      <c r="B551" s="160" t="s">
        <v>224</v>
      </c>
      <c r="C551" s="164"/>
      <c r="D551" s="161">
        <v>4375000</v>
      </c>
      <c r="E551" s="161">
        <v>4375000</v>
      </c>
      <c r="F551" s="161">
        <v>0</v>
      </c>
    </row>
    <row r="552" spans="2:6" ht="12.75">
      <c r="B552" s="160" t="s">
        <v>225</v>
      </c>
      <c r="C552" s="164"/>
      <c r="D552" s="161">
        <v>290000</v>
      </c>
      <c r="E552" s="161">
        <v>290000</v>
      </c>
      <c r="F552" s="161">
        <v>0</v>
      </c>
    </row>
    <row r="553" spans="2:6" ht="12.75">
      <c r="B553" s="160" t="s">
        <v>226</v>
      </c>
      <c r="C553" s="164"/>
      <c r="D553" s="161">
        <v>96000</v>
      </c>
      <c r="E553" s="161">
        <v>96000</v>
      </c>
      <c r="F553" s="161">
        <v>0</v>
      </c>
    </row>
    <row r="554" spans="2:6" ht="12.75">
      <c r="B554" s="160" t="s">
        <v>227</v>
      </c>
      <c r="C554" s="164"/>
      <c r="D554" s="161">
        <v>310078</v>
      </c>
      <c r="E554" s="161">
        <v>310078</v>
      </c>
      <c r="F554" s="161">
        <v>0</v>
      </c>
    </row>
    <row r="555" spans="2:6" ht="12.75">
      <c r="B555" s="160" t="s">
        <v>228</v>
      </c>
      <c r="C555" s="164"/>
      <c r="D555" s="161">
        <v>1320000</v>
      </c>
      <c r="E555" s="161">
        <v>1320000</v>
      </c>
      <c r="F555" s="161">
        <v>0</v>
      </c>
    </row>
    <row r="556" spans="2:6" ht="12.75">
      <c r="B556" s="160" t="s">
        <v>229</v>
      </c>
      <c r="C556" s="164"/>
      <c r="D556" s="161">
        <v>70000</v>
      </c>
      <c r="E556" s="161">
        <v>70000</v>
      </c>
      <c r="F556" s="161">
        <v>0</v>
      </c>
    </row>
    <row r="557" spans="2:6" ht="12.75">
      <c r="B557" s="160" t="s">
        <v>230</v>
      </c>
      <c r="C557" s="164"/>
      <c r="D557" s="161">
        <v>168820</v>
      </c>
      <c r="E557" s="161">
        <v>168820</v>
      </c>
      <c r="F557" s="161">
        <v>0</v>
      </c>
    </row>
    <row r="558" spans="2:6" ht="12.75">
      <c r="B558" s="160" t="s">
        <v>231</v>
      </c>
      <c r="C558" s="164"/>
      <c r="D558" s="161">
        <v>140000</v>
      </c>
      <c r="E558" s="161">
        <v>140000</v>
      </c>
      <c r="F558" s="161">
        <v>0</v>
      </c>
    </row>
    <row r="559" spans="2:6" ht="12.75">
      <c r="B559" s="160" t="s">
        <v>232</v>
      </c>
      <c r="C559" s="164"/>
      <c r="D559" s="161">
        <v>39600</v>
      </c>
      <c r="E559" s="161">
        <v>39600</v>
      </c>
      <c r="F559" s="161">
        <v>0</v>
      </c>
    </row>
    <row r="560" spans="2:6" ht="12.75">
      <c r="B560" s="160" t="s">
        <v>233</v>
      </c>
      <c r="C560" s="164"/>
      <c r="D560" s="161">
        <v>165000</v>
      </c>
      <c r="E560" s="161">
        <v>165000</v>
      </c>
      <c r="F560" s="161">
        <v>0</v>
      </c>
    </row>
    <row r="561" spans="2:6" ht="12.75">
      <c r="B561" s="160" t="s">
        <v>234</v>
      </c>
      <c r="C561" s="164"/>
      <c r="D561" s="161">
        <v>74962</v>
      </c>
      <c r="E561" s="161">
        <v>74962</v>
      </c>
      <c r="F561" s="161">
        <v>0</v>
      </c>
    </row>
    <row r="562" spans="2:6" ht="12.75">
      <c r="B562" s="160" t="s">
        <v>235</v>
      </c>
      <c r="C562" s="164"/>
      <c r="D562" s="161">
        <v>57254</v>
      </c>
      <c r="E562" s="161">
        <v>57254</v>
      </c>
      <c r="F562" s="161">
        <v>0</v>
      </c>
    </row>
    <row r="563" spans="2:6" ht="12.75">
      <c r="B563" s="160" t="s">
        <v>236</v>
      </c>
      <c r="C563" s="164"/>
      <c r="D563" s="161">
        <v>210200</v>
      </c>
      <c r="E563" s="161">
        <v>210200</v>
      </c>
      <c r="F563" s="161">
        <v>0</v>
      </c>
    </row>
    <row r="564" spans="2:6" ht="12.75">
      <c r="B564" s="160" t="s">
        <v>237</v>
      </c>
      <c r="C564" s="164"/>
      <c r="D564" s="161">
        <v>93000</v>
      </c>
      <c r="E564" s="161">
        <v>93000</v>
      </c>
      <c r="F564" s="161">
        <v>0</v>
      </c>
    </row>
    <row r="565" spans="2:6" ht="12.75">
      <c r="B565" s="160" t="s">
        <v>238</v>
      </c>
      <c r="C565" s="164"/>
      <c r="D565" s="161">
        <v>21840</v>
      </c>
      <c r="E565" s="161">
        <v>21840</v>
      </c>
      <c r="F565" s="161">
        <v>0</v>
      </c>
    </row>
    <row r="566" spans="2:6" ht="12.75">
      <c r="B566" s="160" t="s">
        <v>238</v>
      </c>
      <c r="C566" s="164"/>
      <c r="D566" s="161">
        <v>27175</v>
      </c>
      <c r="E566" s="161">
        <v>27175</v>
      </c>
      <c r="F566" s="161">
        <v>0</v>
      </c>
    </row>
    <row r="567" spans="2:6" ht="12.75">
      <c r="B567" s="160" t="s">
        <v>239</v>
      </c>
      <c r="C567" s="164"/>
      <c r="D567" s="161">
        <v>293370</v>
      </c>
      <c r="E567" s="161">
        <v>293370</v>
      </c>
      <c r="F567" s="161">
        <v>0</v>
      </c>
    </row>
    <row r="568" spans="2:6" ht="12.75">
      <c r="B568" s="160" t="s">
        <v>240</v>
      </c>
      <c r="C568" s="164"/>
      <c r="D568" s="161">
        <v>147500</v>
      </c>
      <c r="E568" s="161">
        <v>147500</v>
      </c>
      <c r="F568" s="161">
        <v>0</v>
      </c>
    </row>
    <row r="569" spans="2:6" ht="12.75">
      <c r="B569" s="160" t="s">
        <v>241</v>
      </c>
      <c r="C569" s="164"/>
      <c r="D569" s="161">
        <v>92500</v>
      </c>
      <c r="E569" s="161">
        <v>92500</v>
      </c>
      <c r="F569" s="161">
        <v>0</v>
      </c>
    </row>
    <row r="570" spans="2:6" ht="12.75">
      <c r="B570" s="160" t="s">
        <v>242</v>
      </c>
      <c r="C570" s="164"/>
      <c r="D570" s="161">
        <v>73400</v>
      </c>
      <c r="E570" s="161">
        <v>73400</v>
      </c>
      <c r="F570" s="161">
        <v>0</v>
      </c>
    </row>
    <row r="571" spans="2:6" ht="12.75">
      <c r="B571" s="160" t="s">
        <v>243</v>
      </c>
      <c r="C571" s="164"/>
      <c r="D571" s="161">
        <v>4025000</v>
      </c>
      <c r="E571" s="161">
        <v>4025000</v>
      </c>
      <c r="F571" s="161">
        <v>0</v>
      </c>
    </row>
    <row r="572" spans="2:6" ht="12.75">
      <c r="B572" s="160" t="s">
        <v>244</v>
      </c>
      <c r="C572" s="164"/>
      <c r="D572" s="161">
        <v>30740</v>
      </c>
      <c r="E572" s="161">
        <v>30740</v>
      </c>
      <c r="F572" s="161">
        <v>0</v>
      </c>
    </row>
    <row r="573" spans="2:6" ht="12.75">
      <c r="B573" s="160" t="s">
        <v>245</v>
      </c>
      <c r="C573" s="164"/>
      <c r="D573" s="161">
        <v>50990</v>
      </c>
      <c r="E573" s="161">
        <v>50990</v>
      </c>
      <c r="F573" s="161">
        <v>0</v>
      </c>
    </row>
    <row r="574" spans="2:6" ht="12.75">
      <c r="B574" s="160" t="s">
        <v>246</v>
      </c>
      <c r="C574" s="164"/>
      <c r="D574" s="161">
        <v>62250</v>
      </c>
      <c r="E574" s="161">
        <v>62250</v>
      </c>
      <c r="F574" s="161">
        <v>0</v>
      </c>
    </row>
    <row r="575" spans="2:6" ht="12.75">
      <c r="B575" s="160" t="s">
        <v>247</v>
      </c>
      <c r="C575" s="164"/>
      <c r="D575" s="161">
        <v>160000</v>
      </c>
      <c r="E575" s="161">
        <v>160000</v>
      </c>
      <c r="F575" s="161">
        <v>0</v>
      </c>
    </row>
    <row r="576" spans="2:6" ht="12.75">
      <c r="B576" s="160" t="s">
        <v>248</v>
      </c>
      <c r="C576" s="164"/>
      <c r="D576" s="161">
        <v>117000</v>
      </c>
      <c r="E576" s="161">
        <v>117000</v>
      </c>
      <c r="F576" s="161">
        <v>0</v>
      </c>
    </row>
    <row r="577" spans="2:6" ht="12.75">
      <c r="B577" s="160" t="s">
        <v>249</v>
      </c>
      <c r="C577" s="164"/>
      <c r="D577" s="161">
        <v>216000</v>
      </c>
      <c r="E577" s="161">
        <v>216000</v>
      </c>
      <c r="F577" s="161">
        <v>0</v>
      </c>
    </row>
    <row r="578" spans="2:6" ht="12.75">
      <c r="B578" s="160" t="s">
        <v>250</v>
      </c>
      <c r="C578" s="164"/>
      <c r="D578" s="161">
        <v>35200</v>
      </c>
      <c r="E578" s="161">
        <v>35200</v>
      </c>
      <c r="F578" s="161">
        <v>0</v>
      </c>
    </row>
    <row r="579" spans="2:6" ht="12.75">
      <c r="B579" s="160" t="s">
        <v>251</v>
      </c>
      <c r="C579" s="164"/>
      <c r="D579" s="161">
        <v>57750</v>
      </c>
      <c r="E579" s="161">
        <v>57750</v>
      </c>
      <c r="F579" s="161">
        <v>0</v>
      </c>
    </row>
    <row r="580" spans="2:6" ht="12.75">
      <c r="B580" s="160" t="s">
        <v>252</v>
      </c>
      <c r="C580" s="164"/>
      <c r="D580" s="161">
        <v>96250</v>
      </c>
      <c r="E580" s="161">
        <v>96250</v>
      </c>
      <c r="F580" s="161">
        <v>0</v>
      </c>
    </row>
    <row r="581" spans="2:6" ht="12.75">
      <c r="B581" s="160" t="s">
        <v>253</v>
      </c>
      <c r="C581" s="164"/>
      <c r="D581" s="161">
        <v>121750</v>
      </c>
      <c r="E581" s="161">
        <v>121750</v>
      </c>
      <c r="F581" s="161">
        <v>0</v>
      </c>
    </row>
    <row r="582" spans="2:6" ht="12.75">
      <c r="B582" s="160" t="s">
        <v>253</v>
      </c>
      <c r="C582" s="164"/>
      <c r="D582" s="161">
        <v>60125</v>
      </c>
      <c r="E582" s="161">
        <v>60125</v>
      </c>
      <c r="F582" s="161">
        <v>0</v>
      </c>
    </row>
    <row r="583" spans="2:6" ht="12.75">
      <c r="B583" s="160" t="s">
        <v>254</v>
      </c>
      <c r="C583" s="164"/>
      <c r="D583" s="161">
        <v>1020000</v>
      </c>
      <c r="E583" s="161">
        <v>1020000</v>
      </c>
      <c r="F583" s="161">
        <v>0</v>
      </c>
    </row>
    <row r="584" spans="2:6" ht="12.75">
      <c r="B584" s="160" t="s">
        <v>255</v>
      </c>
      <c r="C584" s="164"/>
      <c r="D584" s="161">
        <v>107800</v>
      </c>
      <c r="E584" s="161">
        <v>107800</v>
      </c>
      <c r="F584" s="161">
        <v>0</v>
      </c>
    </row>
    <row r="585" spans="2:6" ht="12.75">
      <c r="B585" s="160" t="s">
        <v>256</v>
      </c>
      <c r="C585" s="164"/>
      <c r="D585" s="161">
        <v>176000</v>
      </c>
      <c r="E585" s="161">
        <v>176000</v>
      </c>
      <c r="F585" s="161">
        <v>0</v>
      </c>
    </row>
    <row r="586" spans="2:6" ht="12.75">
      <c r="B586" s="160" t="s">
        <v>257</v>
      </c>
      <c r="C586" s="164"/>
      <c r="D586" s="161">
        <v>74000</v>
      </c>
      <c r="E586" s="161">
        <v>74000</v>
      </c>
      <c r="F586" s="161">
        <v>0</v>
      </c>
    </row>
    <row r="587" spans="2:6" ht="12.75">
      <c r="B587" s="160" t="s">
        <v>258</v>
      </c>
      <c r="C587" s="164"/>
      <c r="D587" s="161">
        <v>155960</v>
      </c>
      <c r="E587" s="161">
        <v>155960</v>
      </c>
      <c r="F587" s="161">
        <v>0</v>
      </c>
    </row>
    <row r="588" spans="2:6" ht="12.75">
      <c r="B588" s="160" t="s">
        <v>259</v>
      </c>
      <c r="C588" s="164"/>
      <c r="D588" s="161">
        <v>124500</v>
      </c>
      <c r="E588" s="161">
        <v>124500</v>
      </c>
      <c r="F588" s="161">
        <v>0</v>
      </c>
    </row>
    <row r="589" spans="2:6" ht="12.75">
      <c r="B589" s="160" t="s">
        <v>260</v>
      </c>
      <c r="C589" s="164"/>
      <c r="D589" s="161">
        <v>295313</v>
      </c>
      <c r="E589" s="161">
        <v>295313</v>
      </c>
      <c r="F589" s="161">
        <v>0</v>
      </c>
    </row>
    <row r="590" spans="2:6" ht="12.75">
      <c r="B590" s="160" t="s">
        <v>261</v>
      </c>
      <c r="C590" s="164"/>
      <c r="D590" s="161">
        <v>68750</v>
      </c>
      <c r="E590" s="161">
        <v>68750</v>
      </c>
      <c r="F590" s="161">
        <v>0</v>
      </c>
    </row>
    <row r="591" spans="2:6" ht="12.75">
      <c r="B591" s="160" t="s">
        <v>262</v>
      </c>
      <c r="C591" s="164"/>
      <c r="D591" s="161">
        <v>62999</v>
      </c>
      <c r="E591" s="161">
        <v>62999</v>
      </c>
      <c r="F591" s="161">
        <v>0</v>
      </c>
    </row>
    <row r="592" spans="2:6" ht="12.75">
      <c r="B592" s="160" t="s">
        <v>262</v>
      </c>
      <c r="C592" s="164"/>
      <c r="D592" s="161">
        <v>75999</v>
      </c>
      <c r="E592" s="161">
        <v>75999</v>
      </c>
      <c r="F592" s="161">
        <v>0</v>
      </c>
    </row>
    <row r="593" spans="2:6" ht="12.75">
      <c r="B593" s="160" t="s">
        <v>263</v>
      </c>
      <c r="C593" s="164"/>
      <c r="D593" s="161">
        <v>52000</v>
      </c>
      <c r="E593" s="161">
        <v>52000</v>
      </c>
      <c r="F593" s="161">
        <v>0</v>
      </c>
    </row>
    <row r="594" spans="2:6" ht="12.75">
      <c r="B594" s="160" t="s">
        <v>264</v>
      </c>
      <c r="C594" s="164"/>
      <c r="D594" s="161">
        <v>89988</v>
      </c>
      <c r="E594" s="161">
        <v>89988</v>
      </c>
      <c r="F594" s="161">
        <v>0</v>
      </c>
    </row>
    <row r="595" spans="2:6" ht="12.75">
      <c r="B595" s="160" t="s">
        <v>265</v>
      </c>
      <c r="C595" s="164"/>
      <c r="D595" s="161">
        <v>123200</v>
      </c>
      <c r="E595" s="161">
        <v>123200</v>
      </c>
      <c r="F595" s="161">
        <v>0</v>
      </c>
    </row>
    <row r="596" spans="2:6" ht="12.75">
      <c r="B596" s="160" t="s">
        <v>266</v>
      </c>
      <c r="C596" s="164"/>
      <c r="D596" s="161">
        <v>135000</v>
      </c>
      <c r="E596" s="161">
        <v>135000</v>
      </c>
      <c r="F596" s="161">
        <v>0</v>
      </c>
    </row>
    <row r="597" spans="2:6" ht="12.75">
      <c r="B597" s="160" t="s">
        <v>267</v>
      </c>
      <c r="C597" s="164"/>
      <c r="D597" s="161">
        <v>44999</v>
      </c>
      <c r="E597" s="161">
        <v>44999</v>
      </c>
      <c r="F597" s="161">
        <v>0</v>
      </c>
    </row>
    <row r="598" spans="2:6" ht="12.75">
      <c r="B598" s="160" t="s">
        <v>267</v>
      </c>
      <c r="C598" s="164"/>
      <c r="D598" s="161">
        <v>30988</v>
      </c>
      <c r="E598" s="161">
        <v>30988</v>
      </c>
      <c r="F598" s="161">
        <v>0</v>
      </c>
    </row>
    <row r="599" spans="2:6" ht="12.75">
      <c r="B599" s="160" t="s">
        <v>268</v>
      </c>
      <c r="C599" s="164"/>
      <c r="D599" s="161">
        <v>75040</v>
      </c>
      <c r="E599" s="161">
        <v>75040</v>
      </c>
      <c r="F599" s="161">
        <v>0</v>
      </c>
    </row>
    <row r="600" spans="2:6" ht="12.75">
      <c r="B600" s="160" t="s">
        <v>269</v>
      </c>
      <c r="C600" s="164"/>
      <c r="D600" s="161">
        <v>20700</v>
      </c>
      <c r="E600" s="161">
        <v>20700</v>
      </c>
      <c r="F600" s="161">
        <v>0</v>
      </c>
    </row>
    <row r="601" spans="1:6" ht="12.75">
      <c r="A601" s="155" t="s">
        <v>1821</v>
      </c>
      <c r="F601" s="161"/>
    </row>
    <row r="602" spans="2:6" ht="12.75">
      <c r="B602" s="160" t="s">
        <v>270</v>
      </c>
      <c r="C602" s="164"/>
      <c r="D602" s="161">
        <v>80000</v>
      </c>
      <c r="E602" s="161">
        <v>80000</v>
      </c>
      <c r="F602" s="161">
        <v>0</v>
      </c>
    </row>
    <row r="603" spans="2:6" ht="12.75">
      <c r="B603" s="160" t="s">
        <v>271</v>
      </c>
      <c r="C603" s="164"/>
      <c r="D603" s="161">
        <v>64265</v>
      </c>
      <c r="E603" s="161">
        <v>64265</v>
      </c>
      <c r="F603" s="161">
        <v>0</v>
      </c>
    </row>
    <row r="604" spans="2:6" ht="12.75">
      <c r="B604" s="160" t="s">
        <v>272</v>
      </c>
      <c r="C604" s="164"/>
      <c r="D604" s="161">
        <v>50000</v>
      </c>
      <c r="E604" s="161">
        <v>50000</v>
      </c>
      <c r="F604" s="161">
        <v>0</v>
      </c>
    </row>
    <row r="605" spans="2:6" ht="12.75">
      <c r="B605" s="160" t="s">
        <v>273</v>
      </c>
      <c r="C605" s="164"/>
      <c r="D605" s="161">
        <v>132000</v>
      </c>
      <c r="E605" s="161">
        <v>132000</v>
      </c>
      <c r="F605" s="161">
        <v>0</v>
      </c>
    </row>
    <row r="606" spans="2:6" ht="12.75">
      <c r="B606" s="160" t="s">
        <v>274</v>
      </c>
      <c r="C606" s="164"/>
      <c r="D606" s="161">
        <v>100000</v>
      </c>
      <c r="E606" s="161">
        <v>100000</v>
      </c>
      <c r="F606" s="161">
        <v>0</v>
      </c>
    </row>
    <row r="607" spans="2:6" ht="12.75">
      <c r="B607" s="160" t="s">
        <v>275</v>
      </c>
      <c r="C607" s="164"/>
      <c r="D607" s="161">
        <v>225000</v>
      </c>
      <c r="E607" s="161">
        <v>225000</v>
      </c>
      <c r="F607" s="161">
        <v>0</v>
      </c>
    </row>
    <row r="608" spans="2:6" ht="12.75">
      <c r="B608" s="160" t="s">
        <v>275</v>
      </c>
      <c r="C608" s="164"/>
      <c r="D608" s="161">
        <v>51300</v>
      </c>
      <c r="E608" s="161">
        <v>51300</v>
      </c>
      <c r="F608" s="161">
        <v>0</v>
      </c>
    </row>
    <row r="609" spans="2:6" ht="12.75">
      <c r="B609" s="160" t="s">
        <v>276</v>
      </c>
      <c r="C609" s="164"/>
      <c r="D609" s="161">
        <v>1296000</v>
      </c>
      <c r="E609" s="161">
        <v>1296000</v>
      </c>
      <c r="F609" s="161">
        <v>0</v>
      </c>
    </row>
    <row r="610" spans="2:6" ht="12.75">
      <c r="B610" s="160" t="s">
        <v>277</v>
      </c>
      <c r="C610" s="164"/>
      <c r="D610" s="161">
        <v>300000</v>
      </c>
      <c r="E610" s="161">
        <v>300000</v>
      </c>
      <c r="F610" s="161">
        <v>0</v>
      </c>
    </row>
    <row r="611" spans="2:6" ht="12.75">
      <c r="B611" s="160" t="s">
        <v>278</v>
      </c>
      <c r="C611" s="164"/>
      <c r="D611" s="161">
        <v>1320000</v>
      </c>
      <c r="E611" s="161">
        <v>1320000</v>
      </c>
      <c r="F611" s="161">
        <v>0</v>
      </c>
    </row>
    <row r="612" spans="2:6" ht="12.75">
      <c r="B612" s="160" t="s">
        <v>278</v>
      </c>
      <c r="C612" s="164"/>
      <c r="D612" s="161">
        <v>720000</v>
      </c>
      <c r="E612" s="161">
        <v>720000</v>
      </c>
      <c r="F612" s="161">
        <v>0</v>
      </c>
    </row>
    <row r="613" spans="2:6" ht="12.75">
      <c r="B613" s="160" t="s">
        <v>279</v>
      </c>
      <c r="C613" s="164"/>
      <c r="D613" s="161">
        <v>35360</v>
      </c>
      <c r="E613" s="161">
        <v>35360</v>
      </c>
      <c r="F613" s="161">
        <v>0</v>
      </c>
    </row>
    <row r="614" spans="2:6" ht="12.75">
      <c r="B614" s="160" t="s">
        <v>280</v>
      </c>
      <c r="C614" s="164"/>
      <c r="D614" s="161">
        <v>87375</v>
      </c>
      <c r="E614" s="161">
        <v>87375</v>
      </c>
      <c r="F614" s="161">
        <v>0</v>
      </c>
    </row>
    <row r="615" spans="2:6" ht="12.75">
      <c r="B615" s="160" t="s">
        <v>281</v>
      </c>
      <c r="C615" s="164"/>
      <c r="D615" s="161">
        <v>347800</v>
      </c>
      <c r="E615" s="161">
        <v>347800</v>
      </c>
      <c r="F615" s="161">
        <v>0</v>
      </c>
    </row>
    <row r="616" spans="2:6" ht="12.75">
      <c r="B616" s="160" t="s">
        <v>282</v>
      </c>
      <c r="C616" s="164"/>
      <c r="D616" s="161">
        <v>28900</v>
      </c>
      <c r="E616" s="161">
        <v>28900</v>
      </c>
      <c r="F616" s="161">
        <v>0</v>
      </c>
    </row>
    <row r="617" spans="2:6" ht="12.75">
      <c r="B617" s="160" t="s">
        <v>283</v>
      </c>
      <c r="C617" s="164"/>
      <c r="D617" s="161">
        <v>64725</v>
      </c>
      <c r="E617" s="161">
        <v>64725</v>
      </c>
      <c r="F617" s="161">
        <v>0</v>
      </c>
    </row>
    <row r="618" spans="2:6" ht="12.75">
      <c r="B618" s="160" t="s">
        <v>284</v>
      </c>
      <c r="C618" s="164"/>
      <c r="D618" s="161">
        <v>454375</v>
      </c>
      <c r="E618" s="161">
        <v>454375</v>
      </c>
      <c r="F618" s="161">
        <v>0</v>
      </c>
    </row>
    <row r="619" spans="2:6" ht="12.75">
      <c r="B619" s="160" t="s">
        <v>285</v>
      </c>
      <c r="C619" s="164"/>
      <c r="D619" s="161">
        <v>278000</v>
      </c>
      <c r="E619" s="161">
        <v>278000</v>
      </c>
      <c r="F619" s="161">
        <v>0</v>
      </c>
    </row>
    <row r="620" spans="2:6" ht="12.75">
      <c r="B620" s="160" t="s">
        <v>286</v>
      </c>
      <c r="C620" s="164"/>
      <c r="D620" s="161">
        <v>178275</v>
      </c>
      <c r="E620" s="161">
        <v>178275</v>
      </c>
      <c r="F620" s="161">
        <v>0</v>
      </c>
    </row>
    <row r="621" spans="2:6" ht="12.75">
      <c r="B621" s="160" t="s">
        <v>287</v>
      </c>
      <c r="C621" s="164"/>
      <c r="D621" s="161">
        <v>74999</v>
      </c>
      <c r="E621" s="161">
        <v>74999</v>
      </c>
      <c r="F621" s="161">
        <v>0</v>
      </c>
    </row>
    <row r="622" spans="1:6" ht="12.75">
      <c r="A622" s="155" t="s">
        <v>1840</v>
      </c>
      <c r="F622" s="161"/>
    </row>
    <row r="623" spans="2:6" ht="12.75">
      <c r="B623" s="160" t="s">
        <v>288</v>
      </c>
      <c r="C623" s="164"/>
      <c r="D623" s="162">
        <v>266996</v>
      </c>
      <c r="E623" s="162">
        <v>266996</v>
      </c>
      <c r="F623" s="161">
        <v>0</v>
      </c>
    </row>
    <row r="624" spans="2:6" ht="12.75">
      <c r="B624" s="160" t="s">
        <v>289</v>
      </c>
      <c r="C624" s="164"/>
      <c r="D624" s="162">
        <v>150000</v>
      </c>
      <c r="E624" s="162">
        <v>150000</v>
      </c>
      <c r="F624" s="161">
        <v>0</v>
      </c>
    </row>
    <row r="625" spans="2:6" ht="12.75">
      <c r="B625" s="160" t="s">
        <v>290</v>
      </c>
      <c r="C625" s="164"/>
      <c r="D625" s="162">
        <v>90000</v>
      </c>
      <c r="E625" s="162">
        <v>90000</v>
      </c>
      <c r="F625" s="161">
        <v>0</v>
      </c>
    </row>
    <row r="626" spans="2:6" ht="12.75">
      <c r="B626" s="160" t="s">
        <v>291</v>
      </c>
      <c r="C626" s="164"/>
      <c r="D626" s="162">
        <v>100110</v>
      </c>
      <c r="E626" s="162">
        <v>100110</v>
      </c>
      <c r="F626" s="161">
        <v>0</v>
      </c>
    </row>
    <row r="627" spans="2:6" ht="12.75">
      <c r="B627" s="160" t="s">
        <v>292</v>
      </c>
      <c r="C627" s="164"/>
      <c r="D627" s="162">
        <v>100110</v>
      </c>
      <c r="E627" s="162">
        <v>100110</v>
      </c>
      <c r="F627" s="161">
        <v>0</v>
      </c>
    </row>
    <row r="628" spans="2:6" ht="12.75">
      <c r="B628" s="160" t="s">
        <v>293</v>
      </c>
      <c r="C628" s="164"/>
      <c r="D628" s="162">
        <v>70000</v>
      </c>
      <c r="E628" s="162">
        <v>70000</v>
      </c>
      <c r="F628" s="161">
        <v>0</v>
      </c>
    </row>
    <row r="629" spans="2:6" ht="12.75">
      <c r="B629" s="160" t="s">
        <v>294</v>
      </c>
      <c r="C629" s="164"/>
      <c r="D629" s="162">
        <v>58000</v>
      </c>
      <c r="E629" s="162">
        <v>58000</v>
      </c>
      <c r="F629" s="161">
        <v>0</v>
      </c>
    </row>
    <row r="630" spans="2:6" ht="12.75">
      <c r="B630" s="160" t="s">
        <v>295</v>
      </c>
      <c r="C630" s="164"/>
      <c r="D630" s="162">
        <v>39600</v>
      </c>
      <c r="E630" s="162">
        <v>39600</v>
      </c>
      <c r="F630" s="161">
        <v>0</v>
      </c>
    </row>
    <row r="631" spans="2:6" ht="12.75">
      <c r="B631" s="160" t="s">
        <v>296</v>
      </c>
      <c r="C631" s="164"/>
      <c r="D631" s="162">
        <v>149000</v>
      </c>
      <c r="E631" s="162">
        <v>149000</v>
      </c>
      <c r="F631" s="161">
        <v>0</v>
      </c>
    </row>
    <row r="632" spans="2:6" ht="12.75">
      <c r="B632" s="160" t="s">
        <v>297</v>
      </c>
      <c r="C632" s="164"/>
      <c r="D632" s="162">
        <v>186380</v>
      </c>
      <c r="E632" s="162">
        <v>186380</v>
      </c>
      <c r="F632" s="161">
        <v>0</v>
      </c>
    </row>
    <row r="633" spans="2:6" ht="12.75">
      <c r="B633" s="160" t="s">
        <v>297</v>
      </c>
      <c r="C633" s="164"/>
      <c r="D633" s="162">
        <v>112140</v>
      </c>
      <c r="E633" s="162">
        <v>112140</v>
      </c>
      <c r="F633" s="161">
        <v>0</v>
      </c>
    </row>
    <row r="634" spans="2:6" ht="12.75">
      <c r="B634" s="160" t="s">
        <v>298</v>
      </c>
      <c r="C634" s="164"/>
      <c r="D634" s="162">
        <v>118860</v>
      </c>
      <c r="E634" s="162">
        <v>118860</v>
      </c>
      <c r="F634" s="161">
        <v>0</v>
      </c>
    </row>
    <row r="635" spans="2:6" ht="12.75">
      <c r="B635" s="160" t="s">
        <v>250</v>
      </c>
      <c r="C635" s="164"/>
      <c r="D635" s="162">
        <v>146400</v>
      </c>
      <c r="E635" s="162">
        <v>146400</v>
      </c>
      <c r="F635" s="161">
        <v>0</v>
      </c>
    </row>
    <row r="636" spans="2:6" ht="12.75">
      <c r="B636" s="160" t="s">
        <v>299</v>
      </c>
      <c r="C636" s="164"/>
      <c r="D636" s="162">
        <v>268000</v>
      </c>
      <c r="E636" s="162">
        <v>268000</v>
      </c>
      <c r="F636" s="161">
        <v>0</v>
      </c>
    </row>
    <row r="637" spans="2:6" ht="12.75">
      <c r="B637" s="160" t="s">
        <v>250</v>
      </c>
      <c r="C637" s="164"/>
      <c r="D637" s="162">
        <v>170100</v>
      </c>
      <c r="E637" s="162">
        <v>170100</v>
      </c>
      <c r="F637" s="161">
        <v>0</v>
      </c>
    </row>
    <row r="638" spans="2:6" ht="12.75">
      <c r="B638" s="160" t="s">
        <v>300</v>
      </c>
      <c r="C638" s="164"/>
      <c r="D638" s="162">
        <v>59125</v>
      </c>
      <c r="E638" s="162">
        <v>59125</v>
      </c>
      <c r="F638" s="161">
        <v>0</v>
      </c>
    </row>
    <row r="639" spans="2:6" ht="12.75">
      <c r="B639" s="160" t="s">
        <v>301</v>
      </c>
      <c r="C639" s="164"/>
      <c r="D639" s="162">
        <v>50895</v>
      </c>
      <c r="E639" s="162">
        <v>50895</v>
      </c>
      <c r="F639" s="161">
        <v>0</v>
      </c>
    </row>
    <row r="640" spans="2:6" ht="12.75">
      <c r="B640" s="160" t="s">
        <v>302</v>
      </c>
      <c r="C640" s="164"/>
      <c r="D640" s="162">
        <v>71685</v>
      </c>
      <c r="E640" s="162">
        <v>71685</v>
      </c>
      <c r="F640" s="161">
        <v>0</v>
      </c>
    </row>
    <row r="641" spans="2:6" ht="12.75">
      <c r="B641" s="160" t="s">
        <v>302</v>
      </c>
      <c r="C641" s="164"/>
      <c r="D641" s="162">
        <v>71225</v>
      </c>
      <c r="E641" s="162">
        <v>71225</v>
      </c>
      <c r="F641" s="161">
        <v>0</v>
      </c>
    </row>
    <row r="642" spans="2:6" ht="12.75">
      <c r="B642" s="160" t="s">
        <v>303</v>
      </c>
      <c r="C642" s="164"/>
      <c r="D642" s="162">
        <v>57675</v>
      </c>
      <c r="E642" s="162">
        <v>57675</v>
      </c>
      <c r="F642" s="161">
        <v>0</v>
      </c>
    </row>
    <row r="643" spans="2:6" ht="12.75">
      <c r="B643" s="160" t="s">
        <v>304</v>
      </c>
      <c r="C643" s="164"/>
      <c r="D643" s="162">
        <v>80240</v>
      </c>
      <c r="E643" s="162">
        <v>80240</v>
      </c>
      <c r="F643" s="161">
        <v>0</v>
      </c>
    </row>
    <row r="644" spans="2:6" ht="12.75">
      <c r="B644" s="160" t="s">
        <v>305</v>
      </c>
      <c r="C644" s="164"/>
      <c r="D644" s="162">
        <v>68650</v>
      </c>
      <c r="E644" s="162">
        <v>68650</v>
      </c>
      <c r="F644" s="161">
        <v>0</v>
      </c>
    </row>
    <row r="645" spans="2:6" ht="12.75">
      <c r="B645" s="160" t="s">
        <v>306</v>
      </c>
      <c r="C645" s="164"/>
      <c r="D645" s="162">
        <v>69600</v>
      </c>
      <c r="E645" s="162">
        <v>69600</v>
      </c>
      <c r="F645" s="161">
        <v>0</v>
      </c>
    </row>
    <row r="646" spans="2:6" ht="12.75">
      <c r="B646" s="160" t="s">
        <v>307</v>
      </c>
      <c r="C646" s="164"/>
      <c r="D646" s="162">
        <v>49990</v>
      </c>
      <c r="E646" s="162">
        <v>49990</v>
      </c>
      <c r="F646" s="161">
        <v>0</v>
      </c>
    </row>
    <row r="647" spans="2:6" ht="12.75">
      <c r="B647" s="160" t="s">
        <v>308</v>
      </c>
      <c r="C647" s="164"/>
      <c r="D647" s="162">
        <v>49900</v>
      </c>
      <c r="E647" s="162">
        <v>49900</v>
      </c>
      <c r="F647" s="161">
        <v>0</v>
      </c>
    </row>
    <row r="648" spans="2:6" ht="12.75">
      <c r="B648" s="160" t="s">
        <v>309</v>
      </c>
      <c r="C648" s="164"/>
      <c r="D648" s="162">
        <v>21520</v>
      </c>
      <c r="E648" s="162">
        <v>21520</v>
      </c>
      <c r="F648" s="161">
        <v>0</v>
      </c>
    </row>
    <row r="649" spans="2:6" ht="12.75">
      <c r="B649" s="160" t="s">
        <v>310</v>
      </c>
      <c r="C649" s="164"/>
      <c r="D649" s="162">
        <v>0</v>
      </c>
      <c r="E649" s="162">
        <v>0</v>
      </c>
      <c r="F649" s="161">
        <v>0</v>
      </c>
    </row>
    <row r="650" spans="2:6" ht="12.75">
      <c r="B650" s="160" t="s">
        <v>311</v>
      </c>
      <c r="C650" s="164"/>
      <c r="D650" s="162">
        <v>99999</v>
      </c>
      <c r="E650" s="162">
        <v>99999</v>
      </c>
      <c r="F650" s="161">
        <v>0</v>
      </c>
    </row>
    <row r="651" spans="1:6" ht="12.75">
      <c r="A651" s="155" t="s">
        <v>1657</v>
      </c>
      <c r="F651" s="161"/>
    </row>
    <row r="652" spans="2:6" ht="12.75">
      <c r="B652" s="160" t="s">
        <v>312</v>
      </c>
      <c r="C652" s="164"/>
      <c r="D652" s="161">
        <v>333276</v>
      </c>
      <c r="E652" s="161">
        <v>333276</v>
      </c>
      <c r="F652" s="161">
        <v>0</v>
      </c>
    </row>
    <row r="653" spans="2:6" ht="12.75">
      <c r="B653" s="160" t="s">
        <v>313</v>
      </c>
      <c r="C653" s="164"/>
      <c r="D653" s="161">
        <v>151000</v>
      </c>
      <c r="E653" s="161">
        <v>151000</v>
      </c>
      <c r="F653" s="161">
        <v>0</v>
      </c>
    </row>
    <row r="654" spans="2:6" ht="12.75">
      <c r="B654" s="160" t="s">
        <v>314</v>
      </c>
      <c r="C654" s="164"/>
      <c r="D654" s="161">
        <v>349900</v>
      </c>
      <c r="E654" s="161">
        <v>349900</v>
      </c>
      <c r="F654" s="161">
        <v>0</v>
      </c>
    </row>
    <row r="655" spans="2:6" ht="12.75">
      <c r="B655" s="160" t="s">
        <v>315</v>
      </c>
      <c r="C655" s="164"/>
      <c r="D655" s="161">
        <v>63300</v>
      </c>
      <c r="E655" s="161">
        <v>63300</v>
      </c>
      <c r="F655" s="161">
        <v>0</v>
      </c>
    </row>
    <row r="656" spans="2:6" ht="12.75">
      <c r="B656" s="160" t="s">
        <v>316</v>
      </c>
      <c r="C656" s="164"/>
      <c r="D656" s="161">
        <v>437059</v>
      </c>
      <c r="E656" s="161">
        <v>437059</v>
      </c>
      <c r="F656" s="161">
        <v>0</v>
      </c>
    </row>
    <row r="657" spans="2:6" ht="12.75">
      <c r="B657" s="160" t="s">
        <v>317</v>
      </c>
      <c r="C657" s="164"/>
      <c r="D657" s="161">
        <v>182500</v>
      </c>
      <c r="E657" s="161">
        <v>182500</v>
      </c>
      <c r="F657" s="161">
        <v>0</v>
      </c>
    </row>
    <row r="658" spans="2:6" ht="12.75">
      <c r="B658" s="160" t="s">
        <v>318</v>
      </c>
      <c r="C658" s="164"/>
      <c r="D658" s="161">
        <v>162380</v>
      </c>
      <c r="E658" s="161">
        <v>162380</v>
      </c>
      <c r="F658" s="161">
        <v>0</v>
      </c>
    </row>
    <row r="659" spans="2:6" ht="12.75">
      <c r="B659" s="160"/>
      <c r="C659" s="164"/>
      <c r="D659" s="167">
        <f>SUM(D534:D658)</f>
        <v>30794158</v>
      </c>
      <c r="E659" s="167">
        <f>SUM(E534:E658)</f>
        <v>30794158</v>
      </c>
      <c r="F659" s="167">
        <v>0</v>
      </c>
    </row>
    <row r="660" spans="2:5" ht="12.75">
      <c r="B660" s="160"/>
      <c r="C660" s="164"/>
      <c r="D660" s="161"/>
      <c r="E660" s="161"/>
    </row>
    <row r="661" ht="12.75">
      <c r="A661" s="154" t="s">
        <v>319</v>
      </c>
    </row>
    <row r="662" ht="12.75">
      <c r="A662" s="155" t="s">
        <v>1416</v>
      </c>
    </row>
    <row r="663" spans="2:6" ht="12.75">
      <c r="B663" s="160" t="s">
        <v>320</v>
      </c>
      <c r="C663" s="164"/>
      <c r="D663" s="161">
        <v>3937000</v>
      </c>
      <c r="E663" s="161">
        <v>1938693</v>
      </c>
      <c r="F663" s="161">
        <v>1998307</v>
      </c>
    </row>
    <row r="664" spans="2:6" ht="12.75">
      <c r="B664" s="160" t="s">
        <v>321</v>
      </c>
      <c r="C664" s="164"/>
      <c r="D664" s="161">
        <v>2311400</v>
      </c>
      <c r="E664" s="161">
        <v>1221694</v>
      </c>
      <c r="F664" s="161">
        <v>1089706</v>
      </c>
    </row>
    <row r="665" spans="2:6" ht="12.75">
      <c r="B665" s="160" t="s">
        <v>322</v>
      </c>
      <c r="C665" s="164"/>
      <c r="D665" s="161">
        <v>4953000</v>
      </c>
      <c r="E665" s="161">
        <v>2617916</v>
      </c>
      <c r="F665" s="161">
        <v>2335084</v>
      </c>
    </row>
    <row r="666" spans="2:6" ht="12.75">
      <c r="B666" s="160" t="s">
        <v>323</v>
      </c>
      <c r="C666" s="164"/>
      <c r="D666" s="161">
        <v>3375000</v>
      </c>
      <c r="E666" s="161">
        <v>3078534</v>
      </c>
      <c r="F666" s="161">
        <v>296466</v>
      </c>
    </row>
    <row r="667" spans="2:6" ht="12.75">
      <c r="B667" s="160" t="s">
        <v>324</v>
      </c>
      <c r="C667" s="164"/>
      <c r="D667" s="161">
        <v>6951811</v>
      </c>
      <c r="E667" s="161">
        <v>3949488</v>
      </c>
      <c r="F667" s="161">
        <v>3002323</v>
      </c>
    </row>
    <row r="668" spans="2:6" ht="12.75">
      <c r="B668" s="160" t="s">
        <v>325</v>
      </c>
      <c r="C668" s="164"/>
      <c r="D668" s="161">
        <v>6858000</v>
      </c>
      <c r="E668" s="161">
        <v>2942364</v>
      </c>
      <c r="F668" s="161">
        <v>3915636</v>
      </c>
    </row>
    <row r="669" spans="2:6" ht="12.75">
      <c r="B669" s="160" t="s">
        <v>326</v>
      </c>
      <c r="C669" s="164"/>
      <c r="D669" s="161">
        <v>912500</v>
      </c>
      <c r="E669" s="161">
        <v>832344</v>
      </c>
      <c r="F669" s="161">
        <v>80156</v>
      </c>
    </row>
    <row r="670" spans="2:6" ht="12.75">
      <c r="B670" s="160" t="s">
        <v>327</v>
      </c>
      <c r="C670" s="164"/>
      <c r="D670" s="161">
        <v>444500</v>
      </c>
      <c r="E670" s="161">
        <v>234943</v>
      </c>
      <c r="F670" s="161">
        <v>209557</v>
      </c>
    </row>
    <row r="671" spans="2:6" ht="12.75">
      <c r="B671" s="160" t="s">
        <v>328</v>
      </c>
      <c r="C671" s="164"/>
      <c r="D671" s="161">
        <v>8128000</v>
      </c>
      <c r="E671" s="161">
        <v>4287185</v>
      </c>
      <c r="F671" s="161">
        <v>3840815</v>
      </c>
    </row>
    <row r="672" spans="2:6" ht="12.75">
      <c r="B672" s="160" t="s">
        <v>329</v>
      </c>
      <c r="C672" s="164"/>
      <c r="D672" s="162">
        <v>360000</v>
      </c>
      <c r="E672" s="162">
        <v>114214</v>
      </c>
      <c r="F672" s="162">
        <v>245786</v>
      </c>
    </row>
    <row r="673" ht="12.75">
      <c r="A673" s="155" t="s">
        <v>1657</v>
      </c>
    </row>
    <row r="674" spans="2:6" ht="12.75">
      <c r="B674" s="160" t="s">
        <v>330</v>
      </c>
      <c r="C674" s="164"/>
      <c r="D674" s="161">
        <v>4000000</v>
      </c>
      <c r="E674" s="161">
        <v>2832877</v>
      </c>
      <c r="F674" s="161">
        <v>1167123</v>
      </c>
    </row>
    <row r="675" spans="2:6" ht="12.75">
      <c r="B675" s="160" t="s">
        <v>331</v>
      </c>
      <c r="C675" s="164"/>
      <c r="D675" s="161">
        <v>472441</v>
      </c>
      <c r="E675" s="161">
        <v>219070</v>
      </c>
      <c r="F675" s="161">
        <v>253371</v>
      </c>
    </row>
    <row r="676" spans="2:6" ht="12.75">
      <c r="B676" s="160" t="s">
        <v>332</v>
      </c>
      <c r="C676" s="164"/>
      <c r="D676" s="161">
        <v>472441</v>
      </c>
      <c r="E676" s="161">
        <v>23622</v>
      </c>
      <c r="F676" s="161">
        <v>448819</v>
      </c>
    </row>
    <row r="677" spans="2:6" ht="12.75">
      <c r="B677" s="160"/>
      <c r="C677" s="164"/>
      <c r="D677" s="167">
        <f>SUM(D663:D676)</f>
        <v>43176093</v>
      </c>
      <c r="E677" s="167">
        <f>SUM(E663:E676)</f>
        <v>24292944</v>
      </c>
      <c r="F677" s="167">
        <f>SUM(F663:F676)</f>
        <v>18883149</v>
      </c>
    </row>
    <row r="679" ht="12.75">
      <c r="A679" s="154" t="s">
        <v>333</v>
      </c>
    </row>
    <row r="680" ht="12.75">
      <c r="A680" s="155" t="s">
        <v>1416</v>
      </c>
    </row>
    <row r="681" spans="2:6" ht="12.75">
      <c r="B681" s="160" t="s">
        <v>334</v>
      </c>
      <c r="C681" s="164"/>
      <c r="D681" s="161">
        <v>4281000</v>
      </c>
      <c r="E681" s="161">
        <v>4281000</v>
      </c>
      <c r="F681" s="161">
        <v>0</v>
      </c>
    </row>
    <row r="682" spans="2:6" ht="12.75">
      <c r="B682" s="160" t="s">
        <v>335</v>
      </c>
      <c r="C682" s="164"/>
      <c r="D682" s="161">
        <v>1219200</v>
      </c>
      <c r="E682" s="161">
        <v>1219200</v>
      </c>
      <c r="F682" s="161">
        <v>0</v>
      </c>
    </row>
    <row r="683" spans="2:6" ht="12.75">
      <c r="B683" s="160" t="s">
        <v>336</v>
      </c>
      <c r="C683" s="164"/>
      <c r="D683" s="161">
        <v>3826800</v>
      </c>
      <c r="E683" s="161">
        <v>3826800</v>
      </c>
      <c r="F683" s="161">
        <v>0</v>
      </c>
    </row>
    <row r="684" ht="12.75">
      <c r="A684" s="155" t="s">
        <v>1657</v>
      </c>
    </row>
    <row r="685" spans="2:6" ht="12.75">
      <c r="B685" s="160" t="s">
        <v>337</v>
      </c>
      <c r="C685" s="164"/>
      <c r="D685" s="162">
        <v>622480</v>
      </c>
      <c r="E685" s="162">
        <v>622480</v>
      </c>
      <c r="F685" s="161">
        <v>0</v>
      </c>
    </row>
    <row r="686" spans="2:6" ht="12.75">
      <c r="B686" s="160" t="s">
        <v>338</v>
      </c>
      <c r="C686" s="164"/>
      <c r="D686" s="162">
        <v>3474375</v>
      </c>
      <c r="E686" s="162">
        <v>3474375</v>
      </c>
      <c r="F686" s="161">
        <v>0</v>
      </c>
    </row>
    <row r="687" spans="2:6" ht="12.75">
      <c r="B687" s="160" t="s">
        <v>339</v>
      </c>
      <c r="C687" s="164"/>
      <c r="D687" s="162">
        <v>2341763</v>
      </c>
      <c r="E687" s="162">
        <v>2341763</v>
      </c>
      <c r="F687" s="161">
        <v>0</v>
      </c>
    </row>
    <row r="688" spans="2:6" ht="12.75">
      <c r="B688" s="160" t="s">
        <v>340</v>
      </c>
      <c r="C688" s="164"/>
      <c r="D688" s="162">
        <v>535000</v>
      </c>
      <c r="E688" s="162">
        <v>535000</v>
      </c>
      <c r="F688" s="161">
        <v>0</v>
      </c>
    </row>
    <row r="689" spans="2:6" ht="12.75">
      <c r="B689" s="160" t="s">
        <v>341</v>
      </c>
      <c r="C689" s="164"/>
      <c r="D689" s="162">
        <v>2078000</v>
      </c>
      <c r="E689" s="162">
        <v>2078000</v>
      </c>
      <c r="F689" s="161">
        <v>0</v>
      </c>
    </row>
    <row r="690" spans="2:6" ht="12.75">
      <c r="B690" s="160"/>
      <c r="C690" s="164"/>
      <c r="D690" s="166">
        <f>SUM(D681:D689)</f>
        <v>18378618</v>
      </c>
      <c r="E690" s="166">
        <f>SUM(E681:E689)</f>
        <v>18378618</v>
      </c>
      <c r="F690" s="167">
        <v>0</v>
      </c>
    </row>
    <row r="691" spans="2:6" ht="12.75">
      <c r="B691" s="160"/>
      <c r="C691" s="164"/>
      <c r="D691" s="162"/>
      <c r="E691" s="162"/>
      <c r="F691" s="161"/>
    </row>
    <row r="692" ht="12.75">
      <c r="A692" s="154" t="s">
        <v>342</v>
      </c>
    </row>
    <row r="693" spans="2:6" ht="12.75">
      <c r="B693" s="155" t="s">
        <v>343</v>
      </c>
      <c r="D693" s="162">
        <v>1063750</v>
      </c>
      <c r="E693" s="162">
        <v>0</v>
      </c>
      <c r="F693" s="161">
        <v>1063750</v>
      </c>
    </row>
    <row r="694" spans="2:6" ht="12.75">
      <c r="B694" s="155" t="s">
        <v>344</v>
      </c>
      <c r="D694" s="162">
        <v>1000000</v>
      </c>
      <c r="E694" s="162">
        <v>0</v>
      </c>
      <c r="F694" s="161">
        <v>1000000</v>
      </c>
    </row>
    <row r="695" spans="2:6" ht="12.75">
      <c r="B695" s="155" t="s">
        <v>345</v>
      </c>
      <c r="D695" s="161">
        <v>440000</v>
      </c>
      <c r="E695" s="161">
        <v>0</v>
      </c>
      <c r="F695" s="161">
        <v>440000</v>
      </c>
    </row>
    <row r="696" spans="2:6" ht="12.75">
      <c r="B696" s="155" t="s">
        <v>346</v>
      </c>
      <c r="D696" s="162">
        <v>230000</v>
      </c>
      <c r="E696" s="162">
        <v>0</v>
      </c>
      <c r="F696" s="161">
        <v>230000</v>
      </c>
    </row>
    <row r="697" spans="2:6" ht="12.75">
      <c r="B697" s="155" t="s">
        <v>347</v>
      </c>
      <c r="D697" s="162">
        <v>85074</v>
      </c>
      <c r="E697" s="162">
        <v>0</v>
      </c>
      <c r="F697" s="162">
        <v>85074</v>
      </c>
    </row>
    <row r="698" spans="2:6" ht="12.75">
      <c r="B698" s="155" t="s">
        <v>348</v>
      </c>
      <c r="D698" s="161">
        <v>60000</v>
      </c>
      <c r="E698" s="162">
        <v>0</v>
      </c>
      <c r="F698" s="161">
        <v>60000</v>
      </c>
    </row>
    <row r="699" spans="2:6" ht="12.75">
      <c r="B699" s="155" t="s">
        <v>349</v>
      </c>
      <c r="D699" s="162">
        <v>145796</v>
      </c>
      <c r="E699" s="162">
        <v>0</v>
      </c>
      <c r="F699" s="161">
        <v>145796</v>
      </c>
    </row>
    <row r="700" spans="4:6" ht="12.75">
      <c r="D700" s="163">
        <f>SUM(D693:D699)</f>
        <v>3024620</v>
      </c>
      <c r="E700" s="163">
        <f>SUM(E693:E699)</f>
        <v>0</v>
      </c>
      <c r="F700" s="163">
        <f>SUM(F693:F699)</f>
        <v>3024620</v>
      </c>
    </row>
    <row r="701" ht="12.75">
      <c r="A701" s="154" t="s">
        <v>350</v>
      </c>
    </row>
    <row r="702" ht="12.75">
      <c r="A702" s="154" t="s">
        <v>351</v>
      </c>
    </row>
    <row r="703" ht="12.75">
      <c r="A703" s="154"/>
    </row>
    <row r="704" ht="12.75">
      <c r="A704" s="155" t="s">
        <v>1416</v>
      </c>
    </row>
    <row r="705" spans="2:6" ht="12.75">
      <c r="B705" s="160" t="s">
        <v>352</v>
      </c>
      <c r="D705" s="161">
        <v>2172500</v>
      </c>
      <c r="E705" s="161">
        <v>1436666</v>
      </c>
      <c r="F705" s="161">
        <v>735834</v>
      </c>
    </row>
    <row r="706" spans="2:6" ht="12.75">
      <c r="B706" s="160" t="s">
        <v>353</v>
      </c>
      <c r="D706" s="161">
        <v>816102</v>
      </c>
      <c r="E706" s="161">
        <v>295212</v>
      </c>
      <c r="F706" s="161">
        <v>520890</v>
      </c>
    </row>
    <row r="707" spans="2:6" ht="12.75">
      <c r="B707" s="160" t="s">
        <v>354</v>
      </c>
      <c r="D707" s="161">
        <v>3110400</v>
      </c>
      <c r="E707" s="161">
        <v>2544944</v>
      </c>
      <c r="F707" s="161">
        <v>565456</v>
      </c>
    </row>
    <row r="708" spans="2:6" ht="12.75">
      <c r="B708" s="160" t="s">
        <v>355</v>
      </c>
      <c r="D708" s="161">
        <v>2625000</v>
      </c>
      <c r="E708" s="161">
        <v>1354304</v>
      </c>
      <c r="F708" s="161">
        <v>1270696</v>
      </c>
    </row>
    <row r="709" spans="2:6" ht="12.75">
      <c r="B709" s="160"/>
      <c r="D709" s="167">
        <f>SUM(D705:D708)</f>
        <v>8724002</v>
      </c>
      <c r="E709" s="167">
        <f>SUM(E705:E708)</f>
        <v>5631126</v>
      </c>
      <c r="F709" s="167">
        <f>SUM(F705:F708)</f>
        <v>3092876</v>
      </c>
    </row>
    <row r="710" ht="12.75">
      <c r="A710" s="154" t="s">
        <v>356</v>
      </c>
    </row>
    <row r="711" spans="2:6" ht="12.75">
      <c r="B711" s="160" t="s">
        <v>357</v>
      </c>
      <c r="D711" s="167">
        <v>522000</v>
      </c>
      <c r="E711" s="167">
        <v>522000</v>
      </c>
      <c r="F711" s="167">
        <v>0</v>
      </c>
    </row>
    <row r="712" ht="12.75">
      <c r="A712" s="154" t="s">
        <v>358</v>
      </c>
    </row>
    <row r="713" spans="2:6" ht="12.75">
      <c r="B713" s="160" t="s">
        <v>359</v>
      </c>
      <c r="C713" s="164"/>
      <c r="D713" s="166">
        <v>36250000</v>
      </c>
      <c r="E713" s="166">
        <v>36250000</v>
      </c>
      <c r="F713" s="166">
        <v>0</v>
      </c>
    </row>
    <row r="714" spans="2:6" ht="12.75">
      <c r="B714" s="160"/>
      <c r="C714" s="164"/>
      <c r="D714" s="162"/>
      <c r="E714" s="162"/>
      <c r="F714" s="162"/>
    </row>
    <row r="715" spans="2:6" ht="12.75">
      <c r="B715" s="172" t="s">
        <v>360</v>
      </c>
      <c r="C715" s="173"/>
      <c r="D715" s="166"/>
      <c r="E715" s="166"/>
      <c r="F715" s="163">
        <f>SUM(F709,F700,F677,F530,F304,F287,F281,F270,F258,F231,F107,F17)</f>
        <v>339649768</v>
      </c>
    </row>
    <row r="717" spans="1:6" ht="12.75">
      <c r="A717" s="154" t="s">
        <v>361</v>
      </c>
      <c r="F717" s="170"/>
    </row>
    <row r="718" ht="12.75">
      <c r="F718" s="174"/>
    </row>
    <row r="719" spans="1:6" ht="12.75">
      <c r="A719" s="154" t="s">
        <v>362</v>
      </c>
      <c r="F719" s="174"/>
    </row>
    <row r="720" ht="12.75">
      <c r="F720" s="174"/>
    </row>
    <row r="721" ht="12.75">
      <c r="A721" s="165" t="s">
        <v>363</v>
      </c>
    </row>
    <row r="723" ht="12.75">
      <c r="A723" s="154" t="s">
        <v>364</v>
      </c>
    </row>
    <row r="724" spans="2:6" ht="12.75">
      <c r="B724" s="157" t="s">
        <v>365</v>
      </c>
      <c r="C724" s="173" t="s">
        <v>1782</v>
      </c>
      <c r="D724" s="157" t="s">
        <v>366</v>
      </c>
      <c r="E724" s="157" t="s">
        <v>1784</v>
      </c>
      <c r="F724" s="157" t="s">
        <v>1785</v>
      </c>
    </row>
    <row r="725" ht="12.75">
      <c r="A725" s="155" t="s">
        <v>1416</v>
      </c>
    </row>
    <row r="726" spans="2:8" ht="12.75">
      <c r="B726" s="160" t="s">
        <v>367</v>
      </c>
      <c r="C726" s="164" t="s">
        <v>368</v>
      </c>
      <c r="D726" s="161">
        <v>311000</v>
      </c>
      <c r="E726" s="161">
        <v>0</v>
      </c>
      <c r="F726" s="161">
        <v>311000</v>
      </c>
      <c r="G726" s="175"/>
      <c r="H726" s="175"/>
    </row>
    <row r="727" spans="2:8" ht="12.75">
      <c r="B727" s="160" t="s">
        <v>369</v>
      </c>
      <c r="C727" s="164" t="s">
        <v>370</v>
      </c>
      <c r="D727" s="161">
        <v>65000</v>
      </c>
      <c r="E727" s="161">
        <v>0</v>
      </c>
      <c r="F727" s="161">
        <v>65000</v>
      </c>
      <c r="G727" s="175"/>
      <c r="H727" s="175"/>
    </row>
    <row r="728" spans="2:8" ht="12.75">
      <c r="B728" s="160" t="s">
        <v>371</v>
      </c>
      <c r="C728" s="164" t="s">
        <v>372</v>
      </c>
      <c r="D728" s="161">
        <v>41000</v>
      </c>
      <c r="E728" s="161">
        <v>0</v>
      </c>
      <c r="F728" s="161">
        <v>41000</v>
      </c>
      <c r="G728" s="175"/>
      <c r="H728" s="175"/>
    </row>
    <row r="729" spans="2:8" ht="12.75">
      <c r="B729" s="160" t="s">
        <v>373</v>
      </c>
      <c r="C729" s="164">
        <v>3146</v>
      </c>
      <c r="D729" s="161">
        <v>112000</v>
      </c>
      <c r="E729" s="161">
        <v>0</v>
      </c>
      <c r="F729" s="161">
        <v>112000</v>
      </c>
      <c r="G729" s="175"/>
      <c r="H729" s="175"/>
    </row>
    <row r="730" spans="2:8" ht="12.75">
      <c r="B730" s="160" t="s">
        <v>374</v>
      </c>
      <c r="C730" s="164" t="s">
        <v>375</v>
      </c>
      <c r="D730" s="161">
        <v>3000</v>
      </c>
      <c r="E730" s="161">
        <v>0</v>
      </c>
      <c r="F730" s="161">
        <v>3000</v>
      </c>
      <c r="G730" s="175"/>
      <c r="H730" s="175"/>
    </row>
    <row r="731" spans="2:8" ht="12.75">
      <c r="B731" s="160" t="s">
        <v>376</v>
      </c>
      <c r="C731" s="164" t="s">
        <v>2058</v>
      </c>
      <c r="D731" s="161">
        <v>494000</v>
      </c>
      <c r="E731" s="161">
        <v>0</v>
      </c>
      <c r="F731" s="161">
        <v>494000</v>
      </c>
      <c r="G731" s="175"/>
      <c r="H731" s="175"/>
    </row>
    <row r="732" spans="2:8" ht="12.75">
      <c r="B732" s="160" t="s">
        <v>377</v>
      </c>
      <c r="C732" s="164" t="s">
        <v>378</v>
      </c>
      <c r="D732" s="161">
        <v>27000</v>
      </c>
      <c r="E732" s="161">
        <v>0</v>
      </c>
      <c r="F732" s="161">
        <v>27000</v>
      </c>
      <c r="G732" s="175"/>
      <c r="H732" s="175"/>
    </row>
    <row r="733" spans="2:8" ht="12.75">
      <c r="B733" s="160" t="s">
        <v>379</v>
      </c>
      <c r="C733" s="164" t="s">
        <v>380</v>
      </c>
      <c r="D733" s="161">
        <v>51121</v>
      </c>
      <c r="E733" s="161">
        <v>0</v>
      </c>
      <c r="F733" s="161">
        <v>51121</v>
      </c>
      <c r="G733" s="175"/>
      <c r="H733" s="175"/>
    </row>
    <row r="734" spans="2:8" ht="12.75">
      <c r="B734" s="160" t="s">
        <v>381</v>
      </c>
      <c r="C734" s="164" t="s">
        <v>382</v>
      </c>
      <c r="D734" s="161">
        <v>7458</v>
      </c>
      <c r="E734" s="161">
        <v>0</v>
      </c>
      <c r="F734" s="161">
        <v>7458</v>
      </c>
      <c r="G734" s="175"/>
      <c r="H734" s="175"/>
    </row>
    <row r="735" spans="2:8" ht="12.75">
      <c r="B735" s="160" t="s">
        <v>383</v>
      </c>
      <c r="C735" s="164"/>
      <c r="D735" s="161">
        <v>140000</v>
      </c>
      <c r="E735" s="161">
        <v>0</v>
      </c>
      <c r="F735" s="161">
        <v>140000</v>
      </c>
      <c r="G735" s="175"/>
      <c r="H735" s="175"/>
    </row>
    <row r="736" spans="2:8" ht="12.75">
      <c r="B736" s="160" t="s">
        <v>384</v>
      </c>
      <c r="C736" s="164" t="s">
        <v>385</v>
      </c>
      <c r="D736" s="161">
        <v>24000</v>
      </c>
      <c r="E736" s="161">
        <v>0</v>
      </c>
      <c r="F736" s="161">
        <v>24000</v>
      </c>
      <c r="G736" s="175"/>
      <c r="H736" s="175"/>
    </row>
    <row r="737" spans="2:8" ht="12.75">
      <c r="B737" s="160" t="s">
        <v>386</v>
      </c>
      <c r="C737" s="164" t="s">
        <v>387</v>
      </c>
      <c r="D737" s="161">
        <v>19000</v>
      </c>
      <c r="E737" s="161">
        <v>0</v>
      </c>
      <c r="F737" s="161">
        <v>19000</v>
      </c>
      <c r="G737" s="175"/>
      <c r="H737" s="175"/>
    </row>
    <row r="738" spans="2:8" ht="12.75">
      <c r="B738" s="160" t="s">
        <v>388</v>
      </c>
      <c r="C738" s="164" t="s">
        <v>389</v>
      </c>
      <c r="D738" s="161">
        <v>923000</v>
      </c>
      <c r="E738" s="161">
        <v>0</v>
      </c>
      <c r="F738" s="161">
        <v>923000</v>
      </c>
      <c r="G738" s="175"/>
      <c r="H738" s="175"/>
    </row>
    <row r="739" spans="2:8" ht="12.75">
      <c r="B739" s="160" t="s">
        <v>390</v>
      </c>
      <c r="C739" s="164" t="s">
        <v>391</v>
      </c>
      <c r="D739" s="161">
        <v>1210500</v>
      </c>
      <c r="E739" s="161">
        <v>0</v>
      </c>
      <c r="F739" s="161">
        <v>1210500</v>
      </c>
      <c r="G739" s="175"/>
      <c r="H739" s="175"/>
    </row>
    <row r="740" spans="2:8" ht="12.75">
      <c r="B740" s="160" t="s">
        <v>392</v>
      </c>
      <c r="C740" s="164" t="s">
        <v>393</v>
      </c>
      <c r="D740" s="161">
        <v>450000</v>
      </c>
      <c r="E740" s="161">
        <v>0</v>
      </c>
      <c r="F740" s="161">
        <v>450000</v>
      </c>
      <c r="G740" s="175"/>
      <c r="H740" s="175"/>
    </row>
    <row r="741" spans="2:8" ht="12.75">
      <c r="B741" s="160" t="s">
        <v>394</v>
      </c>
      <c r="C741" s="164" t="s">
        <v>393</v>
      </c>
      <c r="D741" s="161">
        <v>3211000</v>
      </c>
      <c r="E741" s="161">
        <v>0</v>
      </c>
      <c r="F741" s="161">
        <v>3211000</v>
      </c>
      <c r="G741" s="175"/>
      <c r="H741" s="175"/>
    </row>
    <row r="742" spans="1:8" ht="12.75">
      <c r="A742" s="155" t="s">
        <v>1821</v>
      </c>
      <c r="G742" s="175"/>
      <c r="H742" s="175"/>
    </row>
    <row r="743" spans="2:8" ht="12.75">
      <c r="B743" s="160" t="s">
        <v>395</v>
      </c>
      <c r="C743" s="164">
        <v>1473</v>
      </c>
      <c r="D743" s="161">
        <v>155000</v>
      </c>
      <c r="E743" s="161">
        <v>0</v>
      </c>
      <c r="F743" s="161">
        <v>155000</v>
      </c>
      <c r="G743" s="175"/>
      <c r="H743" s="175"/>
    </row>
    <row r="744" spans="1:8" ht="12.75">
      <c r="A744" s="155" t="s">
        <v>1840</v>
      </c>
      <c r="G744" s="175"/>
      <c r="H744" s="175"/>
    </row>
    <row r="745" spans="2:8" ht="12.75">
      <c r="B745" s="160" t="s">
        <v>396</v>
      </c>
      <c r="C745" s="164" t="s">
        <v>397</v>
      </c>
      <c r="D745" s="162">
        <v>80000</v>
      </c>
      <c r="E745" s="162">
        <v>0</v>
      </c>
      <c r="F745" s="161">
        <v>80000</v>
      </c>
      <c r="G745" s="175"/>
      <c r="H745" s="175"/>
    </row>
    <row r="746" spans="2:8" ht="12.75">
      <c r="B746" s="160" t="s">
        <v>398</v>
      </c>
      <c r="C746" s="164">
        <v>1218</v>
      </c>
      <c r="D746" s="162">
        <v>89000</v>
      </c>
      <c r="E746" s="162">
        <v>0</v>
      </c>
      <c r="F746" s="161">
        <v>89000</v>
      </c>
      <c r="G746" s="175"/>
      <c r="H746" s="175"/>
    </row>
    <row r="747" spans="2:8" ht="12.75">
      <c r="B747" s="160" t="s">
        <v>399</v>
      </c>
      <c r="C747" s="164">
        <v>1471</v>
      </c>
      <c r="D747" s="162">
        <v>91000</v>
      </c>
      <c r="E747" s="162">
        <v>0</v>
      </c>
      <c r="F747" s="161">
        <v>91000</v>
      </c>
      <c r="G747" s="175"/>
      <c r="H747" s="175"/>
    </row>
    <row r="748" spans="1:8" ht="12.75">
      <c r="A748" s="155" t="s">
        <v>1657</v>
      </c>
      <c r="G748" s="175"/>
      <c r="H748" s="175"/>
    </row>
    <row r="749" spans="2:8" ht="12.75">
      <c r="B749" s="160" t="s">
        <v>400</v>
      </c>
      <c r="C749" s="164">
        <v>313</v>
      </c>
      <c r="D749" s="161">
        <v>525450</v>
      </c>
      <c r="E749" s="161">
        <v>0</v>
      </c>
      <c r="F749" s="161">
        <v>525450</v>
      </c>
      <c r="G749" s="175"/>
      <c r="H749" s="175"/>
    </row>
    <row r="750" spans="1:8" ht="12.75">
      <c r="A750" s="155" t="s">
        <v>1793</v>
      </c>
      <c r="D750" s="161"/>
      <c r="G750" s="175"/>
      <c r="H750" s="175"/>
    </row>
    <row r="751" spans="2:8" ht="12.75">
      <c r="B751" s="160" t="s">
        <v>401</v>
      </c>
      <c r="C751" s="164" t="s">
        <v>402</v>
      </c>
      <c r="D751" s="161">
        <v>222000</v>
      </c>
      <c r="E751" s="161">
        <v>0</v>
      </c>
      <c r="F751" s="161">
        <v>222000</v>
      </c>
      <c r="G751" s="175"/>
      <c r="H751" s="175"/>
    </row>
    <row r="752" spans="2:8" ht="12.75">
      <c r="B752" s="160" t="s">
        <v>403</v>
      </c>
      <c r="C752" s="164" t="s">
        <v>404</v>
      </c>
      <c r="D752" s="161">
        <v>11000</v>
      </c>
      <c r="E752" s="161">
        <v>0</v>
      </c>
      <c r="F752" s="161">
        <v>11000</v>
      </c>
      <c r="G752" s="175"/>
      <c r="H752" s="175"/>
    </row>
    <row r="753" spans="4:8" ht="12.75">
      <c r="D753" s="163">
        <f>SUM(D726:D752)</f>
        <v>8262529</v>
      </c>
      <c r="E753" s="163">
        <v>0</v>
      </c>
      <c r="F753" s="163">
        <f>SUM(F726:F752)</f>
        <v>8262529</v>
      </c>
      <c r="G753" s="175"/>
      <c r="H753" s="175"/>
    </row>
    <row r="754" spans="1:8" ht="12.75">
      <c r="A754" s="154" t="s">
        <v>405</v>
      </c>
      <c r="G754" s="175"/>
      <c r="H754" s="175"/>
    </row>
    <row r="755" spans="1:8" ht="12.75">
      <c r="A755" s="155" t="s">
        <v>406</v>
      </c>
      <c r="G755" s="175"/>
      <c r="H755" s="175"/>
    </row>
    <row r="756" spans="2:8" ht="12.75">
      <c r="B756" s="160" t="s">
        <v>407</v>
      </c>
      <c r="C756" s="164" t="s">
        <v>408</v>
      </c>
      <c r="D756" s="161">
        <v>3627840</v>
      </c>
      <c r="E756" s="161">
        <v>1806496</v>
      </c>
      <c r="F756" s="161">
        <v>1821344</v>
      </c>
      <c r="G756" s="169"/>
      <c r="H756" s="169"/>
    </row>
    <row r="757" spans="2:6" ht="12.75">
      <c r="B757" s="160" t="s">
        <v>409</v>
      </c>
      <c r="C757" s="164" t="s">
        <v>2058</v>
      </c>
      <c r="D757" s="161">
        <v>20562658</v>
      </c>
      <c r="E757" s="161">
        <v>1515745</v>
      </c>
      <c r="F757" s="161">
        <v>19046913</v>
      </c>
    </row>
    <row r="758" spans="2:6" ht="12.75">
      <c r="B758" s="160" t="s">
        <v>410</v>
      </c>
      <c r="C758" s="164" t="s">
        <v>2058</v>
      </c>
      <c r="D758" s="161">
        <v>19840991</v>
      </c>
      <c r="E758" s="161">
        <v>3366040</v>
      </c>
      <c r="F758" s="161">
        <v>16474951</v>
      </c>
    </row>
    <row r="759" spans="2:6" ht="12.75">
      <c r="B759" s="160" t="s">
        <v>411</v>
      </c>
      <c r="C759" s="164" t="s">
        <v>370</v>
      </c>
      <c r="D759" s="161">
        <v>3384000</v>
      </c>
      <c r="E759" s="161">
        <v>1144878</v>
      </c>
      <c r="F759" s="161">
        <v>2239122</v>
      </c>
    </row>
    <row r="760" spans="2:6" ht="12.75">
      <c r="B760" s="160" t="s">
        <v>412</v>
      </c>
      <c r="C760" s="164" t="s">
        <v>413</v>
      </c>
      <c r="D760" s="161">
        <v>1105598</v>
      </c>
      <c r="E760" s="161">
        <v>500308</v>
      </c>
      <c r="F760" s="161">
        <v>605290</v>
      </c>
    </row>
    <row r="761" spans="2:6" ht="12.75">
      <c r="B761" s="160" t="s">
        <v>414</v>
      </c>
      <c r="C761" s="164"/>
      <c r="D761" s="161">
        <v>127736879</v>
      </c>
      <c r="E761" s="161">
        <v>35117432</v>
      </c>
      <c r="F761" s="161">
        <v>92619447</v>
      </c>
    </row>
    <row r="762" spans="2:6" ht="12.75">
      <c r="B762" s="160" t="s">
        <v>415</v>
      </c>
      <c r="C762" s="156" t="s">
        <v>375</v>
      </c>
      <c r="D762" s="161">
        <v>630000</v>
      </c>
      <c r="E762" s="161">
        <v>150964</v>
      </c>
      <c r="F762" s="161">
        <v>479036</v>
      </c>
    </row>
    <row r="763" spans="2:6" ht="12.75">
      <c r="B763" s="160" t="s">
        <v>416</v>
      </c>
      <c r="C763" s="164" t="s">
        <v>417</v>
      </c>
      <c r="D763" s="161">
        <v>391282</v>
      </c>
      <c r="E763" s="161">
        <v>61771</v>
      </c>
      <c r="F763" s="161">
        <v>329511</v>
      </c>
    </row>
    <row r="764" spans="2:6" ht="12.75">
      <c r="B764" s="160" t="s">
        <v>418</v>
      </c>
      <c r="C764" s="164" t="s">
        <v>387</v>
      </c>
      <c r="D764" s="161">
        <v>7499754</v>
      </c>
      <c r="E764" s="161">
        <v>1337073</v>
      </c>
      <c r="F764" s="161">
        <v>6162681</v>
      </c>
    </row>
    <row r="765" spans="2:6" ht="12.75">
      <c r="B765" s="160" t="s">
        <v>1793</v>
      </c>
      <c r="C765" s="164" t="s">
        <v>402</v>
      </c>
      <c r="D765" s="161">
        <v>149446</v>
      </c>
      <c r="E765" s="161">
        <v>287</v>
      </c>
      <c r="F765" s="161">
        <v>149159</v>
      </c>
    </row>
    <row r="766" spans="2:6" ht="12.75">
      <c r="B766" s="160" t="s">
        <v>419</v>
      </c>
      <c r="C766" s="164" t="s">
        <v>382</v>
      </c>
      <c r="D766" s="161">
        <v>13785518</v>
      </c>
      <c r="E766" s="161">
        <v>4128949</v>
      </c>
      <c r="F766" s="161">
        <v>9656569</v>
      </c>
    </row>
    <row r="767" spans="2:6" ht="12.75">
      <c r="B767" s="160" t="s">
        <v>420</v>
      </c>
      <c r="C767" s="164" t="s">
        <v>421</v>
      </c>
      <c r="D767" s="161">
        <v>2827120</v>
      </c>
      <c r="E767" s="161">
        <v>1321074</v>
      </c>
      <c r="F767" s="161">
        <v>1506046</v>
      </c>
    </row>
    <row r="768" spans="2:6" ht="12.75">
      <c r="B768" s="160" t="s">
        <v>422</v>
      </c>
      <c r="C768" s="164" t="s">
        <v>417</v>
      </c>
      <c r="D768" s="161">
        <v>303000</v>
      </c>
      <c r="E768" s="161">
        <v>266216</v>
      </c>
      <c r="F768" s="161">
        <v>36784</v>
      </c>
    </row>
    <row r="769" spans="2:6" ht="12.75">
      <c r="B769" s="160" t="s">
        <v>423</v>
      </c>
      <c r="C769" s="164" t="s">
        <v>389</v>
      </c>
      <c r="D769" s="161">
        <v>100000</v>
      </c>
      <c r="E769" s="161">
        <v>53866</v>
      </c>
      <c r="F769" s="161">
        <v>46134</v>
      </c>
    </row>
    <row r="770" spans="2:6" ht="12.75">
      <c r="B770" s="160" t="s">
        <v>424</v>
      </c>
      <c r="C770" s="164" t="s">
        <v>389</v>
      </c>
      <c r="D770" s="161">
        <v>27991524</v>
      </c>
      <c r="E770" s="161">
        <v>3402290</v>
      </c>
      <c r="F770" s="161">
        <v>24589234</v>
      </c>
    </row>
    <row r="771" spans="2:6" ht="12.75">
      <c r="B771" s="160" t="s">
        <v>425</v>
      </c>
      <c r="C771" s="164" t="s">
        <v>393</v>
      </c>
      <c r="D771" s="161">
        <v>279027735</v>
      </c>
      <c r="E771" s="161">
        <v>25257008</v>
      </c>
      <c r="F771" s="161">
        <v>253770727</v>
      </c>
    </row>
    <row r="772" spans="2:6" ht="12.75">
      <c r="B772" s="160" t="s">
        <v>425</v>
      </c>
      <c r="C772" s="164" t="s">
        <v>393</v>
      </c>
      <c r="D772" s="161">
        <v>629175</v>
      </c>
      <c r="E772" s="161">
        <v>40855</v>
      </c>
      <c r="F772" s="161">
        <v>588320</v>
      </c>
    </row>
    <row r="773" spans="2:6" ht="12.75">
      <c r="B773" s="160" t="s">
        <v>426</v>
      </c>
      <c r="C773" s="164" t="s">
        <v>417</v>
      </c>
      <c r="D773" s="161">
        <v>3515000</v>
      </c>
      <c r="E773" s="161">
        <v>1546972</v>
      </c>
      <c r="F773" s="161">
        <v>1968028</v>
      </c>
    </row>
    <row r="774" spans="2:6" ht="12.75">
      <c r="B774" s="160" t="s">
        <v>427</v>
      </c>
      <c r="C774" s="164" t="s">
        <v>428</v>
      </c>
      <c r="D774" s="161">
        <v>9046988</v>
      </c>
      <c r="E774" s="161">
        <v>1305352</v>
      </c>
      <c r="F774" s="161">
        <v>7741636</v>
      </c>
    </row>
    <row r="775" spans="2:6" ht="12.75">
      <c r="B775" s="160" t="s">
        <v>429</v>
      </c>
      <c r="C775" s="156" t="s">
        <v>378</v>
      </c>
      <c r="D775" s="161">
        <v>391829</v>
      </c>
      <c r="E775" s="161">
        <v>125236</v>
      </c>
      <c r="F775" s="161">
        <v>266603</v>
      </c>
    </row>
    <row r="776" spans="2:6" ht="12.75">
      <c r="B776" s="160" t="s">
        <v>430</v>
      </c>
      <c r="C776" s="164" t="s">
        <v>372</v>
      </c>
      <c r="D776" s="161">
        <v>32218999</v>
      </c>
      <c r="E776" s="161">
        <v>2509490</v>
      </c>
      <c r="F776" s="161">
        <v>29709509</v>
      </c>
    </row>
    <row r="777" spans="2:6" ht="12.75">
      <c r="B777" s="160" t="s">
        <v>431</v>
      </c>
      <c r="C777" s="164" t="s">
        <v>372</v>
      </c>
      <c r="D777" s="161">
        <v>2926939</v>
      </c>
      <c r="E777" s="161">
        <v>535316</v>
      </c>
      <c r="F777" s="161">
        <v>2391623</v>
      </c>
    </row>
    <row r="778" spans="2:6" ht="12.75">
      <c r="B778" s="160" t="s">
        <v>432</v>
      </c>
      <c r="C778" s="164" t="s">
        <v>433</v>
      </c>
      <c r="D778" s="161">
        <v>3858160</v>
      </c>
      <c r="E778" s="161">
        <v>489402</v>
      </c>
      <c r="F778" s="161">
        <v>3368758</v>
      </c>
    </row>
    <row r="779" spans="2:6" ht="12.75">
      <c r="B779" s="160" t="s">
        <v>434</v>
      </c>
      <c r="C779" s="164"/>
      <c r="D779" s="161">
        <v>1985827</v>
      </c>
      <c r="E779" s="161">
        <v>99890</v>
      </c>
      <c r="F779" s="161">
        <v>1885937</v>
      </c>
    </row>
    <row r="780" spans="2:6" ht="12.75">
      <c r="B780" s="160" t="s">
        <v>435</v>
      </c>
      <c r="C780" s="164"/>
      <c r="D780" s="161">
        <v>2228864</v>
      </c>
      <c r="E780" s="161">
        <v>112115</v>
      </c>
      <c r="F780" s="161">
        <v>2116749</v>
      </c>
    </row>
    <row r="781" spans="2:6" ht="12.75">
      <c r="B781" s="160" t="s">
        <v>436</v>
      </c>
      <c r="C781" s="164"/>
      <c r="D781" s="161">
        <v>19199996</v>
      </c>
      <c r="E781" s="161">
        <v>385052</v>
      </c>
      <c r="F781" s="161">
        <v>18814944</v>
      </c>
    </row>
    <row r="782" spans="2:6" ht="12.75">
      <c r="B782" s="160" t="s">
        <v>437</v>
      </c>
      <c r="C782" s="164"/>
      <c r="D782" s="161">
        <v>99711704</v>
      </c>
      <c r="E782" s="161">
        <v>13541312</v>
      </c>
      <c r="F782" s="161">
        <v>86170392</v>
      </c>
    </row>
    <row r="783" spans="2:6" ht="12.75">
      <c r="B783" s="160" t="s">
        <v>438</v>
      </c>
      <c r="C783" s="164"/>
      <c r="D783" s="161">
        <v>2405037</v>
      </c>
      <c r="E783" s="161">
        <v>1735111</v>
      </c>
      <c r="F783" s="161">
        <v>669926</v>
      </c>
    </row>
    <row r="784" spans="2:6" ht="12.75">
      <c r="B784" s="160" t="s">
        <v>439</v>
      </c>
      <c r="C784" s="164" t="s">
        <v>368</v>
      </c>
      <c r="D784" s="161">
        <v>3380000</v>
      </c>
      <c r="E784" s="161">
        <v>1921415</v>
      </c>
      <c r="F784" s="161">
        <v>1458585</v>
      </c>
    </row>
    <row r="785" spans="2:6" ht="12.75">
      <c r="B785" s="160" t="s">
        <v>440</v>
      </c>
      <c r="C785" s="164" t="s">
        <v>402</v>
      </c>
      <c r="D785" s="161">
        <v>4679567</v>
      </c>
      <c r="E785" s="161">
        <v>1953124</v>
      </c>
      <c r="F785" s="161">
        <v>2726443</v>
      </c>
    </row>
    <row r="786" ht="12.75">
      <c r="A786" s="155" t="s">
        <v>1821</v>
      </c>
    </row>
    <row r="787" spans="2:6" ht="12.75">
      <c r="B787" s="160" t="s">
        <v>441</v>
      </c>
      <c r="C787" s="164">
        <v>1473</v>
      </c>
      <c r="D787" s="161">
        <v>80886137</v>
      </c>
      <c r="E787" s="161">
        <v>22960011</v>
      </c>
      <c r="F787" s="161">
        <v>57926126</v>
      </c>
    </row>
    <row r="788" ht="12.75">
      <c r="A788" s="155" t="s">
        <v>1793</v>
      </c>
    </row>
    <row r="789" spans="2:6" ht="12.75">
      <c r="B789" s="160" t="s">
        <v>442</v>
      </c>
      <c r="C789" s="164" t="s">
        <v>402</v>
      </c>
      <c r="D789" s="161">
        <v>113770028</v>
      </c>
      <c r="E789" s="161">
        <v>30209962</v>
      </c>
      <c r="F789" s="161">
        <v>83560066</v>
      </c>
    </row>
    <row r="790" spans="2:6" ht="12.75">
      <c r="B790" s="160" t="s">
        <v>443</v>
      </c>
      <c r="C790" s="164" t="s">
        <v>404</v>
      </c>
      <c r="D790" s="161">
        <v>1269689</v>
      </c>
      <c r="E790" s="161">
        <v>882464</v>
      </c>
      <c r="F790" s="161">
        <v>387225</v>
      </c>
    </row>
    <row r="791" spans="1:6" ht="12.75">
      <c r="A791" s="155" t="s">
        <v>1657</v>
      </c>
      <c r="D791" s="161"/>
      <c r="E791" s="161"/>
      <c r="F791" s="161"/>
    </row>
    <row r="792" spans="2:6" ht="12.75">
      <c r="B792" s="160" t="s">
        <v>444</v>
      </c>
      <c r="C792" s="164" t="s">
        <v>445</v>
      </c>
      <c r="D792" s="161">
        <v>28482679</v>
      </c>
      <c r="E792" s="161">
        <v>3917997</v>
      </c>
      <c r="F792" s="161">
        <v>24564682</v>
      </c>
    </row>
    <row r="793" spans="1:6" ht="12.75">
      <c r="A793" s="155" t="s">
        <v>1840</v>
      </c>
      <c r="B793" s="160"/>
      <c r="C793" s="164"/>
      <c r="D793" s="161"/>
      <c r="E793" s="161"/>
      <c r="F793" s="161"/>
    </row>
    <row r="794" spans="2:6" ht="12.75">
      <c r="B794" s="160" t="s">
        <v>446</v>
      </c>
      <c r="C794" s="164" t="s">
        <v>397</v>
      </c>
      <c r="D794" s="162">
        <v>22683891</v>
      </c>
      <c r="E794" s="162">
        <v>1777767</v>
      </c>
      <c r="F794" s="161">
        <v>20906124</v>
      </c>
    </row>
    <row r="795" spans="2:6" ht="12.75">
      <c r="B795" s="160" t="s">
        <v>447</v>
      </c>
      <c r="C795" s="164" t="s">
        <v>448</v>
      </c>
      <c r="D795" s="162">
        <v>17797898</v>
      </c>
      <c r="E795" s="162">
        <v>2221897</v>
      </c>
      <c r="F795" s="161">
        <v>15576001</v>
      </c>
    </row>
    <row r="796" spans="2:6" ht="12.75">
      <c r="B796" s="160" t="s">
        <v>449</v>
      </c>
      <c r="C796" s="164" t="s">
        <v>421</v>
      </c>
      <c r="D796" s="162">
        <v>23011696</v>
      </c>
      <c r="E796" s="162">
        <v>6061563</v>
      </c>
      <c r="F796" s="162">
        <v>16950133</v>
      </c>
    </row>
    <row r="797" spans="4:6" ht="12.75">
      <c r="D797" s="163">
        <f>SUM(D756:D796)</f>
        <v>983043448</v>
      </c>
      <c r="E797" s="163">
        <f>SUM(E756:E796)</f>
        <v>173762700</v>
      </c>
      <c r="F797" s="163">
        <f>SUM(F756:F796)</f>
        <v>809280758</v>
      </c>
    </row>
    <row r="798" ht="12.75">
      <c r="A798" s="154" t="s">
        <v>2080</v>
      </c>
    </row>
    <row r="799" ht="12.75">
      <c r="A799" s="155" t="s">
        <v>1416</v>
      </c>
    </row>
    <row r="800" spans="2:6" ht="12.75">
      <c r="B800" s="160" t="s">
        <v>450</v>
      </c>
      <c r="C800" s="164" t="s">
        <v>451</v>
      </c>
      <c r="D800" s="161">
        <v>4263032</v>
      </c>
      <c r="E800" s="161">
        <v>4263032</v>
      </c>
      <c r="F800" s="161">
        <v>0</v>
      </c>
    </row>
    <row r="801" spans="2:6" ht="12.75">
      <c r="B801" s="160" t="s">
        <v>452</v>
      </c>
      <c r="C801" s="164"/>
      <c r="D801" s="161">
        <v>3698168</v>
      </c>
      <c r="E801" s="161">
        <v>3698168</v>
      </c>
      <c r="F801" s="161">
        <v>0</v>
      </c>
    </row>
    <row r="802" spans="2:6" ht="12.75">
      <c r="B802" s="160" t="s">
        <v>453</v>
      </c>
      <c r="C802" s="164" t="s">
        <v>454</v>
      </c>
      <c r="D802" s="161">
        <v>171000</v>
      </c>
      <c r="E802" s="161">
        <v>171000</v>
      </c>
      <c r="F802" s="161">
        <v>0</v>
      </c>
    </row>
    <row r="803" spans="2:6" ht="12.75">
      <c r="B803" s="160" t="s">
        <v>455</v>
      </c>
      <c r="C803" s="164" t="s">
        <v>385</v>
      </c>
      <c r="D803" s="161">
        <v>355625</v>
      </c>
      <c r="E803" s="161">
        <v>355625</v>
      </c>
      <c r="F803" s="161">
        <v>0</v>
      </c>
    </row>
    <row r="804" spans="4:6" ht="12.75">
      <c r="D804" s="163">
        <f>SUM(D800:D803)</f>
        <v>8487825</v>
      </c>
      <c r="E804" s="163">
        <f>SUM(E800:E803)</f>
        <v>8487825</v>
      </c>
      <c r="F804" s="163">
        <f>SUM(F800:F803)</f>
        <v>0</v>
      </c>
    </row>
    <row r="805" ht="12.75">
      <c r="A805" s="154" t="s">
        <v>2082</v>
      </c>
    </row>
    <row r="806" ht="12.75">
      <c r="A806" s="155" t="s">
        <v>1416</v>
      </c>
    </row>
    <row r="807" spans="2:6" ht="12.75">
      <c r="B807" s="160" t="s">
        <v>456</v>
      </c>
      <c r="C807" s="164"/>
      <c r="D807" s="161">
        <v>3326628</v>
      </c>
      <c r="E807" s="161">
        <v>25155</v>
      </c>
      <c r="F807" s="161">
        <v>3301473</v>
      </c>
    </row>
    <row r="808" spans="2:6" ht="12.75">
      <c r="B808" s="160" t="s">
        <v>457</v>
      </c>
      <c r="C808" s="164"/>
      <c r="D808" s="161">
        <v>2000000</v>
      </c>
      <c r="E808" s="161">
        <v>493</v>
      </c>
      <c r="F808" s="161">
        <v>1999507</v>
      </c>
    </row>
    <row r="809" spans="2:6" ht="12.75">
      <c r="B809" s="160" t="s">
        <v>458</v>
      </c>
      <c r="C809" s="164" t="s">
        <v>402</v>
      </c>
      <c r="D809" s="161">
        <v>4621062</v>
      </c>
      <c r="E809" s="161">
        <v>935809</v>
      </c>
      <c r="F809" s="161">
        <v>3685253</v>
      </c>
    </row>
    <row r="810" spans="2:6" ht="12.75">
      <c r="B810" s="160" t="s">
        <v>459</v>
      </c>
      <c r="C810" s="164"/>
      <c r="D810" s="161">
        <v>10000</v>
      </c>
      <c r="E810" s="161">
        <v>9725</v>
      </c>
      <c r="F810" s="161">
        <v>275</v>
      </c>
    </row>
    <row r="811" spans="2:6" ht="12.75">
      <c r="B811" s="160" t="s">
        <v>460</v>
      </c>
      <c r="C811" s="164"/>
      <c r="D811" s="161">
        <v>5308400</v>
      </c>
      <c r="E811" s="161">
        <v>40140</v>
      </c>
      <c r="F811" s="161">
        <v>5268260</v>
      </c>
    </row>
    <row r="812" spans="2:6" ht="12.75">
      <c r="B812" s="160" t="s">
        <v>461</v>
      </c>
      <c r="C812" s="164" t="s">
        <v>417</v>
      </c>
      <c r="D812" s="161">
        <v>110000</v>
      </c>
      <c r="E812" s="161">
        <v>74204</v>
      </c>
      <c r="F812" s="161">
        <v>35796</v>
      </c>
    </row>
    <row r="813" spans="2:6" ht="12.75">
      <c r="B813" s="160" t="s">
        <v>462</v>
      </c>
      <c r="C813" s="164" t="s">
        <v>2012</v>
      </c>
      <c r="D813" s="161">
        <v>94241363</v>
      </c>
      <c r="E813" s="161">
        <v>29242975</v>
      </c>
      <c r="F813" s="161">
        <v>64998388</v>
      </c>
    </row>
    <row r="814" spans="2:6" ht="12.75">
      <c r="B814" s="160" t="s">
        <v>463</v>
      </c>
      <c r="C814" s="164" t="s">
        <v>454</v>
      </c>
      <c r="D814" s="161">
        <v>14010700</v>
      </c>
      <c r="E814" s="161">
        <v>4306542</v>
      </c>
      <c r="F814" s="161">
        <v>9704158</v>
      </c>
    </row>
    <row r="815" spans="2:6" ht="12.75">
      <c r="B815" s="160" t="s">
        <v>464</v>
      </c>
      <c r="C815" s="164"/>
      <c r="D815" s="161">
        <v>19367324</v>
      </c>
      <c r="E815" s="161">
        <v>744979</v>
      </c>
      <c r="F815" s="161">
        <v>18622345</v>
      </c>
    </row>
    <row r="816" spans="2:6" ht="12.75">
      <c r="B816" s="160" t="s">
        <v>465</v>
      </c>
      <c r="C816" s="164" t="s">
        <v>389</v>
      </c>
      <c r="D816" s="161">
        <v>14139500</v>
      </c>
      <c r="E816" s="161">
        <v>2656427</v>
      </c>
      <c r="F816" s="161">
        <v>11483073</v>
      </c>
    </row>
    <row r="817" spans="2:6" ht="12.75">
      <c r="B817" s="160" t="s">
        <v>466</v>
      </c>
      <c r="C817" s="164"/>
      <c r="D817" s="161">
        <v>128034</v>
      </c>
      <c r="E817" s="161">
        <v>0</v>
      </c>
      <c r="F817" s="161">
        <v>128034</v>
      </c>
    </row>
    <row r="818" spans="2:6" ht="12.75">
      <c r="B818" s="160" t="s">
        <v>467</v>
      </c>
      <c r="C818" s="164"/>
      <c r="D818" s="161">
        <v>156822</v>
      </c>
      <c r="E818" s="161">
        <v>0</v>
      </c>
      <c r="F818" s="161">
        <v>156822</v>
      </c>
    </row>
    <row r="819" spans="1:6" ht="12.75">
      <c r="A819" s="155" t="s">
        <v>1840</v>
      </c>
      <c r="D819" s="161"/>
      <c r="E819" s="161"/>
      <c r="F819" s="161"/>
    </row>
    <row r="820" spans="2:6" ht="12.75">
      <c r="B820" s="160" t="s">
        <v>468</v>
      </c>
      <c r="C820" s="164"/>
      <c r="D820" s="162">
        <v>419100</v>
      </c>
      <c r="E820" s="162">
        <v>12562</v>
      </c>
      <c r="F820" s="161">
        <v>406538</v>
      </c>
    </row>
    <row r="821" spans="4:6" ht="12.75">
      <c r="D821" s="163">
        <f>SUM(D807:D820)</f>
        <v>157838933</v>
      </c>
      <c r="E821" s="163">
        <f>SUM(E807:E820)</f>
        <v>38049011</v>
      </c>
      <c r="F821" s="163">
        <f>SUM(F807:F820)</f>
        <v>119789922</v>
      </c>
    </row>
    <row r="822" ht="12.75">
      <c r="A822" s="154" t="s">
        <v>2091</v>
      </c>
    </row>
    <row r="823" ht="12.75">
      <c r="A823" s="155" t="s">
        <v>1416</v>
      </c>
    </row>
    <row r="824" spans="2:6" ht="12.75">
      <c r="B824" s="160" t="s">
        <v>469</v>
      </c>
      <c r="C824" s="164" t="s">
        <v>417</v>
      </c>
      <c r="D824" s="161">
        <v>50000</v>
      </c>
      <c r="E824" s="161">
        <v>50000</v>
      </c>
      <c r="F824" s="161">
        <v>0</v>
      </c>
    </row>
    <row r="825" spans="2:6" ht="12.75">
      <c r="B825" s="160" t="s">
        <v>470</v>
      </c>
      <c r="C825" s="164" t="s">
        <v>417</v>
      </c>
      <c r="D825" s="161">
        <v>25000</v>
      </c>
      <c r="E825" s="161">
        <v>25000</v>
      </c>
      <c r="F825" s="161">
        <v>0</v>
      </c>
    </row>
    <row r="826" spans="2:6" ht="12.75">
      <c r="B826" s="160" t="s">
        <v>471</v>
      </c>
      <c r="C826" s="164" t="s">
        <v>385</v>
      </c>
      <c r="D826" s="161">
        <v>38646</v>
      </c>
      <c r="E826" s="161">
        <v>38646</v>
      </c>
      <c r="F826" s="161">
        <v>0</v>
      </c>
    </row>
    <row r="827" spans="2:6" ht="12.75">
      <c r="B827" s="160" t="s">
        <v>472</v>
      </c>
      <c r="C827" s="164" t="s">
        <v>421</v>
      </c>
      <c r="D827" s="161">
        <v>115432</v>
      </c>
      <c r="E827" s="161">
        <v>115432</v>
      </c>
      <c r="F827" s="161">
        <v>0</v>
      </c>
    </row>
    <row r="828" spans="2:6" ht="12.75">
      <c r="B828" s="160" t="s">
        <v>473</v>
      </c>
      <c r="C828" s="164"/>
      <c r="D828" s="161">
        <v>17652</v>
      </c>
      <c r="E828" s="161">
        <v>17652</v>
      </c>
      <c r="F828" s="161">
        <v>0</v>
      </c>
    </row>
    <row r="829" spans="2:6" ht="12.75">
      <c r="B829" s="160" t="s">
        <v>474</v>
      </c>
      <c r="C829" s="164" t="s">
        <v>413</v>
      </c>
      <c r="D829" s="161">
        <v>18491</v>
      </c>
      <c r="E829" s="161">
        <v>18491</v>
      </c>
      <c r="F829" s="161">
        <v>0</v>
      </c>
    </row>
    <row r="830" spans="2:6" ht="12.75">
      <c r="B830" s="160" t="s">
        <v>475</v>
      </c>
      <c r="C830" s="164"/>
      <c r="D830" s="161">
        <v>7285</v>
      </c>
      <c r="E830" s="161">
        <v>7285</v>
      </c>
      <c r="F830" s="161">
        <v>0</v>
      </c>
    </row>
    <row r="831" spans="2:6" ht="12.75">
      <c r="B831" s="160" t="s">
        <v>476</v>
      </c>
      <c r="C831" s="164"/>
      <c r="D831" s="161">
        <v>58750</v>
      </c>
      <c r="E831" s="161">
        <v>58750</v>
      </c>
      <c r="F831" s="161">
        <v>0</v>
      </c>
    </row>
    <row r="832" spans="2:6" ht="12.75">
      <c r="B832" s="160" t="s">
        <v>477</v>
      </c>
      <c r="C832" s="164"/>
      <c r="D832" s="161">
        <v>4582</v>
      </c>
      <c r="E832" s="161">
        <v>4582</v>
      </c>
      <c r="F832" s="161">
        <v>0</v>
      </c>
    </row>
    <row r="833" spans="2:6" ht="12.75">
      <c r="B833" s="160" t="s">
        <v>478</v>
      </c>
      <c r="C833" s="164"/>
      <c r="D833" s="162">
        <v>143000</v>
      </c>
      <c r="E833" s="162">
        <v>143000</v>
      </c>
      <c r="F833" s="161">
        <v>0</v>
      </c>
    </row>
    <row r="834" ht="12.75">
      <c r="A834" s="155" t="s">
        <v>1840</v>
      </c>
    </row>
    <row r="835" spans="2:6" ht="12.75">
      <c r="B835" s="160" t="s">
        <v>479</v>
      </c>
      <c r="C835" s="164" t="s">
        <v>397</v>
      </c>
      <c r="D835" s="162">
        <v>19777</v>
      </c>
      <c r="E835" s="162">
        <v>19777</v>
      </c>
      <c r="F835" s="161">
        <v>0</v>
      </c>
    </row>
    <row r="836" spans="2:6" ht="12.75">
      <c r="B836" s="160" t="s">
        <v>480</v>
      </c>
      <c r="C836" s="164" t="s">
        <v>448</v>
      </c>
      <c r="D836" s="162">
        <v>40784</v>
      </c>
      <c r="E836" s="162">
        <v>40784</v>
      </c>
      <c r="F836" s="161">
        <v>0</v>
      </c>
    </row>
    <row r="837" spans="2:6" ht="12.75">
      <c r="B837" s="160" t="s">
        <v>481</v>
      </c>
      <c r="C837" s="164" t="s">
        <v>421</v>
      </c>
      <c r="D837" s="162">
        <v>24580</v>
      </c>
      <c r="E837" s="162">
        <v>24580</v>
      </c>
      <c r="F837" s="161">
        <v>0</v>
      </c>
    </row>
    <row r="838" spans="2:6" ht="12.75">
      <c r="B838" s="160"/>
      <c r="C838" s="164"/>
      <c r="D838" s="166">
        <f>SUM(D824:D837)</f>
        <v>563979</v>
      </c>
      <c r="E838" s="166">
        <f>SUM(E824:E837)</f>
        <v>563979</v>
      </c>
      <c r="F838" s="166">
        <f>SUM(F825:F837)</f>
        <v>0</v>
      </c>
    </row>
    <row r="839" spans="1:6" ht="12.75">
      <c r="A839" s="154" t="s">
        <v>482</v>
      </c>
      <c r="B839" s="160"/>
      <c r="C839" s="164"/>
      <c r="D839" s="162"/>
      <c r="E839" s="162"/>
      <c r="F839" s="162"/>
    </row>
    <row r="840" spans="2:6" ht="12.75">
      <c r="B840" s="160" t="s">
        <v>483</v>
      </c>
      <c r="C840" s="164"/>
      <c r="D840" s="176">
        <v>1371600</v>
      </c>
      <c r="E840" s="176">
        <v>238997</v>
      </c>
      <c r="F840" s="176">
        <v>1132603</v>
      </c>
    </row>
    <row r="841" spans="2:6" ht="12.75">
      <c r="B841" s="160" t="s">
        <v>484</v>
      </c>
      <c r="C841" s="164"/>
      <c r="D841" s="177">
        <v>1005840</v>
      </c>
      <c r="E841" s="177">
        <v>214949</v>
      </c>
      <c r="F841" s="177">
        <v>790891</v>
      </c>
    </row>
    <row r="842" spans="2:6" ht="12.75">
      <c r="B842" s="160"/>
      <c r="C842" s="164"/>
      <c r="D842" s="166">
        <f>SUM(D840:D841)</f>
        <v>2377440</v>
      </c>
      <c r="E842" s="166">
        <f>SUM(E840:E841)</f>
        <v>453946</v>
      </c>
      <c r="F842" s="166">
        <f>SUM(F840:F841)</f>
        <v>1923494</v>
      </c>
    </row>
    <row r="843" ht="12.75">
      <c r="A843" s="154" t="s">
        <v>485</v>
      </c>
    </row>
    <row r="844" spans="2:6" ht="12.75">
      <c r="B844" s="160" t="s">
        <v>486</v>
      </c>
      <c r="C844" s="164"/>
      <c r="D844" s="166">
        <v>900000</v>
      </c>
      <c r="E844" s="166">
        <v>0</v>
      </c>
      <c r="F844" s="163">
        <v>900000</v>
      </c>
    </row>
    <row r="845" spans="2:6" ht="12.75">
      <c r="B845" s="160"/>
      <c r="C845" s="164"/>
      <c r="D845" s="162"/>
      <c r="E845" s="162"/>
      <c r="F845" s="161"/>
    </row>
    <row r="846" ht="12.75">
      <c r="A846" s="154" t="s">
        <v>2098</v>
      </c>
    </row>
    <row r="847" ht="12.75">
      <c r="A847" s="155" t="s">
        <v>1416</v>
      </c>
    </row>
    <row r="848" spans="2:6" ht="12.75">
      <c r="B848" s="160" t="s">
        <v>487</v>
      </c>
      <c r="C848" s="164"/>
      <c r="D848" s="161">
        <v>109000</v>
      </c>
      <c r="E848" s="161">
        <v>0</v>
      </c>
      <c r="F848" s="161">
        <v>109000</v>
      </c>
    </row>
    <row r="849" spans="2:6" ht="12.75">
      <c r="B849" s="160" t="s">
        <v>488</v>
      </c>
      <c r="C849" s="164"/>
      <c r="D849" s="161">
        <v>940000</v>
      </c>
      <c r="E849" s="161">
        <v>0</v>
      </c>
      <c r="F849" s="161">
        <v>940000</v>
      </c>
    </row>
    <row r="850" spans="2:6" ht="12.75">
      <c r="B850" s="160" t="s">
        <v>489</v>
      </c>
      <c r="C850" s="164"/>
      <c r="D850" s="161">
        <v>1587857</v>
      </c>
      <c r="E850" s="161">
        <v>0</v>
      </c>
      <c r="F850" s="161">
        <v>1587857</v>
      </c>
    </row>
    <row r="851" spans="2:6" ht="12.75">
      <c r="B851" s="160" t="s">
        <v>490</v>
      </c>
      <c r="C851" s="164"/>
      <c r="D851" s="161">
        <v>118000</v>
      </c>
      <c r="E851" s="161">
        <v>0</v>
      </c>
      <c r="F851" s="161">
        <v>118000</v>
      </c>
    </row>
    <row r="852" spans="2:6" ht="12.75">
      <c r="B852" s="160" t="s">
        <v>491</v>
      </c>
      <c r="C852" s="164"/>
      <c r="D852" s="161">
        <v>147000</v>
      </c>
      <c r="E852" s="161">
        <v>0</v>
      </c>
      <c r="F852" s="161">
        <v>147000</v>
      </c>
    </row>
    <row r="853" spans="2:6" ht="12.75">
      <c r="B853" s="160" t="s">
        <v>492</v>
      </c>
      <c r="C853" s="164"/>
      <c r="D853" s="161">
        <v>196000</v>
      </c>
      <c r="E853" s="161">
        <v>0</v>
      </c>
      <c r="F853" s="161">
        <v>196000</v>
      </c>
    </row>
    <row r="854" spans="2:6" ht="12.75">
      <c r="B854" s="160" t="s">
        <v>493</v>
      </c>
      <c r="C854" s="164"/>
      <c r="D854" s="161">
        <v>676000</v>
      </c>
      <c r="E854" s="161">
        <v>0</v>
      </c>
      <c r="F854" s="161">
        <v>676000</v>
      </c>
    </row>
    <row r="855" spans="2:6" ht="12.75">
      <c r="B855" s="160" t="s">
        <v>494</v>
      </c>
      <c r="C855" s="164"/>
      <c r="D855" s="161">
        <v>109000</v>
      </c>
      <c r="E855" s="161">
        <v>0</v>
      </c>
      <c r="F855" s="161">
        <v>109000</v>
      </c>
    </row>
    <row r="856" spans="2:6" ht="12.75">
      <c r="B856" s="160" t="s">
        <v>496</v>
      </c>
      <c r="C856" s="164"/>
      <c r="D856" s="161">
        <v>800000</v>
      </c>
      <c r="E856" s="161">
        <v>0</v>
      </c>
      <c r="F856" s="161">
        <v>800000</v>
      </c>
    </row>
    <row r="857" spans="2:6" ht="12.75">
      <c r="B857" s="160" t="s">
        <v>497</v>
      </c>
      <c r="C857" s="164"/>
      <c r="D857" s="161">
        <v>417250</v>
      </c>
      <c r="E857" s="161">
        <v>0</v>
      </c>
      <c r="F857" s="161">
        <v>417250</v>
      </c>
    </row>
    <row r="858" spans="2:6" ht="12.75">
      <c r="B858" s="160" t="s">
        <v>498</v>
      </c>
      <c r="C858" s="164"/>
      <c r="D858" s="161">
        <v>300000</v>
      </c>
      <c r="E858" s="161">
        <v>0</v>
      </c>
      <c r="F858" s="161">
        <v>300000</v>
      </c>
    </row>
    <row r="859" spans="2:6" ht="12.75">
      <c r="B859" s="160" t="s">
        <v>499</v>
      </c>
      <c r="C859" s="164"/>
      <c r="D859" s="161">
        <v>128000</v>
      </c>
      <c r="E859" s="161">
        <v>0</v>
      </c>
      <c r="F859" s="161">
        <v>128000</v>
      </c>
    </row>
    <row r="860" spans="2:6" ht="12.75">
      <c r="B860" s="160" t="s">
        <v>500</v>
      </c>
      <c r="C860" s="164"/>
      <c r="D860" s="161">
        <v>342500</v>
      </c>
      <c r="E860" s="161">
        <v>0</v>
      </c>
      <c r="F860" s="161">
        <v>342500</v>
      </c>
    </row>
    <row r="861" spans="2:6" ht="12.75">
      <c r="B861" s="160" t="s">
        <v>501</v>
      </c>
      <c r="C861" s="164"/>
      <c r="D861" s="161">
        <v>1525000</v>
      </c>
      <c r="E861" s="161">
        <v>0</v>
      </c>
      <c r="F861" s="161">
        <v>1525000</v>
      </c>
    </row>
    <row r="862" spans="2:6" ht="12.75">
      <c r="B862" s="160" t="s">
        <v>502</v>
      </c>
      <c r="C862" s="164"/>
      <c r="D862" s="161">
        <v>103000</v>
      </c>
      <c r="E862" s="161">
        <v>0</v>
      </c>
      <c r="F862" s="161">
        <v>103000</v>
      </c>
    </row>
    <row r="863" spans="2:6" ht="12.75">
      <c r="B863" s="160" t="s">
        <v>503</v>
      </c>
      <c r="C863" s="164"/>
      <c r="D863" s="161">
        <v>3576000</v>
      </c>
      <c r="E863" s="161">
        <v>0</v>
      </c>
      <c r="F863" s="161">
        <v>3576000</v>
      </c>
    </row>
    <row r="864" spans="2:6" ht="12.75">
      <c r="B864" s="160" t="s">
        <v>504</v>
      </c>
      <c r="C864" s="164"/>
      <c r="D864" s="161">
        <v>700000</v>
      </c>
      <c r="E864" s="161">
        <v>0</v>
      </c>
      <c r="F864" s="161">
        <v>700000</v>
      </c>
    </row>
    <row r="865" spans="2:6" ht="12.75">
      <c r="B865" s="160" t="s">
        <v>505</v>
      </c>
      <c r="C865" s="164"/>
      <c r="D865" s="161">
        <v>164500</v>
      </c>
      <c r="E865" s="161">
        <v>0</v>
      </c>
      <c r="F865" s="161">
        <v>164500</v>
      </c>
    </row>
    <row r="866" spans="2:6" ht="12.75">
      <c r="B866" s="160" t="s">
        <v>506</v>
      </c>
      <c r="C866" s="164"/>
      <c r="D866" s="161">
        <v>520000</v>
      </c>
      <c r="E866" s="161">
        <v>0</v>
      </c>
      <c r="F866" s="161">
        <v>520000</v>
      </c>
    </row>
    <row r="867" spans="2:6" ht="12.75">
      <c r="B867" s="160" t="s">
        <v>507</v>
      </c>
      <c r="C867" s="164"/>
      <c r="D867" s="161">
        <v>118000</v>
      </c>
      <c r="E867" s="161">
        <v>0</v>
      </c>
      <c r="F867" s="161">
        <v>118000</v>
      </c>
    </row>
    <row r="868" spans="2:6" ht="12.75">
      <c r="B868" s="160" t="s">
        <v>508</v>
      </c>
      <c r="C868" s="164"/>
      <c r="D868" s="161">
        <v>1480000</v>
      </c>
      <c r="E868" s="161">
        <v>0</v>
      </c>
      <c r="F868" s="161">
        <v>1480000</v>
      </c>
    </row>
    <row r="869" spans="2:6" ht="12.75">
      <c r="B869" s="160" t="s">
        <v>509</v>
      </c>
      <c r="C869" s="164"/>
      <c r="D869" s="161">
        <v>100000</v>
      </c>
      <c r="E869" s="161">
        <v>0</v>
      </c>
      <c r="F869" s="161">
        <v>100000</v>
      </c>
    </row>
    <row r="870" spans="2:6" ht="12.75">
      <c r="B870" s="160" t="s">
        <v>510</v>
      </c>
      <c r="C870" s="164"/>
      <c r="D870" s="161">
        <v>736800</v>
      </c>
      <c r="E870" s="161">
        <v>0</v>
      </c>
      <c r="F870" s="161">
        <v>736800</v>
      </c>
    </row>
    <row r="871" spans="4:6" ht="12.75">
      <c r="D871" s="163">
        <f>SUM(D848:D870)</f>
        <v>14893907</v>
      </c>
      <c r="E871" s="163">
        <f>SUM(E848:E870)</f>
        <v>0</v>
      </c>
      <c r="F871" s="163">
        <f>SUM(F848:F870)</f>
        <v>14893907</v>
      </c>
    </row>
    <row r="872" ht="12.75">
      <c r="A872" s="154" t="s">
        <v>2</v>
      </c>
    </row>
    <row r="873" ht="12.75">
      <c r="A873" s="155" t="s">
        <v>1793</v>
      </c>
    </row>
    <row r="874" spans="2:6" ht="12.75">
      <c r="B874" s="160" t="s">
        <v>511</v>
      </c>
      <c r="C874" s="164"/>
      <c r="D874" s="161">
        <v>114000</v>
      </c>
      <c r="E874" s="161">
        <v>97235</v>
      </c>
      <c r="F874" s="161">
        <v>16765</v>
      </c>
    </row>
    <row r="875" spans="2:6" ht="12.75">
      <c r="B875" s="160" t="s">
        <v>512</v>
      </c>
      <c r="C875" s="164"/>
      <c r="D875" s="161">
        <v>114000</v>
      </c>
      <c r="E875" s="161">
        <v>97235</v>
      </c>
      <c r="F875" s="161">
        <v>16765</v>
      </c>
    </row>
    <row r="876" spans="2:6" ht="12.75">
      <c r="B876" s="160" t="s">
        <v>513</v>
      </c>
      <c r="C876" s="164"/>
      <c r="D876" s="161">
        <v>271780</v>
      </c>
      <c r="E876" s="161">
        <v>120647</v>
      </c>
      <c r="F876" s="161">
        <v>151133</v>
      </c>
    </row>
    <row r="877" spans="2:6" ht="12.75">
      <c r="B877" s="160" t="s">
        <v>514</v>
      </c>
      <c r="C877" s="164"/>
      <c r="D877" s="161">
        <v>939800</v>
      </c>
      <c r="E877" s="161">
        <v>417194</v>
      </c>
      <c r="F877" s="161">
        <v>522606</v>
      </c>
    </row>
    <row r="878" spans="2:6" ht="12.75">
      <c r="B878" s="160" t="s">
        <v>515</v>
      </c>
      <c r="C878" s="164"/>
      <c r="D878" s="161">
        <v>102245</v>
      </c>
      <c r="E878" s="161">
        <v>87210</v>
      </c>
      <c r="F878" s="161">
        <v>15035</v>
      </c>
    </row>
    <row r="879" spans="2:6" ht="12.75">
      <c r="B879" s="160" t="s">
        <v>516</v>
      </c>
      <c r="C879" s="164"/>
      <c r="D879" s="161">
        <v>102245</v>
      </c>
      <c r="E879" s="161">
        <v>87211</v>
      </c>
      <c r="F879" s="161">
        <v>15034</v>
      </c>
    </row>
    <row r="880" spans="2:6" ht="12.75">
      <c r="B880" s="160" t="s">
        <v>517</v>
      </c>
      <c r="C880" s="164"/>
      <c r="D880" s="161">
        <v>298500</v>
      </c>
      <c r="E880" s="161">
        <v>132511</v>
      </c>
      <c r="F880" s="161">
        <v>165989</v>
      </c>
    </row>
    <row r="881" spans="2:6" ht="12.75">
      <c r="B881" s="160" t="s">
        <v>518</v>
      </c>
      <c r="C881" s="164"/>
      <c r="D881" s="161">
        <v>60325</v>
      </c>
      <c r="E881" s="161">
        <v>26780</v>
      </c>
      <c r="F881" s="161">
        <v>33545</v>
      </c>
    </row>
    <row r="882" spans="2:6" ht="12.75">
      <c r="B882" s="160" t="s">
        <v>519</v>
      </c>
      <c r="C882" s="164"/>
      <c r="D882" s="161">
        <v>231648</v>
      </c>
      <c r="E882" s="161">
        <v>133882</v>
      </c>
      <c r="F882" s="161">
        <v>97766</v>
      </c>
    </row>
    <row r="883" spans="2:6" ht="12.75">
      <c r="B883" s="160" t="s">
        <v>519</v>
      </c>
      <c r="C883" s="164"/>
      <c r="D883" s="161">
        <v>231648</v>
      </c>
      <c r="E883" s="161">
        <v>133882</v>
      </c>
      <c r="F883" s="161">
        <v>97766</v>
      </c>
    </row>
    <row r="884" spans="2:6" ht="12.75">
      <c r="B884" s="160" t="s">
        <v>519</v>
      </c>
      <c r="C884" s="164"/>
      <c r="D884" s="161">
        <v>314960</v>
      </c>
      <c r="E884" s="161">
        <v>182032</v>
      </c>
      <c r="F884" s="161">
        <v>132928</v>
      </c>
    </row>
    <row r="885" spans="2:6" ht="12.75">
      <c r="B885" s="160" t="s">
        <v>520</v>
      </c>
      <c r="C885" s="164"/>
      <c r="D885" s="161">
        <v>1530477</v>
      </c>
      <c r="E885" s="161">
        <v>884547</v>
      </c>
      <c r="F885" s="161">
        <v>645930</v>
      </c>
    </row>
    <row r="886" spans="2:6" ht="12.75">
      <c r="B886" s="160" t="s">
        <v>519</v>
      </c>
      <c r="C886" s="164"/>
      <c r="D886" s="161">
        <v>231648</v>
      </c>
      <c r="E886" s="161">
        <v>133882</v>
      </c>
      <c r="F886" s="162">
        <v>97766</v>
      </c>
    </row>
    <row r="887" spans="2:6" ht="12.75">
      <c r="B887" s="160" t="s">
        <v>519</v>
      </c>
      <c r="C887" s="164"/>
      <c r="D887" s="161">
        <v>170053</v>
      </c>
      <c r="E887" s="161">
        <v>98283</v>
      </c>
      <c r="F887" s="161">
        <v>71770</v>
      </c>
    </row>
    <row r="888" spans="2:6" ht="12.75">
      <c r="B888" s="160" t="s">
        <v>521</v>
      </c>
      <c r="C888" s="164"/>
      <c r="D888" s="161">
        <v>1069340</v>
      </c>
      <c r="E888" s="161">
        <v>474700</v>
      </c>
      <c r="F888" s="161">
        <v>594640</v>
      </c>
    </row>
    <row r="889" spans="2:6" ht="12.75">
      <c r="B889" s="160" t="s">
        <v>522</v>
      </c>
      <c r="C889" s="164"/>
      <c r="D889" s="161">
        <v>45720</v>
      </c>
      <c r="E889" s="161">
        <v>20296</v>
      </c>
      <c r="F889" s="161">
        <v>25424</v>
      </c>
    </row>
    <row r="890" spans="4:6" ht="12.75">
      <c r="D890" s="163">
        <f>SUM(D874:D889)</f>
        <v>5828389</v>
      </c>
      <c r="E890" s="163">
        <f>SUM(E874:E889)</f>
        <v>3127527</v>
      </c>
      <c r="F890" s="163">
        <f>SUM(F874:F889)</f>
        <v>2700862</v>
      </c>
    </row>
    <row r="891" ht="12.75">
      <c r="A891" s="154" t="s">
        <v>523</v>
      </c>
    </row>
    <row r="892" ht="12.75">
      <c r="A892" s="155" t="s">
        <v>1793</v>
      </c>
    </row>
    <row r="893" spans="2:6" ht="12.75">
      <c r="B893" s="160" t="s">
        <v>524</v>
      </c>
      <c r="C893" s="164"/>
      <c r="D893" s="161">
        <v>298000</v>
      </c>
      <c r="E893" s="161">
        <v>298000</v>
      </c>
      <c r="F893" s="155">
        <v>0</v>
      </c>
    </row>
    <row r="894" spans="2:6" ht="12.75">
      <c r="B894" s="160" t="s">
        <v>525</v>
      </c>
      <c r="C894" s="164"/>
      <c r="D894" s="161">
        <v>450000</v>
      </c>
      <c r="E894" s="161">
        <v>450000</v>
      </c>
      <c r="F894" s="155">
        <v>0</v>
      </c>
    </row>
    <row r="895" spans="2:6" ht="12.75">
      <c r="B895" s="160" t="s">
        <v>526</v>
      </c>
      <c r="C895" s="164"/>
      <c r="D895" s="161">
        <v>264000</v>
      </c>
      <c r="E895" s="161">
        <v>264000</v>
      </c>
      <c r="F895" s="155">
        <v>0</v>
      </c>
    </row>
    <row r="896" spans="2:6" ht="12.75">
      <c r="B896" s="160" t="s">
        <v>527</v>
      </c>
      <c r="C896" s="164"/>
      <c r="D896" s="161">
        <v>495000</v>
      </c>
      <c r="E896" s="161">
        <v>495000</v>
      </c>
      <c r="F896" s="155">
        <v>0</v>
      </c>
    </row>
    <row r="897" spans="2:6" ht="12.75">
      <c r="B897" s="160" t="s">
        <v>528</v>
      </c>
      <c r="C897" s="164"/>
      <c r="D897" s="161">
        <v>770000</v>
      </c>
      <c r="E897" s="161">
        <v>770000</v>
      </c>
      <c r="F897" s="155">
        <v>0</v>
      </c>
    </row>
    <row r="898" spans="2:6" ht="12.75">
      <c r="B898" s="160" t="s">
        <v>62</v>
      </c>
      <c r="C898" s="164"/>
      <c r="D898" s="161">
        <v>187000</v>
      </c>
      <c r="E898" s="161">
        <v>187000</v>
      </c>
      <c r="F898" s="155">
        <v>0</v>
      </c>
    </row>
    <row r="899" spans="2:6" ht="12.75">
      <c r="B899" s="160" t="s">
        <v>529</v>
      </c>
      <c r="C899" s="164"/>
      <c r="D899" s="161">
        <v>900000</v>
      </c>
      <c r="E899" s="161">
        <v>900000</v>
      </c>
      <c r="F899" s="155">
        <v>0</v>
      </c>
    </row>
    <row r="900" spans="4:6" ht="12.75">
      <c r="D900" s="163">
        <f>SUM(D893:D899)</f>
        <v>3364000</v>
      </c>
      <c r="E900" s="163">
        <f>SUM(E893:E899)</f>
        <v>3364000</v>
      </c>
      <c r="F900" s="163">
        <f>SUM(F893:F899)</f>
        <v>0</v>
      </c>
    </row>
    <row r="901" ht="12.75">
      <c r="A901" s="154" t="s">
        <v>530</v>
      </c>
    </row>
    <row r="902" ht="12.75">
      <c r="A902" s="155" t="s">
        <v>1416</v>
      </c>
    </row>
    <row r="903" spans="2:6" ht="12.75">
      <c r="B903" s="160" t="s">
        <v>531</v>
      </c>
      <c r="C903" s="164"/>
      <c r="D903" s="161">
        <v>600710</v>
      </c>
      <c r="E903" s="161">
        <v>137218</v>
      </c>
      <c r="F903" s="161">
        <v>463492</v>
      </c>
    </row>
    <row r="904" spans="2:6" ht="12.75">
      <c r="B904" s="160" t="s">
        <v>532</v>
      </c>
      <c r="C904" s="164"/>
      <c r="D904" s="161">
        <v>73025</v>
      </c>
      <c r="E904" s="161">
        <v>16681</v>
      </c>
      <c r="F904" s="161">
        <v>56344</v>
      </c>
    </row>
    <row r="905" spans="2:6" ht="12.75">
      <c r="B905" s="160" t="s">
        <v>533</v>
      </c>
      <c r="C905" s="164"/>
      <c r="D905" s="161">
        <v>44027</v>
      </c>
      <c r="E905" s="161">
        <v>10057</v>
      </c>
      <c r="F905" s="161">
        <v>33970</v>
      </c>
    </row>
    <row r="906" spans="2:6" ht="12.75">
      <c r="B906" s="160" t="s">
        <v>533</v>
      </c>
      <c r="C906" s="164"/>
      <c r="D906" s="161">
        <v>44027</v>
      </c>
      <c r="E906" s="161">
        <v>10057</v>
      </c>
      <c r="F906" s="161">
        <v>33970</v>
      </c>
    </row>
    <row r="907" spans="2:6" ht="12.75">
      <c r="B907" s="160" t="s">
        <v>533</v>
      </c>
      <c r="C907" s="164"/>
      <c r="D907" s="161">
        <v>44026</v>
      </c>
      <c r="E907" s="161">
        <v>10057</v>
      </c>
      <c r="F907" s="161">
        <v>33969</v>
      </c>
    </row>
    <row r="908" spans="2:6" ht="12.75">
      <c r="B908" s="160" t="s">
        <v>534</v>
      </c>
      <c r="C908" s="164"/>
      <c r="D908" s="161">
        <v>180975</v>
      </c>
      <c r="E908" s="161">
        <v>41337</v>
      </c>
      <c r="F908" s="161">
        <v>139638</v>
      </c>
    </row>
    <row r="909" spans="2:6" ht="12.75">
      <c r="B909" s="160" t="s">
        <v>535</v>
      </c>
      <c r="C909" s="164"/>
      <c r="D909" s="161">
        <v>145415</v>
      </c>
      <c r="E909" s="161">
        <v>33221</v>
      </c>
      <c r="F909" s="161">
        <v>112194</v>
      </c>
    </row>
    <row r="910" spans="2:6" ht="12.75">
      <c r="B910" s="160" t="s">
        <v>536</v>
      </c>
      <c r="C910" s="164"/>
      <c r="D910" s="161">
        <v>1235075</v>
      </c>
      <c r="E910" s="161">
        <v>282114</v>
      </c>
      <c r="F910" s="161">
        <v>952961</v>
      </c>
    </row>
    <row r="911" spans="2:6" ht="12.75">
      <c r="B911" s="160" t="s">
        <v>537</v>
      </c>
      <c r="C911" s="164"/>
      <c r="D911" s="161">
        <v>730885</v>
      </c>
      <c r="E911" s="161">
        <v>166951</v>
      </c>
      <c r="F911" s="161">
        <v>563934</v>
      </c>
    </row>
    <row r="912" spans="2:6" ht="12.75">
      <c r="B912" s="160" t="s">
        <v>538</v>
      </c>
      <c r="C912" s="164"/>
      <c r="D912" s="161">
        <v>910500</v>
      </c>
      <c r="E912" s="161">
        <v>78129</v>
      </c>
      <c r="F912" s="161">
        <v>832371</v>
      </c>
    </row>
    <row r="913" spans="2:6" ht="12.75">
      <c r="B913" s="160" t="s">
        <v>539</v>
      </c>
      <c r="C913" s="164"/>
      <c r="D913" s="161">
        <v>250000</v>
      </c>
      <c r="E913" s="161">
        <v>2284</v>
      </c>
      <c r="F913" s="161">
        <v>247716</v>
      </c>
    </row>
    <row r="914" spans="2:6" ht="12.75">
      <c r="B914" s="160" t="s">
        <v>540</v>
      </c>
      <c r="C914" s="164"/>
      <c r="D914" s="161">
        <v>655000</v>
      </c>
      <c r="E914" s="161">
        <v>35128</v>
      </c>
      <c r="F914" s="161">
        <v>619872</v>
      </c>
    </row>
    <row r="915" spans="2:6" ht="12.75">
      <c r="B915" s="160" t="s">
        <v>541</v>
      </c>
      <c r="C915" s="164"/>
      <c r="D915" s="161">
        <v>700000</v>
      </c>
      <c r="E915" s="161">
        <v>33648</v>
      </c>
      <c r="F915" s="161">
        <v>666352</v>
      </c>
    </row>
    <row r="916" spans="2:6" ht="12.75">
      <c r="B916" s="160" t="s">
        <v>542</v>
      </c>
      <c r="C916" s="164"/>
      <c r="D916" s="161">
        <v>695000</v>
      </c>
      <c r="E916" s="161">
        <v>6350</v>
      </c>
      <c r="F916" s="161">
        <v>688650</v>
      </c>
    </row>
    <row r="917" spans="2:6" ht="12.75">
      <c r="B917" s="160" t="s">
        <v>543</v>
      </c>
      <c r="C917" s="164"/>
      <c r="D917" s="161">
        <v>297180</v>
      </c>
      <c r="E917" s="161">
        <v>25500</v>
      </c>
      <c r="F917" s="161">
        <v>271680</v>
      </c>
    </row>
    <row r="918" spans="2:6" ht="12.75">
      <c r="B918" s="160" t="s">
        <v>544</v>
      </c>
      <c r="C918" s="164"/>
      <c r="D918" s="161">
        <v>209990</v>
      </c>
      <c r="E918" s="161">
        <v>1919</v>
      </c>
      <c r="F918" s="161">
        <v>208071</v>
      </c>
    </row>
    <row r="919" spans="2:6" ht="12.75">
      <c r="B919" s="160" t="s">
        <v>544</v>
      </c>
      <c r="C919" s="164"/>
      <c r="D919" s="161">
        <v>209990</v>
      </c>
      <c r="E919" s="161">
        <v>1919</v>
      </c>
      <c r="F919" s="161">
        <v>208071</v>
      </c>
    </row>
    <row r="920" spans="2:6" ht="12.75">
      <c r="B920" s="160" t="s">
        <v>545</v>
      </c>
      <c r="C920" s="164"/>
      <c r="D920" s="161">
        <v>501700</v>
      </c>
      <c r="E920" s="161">
        <v>43050</v>
      </c>
      <c r="F920" s="161">
        <v>458650</v>
      </c>
    </row>
    <row r="921" spans="2:6" ht="12.75">
      <c r="B921" s="160" t="s">
        <v>546</v>
      </c>
      <c r="C921" s="164"/>
      <c r="D921" s="161">
        <v>2980600</v>
      </c>
      <c r="E921" s="161">
        <v>187597</v>
      </c>
      <c r="F921" s="161">
        <v>2793003</v>
      </c>
    </row>
    <row r="922" spans="2:6" ht="12.75">
      <c r="B922" s="160" t="s">
        <v>547</v>
      </c>
      <c r="C922" s="164"/>
      <c r="D922" s="161">
        <v>650000</v>
      </c>
      <c r="E922" s="161">
        <v>5681</v>
      </c>
      <c r="F922" s="161">
        <v>644319</v>
      </c>
    </row>
    <row r="923" spans="2:6" ht="12.75">
      <c r="B923" s="160" t="s">
        <v>548</v>
      </c>
      <c r="C923" s="164"/>
      <c r="D923" s="161">
        <v>960000</v>
      </c>
      <c r="E923" s="161">
        <v>8772</v>
      </c>
      <c r="F923" s="161">
        <v>951228</v>
      </c>
    </row>
    <row r="924" spans="2:6" ht="12.75">
      <c r="B924" s="160" t="s">
        <v>549</v>
      </c>
      <c r="C924" s="164"/>
      <c r="D924" s="161">
        <v>399999</v>
      </c>
      <c r="E924" s="161">
        <v>3655</v>
      </c>
      <c r="F924" s="161">
        <v>396344</v>
      </c>
    </row>
    <row r="925" spans="2:6" ht="12.75">
      <c r="B925" s="160" t="s">
        <v>550</v>
      </c>
      <c r="C925" s="164"/>
      <c r="D925" s="161">
        <v>1300000</v>
      </c>
      <c r="E925" s="161">
        <v>11878</v>
      </c>
      <c r="F925" s="161">
        <v>1288122</v>
      </c>
    </row>
    <row r="926" spans="2:6" ht="12.75">
      <c r="B926" s="160" t="s">
        <v>551</v>
      </c>
      <c r="C926" s="164"/>
      <c r="D926" s="161">
        <v>910000</v>
      </c>
      <c r="E926" s="161">
        <v>8315</v>
      </c>
      <c r="F926" s="161">
        <v>901685</v>
      </c>
    </row>
    <row r="927" spans="2:6" ht="12.75">
      <c r="B927" s="160" t="s">
        <v>552</v>
      </c>
      <c r="C927" s="164"/>
      <c r="D927" s="161">
        <v>571000</v>
      </c>
      <c r="E927" s="161">
        <v>46275</v>
      </c>
      <c r="F927" s="161">
        <v>524725</v>
      </c>
    </row>
    <row r="928" spans="2:6" ht="12.75">
      <c r="B928" s="160" t="s">
        <v>553</v>
      </c>
      <c r="C928" s="164"/>
      <c r="D928" s="161">
        <v>500000</v>
      </c>
      <c r="E928" s="161">
        <v>40123</v>
      </c>
      <c r="F928" s="161">
        <v>459877</v>
      </c>
    </row>
    <row r="929" spans="2:6" ht="12.75">
      <c r="B929" s="160" t="s">
        <v>554</v>
      </c>
      <c r="C929" s="164"/>
      <c r="D929" s="161">
        <v>1360000</v>
      </c>
      <c r="E929" s="161">
        <v>12426</v>
      </c>
      <c r="F929" s="161">
        <v>1347574</v>
      </c>
    </row>
    <row r="930" spans="2:6" ht="12.75">
      <c r="B930" s="160" t="s">
        <v>554</v>
      </c>
      <c r="C930" s="164"/>
      <c r="D930" s="161">
        <v>1360000</v>
      </c>
      <c r="E930" s="161">
        <v>12426</v>
      </c>
      <c r="F930" s="161">
        <v>1347574</v>
      </c>
    </row>
    <row r="931" spans="2:6" ht="12.75">
      <c r="B931" s="160" t="s">
        <v>555</v>
      </c>
      <c r="C931" s="164"/>
      <c r="D931" s="161">
        <v>1820000</v>
      </c>
      <c r="E931" s="161">
        <v>16629</v>
      </c>
      <c r="F931" s="161">
        <v>1803371</v>
      </c>
    </row>
    <row r="932" spans="2:6" ht="12.75">
      <c r="B932" s="160" t="s">
        <v>556</v>
      </c>
      <c r="C932" s="164"/>
      <c r="D932" s="161">
        <v>910500</v>
      </c>
      <c r="E932" s="161">
        <v>78129</v>
      </c>
      <c r="F932" s="161">
        <v>832371</v>
      </c>
    </row>
    <row r="933" spans="2:6" ht="12.75">
      <c r="B933" s="160" t="s">
        <v>557</v>
      </c>
      <c r="C933" s="164"/>
      <c r="D933" s="161">
        <v>1255700</v>
      </c>
      <c r="E933" s="161">
        <v>107749</v>
      </c>
      <c r="F933" s="161">
        <v>1147951</v>
      </c>
    </row>
    <row r="934" spans="2:6" ht="12.75">
      <c r="B934" s="160" t="s">
        <v>557</v>
      </c>
      <c r="C934" s="164"/>
      <c r="D934" s="161">
        <v>1255700</v>
      </c>
      <c r="E934" s="161">
        <v>107749</v>
      </c>
      <c r="F934" s="161">
        <v>1147951</v>
      </c>
    </row>
    <row r="935" spans="2:6" ht="12.75">
      <c r="B935" s="160" t="s">
        <v>558</v>
      </c>
      <c r="C935" s="164"/>
      <c r="D935" s="161">
        <v>600000</v>
      </c>
      <c r="E935" s="161">
        <v>61973</v>
      </c>
      <c r="F935" s="161">
        <v>538027</v>
      </c>
    </row>
    <row r="936" spans="2:6" ht="12.75">
      <c r="B936" s="160" t="s">
        <v>559</v>
      </c>
      <c r="C936" s="164"/>
      <c r="D936" s="161">
        <v>980000</v>
      </c>
      <c r="E936" s="161">
        <v>8954</v>
      </c>
      <c r="F936" s="161">
        <v>971046</v>
      </c>
    </row>
    <row r="937" spans="2:6" ht="12.75">
      <c r="B937" s="160" t="s">
        <v>560</v>
      </c>
      <c r="C937" s="164"/>
      <c r="D937" s="161">
        <v>762000</v>
      </c>
      <c r="E937" s="161">
        <v>61754</v>
      </c>
      <c r="F937" s="161">
        <v>700246</v>
      </c>
    </row>
    <row r="938" spans="2:6" ht="12.75">
      <c r="B938" s="160" t="s">
        <v>561</v>
      </c>
      <c r="C938" s="164"/>
      <c r="D938" s="161">
        <v>1667600</v>
      </c>
      <c r="E938" s="161">
        <v>143093</v>
      </c>
      <c r="F938" s="161">
        <v>1524507</v>
      </c>
    </row>
    <row r="939" spans="2:6" ht="12.75">
      <c r="B939" s="160" t="s">
        <v>562</v>
      </c>
      <c r="C939" s="164"/>
      <c r="D939" s="161">
        <v>310000</v>
      </c>
      <c r="E939" s="161">
        <v>2832</v>
      </c>
      <c r="F939" s="161">
        <v>307168</v>
      </c>
    </row>
    <row r="940" ht="12.75">
      <c r="A940" s="155" t="s">
        <v>1793</v>
      </c>
    </row>
    <row r="941" spans="2:6" ht="12.75">
      <c r="B941" s="160" t="s">
        <v>563</v>
      </c>
      <c r="C941" s="164"/>
      <c r="D941" s="161">
        <v>50000</v>
      </c>
      <c r="E941" s="161">
        <v>9770</v>
      </c>
      <c r="F941" s="161">
        <v>40230</v>
      </c>
    </row>
    <row r="942" spans="2:6" ht="12.75">
      <c r="B942" s="160" t="s">
        <v>564</v>
      </c>
      <c r="C942" s="164"/>
      <c r="D942" s="161">
        <v>148000</v>
      </c>
      <c r="E942" s="161">
        <v>84081</v>
      </c>
      <c r="F942" s="161">
        <v>63919</v>
      </c>
    </row>
    <row r="943" spans="2:6" ht="12.75">
      <c r="B943" s="160" t="s">
        <v>564</v>
      </c>
      <c r="C943" s="164"/>
      <c r="D943" s="161">
        <v>148000</v>
      </c>
      <c r="E943" s="161">
        <v>84081</v>
      </c>
      <c r="F943" s="161">
        <v>63919</v>
      </c>
    </row>
    <row r="944" spans="2:6" ht="12.75">
      <c r="B944" s="160" t="s">
        <v>565</v>
      </c>
      <c r="C944" s="164"/>
      <c r="D944" s="161">
        <v>120000</v>
      </c>
      <c r="E944" s="161">
        <v>94274</v>
      </c>
      <c r="F944" s="161">
        <v>25726</v>
      </c>
    </row>
    <row r="945" spans="2:6" ht="12.75">
      <c r="B945" s="160" t="s">
        <v>566</v>
      </c>
      <c r="C945" s="164"/>
      <c r="D945" s="161">
        <v>247900</v>
      </c>
      <c r="E945" s="161">
        <v>215715</v>
      </c>
      <c r="F945" s="161">
        <v>32185</v>
      </c>
    </row>
    <row r="946" spans="2:6" ht="12.75">
      <c r="B946" s="160" t="s">
        <v>567</v>
      </c>
      <c r="C946" s="164"/>
      <c r="D946" s="161">
        <v>196000</v>
      </c>
      <c r="E946" s="161">
        <v>111350</v>
      </c>
      <c r="F946" s="161">
        <v>84650</v>
      </c>
    </row>
    <row r="947" spans="2:6" ht="12.75">
      <c r="B947" s="160" t="s">
        <v>568</v>
      </c>
      <c r="C947" s="164"/>
      <c r="D947" s="161">
        <v>105156</v>
      </c>
      <c r="E947" s="161">
        <v>26703</v>
      </c>
      <c r="F947" s="161">
        <v>78453</v>
      </c>
    </row>
    <row r="948" spans="2:6" ht="12.75">
      <c r="B948" s="160" t="s">
        <v>569</v>
      </c>
      <c r="C948" s="164"/>
      <c r="D948" s="161">
        <v>169990</v>
      </c>
      <c r="E948" s="161">
        <v>147923</v>
      </c>
      <c r="F948" s="161">
        <v>22067</v>
      </c>
    </row>
    <row r="949" spans="2:6" ht="12.75">
      <c r="B949" s="160" t="s">
        <v>570</v>
      </c>
      <c r="C949" s="164"/>
      <c r="D949" s="161">
        <v>176000</v>
      </c>
      <c r="E949" s="161">
        <v>153155</v>
      </c>
      <c r="F949" s="161">
        <v>22845</v>
      </c>
    </row>
    <row r="950" spans="2:6" ht="12.75">
      <c r="B950" s="160" t="s">
        <v>571</v>
      </c>
      <c r="C950" s="164"/>
      <c r="D950" s="161">
        <v>155000</v>
      </c>
      <c r="E950" s="161">
        <v>95541</v>
      </c>
      <c r="F950" s="161">
        <v>59459</v>
      </c>
    </row>
    <row r="951" spans="2:6" ht="12.75">
      <c r="B951" s="160" t="s">
        <v>572</v>
      </c>
      <c r="C951" s="164"/>
      <c r="D951" s="161">
        <v>170000</v>
      </c>
      <c r="E951" s="161">
        <v>100683</v>
      </c>
      <c r="F951" s="161">
        <v>69317</v>
      </c>
    </row>
    <row r="952" spans="2:6" ht="12.75">
      <c r="B952" s="160" t="s">
        <v>573</v>
      </c>
      <c r="C952" s="164"/>
      <c r="D952" s="161">
        <v>310000</v>
      </c>
      <c r="E952" s="161">
        <v>269754</v>
      </c>
      <c r="F952" s="161">
        <v>40246</v>
      </c>
    </row>
    <row r="953" spans="2:6" ht="12.75">
      <c r="B953" s="160" t="s">
        <v>575</v>
      </c>
      <c r="C953" s="164"/>
      <c r="D953" s="161">
        <v>303000</v>
      </c>
      <c r="E953" s="161">
        <v>230723</v>
      </c>
      <c r="F953" s="161">
        <v>72277</v>
      </c>
    </row>
    <row r="954" spans="2:6" ht="12.75">
      <c r="B954" s="160"/>
      <c r="C954" s="164"/>
      <c r="D954" s="167">
        <f>SUM(D903:D953)</f>
        <v>30379670</v>
      </c>
      <c r="E954" s="167">
        <f>SUM(E903:E953)</f>
        <v>3485383</v>
      </c>
      <c r="F954" s="167">
        <f>SUM(F903:F953)</f>
        <v>26894287</v>
      </c>
    </row>
    <row r="955" ht="12.75">
      <c r="A955" s="154" t="s">
        <v>576</v>
      </c>
    </row>
    <row r="956" ht="12.75">
      <c r="A956" s="155" t="s">
        <v>1416</v>
      </c>
    </row>
    <row r="957" spans="2:6" ht="12.75">
      <c r="B957" s="160" t="s">
        <v>577</v>
      </c>
      <c r="C957" s="164"/>
      <c r="D957" s="161">
        <v>38750</v>
      </c>
      <c r="E957" s="161">
        <v>38750</v>
      </c>
      <c r="F957" s="155">
        <v>0</v>
      </c>
    </row>
    <row r="958" spans="2:6" ht="12.75">
      <c r="B958" s="160" t="s">
        <v>578</v>
      </c>
      <c r="C958" s="164"/>
      <c r="D958" s="161">
        <v>110432</v>
      </c>
      <c r="E958" s="161">
        <v>110432</v>
      </c>
      <c r="F958" s="155">
        <v>0</v>
      </c>
    </row>
    <row r="959" ht="12.75">
      <c r="A959" s="155" t="s">
        <v>1793</v>
      </c>
    </row>
    <row r="960" spans="2:6" ht="12.75">
      <c r="B960" s="160" t="s">
        <v>579</v>
      </c>
      <c r="C960" s="164"/>
      <c r="D960" s="161">
        <v>48749</v>
      </c>
      <c r="E960" s="161">
        <v>48749</v>
      </c>
      <c r="F960" s="155">
        <v>0</v>
      </c>
    </row>
    <row r="961" spans="2:6" ht="12.75">
      <c r="B961" s="160" t="s">
        <v>580</v>
      </c>
      <c r="C961" s="164"/>
      <c r="D961" s="161">
        <v>377600</v>
      </c>
      <c r="E961" s="161">
        <v>377600</v>
      </c>
      <c r="F961" s="155">
        <v>0</v>
      </c>
    </row>
    <row r="962" spans="2:6" ht="12.75">
      <c r="B962" s="160" t="s">
        <v>212</v>
      </c>
      <c r="C962" s="164"/>
      <c r="D962" s="161">
        <v>109000</v>
      </c>
      <c r="E962" s="161">
        <v>109000</v>
      </c>
      <c r="F962" s="155">
        <v>0</v>
      </c>
    </row>
    <row r="963" spans="2:6" ht="12.75">
      <c r="B963" s="160" t="s">
        <v>212</v>
      </c>
      <c r="C963" s="164"/>
      <c r="D963" s="161">
        <v>55000</v>
      </c>
      <c r="E963" s="161">
        <v>55000</v>
      </c>
      <c r="F963" s="155">
        <v>0</v>
      </c>
    </row>
    <row r="964" spans="2:6" ht="12.75">
      <c r="B964" s="160" t="s">
        <v>581</v>
      </c>
      <c r="C964" s="164"/>
      <c r="D964" s="161">
        <v>75996</v>
      </c>
      <c r="E964" s="161">
        <v>75996</v>
      </c>
      <c r="F964" s="155">
        <v>0</v>
      </c>
    </row>
    <row r="965" spans="2:6" ht="12.75">
      <c r="B965" s="160" t="s">
        <v>582</v>
      </c>
      <c r="C965" s="164"/>
      <c r="D965" s="161">
        <v>22925</v>
      </c>
      <c r="E965" s="161">
        <v>22925</v>
      </c>
      <c r="F965" s="155">
        <v>0</v>
      </c>
    </row>
    <row r="966" spans="2:6" ht="12.75">
      <c r="B966" s="160" t="s">
        <v>583</v>
      </c>
      <c r="C966" s="164"/>
      <c r="D966" s="161">
        <v>23034</v>
      </c>
      <c r="E966" s="161">
        <v>23034</v>
      </c>
      <c r="F966" s="155">
        <v>0</v>
      </c>
    </row>
    <row r="967" spans="2:6" ht="12.75">
      <c r="B967" s="160" t="s">
        <v>296</v>
      </c>
      <c r="C967" s="164"/>
      <c r="D967" s="161">
        <v>49875</v>
      </c>
      <c r="E967" s="161">
        <v>49875</v>
      </c>
      <c r="F967" s="155">
        <v>0</v>
      </c>
    </row>
    <row r="968" spans="2:6" ht="12.75">
      <c r="B968" s="160" t="s">
        <v>584</v>
      </c>
      <c r="C968" s="164"/>
      <c r="D968" s="161">
        <v>149712</v>
      </c>
      <c r="E968" s="161">
        <v>149712</v>
      </c>
      <c r="F968" s="155">
        <v>0</v>
      </c>
    </row>
    <row r="969" spans="2:6" ht="12.75">
      <c r="B969" s="160" t="s">
        <v>585</v>
      </c>
      <c r="C969" s="164"/>
      <c r="D969" s="161">
        <v>475200</v>
      </c>
      <c r="E969" s="161">
        <v>475200</v>
      </c>
      <c r="F969" s="155">
        <v>0</v>
      </c>
    </row>
    <row r="970" spans="2:6" ht="12.75">
      <c r="B970" s="160" t="s">
        <v>586</v>
      </c>
      <c r="C970" s="164"/>
      <c r="D970" s="161">
        <v>11983</v>
      </c>
      <c r="E970" s="161">
        <v>11983</v>
      </c>
      <c r="F970" s="155">
        <v>0</v>
      </c>
    </row>
    <row r="971" spans="2:6" ht="12.75">
      <c r="B971" s="160" t="s">
        <v>587</v>
      </c>
      <c r="C971" s="164"/>
      <c r="D971" s="161">
        <v>11040</v>
      </c>
      <c r="E971" s="161">
        <v>11040</v>
      </c>
      <c r="F971" s="155">
        <v>0</v>
      </c>
    </row>
    <row r="972" spans="2:6" ht="12.75">
      <c r="B972" s="160" t="s">
        <v>588</v>
      </c>
      <c r="C972" s="164"/>
      <c r="D972" s="161">
        <v>64485</v>
      </c>
      <c r="E972" s="161">
        <v>64485</v>
      </c>
      <c r="F972" s="155">
        <v>0</v>
      </c>
    </row>
    <row r="973" spans="2:6" ht="12.75">
      <c r="B973" s="160" t="s">
        <v>589</v>
      </c>
      <c r="C973" s="164"/>
      <c r="D973" s="161">
        <v>26349</v>
      </c>
      <c r="E973" s="161">
        <v>26349</v>
      </c>
      <c r="F973" s="155">
        <v>0</v>
      </c>
    </row>
    <row r="974" spans="2:6" ht="12.75">
      <c r="B974" s="160" t="s">
        <v>590</v>
      </c>
      <c r="C974" s="164"/>
      <c r="D974" s="161">
        <v>115200</v>
      </c>
      <c r="E974" s="161">
        <v>115200</v>
      </c>
      <c r="F974" s="155">
        <v>0</v>
      </c>
    </row>
    <row r="975" spans="2:6" ht="12.75">
      <c r="B975" s="160" t="s">
        <v>591</v>
      </c>
      <c r="C975" s="164"/>
      <c r="D975" s="161">
        <v>46392</v>
      </c>
      <c r="E975" s="161">
        <v>46392</v>
      </c>
      <c r="F975" s="155">
        <v>0</v>
      </c>
    </row>
    <row r="976" spans="2:6" ht="12.75">
      <c r="B976" s="160" t="s">
        <v>592</v>
      </c>
      <c r="C976" s="164"/>
      <c r="D976" s="161">
        <v>49246</v>
      </c>
      <c r="E976" s="161">
        <v>49246</v>
      </c>
      <c r="F976" s="155">
        <v>0</v>
      </c>
    </row>
    <row r="977" spans="2:6" ht="12.75">
      <c r="B977" s="160" t="s">
        <v>593</v>
      </c>
      <c r="C977" s="164"/>
      <c r="D977" s="161">
        <v>44800</v>
      </c>
      <c r="E977" s="161">
        <v>44800</v>
      </c>
      <c r="F977" s="155">
        <v>0</v>
      </c>
    </row>
    <row r="978" spans="2:6" ht="12.75">
      <c r="B978" s="160" t="s">
        <v>594</v>
      </c>
      <c r="C978" s="164"/>
      <c r="D978" s="161">
        <v>27992</v>
      </c>
      <c r="E978" s="161">
        <v>27992</v>
      </c>
      <c r="F978" s="155">
        <v>0</v>
      </c>
    </row>
    <row r="979" spans="2:6" ht="12.75">
      <c r="B979" s="160" t="s">
        <v>595</v>
      </c>
      <c r="C979" s="164"/>
      <c r="D979" s="161">
        <v>190700</v>
      </c>
      <c r="E979" s="161">
        <v>190700</v>
      </c>
      <c r="F979" s="155">
        <v>0</v>
      </c>
    </row>
    <row r="980" spans="2:6" ht="12.75">
      <c r="B980" s="160" t="s">
        <v>596</v>
      </c>
      <c r="C980" s="164"/>
      <c r="D980" s="161">
        <v>40850</v>
      </c>
      <c r="E980" s="161">
        <v>40850</v>
      </c>
      <c r="F980" s="155">
        <v>0</v>
      </c>
    </row>
    <row r="981" spans="2:6" ht="12.75">
      <c r="B981" s="160" t="s">
        <v>597</v>
      </c>
      <c r="C981" s="164"/>
      <c r="D981" s="161">
        <v>25433</v>
      </c>
      <c r="E981" s="161">
        <v>25433</v>
      </c>
      <c r="F981" s="155">
        <v>0</v>
      </c>
    </row>
    <row r="982" spans="2:6" ht="12.75">
      <c r="B982" s="160" t="s">
        <v>597</v>
      </c>
      <c r="C982" s="164"/>
      <c r="D982" s="161">
        <v>25433</v>
      </c>
      <c r="E982" s="161">
        <v>25433</v>
      </c>
      <c r="F982" s="155">
        <v>0</v>
      </c>
    </row>
    <row r="983" spans="2:6" ht="12.75">
      <c r="B983" s="160" t="s">
        <v>597</v>
      </c>
      <c r="C983" s="164"/>
      <c r="D983" s="161">
        <v>25434</v>
      </c>
      <c r="E983" s="161">
        <v>25434</v>
      </c>
      <c r="F983" s="155">
        <v>0</v>
      </c>
    </row>
    <row r="984" spans="2:6" ht="12.75">
      <c r="B984" s="160" t="s">
        <v>598</v>
      </c>
      <c r="C984" s="164"/>
      <c r="D984" s="161">
        <v>27490</v>
      </c>
      <c r="E984" s="161">
        <v>27490</v>
      </c>
      <c r="F984" s="155">
        <v>0</v>
      </c>
    </row>
    <row r="985" spans="2:6" ht="12.75">
      <c r="B985" s="160" t="s">
        <v>599</v>
      </c>
      <c r="C985" s="164"/>
      <c r="D985" s="161">
        <v>44720</v>
      </c>
      <c r="E985" s="161">
        <v>44720</v>
      </c>
      <c r="F985" s="155">
        <v>0</v>
      </c>
    </row>
    <row r="986" spans="2:6" ht="12.75">
      <c r="B986" s="160" t="s">
        <v>600</v>
      </c>
      <c r="C986" s="164"/>
      <c r="D986" s="161">
        <v>170000</v>
      </c>
      <c r="E986" s="161">
        <v>170000</v>
      </c>
      <c r="F986" s="155">
        <v>0</v>
      </c>
    </row>
    <row r="987" spans="2:6" ht="12.75">
      <c r="B987" s="160" t="s">
        <v>597</v>
      </c>
      <c r="C987" s="164"/>
      <c r="D987" s="161">
        <v>42400</v>
      </c>
      <c r="E987" s="161">
        <v>42400</v>
      </c>
      <c r="F987" s="155">
        <v>0</v>
      </c>
    </row>
    <row r="988" spans="2:6" ht="12.75">
      <c r="B988" s="160" t="s">
        <v>601</v>
      </c>
      <c r="C988" s="164"/>
      <c r="D988" s="161">
        <v>420000</v>
      </c>
      <c r="E988" s="161">
        <v>420000</v>
      </c>
      <c r="F988" s="155">
        <v>0</v>
      </c>
    </row>
    <row r="989" spans="2:6" ht="12.75">
      <c r="B989" s="160" t="s">
        <v>602</v>
      </c>
      <c r="C989" s="164"/>
      <c r="D989" s="161">
        <v>50000</v>
      </c>
      <c r="E989" s="161">
        <v>50000</v>
      </c>
      <c r="F989" s="155">
        <v>0</v>
      </c>
    </row>
    <row r="990" spans="2:6" ht="12.75">
      <c r="B990" s="160" t="s">
        <v>603</v>
      </c>
      <c r="C990" s="164"/>
      <c r="D990" s="161">
        <v>124080</v>
      </c>
      <c r="E990" s="161">
        <v>124080</v>
      </c>
      <c r="F990" s="155">
        <v>0</v>
      </c>
    </row>
    <row r="991" spans="2:6" ht="12.75">
      <c r="B991" s="160" t="s">
        <v>603</v>
      </c>
      <c r="C991" s="164"/>
      <c r="D991" s="161">
        <v>124080</v>
      </c>
      <c r="E991" s="161">
        <v>124080</v>
      </c>
      <c r="F991" s="155">
        <v>0</v>
      </c>
    </row>
    <row r="992" spans="2:6" ht="12.75">
      <c r="B992" s="160" t="s">
        <v>604</v>
      </c>
      <c r="C992" s="164"/>
      <c r="D992" s="161">
        <v>144000</v>
      </c>
      <c r="E992" s="161">
        <v>144000</v>
      </c>
      <c r="F992" s="155">
        <v>0</v>
      </c>
    </row>
    <row r="993" spans="2:6" ht="12.75">
      <c r="B993" s="160" t="s">
        <v>605</v>
      </c>
      <c r="C993" s="164"/>
      <c r="D993" s="161">
        <v>41260</v>
      </c>
      <c r="E993" s="161">
        <v>41260</v>
      </c>
      <c r="F993" s="155">
        <v>0</v>
      </c>
    </row>
    <row r="994" spans="2:6" ht="12.75">
      <c r="B994" s="160" t="s">
        <v>605</v>
      </c>
      <c r="C994" s="164"/>
      <c r="D994" s="161">
        <v>41260</v>
      </c>
      <c r="E994" s="161">
        <v>41260</v>
      </c>
      <c r="F994" s="155">
        <v>0</v>
      </c>
    </row>
    <row r="995" spans="2:6" ht="12.75">
      <c r="B995" s="160" t="s">
        <v>606</v>
      </c>
      <c r="C995" s="164"/>
      <c r="D995" s="161">
        <v>175000</v>
      </c>
      <c r="E995" s="161">
        <v>175000</v>
      </c>
      <c r="F995" s="155">
        <v>0</v>
      </c>
    </row>
    <row r="996" spans="2:6" ht="12.75">
      <c r="B996" s="160" t="s">
        <v>607</v>
      </c>
      <c r="C996" s="164"/>
      <c r="D996" s="161">
        <v>57000</v>
      </c>
      <c r="E996" s="161">
        <v>57000</v>
      </c>
      <c r="F996" s="155">
        <v>0</v>
      </c>
    </row>
    <row r="997" spans="4:6" ht="12.75">
      <c r="D997" s="163">
        <f>SUM(D957:D996)</f>
        <v>3702900</v>
      </c>
      <c r="E997" s="163">
        <f>SUM(E957:E996)</f>
        <v>3702900</v>
      </c>
      <c r="F997" s="163">
        <f>SUM(F957:F996)</f>
        <v>0</v>
      </c>
    </row>
    <row r="998" spans="1:6" ht="12.75">
      <c r="A998" s="154" t="s">
        <v>319</v>
      </c>
      <c r="D998" s="161"/>
      <c r="E998" s="161"/>
      <c r="F998" s="161"/>
    </row>
    <row r="999" spans="1:6" ht="12.75">
      <c r="A999" s="155" t="s">
        <v>1416</v>
      </c>
      <c r="D999" s="161"/>
      <c r="E999" s="161"/>
      <c r="F999" s="161"/>
    </row>
    <row r="1000" spans="2:6" ht="12.75">
      <c r="B1000" s="160" t="s">
        <v>608</v>
      </c>
      <c r="C1000" s="164"/>
      <c r="D1000" s="161">
        <v>32750000</v>
      </c>
      <c r="E1000" s="161">
        <v>31780960</v>
      </c>
      <c r="F1000" s="161">
        <v>969040</v>
      </c>
    </row>
    <row r="1001" spans="2:6" ht="12.75">
      <c r="B1001" s="160" t="s">
        <v>609</v>
      </c>
      <c r="C1001" s="164"/>
      <c r="D1001" s="161">
        <v>2677414</v>
      </c>
      <c r="E1001" s="161">
        <v>569226</v>
      </c>
      <c r="F1001" s="161">
        <v>2108188</v>
      </c>
    </row>
    <row r="1002" spans="2:6" ht="12.75">
      <c r="B1002" s="160" t="s">
        <v>610</v>
      </c>
      <c r="C1002" s="164"/>
      <c r="D1002" s="162">
        <v>2000000</v>
      </c>
      <c r="E1002" s="162">
        <v>25205</v>
      </c>
      <c r="F1002" s="162">
        <v>1974765</v>
      </c>
    </row>
    <row r="1003" spans="4:6" ht="12.75">
      <c r="D1003" s="163">
        <f>SUM(D1000:D1002)</f>
        <v>37427414</v>
      </c>
      <c r="E1003" s="163">
        <f>SUM(E1000:E1002)</f>
        <v>32375391</v>
      </c>
      <c r="F1003" s="163">
        <f>SUM(F1000:F1002)</f>
        <v>5051993</v>
      </c>
    </row>
    <row r="1004" ht="12.75">
      <c r="A1004" s="154" t="s">
        <v>350</v>
      </c>
    </row>
    <row r="1005" ht="12.75">
      <c r="A1005" s="155" t="s">
        <v>1416</v>
      </c>
    </row>
    <row r="1006" spans="2:6" ht="12.75">
      <c r="B1006" s="160" t="s">
        <v>611</v>
      </c>
      <c r="C1006" s="164"/>
      <c r="D1006" s="161">
        <v>1470000</v>
      </c>
      <c r="E1006" s="161">
        <v>149188</v>
      </c>
      <c r="F1006" s="161">
        <v>1320812</v>
      </c>
    </row>
    <row r="1007" spans="2:6" ht="12.75">
      <c r="B1007" s="160" t="s">
        <v>612</v>
      </c>
      <c r="C1007" s="164"/>
      <c r="D1007" s="161">
        <v>23578000</v>
      </c>
      <c r="E1007" s="161">
        <v>2392907</v>
      </c>
      <c r="F1007" s="161">
        <v>21185093</v>
      </c>
    </row>
    <row r="1008" spans="2:6" ht="12.75">
      <c r="B1008" s="160" t="s">
        <v>613</v>
      </c>
      <c r="C1008" s="164"/>
      <c r="D1008" s="161">
        <v>261123000</v>
      </c>
      <c r="E1008" s="161">
        <v>9636512</v>
      </c>
      <c r="F1008" s="161">
        <v>251486488</v>
      </c>
    </row>
    <row r="1009" spans="2:6" ht="12.75">
      <c r="B1009" s="160" t="s">
        <v>614</v>
      </c>
      <c r="C1009" s="164"/>
      <c r="D1009" s="161">
        <v>866827000</v>
      </c>
      <c r="E1009" s="161">
        <v>31989479</v>
      </c>
      <c r="F1009" s="161">
        <v>834837521</v>
      </c>
    </row>
    <row r="1010" spans="2:6" ht="12.75">
      <c r="B1010" s="160" t="s">
        <v>615</v>
      </c>
      <c r="C1010" s="164"/>
      <c r="D1010" s="161">
        <v>39257000</v>
      </c>
      <c r="E1010" s="161">
        <v>1448744</v>
      </c>
      <c r="F1010" s="161">
        <v>37808256</v>
      </c>
    </row>
    <row r="1011" spans="2:6" ht="12.75">
      <c r="B1011" s="160" t="s">
        <v>616</v>
      </c>
      <c r="C1011" s="164"/>
      <c r="D1011" s="161">
        <v>2817000</v>
      </c>
      <c r="E1011" s="161">
        <v>103959</v>
      </c>
      <c r="F1011" s="161">
        <v>2713041</v>
      </c>
    </row>
    <row r="1012" spans="2:6" ht="12.75">
      <c r="B1012" s="160" t="s">
        <v>617</v>
      </c>
      <c r="C1012" s="164"/>
      <c r="D1012" s="161">
        <v>12418000</v>
      </c>
      <c r="E1012" s="161">
        <v>458274</v>
      </c>
      <c r="F1012" s="161">
        <v>11959726</v>
      </c>
    </row>
    <row r="1013" spans="2:6" ht="12.75">
      <c r="B1013" s="160" t="s">
        <v>618</v>
      </c>
      <c r="C1013" s="164"/>
      <c r="D1013" s="161">
        <v>24380000</v>
      </c>
      <c r="E1013" s="161">
        <v>899274</v>
      </c>
      <c r="F1013" s="161">
        <v>23480278</v>
      </c>
    </row>
    <row r="1014" spans="2:6" ht="12.75">
      <c r="B1014" s="160" t="s">
        <v>619</v>
      </c>
      <c r="C1014" s="164"/>
      <c r="D1014" s="161">
        <v>14390000</v>
      </c>
      <c r="E1014" s="161">
        <v>531050</v>
      </c>
      <c r="F1014" s="161">
        <v>13858278</v>
      </c>
    </row>
    <row r="1015" spans="2:6" ht="12.75">
      <c r="B1015" s="160" t="s">
        <v>620</v>
      </c>
      <c r="C1015" s="164"/>
      <c r="D1015" s="161">
        <v>1380000</v>
      </c>
      <c r="E1015" s="161">
        <v>50928</v>
      </c>
      <c r="F1015" s="161">
        <v>1329072</v>
      </c>
    </row>
    <row r="1016" spans="2:6" ht="12.75">
      <c r="B1016" s="160" t="s">
        <v>621</v>
      </c>
      <c r="C1016" s="164"/>
      <c r="D1016" s="161">
        <v>7353000</v>
      </c>
      <c r="E1016" s="161">
        <v>1119372</v>
      </c>
      <c r="F1016" s="161">
        <v>6233628</v>
      </c>
    </row>
    <row r="1017" spans="2:6" ht="12.75">
      <c r="B1017" s="160" t="s">
        <v>622</v>
      </c>
      <c r="C1017" s="164"/>
      <c r="D1017" s="161">
        <v>18549000</v>
      </c>
      <c r="E1017" s="161">
        <v>2823780</v>
      </c>
      <c r="F1017" s="161">
        <v>15725220</v>
      </c>
    </row>
    <row r="1018" spans="2:6" ht="12.75">
      <c r="B1018" s="160" t="s">
        <v>623</v>
      </c>
      <c r="C1018" s="164"/>
      <c r="D1018" s="161">
        <v>1877000</v>
      </c>
      <c r="E1018" s="161">
        <v>285743</v>
      </c>
      <c r="F1018" s="161">
        <v>1591257</v>
      </c>
    </row>
    <row r="1019" spans="2:6" ht="12.75">
      <c r="B1019" s="160" t="s">
        <v>624</v>
      </c>
      <c r="C1019" s="164"/>
      <c r="D1019" s="161">
        <v>2920000</v>
      </c>
      <c r="E1019" s="161">
        <v>444522</v>
      </c>
      <c r="F1019" s="161">
        <v>2475478</v>
      </c>
    </row>
    <row r="1020" spans="2:6" ht="12.75">
      <c r="B1020" s="160" t="s">
        <v>625</v>
      </c>
      <c r="C1020" s="164"/>
      <c r="D1020" s="161">
        <v>81747000</v>
      </c>
      <c r="E1020" s="161">
        <v>12444639</v>
      </c>
      <c r="F1020" s="161">
        <v>69302361</v>
      </c>
    </row>
    <row r="1021" spans="2:6" ht="12.75">
      <c r="B1021" s="160" t="s">
        <v>626</v>
      </c>
      <c r="C1021" s="164"/>
      <c r="D1021" s="161">
        <v>480000</v>
      </c>
      <c r="E1021" s="161">
        <v>73074</v>
      </c>
      <c r="F1021" s="161">
        <v>406926</v>
      </c>
    </row>
    <row r="1022" spans="2:6" ht="12.75">
      <c r="B1022" s="160" t="s">
        <v>627</v>
      </c>
      <c r="C1022" s="164"/>
      <c r="D1022" s="161">
        <v>2800000</v>
      </c>
      <c r="E1022" s="161">
        <v>426254</v>
      </c>
      <c r="F1022" s="161">
        <v>2373746</v>
      </c>
    </row>
    <row r="1023" spans="2:6" ht="12.75">
      <c r="B1023" s="160" t="s">
        <v>628</v>
      </c>
      <c r="C1023" s="164"/>
      <c r="D1023" s="161">
        <v>8355000</v>
      </c>
      <c r="E1023" s="161">
        <v>1271913</v>
      </c>
      <c r="F1023" s="161">
        <v>7083087</v>
      </c>
    </row>
    <row r="1024" spans="2:6" ht="12.75">
      <c r="B1024" s="160" t="s">
        <v>629</v>
      </c>
      <c r="C1024" s="164"/>
      <c r="D1024" s="161">
        <v>32488000</v>
      </c>
      <c r="E1024" s="161">
        <v>4945764</v>
      </c>
      <c r="F1024" s="161">
        <v>27542236</v>
      </c>
    </row>
    <row r="1025" spans="2:6" ht="12.75">
      <c r="B1025" s="160" t="s">
        <v>630</v>
      </c>
      <c r="C1025" s="164"/>
      <c r="D1025" s="161">
        <v>9600000</v>
      </c>
      <c r="E1025" s="161">
        <v>1461445</v>
      </c>
      <c r="F1025" s="161">
        <v>8138555</v>
      </c>
    </row>
    <row r="1026" spans="2:6" ht="12.75">
      <c r="B1026" s="160" t="s">
        <v>623</v>
      </c>
      <c r="C1026" s="164"/>
      <c r="D1026" s="161">
        <v>8992000</v>
      </c>
      <c r="E1026" s="161">
        <v>1368881</v>
      </c>
      <c r="F1026" s="161">
        <v>7623119</v>
      </c>
    </row>
    <row r="1027" spans="2:6" ht="12.75">
      <c r="B1027" s="160" t="s">
        <v>631</v>
      </c>
      <c r="C1027" s="164"/>
      <c r="D1027" s="161">
        <v>3200000</v>
      </c>
      <c r="E1027" s="161">
        <v>487146</v>
      </c>
      <c r="F1027" s="161">
        <v>2712854</v>
      </c>
    </row>
    <row r="1028" spans="2:6" ht="12.75">
      <c r="B1028" s="160" t="s">
        <v>632</v>
      </c>
      <c r="C1028" s="164"/>
      <c r="D1028" s="161">
        <v>3700000</v>
      </c>
      <c r="E1028" s="161">
        <v>563264</v>
      </c>
      <c r="F1028" s="161">
        <v>3136736</v>
      </c>
    </row>
    <row r="1029" spans="2:6" ht="12.75">
      <c r="B1029" s="160" t="s">
        <v>633</v>
      </c>
      <c r="C1029" s="164"/>
      <c r="D1029" s="161">
        <v>37050000</v>
      </c>
      <c r="E1029" s="161">
        <v>5640254</v>
      </c>
      <c r="F1029" s="161">
        <v>31409746</v>
      </c>
    </row>
    <row r="1030" spans="2:6" ht="12.75">
      <c r="B1030" s="160" t="s">
        <v>634</v>
      </c>
      <c r="C1030" s="164"/>
      <c r="D1030" s="161">
        <v>400000</v>
      </c>
      <c r="E1030" s="161">
        <v>60896</v>
      </c>
      <c r="F1030" s="161">
        <v>339104</v>
      </c>
    </row>
    <row r="1031" spans="2:6" ht="12.75">
      <c r="B1031" s="160" t="s">
        <v>635</v>
      </c>
      <c r="C1031" s="164"/>
      <c r="D1031" s="161">
        <v>2078000</v>
      </c>
      <c r="E1031" s="161">
        <v>316342</v>
      </c>
      <c r="F1031" s="161">
        <v>1761658</v>
      </c>
    </row>
    <row r="1032" spans="2:6" ht="12.75">
      <c r="B1032" s="160" t="s">
        <v>636</v>
      </c>
      <c r="C1032" s="164"/>
      <c r="D1032" s="161">
        <v>1615000</v>
      </c>
      <c r="E1032" s="161">
        <v>245857</v>
      </c>
      <c r="F1032" s="161">
        <v>1369143</v>
      </c>
    </row>
    <row r="1033" spans="2:6" ht="12.75">
      <c r="B1033" s="160" t="s">
        <v>637</v>
      </c>
      <c r="C1033" s="164"/>
      <c r="D1033" s="161">
        <v>3828000</v>
      </c>
      <c r="E1033" s="161">
        <v>582749</v>
      </c>
      <c r="F1033" s="161">
        <v>3245251</v>
      </c>
    </row>
    <row r="1034" spans="2:6" ht="12.75">
      <c r="B1034" s="160" t="s">
        <v>638</v>
      </c>
      <c r="C1034" s="164"/>
      <c r="D1034" s="161">
        <v>420000</v>
      </c>
      <c r="E1034" s="161">
        <v>63937</v>
      </c>
      <c r="F1034" s="161">
        <v>356063</v>
      </c>
    </row>
    <row r="1035" spans="2:6" ht="12.75">
      <c r="B1035" s="160" t="s">
        <v>639</v>
      </c>
      <c r="C1035" s="164"/>
      <c r="D1035" s="161">
        <v>2800000</v>
      </c>
      <c r="E1035" s="161">
        <v>426254</v>
      </c>
      <c r="F1035" s="161">
        <v>2373746</v>
      </c>
    </row>
    <row r="1036" spans="2:6" ht="12.75">
      <c r="B1036" s="160" t="s">
        <v>640</v>
      </c>
      <c r="C1036" s="164"/>
      <c r="D1036" s="161">
        <v>5700000</v>
      </c>
      <c r="E1036" s="161">
        <v>867729</v>
      </c>
      <c r="F1036" s="161">
        <v>4832271</v>
      </c>
    </row>
    <row r="1037" spans="2:6" ht="12.75">
      <c r="B1037" s="160" t="s">
        <v>641</v>
      </c>
      <c r="C1037" s="164"/>
      <c r="D1037" s="161">
        <v>6568000</v>
      </c>
      <c r="E1037" s="161">
        <v>999689</v>
      </c>
      <c r="F1037" s="161">
        <v>5568131</v>
      </c>
    </row>
    <row r="1038" spans="2:6" ht="12.75">
      <c r="B1038" s="160" t="s">
        <v>642</v>
      </c>
      <c r="C1038" s="164"/>
      <c r="D1038" s="161">
        <v>120000</v>
      </c>
      <c r="E1038" s="161">
        <v>18268</v>
      </c>
      <c r="F1038" s="161">
        <v>101732</v>
      </c>
    </row>
    <row r="1039" spans="2:6" ht="12.75">
      <c r="B1039" s="160" t="s">
        <v>643</v>
      </c>
      <c r="C1039" s="164"/>
      <c r="D1039" s="161">
        <v>16766000</v>
      </c>
      <c r="E1039" s="161">
        <v>2552348</v>
      </c>
      <c r="F1039" s="161">
        <v>14213652</v>
      </c>
    </row>
    <row r="1040" spans="2:6" ht="12.75">
      <c r="B1040" s="160" t="s">
        <v>644</v>
      </c>
      <c r="C1040" s="164"/>
      <c r="D1040" s="161">
        <v>9131000</v>
      </c>
      <c r="E1040" s="161">
        <v>1390043</v>
      </c>
      <c r="F1040" s="161">
        <v>7740957</v>
      </c>
    </row>
    <row r="1041" spans="2:6" ht="12.75">
      <c r="B1041" s="160" t="s">
        <v>645</v>
      </c>
      <c r="C1041" s="164"/>
      <c r="D1041" s="161">
        <v>360000</v>
      </c>
      <c r="E1041" s="161">
        <v>54805</v>
      </c>
      <c r="F1041" s="161">
        <v>305195</v>
      </c>
    </row>
    <row r="1042" spans="2:6" ht="12.75">
      <c r="B1042" s="160" t="s">
        <v>646</v>
      </c>
      <c r="C1042" s="164"/>
      <c r="D1042" s="161">
        <v>28006000</v>
      </c>
      <c r="E1042" s="161">
        <v>8468948</v>
      </c>
      <c r="F1042" s="161">
        <v>19537052</v>
      </c>
    </row>
    <row r="1043" spans="2:6" ht="12.75">
      <c r="B1043" s="160" t="s">
        <v>647</v>
      </c>
      <c r="C1043" s="164"/>
      <c r="D1043" s="161">
        <v>134402657</v>
      </c>
      <c r="E1043" s="161">
        <v>40641741</v>
      </c>
      <c r="F1043" s="161">
        <v>93760916</v>
      </c>
    </row>
    <row r="1044" spans="2:6" ht="12.75">
      <c r="B1044" s="160" t="s">
        <v>648</v>
      </c>
      <c r="C1044" s="164"/>
      <c r="D1044" s="161">
        <v>131521787</v>
      </c>
      <c r="E1044" s="161">
        <v>22091022</v>
      </c>
      <c r="F1044" s="161">
        <v>109430765</v>
      </c>
    </row>
    <row r="1045" spans="2:6" ht="12.75">
      <c r="B1045" s="160" t="s">
        <v>649</v>
      </c>
      <c r="C1045" s="164"/>
      <c r="D1045" s="161">
        <v>73754000</v>
      </c>
      <c r="E1045" s="161">
        <v>44764746</v>
      </c>
      <c r="F1045" s="161">
        <v>28989254</v>
      </c>
    </row>
    <row r="1046" spans="2:6" ht="12.75">
      <c r="B1046" s="160" t="s">
        <v>650</v>
      </c>
      <c r="C1046" s="164"/>
      <c r="D1046" s="161">
        <v>86120183</v>
      </c>
      <c r="E1046" s="161">
        <v>36876855</v>
      </c>
      <c r="F1046" s="161">
        <v>49243328</v>
      </c>
    </row>
    <row r="1047" spans="2:6" ht="12.75">
      <c r="B1047" s="160" t="s">
        <v>651</v>
      </c>
      <c r="C1047" s="164"/>
      <c r="D1047" s="161">
        <v>3436000</v>
      </c>
      <c r="E1047" s="161">
        <v>1039041</v>
      </c>
      <c r="F1047" s="161">
        <v>2396959</v>
      </c>
    </row>
    <row r="1048" spans="2:6" ht="12.75">
      <c r="B1048" s="160" t="s">
        <v>652</v>
      </c>
      <c r="C1048" s="164"/>
      <c r="D1048" s="161">
        <v>4607000</v>
      </c>
      <c r="E1048" s="161">
        <v>1393141</v>
      </c>
      <c r="F1048" s="161">
        <v>3213859</v>
      </c>
    </row>
    <row r="1049" spans="2:6" ht="12.75">
      <c r="B1049" s="160" t="s">
        <v>653</v>
      </c>
      <c r="C1049" s="164"/>
      <c r="D1049" s="161">
        <v>215825230</v>
      </c>
      <c r="E1049" s="161">
        <v>141426885</v>
      </c>
      <c r="F1049" s="161">
        <v>74398345</v>
      </c>
    </row>
    <row r="1050" spans="2:6" ht="12.75">
      <c r="B1050" s="160" t="s">
        <v>654</v>
      </c>
      <c r="C1050" s="164"/>
      <c r="D1050" s="161">
        <v>396000</v>
      </c>
      <c r="E1050" s="161">
        <v>119745</v>
      </c>
      <c r="F1050" s="161">
        <v>276255</v>
      </c>
    </row>
    <row r="1051" spans="2:6" ht="12.75">
      <c r="B1051" s="160" t="s">
        <v>655</v>
      </c>
      <c r="C1051" s="164"/>
      <c r="D1051" s="161">
        <v>110000</v>
      </c>
      <c r="E1051" s="161">
        <v>33266</v>
      </c>
      <c r="F1051" s="161">
        <v>76734</v>
      </c>
    </row>
    <row r="1052" spans="2:6" ht="12.75">
      <c r="B1052" s="160" t="s">
        <v>656</v>
      </c>
      <c r="C1052" s="164"/>
      <c r="D1052" s="161">
        <v>6800000</v>
      </c>
      <c r="E1052" s="161">
        <v>1212915</v>
      </c>
      <c r="F1052" s="161">
        <v>5587058</v>
      </c>
    </row>
    <row r="1053" spans="2:6" ht="12.75">
      <c r="B1053" s="160" t="s">
        <v>657</v>
      </c>
      <c r="C1053" s="164"/>
      <c r="D1053" s="161">
        <v>14206000</v>
      </c>
      <c r="E1053" s="161">
        <v>2533922</v>
      </c>
      <c r="F1053" s="161">
        <v>11672078</v>
      </c>
    </row>
    <row r="1054" spans="2:6" ht="12.75">
      <c r="B1054" s="160" t="s">
        <v>658</v>
      </c>
      <c r="C1054" s="164"/>
      <c r="D1054" s="161">
        <v>28413265</v>
      </c>
      <c r="E1054" s="161">
        <v>5068070</v>
      </c>
      <c r="F1054" s="161">
        <v>23345195</v>
      </c>
    </row>
    <row r="1055" spans="2:6" ht="12.75">
      <c r="B1055" s="160" t="s">
        <v>659</v>
      </c>
      <c r="C1055" s="164"/>
      <c r="D1055" s="161">
        <v>3760000</v>
      </c>
      <c r="E1055" s="161">
        <v>670671</v>
      </c>
      <c r="F1055" s="161">
        <v>3089329</v>
      </c>
    </row>
    <row r="1056" spans="2:6" ht="12.75">
      <c r="B1056" s="160" t="s">
        <v>660</v>
      </c>
      <c r="C1056" s="164"/>
      <c r="D1056" s="161">
        <v>296000</v>
      </c>
      <c r="E1056" s="161">
        <v>52797</v>
      </c>
      <c r="F1056" s="161">
        <v>243203</v>
      </c>
    </row>
    <row r="1057" spans="2:6" ht="12.75">
      <c r="B1057" s="160" t="s">
        <v>661</v>
      </c>
      <c r="C1057" s="164"/>
      <c r="D1057" s="161">
        <v>36025000</v>
      </c>
      <c r="E1057" s="161">
        <v>6425774</v>
      </c>
      <c r="F1057" s="161">
        <v>29599226</v>
      </c>
    </row>
    <row r="1058" spans="2:6" ht="12.75">
      <c r="B1058" s="160" t="s">
        <v>662</v>
      </c>
      <c r="C1058" s="164"/>
      <c r="D1058" s="161">
        <v>145000</v>
      </c>
      <c r="E1058" s="161">
        <v>106690</v>
      </c>
      <c r="F1058" s="161">
        <v>38310</v>
      </c>
    </row>
    <row r="1059" spans="2:6" ht="12.75">
      <c r="B1059" s="160" t="s">
        <v>663</v>
      </c>
      <c r="C1059" s="164"/>
      <c r="D1059" s="161">
        <v>2650000</v>
      </c>
      <c r="E1059" s="161">
        <v>1949858</v>
      </c>
      <c r="F1059" s="161">
        <v>700142</v>
      </c>
    </row>
    <row r="1060" spans="2:6" ht="12.75">
      <c r="B1060" s="160" t="s">
        <v>664</v>
      </c>
      <c r="C1060" s="164"/>
      <c r="D1060" s="161">
        <v>700000</v>
      </c>
      <c r="E1060" s="161">
        <v>515057</v>
      </c>
      <c r="F1060" s="161">
        <v>184943</v>
      </c>
    </row>
    <row r="1061" spans="2:6" ht="12.75">
      <c r="B1061" s="160" t="s">
        <v>665</v>
      </c>
      <c r="C1061" s="164"/>
      <c r="D1061" s="161">
        <v>1300000</v>
      </c>
      <c r="E1061" s="161">
        <v>956532</v>
      </c>
      <c r="F1061" s="161">
        <v>343468</v>
      </c>
    </row>
    <row r="1062" spans="2:6" ht="12.75">
      <c r="B1062" s="160" t="s">
        <v>666</v>
      </c>
      <c r="C1062" s="164"/>
      <c r="D1062" s="161">
        <v>5200000</v>
      </c>
      <c r="E1062" s="161">
        <v>3826137</v>
      </c>
      <c r="F1062" s="161">
        <v>1373863</v>
      </c>
    </row>
    <row r="1063" spans="2:6" ht="12.75">
      <c r="B1063" s="160" t="s">
        <v>667</v>
      </c>
      <c r="C1063" s="164"/>
      <c r="D1063" s="161">
        <v>1200000</v>
      </c>
      <c r="E1063" s="161">
        <v>882957</v>
      </c>
      <c r="F1063" s="161">
        <v>317043</v>
      </c>
    </row>
    <row r="1064" spans="2:6" ht="12.75">
      <c r="B1064" s="160" t="s">
        <v>668</v>
      </c>
      <c r="C1064" s="164"/>
      <c r="D1064" s="161">
        <v>570000</v>
      </c>
      <c r="E1064" s="161">
        <v>419402</v>
      </c>
      <c r="F1064" s="161">
        <v>150598</v>
      </c>
    </row>
    <row r="1065" spans="2:6" ht="12.75">
      <c r="B1065" s="160" t="s">
        <v>669</v>
      </c>
      <c r="C1065" s="164"/>
      <c r="D1065" s="161">
        <v>5222500</v>
      </c>
      <c r="E1065" s="161">
        <v>3842692</v>
      </c>
      <c r="F1065" s="161">
        <v>1379808</v>
      </c>
    </row>
    <row r="1066" spans="2:6" ht="12.75">
      <c r="B1066" s="160" t="s">
        <v>670</v>
      </c>
      <c r="C1066" s="164"/>
      <c r="D1066" s="161">
        <v>475000</v>
      </c>
      <c r="E1066" s="161">
        <v>349504</v>
      </c>
      <c r="F1066" s="161">
        <v>125496</v>
      </c>
    </row>
    <row r="1067" spans="2:6" ht="12.75">
      <c r="B1067" s="160" t="s">
        <v>670</v>
      </c>
      <c r="C1067" s="164"/>
      <c r="D1067" s="161">
        <v>475000</v>
      </c>
      <c r="E1067" s="161">
        <v>349504</v>
      </c>
      <c r="F1067" s="161">
        <v>125496</v>
      </c>
    </row>
    <row r="1068" spans="2:6" ht="12.75">
      <c r="B1068" s="160" t="s">
        <v>671</v>
      </c>
      <c r="C1068" s="164"/>
      <c r="D1068" s="161">
        <v>3140000</v>
      </c>
      <c r="E1068" s="161">
        <v>2310400</v>
      </c>
      <c r="F1068" s="161">
        <v>829600</v>
      </c>
    </row>
    <row r="1069" spans="2:6" ht="12.75">
      <c r="B1069" s="160" t="s">
        <v>672</v>
      </c>
      <c r="C1069" s="164"/>
      <c r="D1069" s="161">
        <v>3140000</v>
      </c>
      <c r="E1069" s="161">
        <v>2310400</v>
      </c>
      <c r="F1069" s="161">
        <v>829600</v>
      </c>
    </row>
    <row r="1070" spans="2:6" ht="12.75">
      <c r="B1070" s="160" t="s">
        <v>672</v>
      </c>
      <c r="C1070" s="164"/>
      <c r="D1070" s="161">
        <v>780000</v>
      </c>
      <c r="E1070" s="161">
        <v>573920</v>
      </c>
      <c r="F1070" s="161">
        <v>206080</v>
      </c>
    </row>
    <row r="1071" spans="2:6" ht="12.75">
      <c r="B1071" s="160" t="s">
        <v>672</v>
      </c>
      <c r="C1071" s="164"/>
      <c r="D1071" s="161">
        <v>780000</v>
      </c>
      <c r="E1071" s="161">
        <v>573920</v>
      </c>
      <c r="F1071" s="161">
        <v>206080</v>
      </c>
    </row>
    <row r="1072" spans="2:6" ht="12.75">
      <c r="B1072" s="160" t="s">
        <v>672</v>
      </c>
      <c r="C1072" s="164"/>
      <c r="D1072" s="161">
        <v>1126000</v>
      </c>
      <c r="E1072" s="161">
        <v>828506</v>
      </c>
      <c r="F1072" s="161">
        <v>297494</v>
      </c>
    </row>
    <row r="1073" spans="2:6" ht="12.75">
      <c r="B1073" s="160" t="s">
        <v>672</v>
      </c>
      <c r="C1073" s="164"/>
      <c r="D1073" s="161">
        <v>1126000</v>
      </c>
      <c r="E1073" s="161">
        <v>828506</v>
      </c>
      <c r="F1073" s="161">
        <v>297494</v>
      </c>
    </row>
    <row r="1074" spans="2:6" ht="12.75">
      <c r="B1074" s="160" t="s">
        <v>672</v>
      </c>
      <c r="C1074" s="164"/>
      <c r="D1074" s="161">
        <v>820000</v>
      </c>
      <c r="E1074" s="161">
        <v>603353</v>
      </c>
      <c r="F1074" s="161">
        <v>216647</v>
      </c>
    </row>
    <row r="1075" spans="2:6" ht="12.75">
      <c r="B1075" s="160" t="s">
        <v>672</v>
      </c>
      <c r="C1075" s="164"/>
      <c r="D1075" s="161">
        <v>820000</v>
      </c>
      <c r="E1075" s="161">
        <v>603353</v>
      </c>
      <c r="F1075" s="161">
        <v>216647</v>
      </c>
    </row>
    <row r="1076" spans="2:6" ht="12.75">
      <c r="B1076" s="160" t="s">
        <v>673</v>
      </c>
      <c r="C1076" s="164"/>
      <c r="D1076" s="161">
        <v>21640000</v>
      </c>
      <c r="E1076" s="161">
        <v>15922617</v>
      </c>
      <c r="F1076" s="161">
        <v>5717383</v>
      </c>
    </row>
    <row r="1077" spans="2:6" ht="12.75">
      <c r="B1077" s="160" t="s">
        <v>674</v>
      </c>
      <c r="C1077" s="164"/>
      <c r="D1077" s="161">
        <v>300000</v>
      </c>
      <c r="E1077" s="161">
        <v>220737</v>
      </c>
      <c r="F1077" s="161">
        <v>79263</v>
      </c>
    </row>
    <row r="1078" spans="2:6" ht="12.75">
      <c r="B1078" s="160" t="s">
        <v>675</v>
      </c>
      <c r="C1078" s="164"/>
      <c r="D1078" s="161">
        <v>2400000</v>
      </c>
      <c r="E1078" s="161">
        <v>1765910</v>
      </c>
      <c r="F1078" s="161">
        <v>634090</v>
      </c>
    </row>
    <row r="1079" spans="2:6" ht="12.75">
      <c r="B1079" s="160" t="s">
        <v>676</v>
      </c>
      <c r="C1079" s="164"/>
      <c r="D1079" s="161">
        <v>340000</v>
      </c>
      <c r="E1079" s="161">
        <v>250168</v>
      </c>
      <c r="F1079" s="161">
        <v>89832</v>
      </c>
    </row>
    <row r="1080" spans="2:6" ht="12.75">
      <c r="B1080" s="160" t="s">
        <v>676</v>
      </c>
      <c r="C1080" s="164"/>
      <c r="D1080" s="161">
        <v>340000</v>
      </c>
      <c r="E1080" s="161">
        <v>250168</v>
      </c>
      <c r="F1080" s="161">
        <v>89832</v>
      </c>
    </row>
    <row r="1081" spans="2:6" ht="12.75">
      <c r="B1081" s="160" t="s">
        <v>677</v>
      </c>
      <c r="C1081" s="164"/>
      <c r="D1081" s="161">
        <v>1140000</v>
      </c>
      <c r="E1081" s="161">
        <v>838810</v>
      </c>
      <c r="F1081" s="161">
        <v>301190</v>
      </c>
    </row>
    <row r="1082" spans="2:6" ht="12.75">
      <c r="B1082" s="160" t="s">
        <v>678</v>
      </c>
      <c r="C1082" s="164"/>
      <c r="D1082" s="161">
        <v>1140000</v>
      </c>
      <c r="E1082" s="161">
        <v>838810</v>
      </c>
      <c r="F1082" s="161">
        <v>301190</v>
      </c>
    </row>
    <row r="1083" spans="2:6" ht="12.75">
      <c r="B1083" s="160" t="s">
        <v>679</v>
      </c>
      <c r="C1083" s="164"/>
      <c r="D1083" s="161">
        <v>580000</v>
      </c>
      <c r="E1083" s="161">
        <v>426760</v>
      </c>
      <c r="F1083" s="161">
        <v>153240</v>
      </c>
    </row>
    <row r="1084" spans="2:6" ht="12.75">
      <c r="B1084" s="160" t="s">
        <v>680</v>
      </c>
      <c r="C1084" s="164"/>
      <c r="D1084" s="161">
        <v>35000</v>
      </c>
      <c r="E1084" s="161">
        <v>25753</v>
      </c>
      <c r="F1084" s="161">
        <v>9247</v>
      </c>
    </row>
    <row r="1085" spans="2:6" ht="12.75">
      <c r="B1085" s="160" t="s">
        <v>681</v>
      </c>
      <c r="C1085" s="164"/>
      <c r="D1085" s="161">
        <v>1080000</v>
      </c>
      <c r="E1085" s="161">
        <v>794661</v>
      </c>
      <c r="F1085" s="161">
        <v>285339</v>
      </c>
    </row>
    <row r="1086" spans="2:6" ht="12.75">
      <c r="B1086" s="160" t="s">
        <v>682</v>
      </c>
      <c r="C1086" s="164"/>
      <c r="D1086" s="161">
        <v>3220000</v>
      </c>
      <c r="E1086" s="161">
        <v>2369258</v>
      </c>
      <c r="F1086" s="161">
        <v>850742</v>
      </c>
    </row>
    <row r="1087" spans="2:6" ht="12.75">
      <c r="B1087" s="160" t="s">
        <v>683</v>
      </c>
      <c r="C1087" s="164"/>
      <c r="D1087" s="161">
        <v>880000</v>
      </c>
      <c r="E1087" s="161">
        <v>647500</v>
      </c>
      <c r="F1087" s="161">
        <v>232500</v>
      </c>
    </row>
    <row r="1088" spans="2:6" ht="12.75">
      <c r="B1088" s="160" t="s">
        <v>684</v>
      </c>
      <c r="C1088" s="164"/>
      <c r="D1088" s="161">
        <v>940000</v>
      </c>
      <c r="E1088" s="161">
        <v>691647</v>
      </c>
      <c r="F1088" s="161">
        <v>248353</v>
      </c>
    </row>
    <row r="1089" spans="2:6" ht="12.75">
      <c r="B1089" s="160" t="s">
        <v>685</v>
      </c>
      <c r="C1089" s="164"/>
      <c r="D1089" s="161">
        <v>110000</v>
      </c>
      <c r="E1089" s="161">
        <v>80937</v>
      </c>
      <c r="F1089" s="161">
        <v>29063</v>
      </c>
    </row>
    <row r="1090" spans="2:6" ht="12.75">
      <c r="B1090" s="160" t="s">
        <v>686</v>
      </c>
      <c r="C1090" s="164"/>
      <c r="D1090" s="161">
        <v>410000</v>
      </c>
      <c r="E1090" s="161">
        <v>301679</v>
      </c>
      <c r="F1090" s="161">
        <v>108321</v>
      </c>
    </row>
    <row r="1091" spans="2:6" ht="12.75">
      <c r="B1091" s="160" t="s">
        <v>686</v>
      </c>
      <c r="C1091" s="164"/>
      <c r="D1091" s="161">
        <v>780000</v>
      </c>
      <c r="E1091" s="161">
        <v>573920</v>
      </c>
      <c r="F1091" s="161">
        <v>206080</v>
      </c>
    </row>
    <row r="1092" spans="2:6" ht="12.75">
      <c r="B1092" s="160" t="s">
        <v>687</v>
      </c>
      <c r="C1092" s="164"/>
      <c r="D1092" s="161">
        <v>580000</v>
      </c>
      <c r="E1092" s="161">
        <v>426760</v>
      </c>
      <c r="F1092" s="161">
        <v>153240</v>
      </c>
    </row>
    <row r="1093" spans="2:6" ht="12.75">
      <c r="B1093" s="160" t="s">
        <v>688</v>
      </c>
      <c r="C1093" s="164"/>
      <c r="D1093" s="161">
        <v>5222500</v>
      </c>
      <c r="E1093" s="161">
        <v>3842692</v>
      </c>
      <c r="F1093" s="161">
        <v>1379808</v>
      </c>
    </row>
    <row r="1094" spans="2:6" ht="12.75">
      <c r="B1094" s="160" t="s">
        <v>689</v>
      </c>
      <c r="C1094" s="164"/>
      <c r="D1094" s="161">
        <v>1220000</v>
      </c>
      <c r="E1094" s="161">
        <v>897669</v>
      </c>
      <c r="F1094" s="161">
        <v>322331</v>
      </c>
    </row>
    <row r="1095" spans="2:6" ht="12.75">
      <c r="B1095" s="160" t="s">
        <v>690</v>
      </c>
      <c r="C1095" s="164"/>
      <c r="D1095" s="161">
        <v>350000</v>
      </c>
      <c r="E1095" s="161">
        <v>257532</v>
      </c>
      <c r="F1095" s="161">
        <v>92468</v>
      </c>
    </row>
    <row r="1096" spans="2:6" ht="12.75">
      <c r="B1096" s="160" t="s">
        <v>691</v>
      </c>
      <c r="C1096" s="164"/>
      <c r="D1096" s="161">
        <v>1160000</v>
      </c>
      <c r="E1096" s="161">
        <v>853526</v>
      </c>
      <c r="F1096" s="161">
        <v>306474</v>
      </c>
    </row>
    <row r="1097" spans="2:6" ht="12.75">
      <c r="B1097" s="160" t="s">
        <v>692</v>
      </c>
      <c r="C1097" s="164"/>
      <c r="D1097" s="161">
        <v>30000</v>
      </c>
      <c r="E1097" s="161">
        <v>22075</v>
      </c>
      <c r="F1097" s="161">
        <v>7925</v>
      </c>
    </row>
    <row r="1098" spans="2:6" ht="12.75">
      <c r="B1098" s="160" t="s">
        <v>693</v>
      </c>
      <c r="C1098" s="164"/>
      <c r="D1098" s="161">
        <v>840000</v>
      </c>
      <c r="E1098" s="161">
        <v>618069</v>
      </c>
      <c r="F1098" s="161">
        <v>221931</v>
      </c>
    </row>
    <row r="1099" spans="2:6" ht="12.75">
      <c r="B1099" s="160" t="s">
        <v>693</v>
      </c>
      <c r="C1099" s="164"/>
      <c r="D1099" s="161">
        <v>30000</v>
      </c>
      <c r="E1099" s="161">
        <v>22075</v>
      </c>
      <c r="F1099" s="161">
        <v>7925</v>
      </c>
    </row>
    <row r="1100" spans="2:6" ht="12.75">
      <c r="B1100" s="160" t="s">
        <v>694</v>
      </c>
      <c r="C1100" s="164"/>
      <c r="D1100" s="161">
        <v>135000</v>
      </c>
      <c r="E1100" s="161">
        <v>99331</v>
      </c>
      <c r="F1100" s="161">
        <v>35669</v>
      </c>
    </row>
    <row r="1101" spans="2:6" ht="12.75">
      <c r="B1101" s="160" t="s">
        <v>695</v>
      </c>
      <c r="C1101" s="164"/>
      <c r="D1101" s="161">
        <v>1740000</v>
      </c>
      <c r="E1101" s="161">
        <v>1280282</v>
      </c>
      <c r="F1101" s="161">
        <v>459718</v>
      </c>
    </row>
    <row r="1102" spans="2:6" ht="12.75">
      <c r="B1102" s="160" t="s">
        <v>696</v>
      </c>
      <c r="C1102" s="164"/>
      <c r="D1102" s="161">
        <v>80000</v>
      </c>
      <c r="E1102" s="161">
        <v>58863</v>
      </c>
      <c r="F1102" s="161">
        <v>21137</v>
      </c>
    </row>
    <row r="1103" spans="2:6" ht="12.75">
      <c r="B1103" s="160" t="s">
        <v>697</v>
      </c>
      <c r="C1103" s="164"/>
      <c r="D1103" s="161">
        <v>15509000</v>
      </c>
      <c r="E1103" s="161">
        <v>11411450</v>
      </c>
      <c r="F1103" s="161">
        <v>4097550</v>
      </c>
    </row>
    <row r="1104" spans="2:6" ht="12.75">
      <c r="B1104" s="160" t="s">
        <v>698</v>
      </c>
      <c r="C1104" s="164"/>
      <c r="D1104" s="161">
        <v>37000</v>
      </c>
      <c r="E1104" s="161">
        <v>27227</v>
      </c>
      <c r="F1104" s="161">
        <v>9773</v>
      </c>
    </row>
    <row r="1105" spans="2:6" ht="12.75">
      <c r="B1105" s="160" t="s">
        <v>699</v>
      </c>
      <c r="C1105" s="164"/>
      <c r="D1105" s="161">
        <v>1307000</v>
      </c>
      <c r="E1105" s="161">
        <v>1307000</v>
      </c>
      <c r="F1105" s="161">
        <v>0</v>
      </c>
    </row>
    <row r="1106" spans="2:6" ht="12.75">
      <c r="B1106" s="160" t="s">
        <v>700</v>
      </c>
      <c r="C1106" s="164"/>
      <c r="D1106" s="161">
        <v>1308000</v>
      </c>
      <c r="E1106" s="161">
        <v>1308000</v>
      </c>
      <c r="F1106" s="161">
        <v>0</v>
      </c>
    </row>
    <row r="1107" spans="2:6" ht="12.75">
      <c r="B1107" s="160" t="s">
        <v>701</v>
      </c>
      <c r="C1107" s="164"/>
      <c r="D1107" s="161">
        <v>1281757</v>
      </c>
      <c r="E1107" s="161">
        <v>1281757</v>
      </c>
      <c r="F1107" s="161">
        <v>0</v>
      </c>
    </row>
    <row r="1108" spans="2:6" ht="12.75">
      <c r="B1108" s="160" t="s">
        <v>702</v>
      </c>
      <c r="C1108" s="164"/>
      <c r="D1108" s="161">
        <v>390000</v>
      </c>
      <c r="E1108" s="161">
        <v>390000</v>
      </c>
      <c r="F1108" s="161">
        <v>0</v>
      </c>
    </row>
    <row r="1109" spans="2:6" ht="12.75">
      <c r="B1109" s="160" t="s">
        <v>703</v>
      </c>
      <c r="C1109" s="164"/>
      <c r="D1109" s="161">
        <v>690000</v>
      </c>
      <c r="E1109" s="161">
        <v>690000</v>
      </c>
      <c r="F1109" s="161">
        <v>0</v>
      </c>
    </row>
    <row r="1110" spans="2:6" ht="12.75">
      <c r="B1110" s="160" t="s">
        <v>704</v>
      </c>
      <c r="C1110" s="164"/>
      <c r="D1110" s="161">
        <v>7560000</v>
      </c>
      <c r="E1110" s="161">
        <v>7560000</v>
      </c>
      <c r="F1110" s="161">
        <v>0</v>
      </c>
    </row>
    <row r="1111" spans="2:6" ht="12.75">
      <c r="B1111" s="160" t="s">
        <v>705</v>
      </c>
      <c r="C1111" s="164"/>
      <c r="D1111" s="161">
        <v>1140000</v>
      </c>
      <c r="E1111" s="161">
        <v>1140000</v>
      </c>
      <c r="F1111" s="161">
        <v>0</v>
      </c>
    </row>
    <row r="1112" spans="4:6" ht="12.75">
      <c r="D1112" s="163">
        <f>SUM(D1006:D1111)</f>
        <v>2389830879</v>
      </c>
      <c r="E1112" s="163">
        <f>SUM(E1006:E1111)</f>
        <v>482739156</v>
      </c>
      <c r="F1112" s="163">
        <f>SUM(F1006:F1111)</f>
        <v>1907090396</v>
      </c>
    </row>
    <row r="1113" spans="1:6" ht="12.75">
      <c r="A1113" s="154" t="s">
        <v>706</v>
      </c>
      <c r="D1113" s="161"/>
      <c r="E1113" s="161"/>
      <c r="F1113" s="161"/>
    </row>
    <row r="1115" spans="2:6" ht="12.75">
      <c r="B1115" s="160"/>
      <c r="C1115" s="164"/>
      <c r="D1115" s="162"/>
      <c r="E1115" s="162"/>
      <c r="F1115" s="162"/>
    </row>
    <row r="1116" spans="2:6" ht="12.75">
      <c r="B1116" s="172" t="s">
        <v>707</v>
      </c>
      <c r="C1116" s="173"/>
      <c r="D1116" s="166"/>
      <c r="E1116" s="166"/>
      <c r="F1116" s="166">
        <f>SUM(F1112,F1003,F954,F890,F871,F844,F842,F821,F797,F753)</f>
        <v>2896788148</v>
      </c>
    </row>
    <row r="1117" spans="2:6" ht="12.75">
      <c r="B1117" s="160"/>
      <c r="C1117" s="164"/>
      <c r="D1117" s="162"/>
      <c r="E1117" s="162"/>
      <c r="F1117" s="162"/>
    </row>
    <row r="1118" ht="12.75">
      <c r="F1118" s="161"/>
    </row>
    <row r="1119" ht="12.75">
      <c r="A1119" s="154" t="s">
        <v>708</v>
      </c>
    </row>
    <row r="1121" ht="12.75">
      <c r="A1121" s="154" t="s">
        <v>709</v>
      </c>
    </row>
    <row r="1123" ht="12.75">
      <c r="A1123" s="165" t="s">
        <v>710</v>
      </c>
    </row>
    <row r="1125" ht="12.75">
      <c r="A1125" s="154" t="s">
        <v>1844</v>
      </c>
    </row>
    <row r="1126" ht="12.75">
      <c r="A1126" s="155" t="s">
        <v>1416</v>
      </c>
    </row>
    <row r="1127" spans="2:6" ht="12.75">
      <c r="B1127" s="160" t="s">
        <v>711</v>
      </c>
      <c r="C1127" s="164" t="s">
        <v>712</v>
      </c>
      <c r="D1127" s="161">
        <v>106000</v>
      </c>
      <c r="E1127" s="161">
        <v>0</v>
      </c>
      <c r="F1127" s="161">
        <v>106000</v>
      </c>
    </row>
    <row r="1128" spans="2:6" ht="12.75">
      <c r="B1128" s="160" t="s">
        <v>1847</v>
      </c>
      <c r="C1128" s="164" t="s">
        <v>713</v>
      </c>
      <c r="D1128" s="161">
        <v>87000</v>
      </c>
      <c r="E1128" s="161">
        <v>0</v>
      </c>
      <c r="F1128" s="161">
        <v>87000</v>
      </c>
    </row>
    <row r="1129" spans="2:6" ht="12.75">
      <c r="B1129" s="160" t="s">
        <v>1847</v>
      </c>
      <c r="C1129" s="164" t="s">
        <v>714</v>
      </c>
      <c r="D1129" s="161">
        <v>10000</v>
      </c>
      <c r="E1129" s="161">
        <v>0</v>
      </c>
      <c r="F1129" s="161">
        <v>10000</v>
      </c>
    </row>
    <row r="1130" spans="2:6" ht="12.75">
      <c r="B1130" s="160" t="s">
        <v>1847</v>
      </c>
      <c r="C1130" s="164" t="s">
        <v>715</v>
      </c>
      <c r="D1130" s="161">
        <v>16000</v>
      </c>
      <c r="E1130" s="161">
        <v>0</v>
      </c>
      <c r="F1130" s="161">
        <v>16000</v>
      </c>
    </row>
    <row r="1131" spans="2:6" ht="12.75">
      <c r="B1131" s="160" t="s">
        <v>1847</v>
      </c>
      <c r="C1131" s="164" t="s">
        <v>716</v>
      </c>
      <c r="D1131" s="161">
        <v>30000</v>
      </c>
      <c r="E1131" s="161">
        <v>0</v>
      </c>
      <c r="F1131" s="161">
        <v>30000</v>
      </c>
    </row>
    <row r="1132" spans="2:6" ht="12.75">
      <c r="B1132" s="160" t="s">
        <v>1847</v>
      </c>
      <c r="C1132" s="164" t="s">
        <v>717</v>
      </c>
      <c r="D1132" s="161">
        <v>17000</v>
      </c>
      <c r="E1132" s="161">
        <v>0</v>
      </c>
      <c r="F1132" s="161">
        <v>17000</v>
      </c>
    </row>
    <row r="1133" spans="2:6" ht="12.75">
      <c r="B1133" s="160" t="s">
        <v>1847</v>
      </c>
      <c r="C1133" s="164" t="s">
        <v>718</v>
      </c>
      <c r="D1133" s="161">
        <v>66000</v>
      </c>
      <c r="E1133" s="161">
        <v>0</v>
      </c>
      <c r="F1133" s="161">
        <v>66000</v>
      </c>
    </row>
    <row r="1134" spans="2:6" ht="12.75">
      <c r="B1134" s="160" t="s">
        <v>1847</v>
      </c>
      <c r="C1134" s="164" t="s">
        <v>719</v>
      </c>
      <c r="D1134" s="161">
        <v>29000</v>
      </c>
      <c r="E1134" s="161">
        <v>0</v>
      </c>
      <c r="F1134" s="161">
        <v>29000</v>
      </c>
    </row>
    <row r="1135" spans="2:6" ht="12.75">
      <c r="B1135" s="160" t="s">
        <v>720</v>
      </c>
      <c r="C1135" s="164" t="s">
        <v>721</v>
      </c>
      <c r="D1135" s="161">
        <v>29000</v>
      </c>
      <c r="E1135" s="161">
        <v>0</v>
      </c>
      <c r="F1135" s="161">
        <v>29000</v>
      </c>
    </row>
    <row r="1136" spans="2:6" ht="12.75">
      <c r="B1136" s="160" t="s">
        <v>720</v>
      </c>
      <c r="C1136" s="164" t="s">
        <v>722</v>
      </c>
      <c r="D1136" s="161">
        <v>147000</v>
      </c>
      <c r="E1136" s="161">
        <v>0</v>
      </c>
      <c r="F1136" s="161">
        <v>147000</v>
      </c>
    </row>
    <row r="1137" spans="2:6" ht="12.75">
      <c r="B1137" s="160" t="s">
        <v>720</v>
      </c>
      <c r="C1137" s="164" t="s">
        <v>723</v>
      </c>
      <c r="D1137" s="161">
        <v>3000</v>
      </c>
      <c r="E1137" s="161">
        <v>0</v>
      </c>
      <c r="F1137" s="161">
        <v>3000</v>
      </c>
    </row>
    <row r="1138" spans="2:6" ht="12.75">
      <c r="B1138" s="160" t="s">
        <v>720</v>
      </c>
      <c r="C1138" s="164" t="s">
        <v>724</v>
      </c>
      <c r="D1138" s="161">
        <v>19000</v>
      </c>
      <c r="E1138" s="161">
        <v>0</v>
      </c>
      <c r="F1138" s="161">
        <v>19000</v>
      </c>
    </row>
    <row r="1139" spans="2:6" ht="12.75">
      <c r="B1139" s="160" t="s">
        <v>720</v>
      </c>
      <c r="C1139" s="164" t="s">
        <v>725</v>
      </c>
      <c r="D1139" s="161">
        <v>336000</v>
      </c>
      <c r="E1139" s="161">
        <v>0</v>
      </c>
      <c r="F1139" s="161">
        <v>336000</v>
      </c>
    </row>
    <row r="1140" spans="2:6" ht="12.75">
      <c r="B1140" s="160" t="s">
        <v>720</v>
      </c>
      <c r="C1140" s="164" t="s">
        <v>726</v>
      </c>
      <c r="D1140" s="161">
        <v>299000</v>
      </c>
      <c r="E1140" s="161">
        <v>0</v>
      </c>
      <c r="F1140" s="161">
        <v>299000</v>
      </c>
    </row>
    <row r="1141" spans="2:6" ht="12.75">
      <c r="B1141" s="160" t="s">
        <v>720</v>
      </c>
      <c r="C1141" s="164" t="s">
        <v>727</v>
      </c>
      <c r="D1141" s="161">
        <v>118000</v>
      </c>
      <c r="E1141" s="161">
        <v>0</v>
      </c>
      <c r="F1141" s="161">
        <v>118000</v>
      </c>
    </row>
    <row r="1142" spans="2:6" ht="12.75">
      <c r="B1142" s="160" t="s">
        <v>720</v>
      </c>
      <c r="C1142" s="164" t="s">
        <v>728</v>
      </c>
      <c r="D1142" s="161">
        <v>247000</v>
      </c>
      <c r="E1142" s="161">
        <v>0</v>
      </c>
      <c r="F1142" s="161">
        <v>247000</v>
      </c>
    </row>
    <row r="1143" spans="2:6" ht="12.75">
      <c r="B1143" s="160" t="s">
        <v>729</v>
      </c>
      <c r="C1143" s="164" t="s">
        <v>730</v>
      </c>
      <c r="D1143" s="161">
        <v>48000</v>
      </c>
      <c r="E1143" s="161">
        <v>0</v>
      </c>
      <c r="F1143" s="161">
        <v>48000</v>
      </c>
    </row>
    <row r="1144" spans="2:6" ht="12.75">
      <c r="B1144" s="160" t="s">
        <v>729</v>
      </c>
      <c r="C1144" s="164" t="s">
        <v>731</v>
      </c>
      <c r="D1144" s="161">
        <v>94000</v>
      </c>
      <c r="E1144" s="161">
        <v>0</v>
      </c>
      <c r="F1144" s="161">
        <v>94000</v>
      </c>
    </row>
    <row r="1145" spans="2:6" ht="12.75">
      <c r="B1145" s="160" t="s">
        <v>729</v>
      </c>
      <c r="C1145" s="164" t="s">
        <v>732</v>
      </c>
      <c r="D1145" s="161">
        <v>11000</v>
      </c>
      <c r="E1145" s="161">
        <v>0</v>
      </c>
      <c r="F1145" s="161">
        <v>11000</v>
      </c>
    </row>
    <row r="1146" spans="2:6" ht="12.75">
      <c r="B1146" s="160" t="s">
        <v>729</v>
      </c>
      <c r="C1146" s="164" t="s">
        <v>733</v>
      </c>
      <c r="D1146" s="161">
        <v>182000</v>
      </c>
      <c r="E1146" s="161">
        <v>0</v>
      </c>
      <c r="F1146" s="161">
        <v>182000</v>
      </c>
    </row>
    <row r="1147" spans="2:6" ht="12.75">
      <c r="B1147" s="160" t="s">
        <v>729</v>
      </c>
      <c r="C1147" s="164" t="s">
        <v>734</v>
      </c>
      <c r="D1147" s="161">
        <v>22000</v>
      </c>
      <c r="E1147" s="161">
        <v>0</v>
      </c>
      <c r="F1147" s="161">
        <v>22000</v>
      </c>
    </row>
    <row r="1148" spans="2:6" ht="12.75">
      <c r="B1148" s="160" t="s">
        <v>729</v>
      </c>
      <c r="C1148" s="164" t="s">
        <v>735</v>
      </c>
      <c r="D1148" s="161">
        <v>48000</v>
      </c>
      <c r="E1148" s="161">
        <v>0</v>
      </c>
      <c r="F1148" s="161">
        <v>48000</v>
      </c>
    </row>
    <row r="1149" spans="2:6" ht="12.75">
      <c r="B1149" s="160" t="s">
        <v>729</v>
      </c>
      <c r="C1149" s="164" t="s">
        <v>736</v>
      </c>
      <c r="D1149" s="161">
        <v>36000</v>
      </c>
      <c r="E1149" s="161">
        <v>0</v>
      </c>
      <c r="F1149" s="161">
        <v>36000</v>
      </c>
    </row>
    <row r="1150" spans="2:6" ht="12.75">
      <c r="B1150" s="160" t="s">
        <v>729</v>
      </c>
      <c r="C1150" s="164" t="s">
        <v>737</v>
      </c>
      <c r="D1150" s="161">
        <v>22000</v>
      </c>
      <c r="E1150" s="161">
        <v>0</v>
      </c>
      <c r="F1150" s="161">
        <v>22000</v>
      </c>
    </row>
    <row r="1151" spans="2:6" ht="12.75">
      <c r="B1151" s="160" t="s">
        <v>729</v>
      </c>
      <c r="C1151" s="164" t="s">
        <v>738</v>
      </c>
      <c r="D1151" s="161">
        <v>478000</v>
      </c>
      <c r="E1151" s="161">
        <v>0</v>
      </c>
      <c r="F1151" s="161">
        <v>478000</v>
      </c>
    </row>
    <row r="1152" spans="2:6" ht="12.75">
      <c r="B1152" s="160" t="s">
        <v>729</v>
      </c>
      <c r="C1152" s="164" t="s">
        <v>739</v>
      </c>
      <c r="D1152" s="161">
        <v>23000</v>
      </c>
      <c r="E1152" s="161">
        <v>0</v>
      </c>
      <c r="F1152" s="161">
        <v>23000</v>
      </c>
    </row>
    <row r="1153" spans="2:6" ht="12.75">
      <c r="B1153" s="160" t="s">
        <v>729</v>
      </c>
      <c r="C1153" s="164" t="s">
        <v>740</v>
      </c>
      <c r="D1153" s="161">
        <v>12000</v>
      </c>
      <c r="E1153" s="161">
        <v>0</v>
      </c>
      <c r="F1153" s="161">
        <v>12000</v>
      </c>
    </row>
    <row r="1154" spans="2:6" ht="12.75">
      <c r="B1154" s="160" t="s">
        <v>729</v>
      </c>
      <c r="C1154" s="164" t="s">
        <v>741</v>
      </c>
      <c r="D1154" s="161">
        <v>107000</v>
      </c>
      <c r="E1154" s="161">
        <v>0</v>
      </c>
      <c r="F1154" s="161">
        <v>107000</v>
      </c>
    </row>
    <row r="1155" spans="2:6" ht="12.75">
      <c r="B1155" s="160" t="s">
        <v>729</v>
      </c>
      <c r="C1155" s="164" t="s">
        <v>742</v>
      </c>
      <c r="D1155" s="161">
        <v>54000</v>
      </c>
      <c r="E1155" s="161">
        <v>0</v>
      </c>
      <c r="F1155" s="161">
        <v>54000</v>
      </c>
    </row>
    <row r="1156" spans="2:6" ht="12.75">
      <c r="B1156" s="160" t="s">
        <v>729</v>
      </c>
      <c r="C1156" s="164" t="s">
        <v>743</v>
      </c>
      <c r="D1156" s="161">
        <v>36000</v>
      </c>
      <c r="E1156" s="161">
        <v>0</v>
      </c>
      <c r="F1156" s="161">
        <v>36000</v>
      </c>
    </row>
    <row r="1157" spans="2:6" ht="12.75">
      <c r="B1157" s="160" t="s">
        <v>729</v>
      </c>
      <c r="C1157" s="164" t="s">
        <v>744</v>
      </c>
      <c r="D1157" s="161">
        <v>39000</v>
      </c>
      <c r="E1157" s="161">
        <v>0</v>
      </c>
      <c r="F1157" s="161">
        <v>39000</v>
      </c>
    </row>
    <row r="1158" spans="2:6" ht="12.75">
      <c r="B1158" s="160" t="s">
        <v>729</v>
      </c>
      <c r="C1158" s="164" t="s">
        <v>745</v>
      </c>
      <c r="D1158" s="161">
        <v>61000</v>
      </c>
      <c r="E1158" s="161">
        <v>0</v>
      </c>
      <c r="F1158" s="161">
        <v>61000</v>
      </c>
    </row>
    <row r="1159" spans="2:6" ht="12.75">
      <c r="B1159" s="160" t="s">
        <v>729</v>
      </c>
      <c r="C1159" s="164" t="s">
        <v>746</v>
      </c>
      <c r="D1159" s="161">
        <v>64000</v>
      </c>
      <c r="E1159" s="161">
        <v>0</v>
      </c>
      <c r="F1159" s="161">
        <v>64000</v>
      </c>
    </row>
    <row r="1160" spans="2:6" ht="12.75">
      <c r="B1160" s="160" t="s">
        <v>729</v>
      </c>
      <c r="C1160" s="164" t="s">
        <v>747</v>
      </c>
      <c r="D1160" s="161">
        <v>172000</v>
      </c>
      <c r="E1160" s="161">
        <v>0</v>
      </c>
      <c r="F1160" s="161">
        <v>172000</v>
      </c>
    </row>
    <row r="1161" spans="2:6" ht="12.75">
      <c r="B1161" s="160" t="s">
        <v>729</v>
      </c>
      <c r="C1161" s="164" t="s">
        <v>748</v>
      </c>
      <c r="D1161" s="161">
        <v>142000</v>
      </c>
      <c r="E1161" s="161">
        <v>0</v>
      </c>
      <c r="F1161" s="161">
        <v>142000</v>
      </c>
    </row>
    <row r="1162" spans="2:6" ht="12.75">
      <c r="B1162" s="160" t="s">
        <v>729</v>
      </c>
      <c r="C1162" s="164" t="s">
        <v>749</v>
      </c>
      <c r="D1162" s="161">
        <v>600000</v>
      </c>
      <c r="E1162" s="161">
        <v>0</v>
      </c>
      <c r="F1162" s="161">
        <v>600000</v>
      </c>
    </row>
    <row r="1163" spans="2:6" ht="12.75">
      <c r="B1163" s="160" t="s">
        <v>729</v>
      </c>
      <c r="C1163" s="164" t="s">
        <v>750</v>
      </c>
      <c r="D1163" s="161">
        <v>84000</v>
      </c>
      <c r="E1163" s="161">
        <v>0</v>
      </c>
      <c r="F1163" s="161">
        <v>84000</v>
      </c>
    </row>
    <row r="1164" spans="2:6" ht="12.75">
      <c r="B1164" s="160" t="s">
        <v>729</v>
      </c>
      <c r="C1164" s="164" t="s">
        <v>751</v>
      </c>
      <c r="D1164" s="161">
        <v>37000</v>
      </c>
      <c r="E1164" s="161">
        <v>0</v>
      </c>
      <c r="F1164" s="161">
        <v>37000</v>
      </c>
    </row>
    <row r="1165" spans="2:6" ht="12.75">
      <c r="B1165" s="160" t="s">
        <v>729</v>
      </c>
      <c r="C1165" s="164" t="s">
        <v>752</v>
      </c>
      <c r="D1165" s="161">
        <v>126000</v>
      </c>
      <c r="E1165" s="161">
        <v>0</v>
      </c>
      <c r="F1165" s="161">
        <v>126000</v>
      </c>
    </row>
    <row r="1166" spans="2:6" ht="12.75">
      <c r="B1166" s="160" t="s">
        <v>729</v>
      </c>
      <c r="C1166" s="164" t="s">
        <v>753</v>
      </c>
      <c r="D1166" s="161">
        <v>2000</v>
      </c>
      <c r="E1166" s="161">
        <v>0</v>
      </c>
      <c r="F1166" s="161">
        <v>2000</v>
      </c>
    </row>
    <row r="1167" spans="2:6" ht="12.75">
      <c r="B1167" s="160" t="s">
        <v>729</v>
      </c>
      <c r="C1167" s="164" t="s">
        <v>754</v>
      </c>
      <c r="D1167" s="161">
        <v>22000</v>
      </c>
      <c r="E1167" s="161">
        <v>0</v>
      </c>
      <c r="F1167" s="161">
        <v>22000</v>
      </c>
    </row>
    <row r="1168" spans="2:6" ht="12.75">
      <c r="B1168" s="160" t="s">
        <v>729</v>
      </c>
      <c r="C1168" s="164" t="s">
        <v>755</v>
      </c>
      <c r="D1168" s="161">
        <v>33000</v>
      </c>
      <c r="E1168" s="161">
        <v>0</v>
      </c>
      <c r="F1168" s="161">
        <v>33000</v>
      </c>
    </row>
    <row r="1169" spans="2:6" ht="12.75">
      <c r="B1169" s="160" t="s">
        <v>729</v>
      </c>
      <c r="C1169" s="164" t="s">
        <v>756</v>
      </c>
      <c r="D1169" s="161">
        <v>38000</v>
      </c>
      <c r="E1169" s="161">
        <v>0</v>
      </c>
      <c r="F1169" s="161">
        <v>38000</v>
      </c>
    </row>
    <row r="1170" spans="2:6" ht="12.75">
      <c r="B1170" s="160" t="s">
        <v>729</v>
      </c>
      <c r="C1170" s="164" t="s">
        <v>757</v>
      </c>
      <c r="D1170" s="161">
        <v>60000</v>
      </c>
      <c r="E1170" s="161">
        <v>0</v>
      </c>
      <c r="F1170" s="161">
        <v>60000</v>
      </c>
    </row>
    <row r="1171" spans="2:6" ht="12.75">
      <c r="B1171" s="160" t="s">
        <v>729</v>
      </c>
      <c r="C1171" s="164" t="s">
        <v>758</v>
      </c>
      <c r="D1171" s="161">
        <v>18000</v>
      </c>
      <c r="E1171" s="161">
        <v>0</v>
      </c>
      <c r="F1171" s="161">
        <v>18000</v>
      </c>
    </row>
    <row r="1172" spans="2:6" ht="12.75">
      <c r="B1172" s="160" t="s">
        <v>729</v>
      </c>
      <c r="C1172" s="164" t="s">
        <v>759</v>
      </c>
      <c r="D1172" s="161">
        <v>26000</v>
      </c>
      <c r="E1172" s="161">
        <v>0</v>
      </c>
      <c r="F1172" s="161">
        <v>26000</v>
      </c>
    </row>
    <row r="1173" spans="2:6" ht="12.75">
      <c r="B1173" s="160" t="s">
        <v>729</v>
      </c>
      <c r="C1173" s="164" t="s">
        <v>760</v>
      </c>
      <c r="D1173" s="161">
        <v>34000</v>
      </c>
      <c r="E1173" s="161">
        <v>0</v>
      </c>
      <c r="F1173" s="161">
        <v>34000</v>
      </c>
    </row>
    <row r="1174" spans="2:6" ht="12.75">
      <c r="B1174" s="160" t="s">
        <v>729</v>
      </c>
      <c r="C1174" s="164" t="s">
        <v>761</v>
      </c>
      <c r="D1174" s="161">
        <v>37000</v>
      </c>
      <c r="E1174" s="161">
        <v>0</v>
      </c>
      <c r="F1174" s="161">
        <v>37000</v>
      </c>
    </row>
    <row r="1175" spans="2:6" ht="12.75">
      <c r="B1175" s="160" t="s">
        <v>729</v>
      </c>
      <c r="C1175" s="164" t="s">
        <v>762</v>
      </c>
      <c r="D1175" s="161">
        <v>21000</v>
      </c>
      <c r="E1175" s="161">
        <v>0</v>
      </c>
      <c r="F1175" s="161">
        <v>21000</v>
      </c>
    </row>
    <row r="1176" spans="2:6" ht="12.75">
      <c r="B1176" s="160" t="s">
        <v>729</v>
      </c>
      <c r="C1176" s="164" t="s">
        <v>763</v>
      </c>
      <c r="D1176" s="161">
        <v>19000</v>
      </c>
      <c r="E1176" s="161">
        <v>0</v>
      </c>
      <c r="F1176" s="161">
        <v>19000</v>
      </c>
    </row>
    <row r="1177" spans="2:6" ht="12.75">
      <c r="B1177" s="160" t="s">
        <v>729</v>
      </c>
      <c r="C1177" s="164" t="s">
        <v>764</v>
      </c>
      <c r="D1177" s="161">
        <v>16000</v>
      </c>
      <c r="E1177" s="161">
        <v>0</v>
      </c>
      <c r="F1177" s="161">
        <v>16000</v>
      </c>
    </row>
    <row r="1178" spans="2:6" ht="12.75">
      <c r="B1178" s="160" t="s">
        <v>729</v>
      </c>
      <c r="C1178" s="164" t="s">
        <v>765</v>
      </c>
      <c r="D1178" s="161">
        <v>25000</v>
      </c>
      <c r="E1178" s="161">
        <v>0</v>
      </c>
      <c r="F1178" s="161">
        <v>25000</v>
      </c>
    </row>
    <row r="1179" spans="2:6" ht="12.75">
      <c r="B1179" s="160" t="s">
        <v>729</v>
      </c>
      <c r="C1179" s="164" t="s">
        <v>766</v>
      </c>
      <c r="D1179" s="161">
        <v>248000</v>
      </c>
      <c r="E1179" s="161">
        <v>0</v>
      </c>
      <c r="F1179" s="161">
        <v>248000</v>
      </c>
    </row>
    <row r="1180" spans="2:6" ht="12.75">
      <c r="B1180" s="160" t="s">
        <v>729</v>
      </c>
      <c r="C1180" s="164" t="s">
        <v>767</v>
      </c>
      <c r="D1180" s="161">
        <v>97000</v>
      </c>
      <c r="E1180" s="161">
        <v>0</v>
      </c>
      <c r="F1180" s="161">
        <v>97000</v>
      </c>
    </row>
    <row r="1181" spans="2:6" ht="12.75">
      <c r="B1181" s="160" t="s">
        <v>729</v>
      </c>
      <c r="C1181" s="164" t="s">
        <v>768</v>
      </c>
      <c r="D1181" s="161">
        <v>11000</v>
      </c>
      <c r="E1181" s="161">
        <v>0</v>
      </c>
      <c r="F1181" s="161">
        <v>11000</v>
      </c>
    </row>
    <row r="1182" spans="2:6" ht="12.75">
      <c r="B1182" s="160" t="s">
        <v>729</v>
      </c>
      <c r="C1182" s="164" t="s">
        <v>769</v>
      </c>
      <c r="D1182" s="161">
        <v>36000</v>
      </c>
      <c r="E1182" s="161">
        <v>0</v>
      </c>
      <c r="F1182" s="161">
        <v>36000</v>
      </c>
    </row>
    <row r="1183" spans="2:6" ht="12.75">
      <c r="B1183" s="160" t="s">
        <v>729</v>
      </c>
      <c r="C1183" s="164" t="s">
        <v>770</v>
      </c>
      <c r="D1183" s="161">
        <v>18000</v>
      </c>
      <c r="E1183" s="161">
        <v>0</v>
      </c>
      <c r="F1183" s="161">
        <v>18000</v>
      </c>
    </row>
    <row r="1184" spans="2:6" ht="12.75">
      <c r="B1184" s="160" t="s">
        <v>729</v>
      </c>
      <c r="C1184" s="164" t="s">
        <v>771</v>
      </c>
      <c r="D1184" s="161">
        <v>38000</v>
      </c>
      <c r="E1184" s="161">
        <v>0</v>
      </c>
      <c r="F1184" s="161">
        <v>38000</v>
      </c>
    </row>
    <row r="1185" spans="2:6" ht="12.75">
      <c r="B1185" s="160" t="s">
        <v>729</v>
      </c>
      <c r="C1185" s="164" t="s">
        <v>772</v>
      </c>
      <c r="D1185" s="161">
        <v>183000</v>
      </c>
      <c r="E1185" s="161">
        <v>0</v>
      </c>
      <c r="F1185" s="161">
        <v>183000</v>
      </c>
    </row>
    <row r="1186" spans="2:6" ht="12.75">
      <c r="B1186" s="160" t="s">
        <v>729</v>
      </c>
      <c r="C1186" s="164" t="s">
        <v>773</v>
      </c>
      <c r="D1186" s="161">
        <v>2000</v>
      </c>
      <c r="E1186" s="161">
        <v>0</v>
      </c>
      <c r="F1186" s="161">
        <v>2000</v>
      </c>
    </row>
    <row r="1187" spans="2:6" ht="12.75">
      <c r="B1187" s="160" t="s">
        <v>729</v>
      </c>
      <c r="C1187" s="164" t="s">
        <v>774</v>
      </c>
      <c r="D1187" s="161">
        <v>8000</v>
      </c>
      <c r="E1187" s="161">
        <v>0</v>
      </c>
      <c r="F1187" s="161">
        <v>8000</v>
      </c>
    </row>
    <row r="1188" spans="2:6" ht="12.75">
      <c r="B1188" s="160" t="s">
        <v>729</v>
      </c>
      <c r="C1188" s="164" t="s">
        <v>775</v>
      </c>
      <c r="D1188" s="161">
        <v>27000</v>
      </c>
      <c r="E1188" s="161">
        <v>0</v>
      </c>
      <c r="F1188" s="161">
        <v>27000</v>
      </c>
    </row>
    <row r="1189" spans="2:6" ht="12.75">
      <c r="B1189" s="160" t="s">
        <v>729</v>
      </c>
      <c r="C1189" s="164" t="s">
        <v>776</v>
      </c>
      <c r="D1189" s="161">
        <v>616000</v>
      </c>
      <c r="E1189" s="161">
        <v>0</v>
      </c>
      <c r="F1189" s="161">
        <v>616000</v>
      </c>
    </row>
    <row r="1190" spans="2:6" ht="12.75">
      <c r="B1190" s="160" t="s">
        <v>729</v>
      </c>
      <c r="C1190" s="164" t="s">
        <v>777</v>
      </c>
      <c r="D1190" s="161">
        <v>2117000</v>
      </c>
      <c r="E1190" s="161">
        <v>0</v>
      </c>
      <c r="F1190" s="161">
        <v>2117000</v>
      </c>
    </row>
    <row r="1191" spans="2:6" ht="12.75">
      <c r="B1191" s="160" t="s">
        <v>729</v>
      </c>
      <c r="C1191" s="164" t="s">
        <v>778</v>
      </c>
      <c r="D1191" s="161">
        <v>7263960</v>
      </c>
      <c r="E1191" s="161">
        <v>0</v>
      </c>
      <c r="F1191" s="161">
        <v>7263960</v>
      </c>
    </row>
    <row r="1192" spans="2:6" ht="12.75">
      <c r="B1192" s="160" t="s">
        <v>729</v>
      </c>
      <c r="C1192" s="164" t="s">
        <v>779</v>
      </c>
      <c r="D1192" s="161">
        <v>752000</v>
      </c>
      <c r="E1192" s="161">
        <v>0</v>
      </c>
      <c r="F1192" s="161">
        <v>752000</v>
      </c>
    </row>
    <row r="1193" spans="2:6" ht="12.75">
      <c r="B1193" s="160" t="s">
        <v>729</v>
      </c>
      <c r="C1193" s="164" t="s">
        <v>780</v>
      </c>
      <c r="D1193" s="161">
        <v>1958000</v>
      </c>
      <c r="E1193" s="161">
        <v>0</v>
      </c>
      <c r="F1193" s="161">
        <v>1958000</v>
      </c>
    </row>
    <row r="1194" spans="2:6" ht="12.75">
      <c r="B1194" s="160" t="s">
        <v>729</v>
      </c>
      <c r="C1194" s="164" t="s">
        <v>781</v>
      </c>
      <c r="D1194" s="161">
        <v>138000</v>
      </c>
      <c r="E1194" s="161">
        <v>0</v>
      </c>
      <c r="F1194" s="161">
        <v>138000</v>
      </c>
    </row>
    <row r="1195" spans="2:6" ht="12.75">
      <c r="B1195" s="160" t="s">
        <v>729</v>
      </c>
      <c r="C1195" s="164" t="s">
        <v>782</v>
      </c>
      <c r="D1195" s="161">
        <v>617000</v>
      </c>
      <c r="E1195" s="161">
        <v>0</v>
      </c>
      <c r="F1195" s="161">
        <v>617000</v>
      </c>
    </row>
    <row r="1196" spans="2:6" ht="12.75">
      <c r="B1196" s="160" t="s">
        <v>729</v>
      </c>
      <c r="C1196" s="164" t="s">
        <v>783</v>
      </c>
      <c r="D1196" s="161">
        <v>12000</v>
      </c>
      <c r="E1196" s="161">
        <v>0</v>
      </c>
      <c r="F1196" s="161">
        <v>12000</v>
      </c>
    </row>
    <row r="1197" spans="2:6" ht="12.75">
      <c r="B1197" s="160" t="s">
        <v>729</v>
      </c>
      <c r="C1197" s="164" t="s">
        <v>784</v>
      </c>
      <c r="D1197" s="161">
        <v>65000</v>
      </c>
      <c r="E1197" s="161">
        <v>0</v>
      </c>
      <c r="F1197" s="161">
        <v>65000</v>
      </c>
    </row>
    <row r="1198" spans="2:6" ht="12.75">
      <c r="B1198" s="160" t="s">
        <v>729</v>
      </c>
      <c r="C1198" s="164" t="s">
        <v>785</v>
      </c>
      <c r="D1198" s="161">
        <v>82000</v>
      </c>
      <c r="E1198" s="161">
        <v>0</v>
      </c>
      <c r="F1198" s="161">
        <v>82000</v>
      </c>
    </row>
    <row r="1199" spans="2:6" ht="12.75">
      <c r="B1199" s="160" t="s">
        <v>729</v>
      </c>
      <c r="C1199" s="164" t="s">
        <v>786</v>
      </c>
      <c r="D1199" s="161">
        <v>37000</v>
      </c>
      <c r="E1199" s="161">
        <v>0</v>
      </c>
      <c r="F1199" s="161">
        <v>37000</v>
      </c>
    </row>
    <row r="1200" spans="2:6" ht="12.75">
      <c r="B1200" s="160" t="s">
        <v>729</v>
      </c>
      <c r="C1200" s="164" t="s">
        <v>787</v>
      </c>
      <c r="D1200" s="161">
        <v>18000</v>
      </c>
      <c r="E1200" s="161">
        <v>0</v>
      </c>
      <c r="F1200" s="161">
        <v>18000</v>
      </c>
    </row>
    <row r="1201" spans="2:6" ht="12.75">
      <c r="B1201" s="160" t="s">
        <v>729</v>
      </c>
      <c r="C1201" s="164" t="s">
        <v>788</v>
      </c>
      <c r="D1201" s="161">
        <v>293000</v>
      </c>
      <c r="E1201" s="161">
        <v>0</v>
      </c>
      <c r="F1201" s="161">
        <v>293000</v>
      </c>
    </row>
    <row r="1202" spans="2:6" ht="12.75">
      <c r="B1202" s="160" t="s">
        <v>729</v>
      </c>
      <c r="C1202" s="164" t="s">
        <v>789</v>
      </c>
      <c r="D1202" s="161">
        <v>204000</v>
      </c>
      <c r="E1202" s="161">
        <v>0</v>
      </c>
      <c r="F1202" s="161">
        <v>204000</v>
      </c>
    </row>
    <row r="1203" spans="2:6" ht="12.75">
      <c r="B1203" s="160" t="s">
        <v>729</v>
      </c>
      <c r="C1203" s="164" t="s">
        <v>790</v>
      </c>
      <c r="D1203" s="161">
        <v>91000</v>
      </c>
      <c r="E1203" s="161">
        <v>0</v>
      </c>
      <c r="F1203" s="161">
        <v>91000</v>
      </c>
    </row>
    <row r="1204" spans="2:6" ht="12.75">
      <c r="B1204" s="160" t="s">
        <v>729</v>
      </c>
      <c r="C1204" s="164" t="s">
        <v>791</v>
      </c>
      <c r="D1204" s="161">
        <v>53000</v>
      </c>
      <c r="E1204" s="161">
        <v>0</v>
      </c>
      <c r="F1204" s="161">
        <v>53000</v>
      </c>
    </row>
    <row r="1205" spans="2:6" ht="12.75">
      <c r="B1205" s="160" t="s">
        <v>729</v>
      </c>
      <c r="C1205" s="164" t="s">
        <v>792</v>
      </c>
      <c r="D1205" s="161">
        <v>252000</v>
      </c>
      <c r="E1205" s="161">
        <v>0</v>
      </c>
      <c r="F1205" s="161">
        <v>252000</v>
      </c>
    </row>
    <row r="1206" spans="2:6" ht="12.75">
      <c r="B1206" s="160" t="s">
        <v>729</v>
      </c>
      <c r="C1206" s="164" t="s">
        <v>793</v>
      </c>
      <c r="D1206" s="161">
        <v>22000</v>
      </c>
      <c r="E1206" s="161">
        <v>0</v>
      </c>
      <c r="F1206" s="161">
        <v>22000</v>
      </c>
    </row>
    <row r="1207" spans="2:6" ht="12.75">
      <c r="B1207" s="160" t="s">
        <v>729</v>
      </c>
      <c r="C1207" s="164" t="s">
        <v>794</v>
      </c>
      <c r="D1207" s="161">
        <v>92000</v>
      </c>
      <c r="E1207" s="161">
        <v>0</v>
      </c>
      <c r="F1207" s="161">
        <v>92000</v>
      </c>
    </row>
    <row r="1208" spans="2:6" ht="12.75">
      <c r="B1208" s="160" t="s">
        <v>729</v>
      </c>
      <c r="C1208" s="164" t="s">
        <v>795</v>
      </c>
      <c r="D1208" s="161">
        <v>263000</v>
      </c>
      <c r="E1208" s="161">
        <v>0</v>
      </c>
      <c r="F1208" s="161">
        <v>263000</v>
      </c>
    </row>
    <row r="1209" spans="2:6" ht="12.75">
      <c r="B1209" s="160" t="s">
        <v>729</v>
      </c>
      <c r="C1209" s="164" t="s">
        <v>796</v>
      </c>
      <c r="D1209" s="161">
        <v>40000</v>
      </c>
      <c r="E1209" s="161">
        <v>0</v>
      </c>
      <c r="F1209" s="161">
        <v>40000</v>
      </c>
    </row>
    <row r="1210" spans="2:6" ht="12.75">
      <c r="B1210" s="160" t="s">
        <v>729</v>
      </c>
      <c r="C1210" s="164" t="s">
        <v>797</v>
      </c>
      <c r="D1210" s="161">
        <v>240000</v>
      </c>
      <c r="E1210" s="161">
        <v>0</v>
      </c>
      <c r="F1210" s="161">
        <v>240000</v>
      </c>
    </row>
    <row r="1211" spans="2:6" ht="12.75">
      <c r="B1211" s="160" t="s">
        <v>729</v>
      </c>
      <c r="C1211" s="164" t="s">
        <v>798</v>
      </c>
      <c r="D1211" s="161">
        <v>117000</v>
      </c>
      <c r="E1211" s="161">
        <v>0</v>
      </c>
      <c r="F1211" s="161">
        <v>117000</v>
      </c>
    </row>
    <row r="1212" spans="2:6" ht="12.75">
      <c r="B1212" s="160" t="s">
        <v>729</v>
      </c>
      <c r="C1212" s="164" t="s">
        <v>799</v>
      </c>
      <c r="D1212" s="161">
        <v>81000</v>
      </c>
      <c r="E1212" s="161">
        <v>0</v>
      </c>
      <c r="F1212" s="161">
        <v>81000</v>
      </c>
    </row>
    <row r="1213" spans="2:6" ht="12.75">
      <c r="B1213" s="160" t="s">
        <v>729</v>
      </c>
      <c r="C1213" s="164" t="s">
        <v>800</v>
      </c>
      <c r="D1213" s="161">
        <v>49000</v>
      </c>
      <c r="E1213" s="161">
        <v>0</v>
      </c>
      <c r="F1213" s="161">
        <v>49000</v>
      </c>
    </row>
    <row r="1214" spans="2:6" ht="12.75">
      <c r="B1214" s="160" t="s">
        <v>729</v>
      </c>
      <c r="C1214" s="164" t="s">
        <v>801</v>
      </c>
      <c r="D1214" s="161">
        <v>236000</v>
      </c>
      <c r="E1214" s="161">
        <v>0</v>
      </c>
      <c r="F1214" s="161">
        <v>236000</v>
      </c>
    </row>
    <row r="1215" spans="2:6" ht="12.75">
      <c r="B1215" s="160" t="s">
        <v>729</v>
      </c>
      <c r="C1215" s="164" t="s">
        <v>802</v>
      </c>
      <c r="D1215" s="161">
        <v>575000</v>
      </c>
      <c r="E1215" s="161">
        <v>0</v>
      </c>
      <c r="F1215" s="161">
        <v>575000</v>
      </c>
    </row>
    <row r="1216" spans="2:6" ht="12.75">
      <c r="B1216" s="160" t="s">
        <v>729</v>
      </c>
      <c r="C1216" s="164" t="s">
        <v>803</v>
      </c>
      <c r="D1216" s="161">
        <v>66000</v>
      </c>
      <c r="E1216" s="161">
        <v>0</v>
      </c>
      <c r="F1216" s="161">
        <v>66000</v>
      </c>
    </row>
    <row r="1217" spans="2:6" ht="12.75">
      <c r="B1217" s="160" t="s">
        <v>729</v>
      </c>
      <c r="C1217" s="164" t="s">
        <v>804</v>
      </c>
      <c r="D1217" s="161">
        <v>70000</v>
      </c>
      <c r="E1217" s="161">
        <v>0</v>
      </c>
      <c r="F1217" s="161">
        <v>70000</v>
      </c>
    </row>
    <row r="1218" spans="2:6" ht="12.75">
      <c r="B1218" s="160" t="s">
        <v>729</v>
      </c>
      <c r="C1218" s="164" t="s">
        <v>805</v>
      </c>
      <c r="D1218" s="161">
        <v>102000</v>
      </c>
      <c r="E1218" s="161">
        <v>0</v>
      </c>
      <c r="F1218" s="161">
        <v>102000</v>
      </c>
    </row>
    <row r="1219" spans="2:6" ht="12.75">
      <c r="B1219" s="160" t="s">
        <v>729</v>
      </c>
      <c r="C1219" s="164" t="s">
        <v>806</v>
      </c>
      <c r="D1219" s="161">
        <v>68000</v>
      </c>
      <c r="E1219" s="161">
        <v>0</v>
      </c>
      <c r="F1219" s="161">
        <v>68000</v>
      </c>
    </row>
    <row r="1220" spans="2:6" ht="12.75">
      <c r="B1220" s="160" t="s">
        <v>729</v>
      </c>
      <c r="C1220" s="164" t="s">
        <v>807</v>
      </c>
      <c r="D1220" s="161">
        <v>19000</v>
      </c>
      <c r="E1220" s="161">
        <v>0</v>
      </c>
      <c r="F1220" s="161">
        <v>19000</v>
      </c>
    </row>
    <row r="1221" spans="2:6" ht="12.75">
      <c r="B1221" s="160" t="s">
        <v>729</v>
      </c>
      <c r="C1221" s="164" t="s">
        <v>808</v>
      </c>
      <c r="D1221" s="161">
        <v>106000</v>
      </c>
      <c r="E1221" s="161">
        <v>0</v>
      </c>
      <c r="F1221" s="161">
        <v>106000</v>
      </c>
    </row>
    <row r="1222" spans="2:6" ht="12.75">
      <c r="B1222" s="160" t="s">
        <v>729</v>
      </c>
      <c r="C1222" s="164" t="s">
        <v>809</v>
      </c>
      <c r="D1222" s="161">
        <v>185000</v>
      </c>
      <c r="E1222" s="161">
        <v>0</v>
      </c>
      <c r="F1222" s="161">
        <v>185000</v>
      </c>
    </row>
    <row r="1223" spans="2:6" ht="12.75">
      <c r="B1223" s="160" t="s">
        <v>729</v>
      </c>
      <c r="C1223" s="164" t="s">
        <v>810</v>
      </c>
      <c r="D1223" s="161">
        <v>110000</v>
      </c>
      <c r="E1223" s="161">
        <v>0</v>
      </c>
      <c r="F1223" s="161">
        <v>110000</v>
      </c>
    </row>
    <row r="1224" spans="2:6" ht="12.75">
      <c r="B1224" s="160" t="s">
        <v>729</v>
      </c>
      <c r="C1224" s="164" t="s">
        <v>811</v>
      </c>
      <c r="D1224" s="161">
        <v>87000</v>
      </c>
      <c r="E1224" s="161">
        <v>0</v>
      </c>
      <c r="F1224" s="161">
        <v>87000</v>
      </c>
    </row>
    <row r="1225" spans="2:6" ht="12.75">
      <c r="B1225" s="160" t="s">
        <v>729</v>
      </c>
      <c r="C1225" s="164" t="s">
        <v>812</v>
      </c>
      <c r="D1225" s="161">
        <v>213000</v>
      </c>
      <c r="E1225" s="161">
        <v>0</v>
      </c>
      <c r="F1225" s="161">
        <v>213000</v>
      </c>
    </row>
    <row r="1226" spans="2:6" ht="12.75">
      <c r="B1226" s="160" t="s">
        <v>729</v>
      </c>
      <c r="C1226" s="164" t="s">
        <v>813</v>
      </c>
      <c r="D1226" s="161">
        <v>28000</v>
      </c>
      <c r="E1226" s="161">
        <v>0</v>
      </c>
      <c r="F1226" s="161">
        <v>28000</v>
      </c>
    </row>
    <row r="1227" spans="2:6" ht="12.75">
      <c r="B1227" s="160" t="s">
        <v>729</v>
      </c>
      <c r="C1227" s="164" t="s">
        <v>814</v>
      </c>
      <c r="D1227" s="161">
        <v>217000</v>
      </c>
      <c r="E1227" s="161">
        <v>0</v>
      </c>
      <c r="F1227" s="161">
        <v>217000</v>
      </c>
    </row>
    <row r="1228" spans="2:6" ht="12.75">
      <c r="B1228" s="160" t="s">
        <v>729</v>
      </c>
      <c r="C1228" s="164" t="s">
        <v>815</v>
      </c>
      <c r="D1228" s="161">
        <v>83000</v>
      </c>
      <c r="E1228" s="161">
        <v>0</v>
      </c>
      <c r="F1228" s="161">
        <v>83000</v>
      </c>
    </row>
    <row r="1229" spans="2:6" ht="12.75">
      <c r="B1229" s="160" t="s">
        <v>729</v>
      </c>
      <c r="C1229" s="164" t="s">
        <v>816</v>
      </c>
      <c r="D1229" s="161">
        <v>104000</v>
      </c>
      <c r="E1229" s="161">
        <v>0</v>
      </c>
      <c r="F1229" s="161">
        <v>104000</v>
      </c>
    </row>
    <row r="1230" spans="2:6" ht="12.75">
      <c r="B1230" s="160" t="s">
        <v>729</v>
      </c>
      <c r="C1230" s="164" t="s">
        <v>817</v>
      </c>
      <c r="D1230" s="161">
        <v>14000</v>
      </c>
      <c r="E1230" s="161">
        <v>0</v>
      </c>
      <c r="F1230" s="161">
        <v>14000</v>
      </c>
    </row>
    <row r="1231" spans="2:6" ht="12.75">
      <c r="B1231" s="160" t="s">
        <v>729</v>
      </c>
      <c r="C1231" s="164" t="s">
        <v>818</v>
      </c>
      <c r="D1231" s="161">
        <v>10000</v>
      </c>
      <c r="E1231" s="161">
        <v>0</v>
      </c>
      <c r="F1231" s="161">
        <v>10000</v>
      </c>
    </row>
    <row r="1232" spans="2:6" ht="12.75">
      <c r="B1232" s="160" t="s">
        <v>729</v>
      </c>
      <c r="C1232" s="164" t="s">
        <v>819</v>
      </c>
      <c r="D1232" s="161">
        <v>7000</v>
      </c>
      <c r="E1232" s="161">
        <v>0</v>
      </c>
      <c r="F1232" s="161">
        <v>7000</v>
      </c>
    </row>
    <row r="1233" spans="2:6" ht="12.75">
      <c r="B1233" s="160" t="s">
        <v>729</v>
      </c>
      <c r="C1233" s="164" t="s">
        <v>820</v>
      </c>
      <c r="D1233" s="161">
        <v>55000</v>
      </c>
      <c r="E1233" s="161">
        <v>0</v>
      </c>
      <c r="F1233" s="161">
        <v>55000</v>
      </c>
    </row>
    <row r="1234" spans="2:6" ht="12.75">
      <c r="B1234" s="160" t="s">
        <v>729</v>
      </c>
      <c r="C1234" s="164" t="s">
        <v>821</v>
      </c>
      <c r="D1234" s="161">
        <v>35000</v>
      </c>
      <c r="E1234" s="161">
        <v>0</v>
      </c>
      <c r="F1234" s="161">
        <v>35000</v>
      </c>
    </row>
    <row r="1235" spans="2:6" ht="12.75">
      <c r="B1235" s="160" t="s">
        <v>729</v>
      </c>
      <c r="C1235" s="164" t="s">
        <v>822</v>
      </c>
      <c r="D1235" s="161">
        <v>74000</v>
      </c>
      <c r="E1235" s="161">
        <v>0</v>
      </c>
      <c r="F1235" s="161">
        <v>74000</v>
      </c>
    </row>
    <row r="1236" spans="2:6" ht="12.75">
      <c r="B1236" s="160" t="s">
        <v>729</v>
      </c>
      <c r="C1236" s="164" t="s">
        <v>823</v>
      </c>
      <c r="D1236" s="161">
        <v>57000</v>
      </c>
      <c r="E1236" s="161">
        <v>0</v>
      </c>
      <c r="F1236" s="161">
        <v>57000</v>
      </c>
    </row>
    <row r="1237" spans="2:6" ht="12.75">
      <c r="B1237" s="160" t="s">
        <v>729</v>
      </c>
      <c r="C1237" s="164" t="s">
        <v>824</v>
      </c>
      <c r="D1237" s="161">
        <v>50000</v>
      </c>
      <c r="E1237" s="161">
        <v>0</v>
      </c>
      <c r="F1237" s="161">
        <v>50000</v>
      </c>
    </row>
    <row r="1238" spans="2:6" ht="12.75">
      <c r="B1238" s="160" t="s">
        <v>729</v>
      </c>
      <c r="C1238" s="164" t="s">
        <v>825</v>
      </c>
      <c r="D1238" s="161">
        <v>16000</v>
      </c>
      <c r="E1238" s="161">
        <v>0</v>
      </c>
      <c r="F1238" s="161">
        <v>16000</v>
      </c>
    </row>
    <row r="1239" spans="2:6" ht="12.75">
      <c r="B1239" s="160" t="s">
        <v>729</v>
      </c>
      <c r="C1239" s="164" t="s">
        <v>826</v>
      </c>
      <c r="D1239" s="161">
        <v>101000</v>
      </c>
      <c r="E1239" s="161">
        <v>0</v>
      </c>
      <c r="F1239" s="161">
        <v>101000</v>
      </c>
    </row>
    <row r="1240" spans="2:6" ht="12.75">
      <c r="B1240" s="160" t="s">
        <v>729</v>
      </c>
      <c r="C1240" s="164" t="s">
        <v>827</v>
      </c>
      <c r="D1240" s="161">
        <v>64000</v>
      </c>
      <c r="E1240" s="161">
        <v>0</v>
      </c>
      <c r="F1240" s="161">
        <v>64000</v>
      </c>
    </row>
    <row r="1241" spans="2:6" ht="12.75">
      <c r="B1241" s="160" t="s">
        <v>729</v>
      </c>
      <c r="C1241" s="164" t="s">
        <v>828</v>
      </c>
      <c r="D1241" s="161">
        <v>179000</v>
      </c>
      <c r="E1241" s="161">
        <v>0</v>
      </c>
      <c r="F1241" s="161">
        <v>179000</v>
      </c>
    </row>
    <row r="1242" spans="2:6" ht="12.75">
      <c r="B1242" s="160" t="s">
        <v>729</v>
      </c>
      <c r="C1242" s="164" t="s">
        <v>829</v>
      </c>
      <c r="D1242" s="161">
        <v>69000</v>
      </c>
      <c r="E1242" s="161">
        <v>0</v>
      </c>
      <c r="F1242" s="161">
        <v>69000</v>
      </c>
    </row>
    <row r="1243" spans="2:6" ht="12.75">
      <c r="B1243" s="160" t="s">
        <v>729</v>
      </c>
      <c r="C1243" s="164" t="s">
        <v>830</v>
      </c>
      <c r="D1243" s="161">
        <v>105000</v>
      </c>
      <c r="E1243" s="161">
        <v>0</v>
      </c>
      <c r="F1243" s="161">
        <v>105000</v>
      </c>
    </row>
    <row r="1244" spans="2:6" ht="12.75">
      <c r="B1244" s="160" t="s">
        <v>729</v>
      </c>
      <c r="C1244" s="164" t="s">
        <v>831</v>
      </c>
      <c r="D1244" s="161">
        <v>78000</v>
      </c>
      <c r="E1244" s="161">
        <v>0</v>
      </c>
      <c r="F1244" s="161">
        <v>78000</v>
      </c>
    </row>
    <row r="1245" spans="2:6" ht="12.75">
      <c r="B1245" s="160" t="s">
        <v>729</v>
      </c>
      <c r="C1245" s="164" t="s">
        <v>832</v>
      </c>
      <c r="D1245" s="161">
        <v>105000</v>
      </c>
      <c r="E1245" s="161">
        <v>0</v>
      </c>
      <c r="F1245" s="161">
        <v>105000</v>
      </c>
    </row>
    <row r="1246" spans="2:6" ht="12.75">
      <c r="B1246" s="160" t="s">
        <v>729</v>
      </c>
      <c r="C1246" s="164" t="s">
        <v>833</v>
      </c>
      <c r="D1246" s="161">
        <v>39000</v>
      </c>
      <c r="E1246" s="161">
        <v>0</v>
      </c>
      <c r="F1246" s="161">
        <v>39000</v>
      </c>
    </row>
    <row r="1247" spans="2:6" ht="12.75">
      <c r="B1247" s="160" t="s">
        <v>729</v>
      </c>
      <c r="C1247" s="164" t="s">
        <v>834</v>
      </c>
      <c r="D1247" s="161">
        <v>123000</v>
      </c>
      <c r="E1247" s="161">
        <v>0</v>
      </c>
      <c r="F1247" s="161">
        <v>123000</v>
      </c>
    </row>
    <row r="1248" spans="2:6" ht="12.75">
      <c r="B1248" s="160" t="s">
        <v>729</v>
      </c>
      <c r="C1248" s="164" t="s">
        <v>835</v>
      </c>
      <c r="D1248" s="161">
        <v>102000</v>
      </c>
      <c r="E1248" s="161">
        <v>0</v>
      </c>
      <c r="F1248" s="161">
        <v>102000</v>
      </c>
    </row>
    <row r="1249" spans="2:6" ht="12.75">
      <c r="B1249" s="160" t="s">
        <v>729</v>
      </c>
      <c r="C1249" s="164" t="s">
        <v>836</v>
      </c>
      <c r="D1249" s="161">
        <v>15000</v>
      </c>
      <c r="E1249" s="161">
        <v>0</v>
      </c>
      <c r="F1249" s="161">
        <v>15000</v>
      </c>
    </row>
    <row r="1250" spans="2:6" ht="12.75">
      <c r="B1250" s="160" t="s">
        <v>729</v>
      </c>
      <c r="C1250" s="164" t="s">
        <v>837</v>
      </c>
      <c r="D1250" s="161">
        <v>20000</v>
      </c>
      <c r="E1250" s="161">
        <v>0</v>
      </c>
      <c r="F1250" s="161">
        <v>20000</v>
      </c>
    </row>
    <row r="1251" spans="2:6" ht="12.75">
      <c r="B1251" s="160" t="s">
        <v>729</v>
      </c>
      <c r="C1251" s="164" t="s">
        <v>838</v>
      </c>
      <c r="D1251" s="161">
        <v>52000</v>
      </c>
      <c r="E1251" s="161">
        <v>0</v>
      </c>
      <c r="F1251" s="161">
        <v>52000</v>
      </c>
    </row>
    <row r="1252" spans="2:6" ht="12.75">
      <c r="B1252" s="160" t="s">
        <v>729</v>
      </c>
      <c r="C1252" s="164" t="s">
        <v>839</v>
      </c>
      <c r="D1252" s="161">
        <v>33000</v>
      </c>
      <c r="E1252" s="161">
        <v>0</v>
      </c>
      <c r="F1252" s="161">
        <v>33000</v>
      </c>
    </row>
    <row r="1253" spans="2:6" ht="12.75">
      <c r="B1253" s="160" t="s">
        <v>729</v>
      </c>
      <c r="C1253" s="164" t="s">
        <v>840</v>
      </c>
      <c r="D1253" s="161">
        <v>54000</v>
      </c>
      <c r="E1253" s="161">
        <v>0</v>
      </c>
      <c r="F1253" s="161">
        <v>54000</v>
      </c>
    </row>
    <row r="1254" spans="2:6" ht="12.75">
      <c r="B1254" s="160" t="s">
        <v>729</v>
      </c>
      <c r="C1254" s="164" t="s">
        <v>841</v>
      </c>
      <c r="D1254" s="161">
        <v>20000</v>
      </c>
      <c r="E1254" s="161">
        <v>0</v>
      </c>
      <c r="F1254" s="161">
        <v>20000</v>
      </c>
    </row>
    <row r="1255" spans="2:6" ht="12.75">
      <c r="B1255" s="160" t="s">
        <v>729</v>
      </c>
      <c r="C1255" s="164" t="s">
        <v>807</v>
      </c>
      <c r="D1255" s="161">
        <v>20000</v>
      </c>
      <c r="E1255" s="161">
        <v>0</v>
      </c>
      <c r="F1255" s="161">
        <v>20000</v>
      </c>
    </row>
    <row r="1256" spans="2:6" ht="12.75">
      <c r="B1256" s="160" t="s">
        <v>729</v>
      </c>
      <c r="C1256" s="164" t="s">
        <v>842</v>
      </c>
      <c r="D1256" s="161">
        <v>222000</v>
      </c>
      <c r="E1256" s="161">
        <v>0</v>
      </c>
      <c r="F1256" s="161">
        <v>222000</v>
      </c>
    </row>
    <row r="1257" spans="2:6" ht="12.75">
      <c r="B1257" s="160" t="s">
        <v>729</v>
      </c>
      <c r="C1257" s="164" t="s">
        <v>843</v>
      </c>
      <c r="D1257" s="161">
        <v>3000</v>
      </c>
      <c r="E1257" s="161">
        <v>0</v>
      </c>
      <c r="F1257" s="161">
        <v>3000</v>
      </c>
    </row>
    <row r="1258" spans="2:6" ht="12.75">
      <c r="B1258" s="160" t="s">
        <v>729</v>
      </c>
      <c r="C1258" s="164" t="s">
        <v>844</v>
      </c>
      <c r="D1258" s="161">
        <v>45000</v>
      </c>
      <c r="E1258" s="161">
        <v>0</v>
      </c>
      <c r="F1258" s="161">
        <v>45000</v>
      </c>
    </row>
    <row r="1259" spans="2:6" ht="12.75">
      <c r="B1259" s="160" t="s">
        <v>729</v>
      </c>
      <c r="C1259" s="164" t="s">
        <v>845</v>
      </c>
      <c r="D1259" s="161">
        <v>3000</v>
      </c>
      <c r="E1259" s="161">
        <v>0</v>
      </c>
      <c r="F1259" s="161">
        <v>3000</v>
      </c>
    </row>
    <row r="1260" spans="2:6" ht="12.75">
      <c r="B1260" s="160" t="s">
        <v>729</v>
      </c>
      <c r="C1260" s="164" t="s">
        <v>846</v>
      </c>
      <c r="D1260" s="161">
        <v>32000</v>
      </c>
      <c r="E1260" s="161">
        <v>0</v>
      </c>
      <c r="F1260" s="161">
        <v>32000</v>
      </c>
    </row>
    <row r="1261" spans="2:6" ht="12.75">
      <c r="B1261" s="160" t="s">
        <v>729</v>
      </c>
      <c r="C1261" s="164" t="s">
        <v>847</v>
      </c>
      <c r="D1261" s="161">
        <v>28000</v>
      </c>
      <c r="E1261" s="161">
        <v>0</v>
      </c>
      <c r="F1261" s="161">
        <v>28000</v>
      </c>
    </row>
    <row r="1262" spans="2:6" ht="12.75">
      <c r="B1262" s="160" t="s">
        <v>729</v>
      </c>
      <c r="C1262" s="164" t="s">
        <v>848</v>
      </c>
      <c r="D1262" s="161">
        <v>17000</v>
      </c>
      <c r="E1262" s="161">
        <v>0</v>
      </c>
      <c r="F1262" s="161">
        <v>17000</v>
      </c>
    </row>
    <row r="1263" spans="2:6" ht="12.75">
      <c r="B1263" s="160" t="s">
        <v>729</v>
      </c>
      <c r="C1263" s="164" t="s">
        <v>849</v>
      </c>
      <c r="D1263" s="161">
        <v>193000</v>
      </c>
      <c r="E1263" s="161">
        <v>0</v>
      </c>
      <c r="F1263" s="161">
        <v>193000</v>
      </c>
    </row>
    <row r="1264" spans="2:6" ht="12.75">
      <c r="B1264" s="160" t="s">
        <v>729</v>
      </c>
      <c r="C1264" s="164" t="s">
        <v>850</v>
      </c>
      <c r="D1264" s="161">
        <v>210000</v>
      </c>
      <c r="E1264" s="161">
        <v>0</v>
      </c>
      <c r="F1264" s="161">
        <v>210000</v>
      </c>
    </row>
    <row r="1265" spans="2:6" ht="12.75">
      <c r="B1265" s="160" t="s">
        <v>729</v>
      </c>
      <c r="C1265" s="164" t="s">
        <v>851</v>
      </c>
      <c r="D1265" s="161">
        <v>221000</v>
      </c>
      <c r="E1265" s="161">
        <v>0</v>
      </c>
      <c r="F1265" s="161">
        <v>221000</v>
      </c>
    </row>
    <row r="1266" spans="2:6" ht="12.75">
      <c r="B1266" s="160" t="s">
        <v>729</v>
      </c>
      <c r="C1266" s="164" t="s">
        <v>852</v>
      </c>
      <c r="D1266" s="161">
        <v>32000</v>
      </c>
      <c r="E1266" s="161">
        <v>0</v>
      </c>
      <c r="F1266" s="161">
        <v>32000</v>
      </c>
    </row>
    <row r="1267" spans="2:6" ht="12.75">
      <c r="B1267" s="160" t="s">
        <v>729</v>
      </c>
      <c r="C1267" s="164" t="s">
        <v>853</v>
      </c>
      <c r="D1267" s="161">
        <v>57000</v>
      </c>
      <c r="E1267" s="161">
        <v>0</v>
      </c>
      <c r="F1267" s="161">
        <v>57000</v>
      </c>
    </row>
    <row r="1268" spans="2:6" ht="12.75">
      <c r="B1268" s="160" t="s">
        <v>729</v>
      </c>
      <c r="C1268" s="164" t="s">
        <v>854</v>
      </c>
      <c r="D1268" s="161">
        <v>63000</v>
      </c>
      <c r="E1268" s="161">
        <v>0</v>
      </c>
      <c r="F1268" s="161">
        <v>63000</v>
      </c>
    </row>
    <row r="1269" spans="2:6" ht="12.75">
      <c r="B1269" s="160" t="s">
        <v>729</v>
      </c>
      <c r="C1269" s="164" t="s">
        <v>855</v>
      </c>
      <c r="D1269" s="161">
        <v>105000</v>
      </c>
      <c r="E1269" s="161">
        <v>0</v>
      </c>
      <c r="F1269" s="161">
        <v>105000</v>
      </c>
    </row>
    <row r="1270" spans="2:6" ht="12.75">
      <c r="B1270" s="160" t="s">
        <v>729</v>
      </c>
      <c r="C1270" s="164" t="s">
        <v>856</v>
      </c>
      <c r="D1270" s="161">
        <v>367000</v>
      </c>
      <c r="E1270" s="161">
        <v>0</v>
      </c>
      <c r="F1270" s="161">
        <v>367000</v>
      </c>
    </row>
    <row r="1271" spans="2:6" ht="12.75">
      <c r="B1271" s="160" t="s">
        <v>729</v>
      </c>
      <c r="C1271" s="164" t="s">
        <v>857</v>
      </c>
      <c r="D1271" s="161">
        <v>27000</v>
      </c>
      <c r="E1271" s="161">
        <v>0</v>
      </c>
      <c r="F1271" s="161">
        <v>27000</v>
      </c>
    </row>
    <row r="1272" spans="2:6" ht="12.75">
      <c r="B1272" s="160" t="s">
        <v>729</v>
      </c>
      <c r="C1272" s="164" t="s">
        <v>858</v>
      </c>
      <c r="D1272" s="161">
        <v>150000</v>
      </c>
      <c r="E1272" s="161">
        <v>0</v>
      </c>
      <c r="F1272" s="161">
        <v>150000</v>
      </c>
    </row>
    <row r="1273" spans="2:6" ht="12.75">
      <c r="B1273" s="160" t="s">
        <v>729</v>
      </c>
      <c r="C1273" s="164" t="s">
        <v>859</v>
      </c>
      <c r="D1273" s="161">
        <v>143000</v>
      </c>
      <c r="E1273" s="161">
        <v>0</v>
      </c>
      <c r="F1273" s="161">
        <v>143000</v>
      </c>
    </row>
    <row r="1274" spans="2:6" ht="12.75">
      <c r="B1274" s="160" t="s">
        <v>729</v>
      </c>
      <c r="C1274" s="164" t="s">
        <v>860</v>
      </c>
      <c r="D1274" s="161">
        <v>56000</v>
      </c>
      <c r="E1274" s="161">
        <v>0</v>
      </c>
      <c r="F1274" s="161">
        <v>56000</v>
      </c>
    </row>
    <row r="1275" spans="2:6" ht="12.75">
      <c r="B1275" s="160" t="s">
        <v>729</v>
      </c>
      <c r="C1275" s="164" t="s">
        <v>861</v>
      </c>
      <c r="D1275" s="161">
        <v>144000</v>
      </c>
      <c r="E1275" s="161">
        <v>0</v>
      </c>
      <c r="F1275" s="161">
        <v>144000</v>
      </c>
    </row>
    <row r="1276" spans="2:6" ht="12.75">
      <c r="B1276" s="160" t="s">
        <v>729</v>
      </c>
      <c r="C1276" s="164" t="s">
        <v>862</v>
      </c>
      <c r="D1276" s="161">
        <v>14000</v>
      </c>
      <c r="E1276" s="161">
        <v>0</v>
      </c>
      <c r="F1276" s="161">
        <v>14000</v>
      </c>
    </row>
    <row r="1277" spans="2:6" ht="12.75">
      <c r="B1277" s="160" t="s">
        <v>729</v>
      </c>
      <c r="C1277" s="164" t="s">
        <v>863</v>
      </c>
      <c r="D1277" s="161">
        <v>183000</v>
      </c>
      <c r="E1277" s="161">
        <v>0</v>
      </c>
      <c r="F1277" s="161">
        <v>183000</v>
      </c>
    </row>
    <row r="1278" spans="2:6" ht="12.75">
      <c r="B1278" s="160" t="s">
        <v>729</v>
      </c>
      <c r="C1278" s="164" t="s">
        <v>864</v>
      </c>
      <c r="D1278" s="161">
        <v>33000</v>
      </c>
      <c r="E1278" s="161">
        <v>0</v>
      </c>
      <c r="F1278" s="161">
        <v>33000</v>
      </c>
    </row>
    <row r="1279" spans="2:6" ht="12.75">
      <c r="B1279" s="160" t="s">
        <v>729</v>
      </c>
      <c r="C1279" s="164" t="s">
        <v>865</v>
      </c>
      <c r="D1279" s="161">
        <v>5000</v>
      </c>
      <c r="E1279" s="161">
        <v>0</v>
      </c>
      <c r="F1279" s="161">
        <v>5000</v>
      </c>
    </row>
    <row r="1280" spans="2:6" ht="12.75">
      <c r="B1280" s="160" t="s">
        <v>729</v>
      </c>
      <c r="C1280" s="164" t="s">
        <v>866</v>
      </c>
      <c r="D1280" s="161">
        <v>58000</v>
      </c>
      <c r="E1280" s="161">
        <v>0</v>
      </c>
      <c r="F1280" s="161">
        <v>58000</v>
      </c>
    </row>
    <row r="1281" spans="2:6" ht="12.75">
      <c r="B1281" s="160" t="s">
        <v>729</v>
      </c>
      <c r="C1281" s="164" t="s">
        <v>867</v>
      </c>
      <c r="D1281" s="161">
        <v>69000</v>
      </c>
      <c r="E1281" s="161">
        <v>0</v>
      </c>
      <c r="F1281" s="161">
        <v>69000</v>
      </c>
    </row>
    <row r="1282" spans="2:6" ht="12.75">
      <c r="B1282" s="160" t="s">
        <v>729</v>
      </c>
      <c r="C1282" s="164" t="s">
        <v>868</v>
      </c>
      <c r="D1282" s="161">
        <v>110000</v>
      </c>
      <c r="E1282" s="161">
        <v>0</v>
      </c>
      <c r="F1282" s="161">
        <v>110000</v>
      </c>
    </row>
    <row r="1283" spans="2:6" ht="12.75">
      <c r="B1283" s="160" t="s">
        <v>729</v>
      </c>
      <c r="C1283" s="164" t="s">
        <v>869</v>
      </c>
      <c r="D1283" s="161">
        <v>82000</v>
      </c>
      <c r="E1283" s="161">
        <v>0</v>
      </c>
      <c r="F1283" s="161">
        <v>82000</v>
      </c>
    </row>
    <row r="1284" spans="2:6" ht="12.75">
      <c r="B1284" s="160" t="s">
        <v>729</v>
      </c>
      <c r="C1284" s="164" t="s">
        <v>870</v>
      </c>
      <c r="D1284" s="161">
        <v>169000</v>
      </c>
      <c r="E1284" s="161">
        <v>0</v>
      </c>
      <c r="F1284" s="161">
        <v>169000</v>
      </c>
    </row>
    <row r="1285" spans="2:6" ht="12.75">
      <c r="B1285" s="160" t="s">
        <v>729</v>
      </c>
      <c r="C1285" s="164" t="s">
        <v>871</v>
      </c>
      <c r="D1285" s="161">
        <v>11000</v>
      </c>
      <c r="E1285" s="161">
        <v>0</v>
      </c>
      <c r="F1285" s="161">
        <v>11000</v>
      </c>
    </row>
    <row r="1286" spans="2:6" ht="12.75">
      <c r="B1286" s="160" t="s">
        <v>729</v>
      </c>
      <c r="C1286" s="164" t="s">
        <v>872</v>
      </c>
      <c r="D1286" s="161">
        <v>254000</v>
      </c>
      <c r="E1286" s="161">
        <v>0</v>
      </c>
      <c r="F1286" s="161">
        <v>254000</v>
      </c>
    </row>
    <row r="1287" spans="2:6" ht="12.75">
      <c r="B1287" s="160" t="s">
        <v>729</v>
      </c>
      <c r="C1287" s="164" t="s">
        <v>873</v>
      </c>
      <c r="D1287" s="161">
        <v>21000</v>
      </c>
      <c r="E1287" s="161">
        <v>0</v>
      </c>
      <c r="F1287" s="161">
        <v>21000</v>
      </c>
    </row>
    <row r="1288" spans="2:6" ht="12.75">
      <c r="B1288" s="160" t="s">
        <v>729</v>
      </c>
      <c r="C1288" s="164" t="s">
        <v>874</v>
      </c>
      <c r="D1288" s="161">
        <v>18000</v>
      </c>
      <c r="E1288" s="161">
        <v>0</v>
      </c>
      <c r="F1288" s="161">
        <v>18000</v>
      </c>
    </row>
    <row r="1289" spans="2:6" ht="12.75">
      <c r="B1289" s="160" t="s">
        <v>729</v>
      </c>
      <c r="C1289" s="164" t="s">
        <v>875</v>
      </c>
      <c r="D1289" s="161">
        <v>217000</v>
      </c>
      <c r="E1289" s="161">
        <v>0</v>
      </c>
      <c r="F1289" s="161">
        <v>217000</v>
      </c>
    </row>
    <row r="1290" spans="2:6" ht="12.75">
      <c r="B1290" s="160" t="s">
        <v>729</v>
      </c>
      <c r="C1290" s="164" t="s">
        <v>876</v>
      </c>
      <c r="D1290" s="161">
        <v>157000</v>
      </c>
      <c r="E1290" s="161">
        <v>0</v>
      </c>
      <c r="F1290" s="161">
        <v>157000</v>
      </c>
    </row>
    <row r="1291" spans="2:6" ht="12.75">
      <c r="B1291" s="160" t="s">
        <v>729</v>
      </c>
      <c r="C1291" s="164" t="s">
        <v>877</v>
      </c>
      <c r="D1291" s="161">
        <v>242000</v>
      </c>
      <c r="E1291" s="161">
        <v>0</v>
      </c>
      <c r="F1291" s="161">
        <v>242000</v>
      </c>
    </row>
    <row r="1292" spans="2:6" ht="12.75">
      <c r="B1292" s="160" t="s">
        <v>729</v>
      </c>
      <c r="C1292" s="164" t="s">
        <v>878</v>
      </c>
      <c r="D1292" s="161">
        <v>314000</v>
      </c>
      <c r="E1292" s="161">
        <v>0</v>
      </c>
      <c r="F1292" s="161">
        <v>314000</v>
      </c>
    </row>
    <row r="1293" spans="2:6" ht="12.75">
      <c r="B1293" s="160" t="s">
        <v>729</v>
      </c>
      <c r="C1293" s="164" t="s">
        <v>879</v>
      </c>
      <c r="D1293" s="161">
        <v>328000</v>
      </c>
      <c r="E1293" s="161">
        <v>0</v>
      </c>
      <c r="F1293" s="161">
        <v>328000</v>
      </c>
    </row>
    <row r="1294" spans="2:6" ht="12.75">
      <c r="B1294" s="160" t="s">
        <v>729</v>
      </c>
      <c r="C1294" s="164" t="s">
        <v>880</v>
      </c>
      <c r="D1294" s="161">
        <v>215000</v>
      </c>
      <c r="E1294" s="161">
        <v>0</v>
      </c>
      <c r="F1294" s="161">
        <v>215000</v>
      </c>
    </row>
    <row r="1295" spans="2:6" ht="12.75">
      <c r="B1295" s="160" t="s">
        <v>729</v>
      </c>
      <c r="C1295" s="164" t="s">
        <v>881</v>
      </c>
      <c r="D1295" s="161">
        <v>159000</v>
      </c>
      <c r="E1295" s="161">
        <v>0</v>
      </c>
      <c r="F1295" s="161">
        <v>159000</v>
      </c>
    </row>
    <row r="1296" spans="2:6" ht="12.75">
      <c r="B1296" s="160" t="s">
        <v>729</v>
      </c>
      <c r="C1296" s="164" t="s">
        <v>882</v>
      </c>
      <c r="D1296" s="161">
        <v>121000</v>
      </c>
      <c r="E1296" s="161">
        <v>0</v>
      </c>
      <c r="F1296" s="161">
        <v>121000</v>
      </c>
    </row>
    <row r="1297" spans="2:6" ht="12.75">
      <c r="B1297" s="160" t="s">
        <v>729</v>
      </c>
      <c r="C1297" s="164" t="s">
        <v>883</v>
      </c>
      <c r="D1297" s="161">
        <v>108000</v>
      </c>
      <c r="E1297" s="161">
        <v>0</v>
      </c>
      <c r="F1297" s="161">
        <v>108000</v>
      </c>
    </row>
    <row r="1298" spans="2:6" ht="12.75">
      <c r="B1298" s="160" t="s">
        <v>729</v>
      </c>
      <c r="C1298" s="164" t="s">
        <v>884</v>
      </c>
      <c r="D1298" s="161">
        <v>89000</v>
      </c>
      <c r="E1298" s="161">
        <v>0</v>
      </c>
      <c r="F1298" s="161">
        <v>89000</v>
      </c>
    </row>
    <row r="1299" spans="2:6" ht="12.75">
      <c r="B1299" s="160" t="s">
        <v>729</v>
      </c>
      <c r="C1299" s="164" t="s">
        <v>885</v>
      </c>
      <c r="D1299" s="161">
        <v>99000</v>
      </c>
      <c r="E1299" s="161">
        <v>0</v>
      </c>
      <c r="F1299" s="161">
        <v>99000</v>
      </c>
    </row>
    <row r="1300" spans="2:6" ht="12.75">
      <c r="B1300" s="160" t="s">
        <v>729</v>
      </c>
      <c r="C1300" s="164" t="s">
        <v>886</v>
      </c>
      <c r="D1300" s="161">
        <v>550000</v>
      </c>
      <c r="E1300" s="161">
        <v>0</v>
      </c>
      <c r="F1300" s="161">
        <v>550000</v>
      </c>
    </row>
    <row r="1301" spans="2:6" ht="12.75">
      <c r="B1301" s="160" t="s">
        <v>729</v>
      </c>
      <c r="C1301" s="164" t="s">
        <v>887</v>
      </c>
      <c r="D1301" s="161">
        <v>100000</v>
      </c>
      <c r="E1301" s="161">
        <v>0</v>
      </c>
      <c r="F1301" s="161">
        <v>100000</v>
      </c>
    </row>
    <row r="1302" spans="2:6" ht="12.75">
      <c r="B1302" s="160" t="s">
        <v>729</v>
      </c>
      <c r="C1302" s="164" t="s">
        <v>888</v>
      </c>
      <c r="D1302" s="161">
        <v>151000</v>
      </c>
      <c r="E1302" s="161">
        <v>0</v>
      </c>
      <c r="F1302" s="161">
        <v>151000</v>
      </c>
    </row>
    <row r="1303" spans="2:6" ht="12.75">
      <c r="B1303" s="160" t="s">
        <v>729</v>
      </c>
      <c r="C1303" s="164" t="s">
        <v>889</v>
      </c>
      <c r="D1303" s="161">
        <v>393000</v>
      </c>
      <c r="E1303" s="161">
        <v>0</v>
      </c>
      <c r="F1303" s="161">
        <v>393000</v>
      </c>
    </row>
    <row r="1304" spans="2:6" ht="12.75">
      <c r="B1304" s="160" t="s">
        <v>729</v>
      </c>
      <c r="C1304" s="164" t="s">
        <v>890</v>
      </c>
      <c r="D1304" s="161">
        <v>166000</v>
      </c>
      <c r="E1304" s="161">
        <v>0</v>
      </c>
      <c r="F1304" s="161">
        <v>166000</v>
      </c>
    </row>
    <row r="1305" spans="2:6" ht="12.75">
      <c r="B1305" s="160" t="s">
        <v>729</v>
      </c>
      <c r="C1305" s="164" t="s">
        <v>870</v>
      </c>
      <c r="D1305" s="161">
        <v>370000</v>
      </c>
      <c r="E1305" s="161">
        <v>0</v>
      </c>
      <c r="F1305" s="161">
        <v>370000</v>
      </c>
    </row>
    <row r="1306" spans="2:6" ht="12.75">
      <c r="B1306" s="160" t="s">
        <v>729</v>
      </c>
      <c r="C1306" s="164" t="s">
        <v>891</v>
      </c>
      <c r="D1306" s="161">
        <v>306000</v>
      </c>
      <c r="E1306" s="161">
        <v>0</v>
      </c>
      <c r="F1306" s="161">
        <v>306000</v>
      </c>
    </row>
    <row r="1307" spans="2:6" ht="12.75">
      <c r="B1307" s="160" t="s">
        <v>729</v>
      </c>
      <c r="C1307" s="164" t="s">
        <v>892</v>
      </c>
      <c r="D1307" s="161">
        <v>53000</v>
      </c>
      <c r="E1307" s="161">
        <v>0</v>
      </c>
      <c r="F1307" s="161">
        <v>53000</v>
      </c>
    </row>
    <row r="1308" spans="2:6" ht="12.75">
      <c r="B1308" s="160" t="s">
        <v>729</v>
      </c>
      <c r="C1308" s="164" t="s">
        <v>893</v>
      </c>
      <c r="D1308" s="161">
        <v>226000</v>
      </c>
      <c r="E1308" s="161">
        <v>0</v>
      </c>
      <c r="F1308" s="161">
        <v>226000</v>
      </c>
    </row>
    <row r="1309" spans="2:6" ht="12.75">
      <c r="B1309" s="160" t="s">
        <v>729</v>
      </c>
      <c r="C1309" s="164" t="s">
        <v>894</v>
      </c>
      <c r="D1309" s="161">
        <v>76000</v>
      </c>
      <c r="E1309" s="161">
        <v>0</v>
      </c>
      <c r="F1309" s="161">
        <v>76000</v>
      </c>
    </row>
    <row r="1310" spans="2:6" ht="12.75">
      <c r="B1310" s="160" t="s">
        <v>729</v>
      </c>
      <c r="C1310" s="164" t="s">
        <v>895</v>
      </c>
      <c r="D1310" s="161">
        <v>198000</v>
      </c>
      <c r="E1310" s="161">
        <v>0</v>
      </c>
      <c r="F1310" s="161">
        <v>198000</v>
      </c>
    </row>
    <row r="1311" spans="2:6" ht="12.75">
      <c r="B1311" s="160" t="s">
        <v>729</v>
      </c>
      <c r="C1311" s="164" t="s">
        <v>896</v>
      </c>
      <c r="D1311" s="161">
        <v>51000</v>
      </c>
      <c r="E1311" s="161">
        <v>0</v>
      </c>
      <c r="F1311" s="161">
        <v>51000</v>
      </c>
    </row>
    <row r="1312" spans="2:6" ht="12.75">
      <c r="B1312" s="160" t="s">
        <v>729</v>
      </c>
      <c r="C1312" s="164" t="s">
        <v>897</v>
      </c>
      <c r="D1312" s="161">
        <v>415000</v>
      </c>
      <c r="E1312" s="161">
        <v>0</v>
      </c>
      <c r="F1312" s="161">
        <v>415000</v>
      </c>
    </row>
    <row r="1313" spans="2:6" ht="12.75">
      <c r="B1313" s="160" t="s">
        <v>729</v>
      </c>
      <c r="C1313" s="164" t="s">
        <v>898</v>
      </c>
      <c r="D1313" s="161">
        <v>69000</v>
      </c>
      <c r="E1313" s="161">
        <v>0</v>
      </c>
      <c r="F1313" s="161">
        <v>69000</v>
      </c>
    </row>
    <row r="1314" spans="2:6" ht="12.75">
      <c r="B1314" s="160" t="s">
        <v>729</v>
      </c>
      <c r="C1314" s="164" t="s">
        <v>899</v>
      </c>
      <c r="D1314" s="161">
        <v>84000</v>
      </c>
      <c r="E1314" s="161">
        <v>0</v>
      </c>
      <c r="F1314" s="161">
        <v>84000</v>
      </c>
    </row>
    <row r="1315" spans="2:6" ht="12.75">
      <c r="B1315" s="160" t="s">
        <v>729</v>
      </c>
      <c r="C1315" s="164" t="s">
        <v>900</v>
      </c>
      <c r="D1315" s="161">
        <v>232000</v>
      </c>
      <c r="E1315" s="161">
        <v>0</v>
      </c>
      <c r="F1315" s="161">
        <v>232000</v>
      </c>
    </row>
    <row r="1316" spans="2:6" ht="12.75">
      <c r="B1316" s="160" t="s">
        <v>729</v>
      </c>
      <c r="C1316" s="164" t="s">
        <v>901</v>
      </c>
      <c r="D1316" s="161">
        <v>167000</v>
      </c>
      <c r="E1316" s="161">
        <v>0</v>
      </c>
      <c r="F1316" s="161">
        <v>167000</v>
      </c>
    </row>
    <row r="1317" spans="2:6" ht="12.75">
      <c r="B1317" s="160" t="s">
        <v>729</v>
      </c>
      <c r="C1317" s="164" t="s">
        <v>902</v>
      </c>
      <c r="D1317" s="161">
        <v>572000</v>
      </c>
      <c r="E1317" s="161">
        <v>0</v>
      </c>
      <c r="F1317" s="161">
        <v>572000</v>
      </c>
    </row>
    <row r="1318" spans="2:6" ht="12.75">
      <c r="B1318" s="160" t="s">
        <v>729</v>
      </c>
      <c r="C1318" s="164" t="s">
        <v>903</v>
      </c>
      <c r="D1318" s="161">
        <v>313000</v>
      </c>
      <c r="E1318" s="161">
        <v>0</v>
      </c>
      <c r="F1318" s="161">
        <v>313000</v>
      </c>
    </row>
    <row r="1319" spans="2:6" ht="12.75">
      <c r="B1319" s="160" t="s">
        <v>729</v>
      </c>
      <c r="C1319" s="164" t="s">
        <v>904</v>
      </c>
      <c r="D1319" s="161">
        <v>210000</v>
      </c>
      <c r="E1319" s="161">
        <v>0</v>
      </c>
      <c r="F1319" s="161">
        <v>210000</v>
      </c>
    </row>
    <row r="1320" spans="2:6" ht="12.75">
      <c r="B1320" s="160" t="s">
        <v>729</v>
      </c>
      <c r="C1320" s="164" t="s">
        <v>905</v>
      </c>
      <c r="D1320" s="161">
        <v>87000</v>
      </c>
      <c r="E1320" s="161">
        <v>0</v>
      </c>
      <c r="F1320" s="161">
        <v>87000</v>
      </c>
    </row>
    <row r="1321" spans="2:6" ht="12.75">
      <c r="B1321" s="160" t="s">
        <v>729</v>
      </c>
      <c r="C1321" s="164" t="s">
        <v>906</v>
      </c>
      <c r="D1321" s="161">
        <v>78000</v>
      </c>
      <c r="E1321" s="161">
        <v>0</v>
      </c>
      <c r="F1321" s="161">
        <v>78000</v>
      </c>
    </row>
    <row r="1322" spans="2:6" ht="12.75">
      <c r="B1322" s="160" t="s">
        <v>729</v>
      </c>
      <c r="C1322" s="164" t="s">
        <v>907</v>
      </c>
      <c r="D1322" s="161">
        <v>189000</v>
      </c>
      <c r="E1322" s="161">
        <v>0</v>
      </c>
      <c r="F1322" s="161">
        <v>189000</v>
      </c>
    </row>
    <row r="1323" spans="2:6" ht="12.75">
      <c r="B1323" s="160" t="s">
        <v>729</v>
      </c>
      <c r="C1323" s="164" t="s">
        <v>908</v>
      </c>
      <c r="D1323" s="161">
        <v>125000</v>
      </c>
      <c r="E1323" s="161">
        <v>0</v>
      </c>
      <c r="F1323" s="161">
        <v>125000</v>
      </c>
    </row>
    <row r="1324" spans="2:6" ht="12.75">
      <c r="B1324" s="160" t="s">
        <v>729</v>
      </c>
      <c r="C1324" s="164" t="s">
        <v>909</v>
      </c>
      <c r="D1324" s="161">
        <v>35000</v>
      </c>
      <c r="E1324" s="161">
        <v>0</v>
      </c>
      <c r="F1324" s="161">
        <v>35000</v>
      </c>
    </row>
    <row r="1325" spans="2:6" ht="12.75">
      <c r="B1325" s="160" t="s">
        <v>729</v>
      </c>
      <c r="C1325" s="164" t="s">
        <v>910</v>
      </c>
      <c r="D1325" s="161">
        <v>157000</v>
      </c>
      <c r="E1325" s="161">
        <v>0</v>
      </c>
      <c r="F1325" s="161">
        <v>157000</v>
      </c>
    </row>
    <row r="1326" spans="2:6" ht="12.75">
      <c r="B1326" s="160" t="s">
        <v>729</v>
      </c>
      <c r="C1326" s="164" t="s">
        <v>911</v>
      </c>
      <c r="D1326" s="161">
        <v>330000</v>
      </c>
      <c r="E1326" s="161">
        <v>0</v>
      </c>
      <c r="F1326" s="161">
        <v>330000</v>
      </c>
    </row>
    <row r="1327" spans="2:6" ht="12.75">
      <c r="B1327" s="160" t="s">
        <v>729</v>
      </c>
      <c r="C1327" s="164" t="s">
        <v>912</v>
      </c>
      <c r="D1327" s="161">
        <v>487000</v>
      </c>
      <c r="E1327" s="161">
        <v>0</v>
      </c>
      <c r="F1327" s="161">
        <v>487000</v>
      </c>
    </row>
    <row r="1328" spans="2:6" ht="12.75">
      <c r="B1328" s="160" t="s">
        <v>729</v>
      </c>
      <c r="C1328" s="164" t="s">
        <v>913</v>
      </c>
      <c r="D1328" s="161">
        <v>406000</v>
      </c>
      <c r="E1328" s="161">
        <v>0</v>
      </c>
      <c r="F1328" s="161">
        <v>406000</v>
      </c>
    </row>
    <row r="1329" spans="2:6" ht="12.75">
      <c r="B1329" s="160" t="s">
        <v>729</v>
      </c>
      <c r="C1329" s="164" t="s">
        <v>914</v>
      </c>
      <c r="D1329" s="161">
        <v>882000</v>
      </c>
      <c r="E1329" s="161">
        <v>0</v>
      </c>
      <c r="F1329" s="161">
        <v>882000</v>
      </c>
    </row>
    <row r="1330" spans="2:6" ht="12.75">
      <c r="B1330" s="160" t="s">
        <v>729</v>
      </c>
      <c r="C1330" s="164" t="s">
        <v>915</v>
      </c>
      <c r="D1330" s="161">
        <v>21000</v>
      </c>
      <c r="E1330" s="161">
        <v>0</v>
      </c>
      <c r="F1330" s="161">
        <v>21000</v>
      </c>
    </row>
    <row r="1331" spans="2:6" ht="12.75">
      <c r="B1331" s="160" t="s">
        <v>729</v>
      </c>
      <c r="C1331" s="164" t="s">
        <v>916</v>
      </c>
      <c r="D1331" s="161">
        <v>23000</v>
      </c>
      <c r="E1331" s="161">
        <v>0</v>
      </c>
      <c r="F1331" s="161">
        <v>23000</v>
      </c>
    </row>
    <row r="1332" spans="2:6" ht="12.75">
      <c r="B1332" s="160" t="s">
        <v>729</v>
      </c>
      <c r="C1332" s="164" t="s">
        <v>917</v>
      </c>
      <c r="D1332" s="161">
        <v>38000</v>
      </c>
      <c r="E1332" s="161">
        <v>0</v>
      </c>
      <c r="F1332" s="161">
        <v>38000</v>
      </c>
    </row>
    <row r="1333" spans="2:6" ht="12.75">
      <c r="B1333" s="160" t="s">
        <v>729</v>
      </c>
      <c r="C1333" s="164" t="s">
        <v>918</v>
      </c>
      <c r="D1333" s="161">
        <v>243000</v>
      </c>
      <c r="E1333" s="161">
        <v>0</v>
      </c>
      <c r="F1333" s="161">
        <v>243000</v>
      </c>
    </row>
    <row r="1334" spans="2:6" ht="12.75">
      <c r="B1334" s="160" t="s">
        <v>729</v>
      </c>
      <c r="C1334" s="164" t="s">
        <v>919</v>
      </c>
      <c r="D1334" s="161">
        <v>190000</v>
      </c>
      <c r="E1334" s="161">
        <v>0</v>
      </c>
      <c r="F1334" s="161">
        <v>190000</v>
      </c>
    </row>
    <row r="1335" spans="2:6" ht="12.75">
      <c r="B1335" s="160" t="s">
        <v>729</v>
      </c>
      <c r="C1335" s="164" t="s">
        <v>786</v>
      </c>
      <c r="D1335" s="161">
        <v>37000</v>
      </c>
      <c r="E1335" s="161">
        <v>0</v>
      </c>
      <c r="F1335" s="161">
        <v>37000</v>
      </c>
    </row>
    <row r="1336" spans="2:6" ht="12.75">
      <c r="B1336" s="160" t="s">
        <v>729</v>
      </c>
      <c r="C1336" s="164" t="s">
        <v>920</v>
      </c>
      <c r="D1336" s="161">
        <v>343000</v>
      </c>
      <c r="E1336" s="161">
        <v>0</v>
      </c>
      <c r="F1336" s="161">
        <v>343000</v>
      </c>
    </row>
    <row r="1337" spans="2:6" ht="12.75">
      <c r="B1337" s="160" t="s">
        <v>729</v>
      </c>
      <c r="C1337" s="164" t="s">
        <v>921</v>
      </c>
      <c r="D1337" s="161">
        <v>27000</v>
      </c>
      <c r="E1337" s="161">
        <v>0</v>
      </c>
      <c r="F1337" s="161">
        <v>27000</v>
      </c>
    </row>
    <row r="1338" spans="2:6" ht="12.75">
      <c r="B1338" s="160" t="s">
        <v>729</v>
      </c>
      <c r="C1338" s="164" t="s">
        <v>922</v>
      </c>
      <c r="D1338" s="161">
        <v>20000</v>
      </c>
      <c r="E1338" s="161">
        <v>0</v>
      </c>
      <c r="F1338" s="161">
        <v>20000</v>
      </c>
    </row>
    <row r="1339" spans="2:6" ht="12.75">
      <c r="B1339" s="160" t="s">
        <v>729</v>
      </c>
      <c r="C1339" s="164" t="s">
        <v>923</v>
      </c>
      <c r="D1339" s="161">
        <v>411000</v>
      </c>
      <c r="E1339" s="161">
        <v>0</v>
      </c>
      <c r="F1339" s="161">
        <v>411000</v>
      </c>
    </row>
    <row r="1340" spans="2:6" ht="12.75">
      <c r="B1340" s="160" t="s">
        <v>729</v>
      </c>
      <c r="C1340" s="164" t="s">
        <v>924</v>
      </c>
      <c r="D1340" s="161">
        <v>5000</v>
      </c>
      <c r="E1340" s="161">
        <v>0</v>
      </c>
      <c r="F1340" s="161">
        <v>5000</v>
      </c>
    </row>
    <row r="1341" spans="2:6" ht="12.75">
      <c r="B1341" s="160" t="s">
        <v>729</v>
      </c>
      <c r="C1341" s="164" t="s">
        <v>925</v>
      </c>
      <c r="D1341" s="161">
        <v>174000</v>
      </c>
      <c r="E1341" s="161">
        <v>0</v>
      </c>
      <c r="F1341" s="161">
        <v>174000</v>
      </c>
    </row>
    <row r="1342" spans="2:6" ht="12.75">
      <c r="B1342" s="160" t="s">
        <v>729</v>
      </c>
      <c r="C1342" s="164" t="s">
        <v>926</v>
      </c>
      <c r="D1342" s="161">
        <v>38000</v>
      </c>
      <c r="E1342" s="161">
        <v>0</v>
      </c>
      <c r="F1342" s="161">
        <v>38000</v>
      </c>
    </row>
    <row r="1343" spans="2:6" ht="12.75">
      <c r="B1343" s="160" t="s">
        <v>729</v>
      </c>
      <c r="C1343" s="164" t="s">
        <v>1976</v>
      </c>
      <c r="D1343" s="161">
        <v>16000</v>
      </c>
      <c r="E1343" s="161">
        <v>0</v>
      </c>
      <c r="F1343" s="161">
        <v>16000</v>
      </c>
    </row>
    <row r="1344" spans="2:6" ht="12.75">
      <c r="B1344" s="160" t="s">
        <v>729</v>
      </c>
      <c r="C1344" s="164" t="s">
        <v>927</v>
      </c>
      <c r="D1344" s="161">
        <v>415000</v>
      </c>
      <c r="E1344" s="161">
        <v>0</v>
      </c>
      <c r="F1344" s="161">
        <v>415000</v>
      </c>
    </row>
    <row r="1345" spans="2:6" ht="12.75">
      <c r="B1345" s="160" t="s">
        <v>729</v>
      </c>
      <c r="C1345" s="164" t="s">
        <v>928</v>
      </c>
      <c r="D1345" s="161">
        <v>605000</v>
      </c>
      <c r="E1345" s="161">
        <v>0</v>
      </c>
      <c r="F1345" s="161">
        <v>605000</v>
      </c>
    </row>
    <row r="1346" spans="2:6" ht="12.75">
      <c r="B1346" s="160" t="s">
        <v>729</v>
      </c>
      <c r="C1346" s="164" t="s">
        <v>929</v>
      </c>
      <c r="D1346" s="161">
        <v>269000</v>
      </c>
      <c r="E1346" s="161">
        <v>0</v>
      </c>
      <c r="F1346" s="161">
        <v>269000</v>
      </c>
    </row>
    <row r="1347" spans="2:6" ht="12.75">
      <c r="B1347" s="160" t="s">
        <v>729</v>
      </c>
      <c r="C1347" s="164" t="s">
        <v>930</v>
      </c>
      <c r="D1347" s="161">
        <v>234000</v>
      </c>
      <c r="E1347" s="161">
        <v>0</v>
      </c>
      <c r="F1347" s="161">
        <v>234000</v>
      </c>
    </row>
    <row r="1348" spans="2:6" ht="12.75">
      <c r="B1348" s="160" t="s">
        <v>729</v>
      </c>
      <c r="C1348" s="164" t="s">
        <v>931</v>
      </c>
      <c r="D1348" s="161">
        <v>102000</v>
      </c>
      <c r="E1348" s="161">
        <v>0</v>
      </c>
      <c r="F1348" s="161">
        <v>102000</v>
      </c>
    </row>
    <row r="1349" spans="2:6" ht="12.75">
      <c r="B1349" s="160" t="s">
        <v>729</v>
      </c>
      <c r="C1349" s="156" t="s">
        <v>932</v>
      </c>
      <c r="D1349" s="161">
        <v>544000</v>
      </c>
      <c r="E1349" s="161">
        <v>0</v>
      </c>
      <c r="F1349" s="161">
        <v>544000</v>
      </c>
    </row>
    <row r="1350" spans="2:6" ht="12.75">
      <c r="B1350" s="160" t="s">
        <v>729</v>
      </c>
      <c r="C1350" s="164" t="s">
        <v>914</v>
      </c>
      <c r="D1350" s="161">
        <v>883000</v>
      </c>
      <c r="E1350" s="161">
        <v>0</v>
      </c>
      <c r="F1350" s="161">
        <v>883000</v>
      </c>
    </row>
    <row r="1351" spans="2:6" ht="12.75">
      <c r="B1351" s="160" t="s">
        <v>729</v>
      </c>
      <c r="C1351" s="164" t="s">
        <v>933</v>
      </c>
      <c r="D1351" s="161">
        <v>161000</v>
      </c>
      <c r="E1351" s="161">
        <v>0</v>
      </c>
      <c r="F1351" s="161">
        <v>161000</v>
      </c>
    </row>
    <row r="1352" spans="2:6" ht="12.75">
      <c r="B1352" s="160" t="s">
        <v>729</v>
      </c>
      <c r="C1352" s="164" t="s">
        <v>934</v>
      </c>
      <c r="D1352" s="161">
        <v>456000</v>
      </c>
      <c r="E1352" s="161">
        <v>0</v>
      </c>
      <c r="F1352" s="161">
        <v>456000</v>
      </c>
    </row>
    <row r="1353" spans="2:6" ht="12.75">
      <c r="B1353" s="160" t="s">
        <v>729</v>
      </c>
      <c r="C1353" s="164" t="s">
        <v>935</v>
      </c>
      <c r="D1353" s="161">
        <v>235000</v>
      </c>
      <c r="E1353" s="161">
        <v>0</v>
      </c>
      <c r="F1353" s="161">
        <v>235000</v>
      </c>
    </row>
    <row r="1354" spans="2:6" ht="12.75">
      <c r="B1354" s="160" t="s">
        <v>729</v>
      </c>
      <c r="C1354" s="164" t="s">
        <v>936</v>
      </c>
      <c r="D1354" s="161">
        <v>150000</v>
      </c>
      <c r="E1354" s="161">
        <v>0</v>
      </c>
      <c r="F1354" s="161">
        <v>150000</v>
      </c>
    </row>
    <row r="1355" spans="2:6" ht="12.75">
      <c r="B1355" s="160" t="s">
        <v>729</v>
      </c>
      <c r="C1355" s="164" t="s">
        <v>937</v>
      </c>
      <c r="D1355" s="161">
        <v>49000</v>
      </c>
      <c r="E1355" s="161">
        <v>0</v>
      </c>
      <c r="F1355" s="161">
        <v>49000</v>
      </c>
    </row>
    <row r="1356" spans="2:6" ht="12.75">
      <c r="B1356" s="160" t="s">
        <v>729</v>
      </c>
      <c r="C1356" s="164" t="s">
        <v>938</v>
      </c>
      <c r="D1356" s="161">
        <v>73000</v>
      </c>
      <c r="E1356" s="161">
        <v>0</v>
      </c>
      <c r="F1356" s="161">
        <v>73000</v>
      </c>
    </row>
    <row r="1357" spans="2:6" ht="12.75">
      <c r="B1357" s="160" t="s">
        <v>729</v>
      </c>
      <c r="C1357" s="164" t="s">
        <v>939</v>
      </c>
      <c r="D1357" s="161">
        <v>33000</v>
      </c>
      <c r="E1357" s="161">
        <v>0</v>
      </c>
      <c r="F1357" s="161">
        <v>33000</v>
      </c>
    </row>
    <row r="1358" spans="2:6" ht="12.75">
      <c r="B1358" s="160" t="s">
        <v>729</v>
      </c>
      <c r="C1358" s="164" t="s">
        <v>940</v>
      </c>
      <c r="D1358" s="161">
        <v>186000</v>
      </c>
      <c r="E1358" s="161">
        <v>0</v>
      </c>
      <c r="F1358" s="161">
        <v>186000</v>
      </c>
    </row>
    <row r="1359" spans="2:6" ht="12.75">
      <c r="B1359" s="160" t="s">
        <v>729</v>
      </c>
      <c r="C1359" s="164" t="s">
        <v>941</v>
      </c>
      <c r="D1359" s="161">
        <v>305000</v>
      </c>
      <c r="E1359" s="161">
        <v>0</v>
      </c>
      <c r="F1359" s="161">
        <v>305000</v>
      </c>
    </row>
    <row r="1360" spans="2:6" ht="12.75">
      <c r="B1360" s="160" t="s">
        <v>729</v>
      </c>
      <c r="C1360" s="164" t="s">
        <v>942</v>
      </c>
      <c r="D1360" s="161">
        <v>30000</v>
      </c>
      <c r="E1360" s="161">
        <v>0</v>
      </c>
      <c r="F1360" s="161">
        <v>30000</v>
      </c>
    </row>
    <row r="1361" spans="2:6" ht="12.75">
      <c r="B1361" s="160" t="s">
        <v>729</v>
      </c>
      <c r="C1361" s="164" t="s">
        <v>943</v>
      </c>
      <c r="D1361" s="161">
        <v>16000</v>
      </c>
      <c r="E1361" s="161">
        <v>0</v>
      </c>
      <c r="F1361" s="161">
        <v>16000</v>
      </c>
    </row>
    <row r="1362" spans="2:6" ht="12.75">
      <c r="B1362" s="160" t="s">
        <v>729</v>
      </c>
      <c r="C1362" s="164" t="s">
        <v>944</v>
      </c>
      <c r="D1362" s="161">
        <v>215000</v>
      </c>
      <c r="E1362" s="161">
        <v>0</v>
      </c>
      <c r="F1362" s="161">
        <v>215000</v>
      </c>
    </row>
    <row r="1363" spans="2:6" ht="12.75">
      <c r="B1363" s="160" t="s">
        <v>729</v>
      </c>
      <c r="C1363" s="164" t="s">
        <v>945</v>
      </c>
      <c r="D1363" s="161">
        <v>261000</v>
      </c>
      <c r="E1363" s="161">
        <v>0</v>
      </c>
      <c r="F1363" s="161">
        <v>261000</v>
      </c>
    </row>
    <row r="1364" spans="2:6" ht="12.75">
      <c r="B1364" s="160" t="s">
        <v>729</v>
      </c>
      <c r="C1364" s="164" t="s">
        <v>946</v>
      </c>
      <c r="D1364" s="161">
        <v>8607000</v>
      </c>
      <c r="E1364" s="161">
        <v>0</v>
      </c>
      <c r="F1364" s="161">
        <v>8607000</v>
      </c>
    </row>
    <row r="1365" spans="2:6" ht="12.75">
      <c r="B1365" s="160" t="s">
        <v>729</v>
      </c>
      <c r="C1365" s="164" t="s">
        <v>947</v>
      </c>
      <c r="D1365" s="161">
        <v>291000</v>
      </c>
      <c r="E1365" s="161">
        <v>0</v>
      </c>
      <c r="F1365" s="161">
        <v>291000</v>
      </c>
    </row>
    <row r="1366" spans="2:6" ht="12.75">
      <c r="B1366" s="160" t="s">
        <v>729</v>
      </c>
      <c r="C1366" s="164" t="s">
        <v>948</v>
      </c>
      <c r="D1366" s="161">
        <v>63000</v>
      </c>
      <c r="E1366" s="161">
        <v>0</v>
      </c>
      <c r="F1366" s="161">
        <v>63000</v>
      </c>
    </row>
    <row r="1367" spans="2:6" ht="12.75">
      <c r="B1367" s="160" t="s">
        <v>729</v>
      </c>
      <c r="C1367" s="164" t="s">
        <v>949</v>
      </c>
      <c r="D1367" s="161">
        <v>54000</v>
      </c>
      <c r="E1367" s="161">
        <v>0</v>
      </c>
      <c r="F1367" s="161">
        <v>54000</v>
      </c>
    </row>
    <row r="1368" spans="2:6" ht="12.75">
      <c r="B1368" s="160" t="s">
        <v>729</v>
      </c>
      <c r="C1368" s="164" t="s">
        <v>950</v>
      </c>
      <c r="D1368" s="161">
        <v>339000</v>
      </c>
      <c r="E1368" s="161">
        <v>0</v>
      </c>
      <c r="F1368" s="161">
        <v>339000</v>
      </c>
    </row>
    <row r="1369" spans="2:6" ht="12.75">
      <c r="B1369" s="160" t="s">
        <v>729</v>
      </c>
      <c r="C1369" s="164" t="s">
        <v>951</v>
      </c>
      <c r="D1369" s="161">
        <v>25000</v>
      </c>
      <c r="E1369" s="161">
        <v>0</v>
      </c>
      <c r="F1369" s="161">
        <v>25000</v>
      </c>
    </row>
    <row r="1370" spans="2:6" ht="12.75">
      <c r="B1370" s="160" t="s">
        <v>729</v>
      </c>
      <c r="C1370" s="164" t="s">
        <v>952</v>
      </c>
      <c r="D1370" s="161">
        <v>125000</v>
      </c>
      <c r="E1370" s="161">
        <v>0</v>
      </c>
      <c r="F1370" s="161">
        <v>125000</v>
      </c>
    </row>
    <row r="1371" spans="2:6" ht="12.75">
      <c r="B1371" s="160" t="s">
        <v>729</v>
      </c>
      <c r="C1371" s="164" t="s">
        <v>953</v>
      </c>
      <c r="D1371" s="161">
        <v>14000</v>
      </c>
      <c r="E1371" s="161">
        <v>0</v>
      </c>
      <c r="F1371" s="161">
        <v>14000</v>
      </c>
    </row>
    <row r="1372" spans="2:6" ht="12.75">
      <c r="B1372" s="160" t="s">
        <v>729</v>
      </c>
      <c r="C1372" s="164" t="s">
        <v>954</v>
      </c>
      <c r="D1372" s="161">
        <v>409000</v>
      </c>
      <c r="E1372" s="161">
        <v>0</v>
      </c>
      <c r="F1372" s="161">
        <v>409000</v>
      </c>
    </row>
    <row r="1373" spans="2:6" ht="12.75">
      <c r="B1373" s="160" t="s">
        <v>729</v>
      </c>
      <c r="C1373" s="164" t="s">
        <v>955</v>
      </c>
      <c r="D1373" s="161">
        <v>189000</v>
      </c>
      <c r="E1373" s="161">
        <v>0</v>
      </c>
      <c r="F1373" s="161">
        <v>189000</v>
      </c>
    </row>
    <row r="1374" spans="2:6" ht="12.75">
      <c r="B1374" s="160" t="s">
        <v>729</v>
      </c>
      <c r="C1374" s="164" t="s">
        <v>956</v>
      </c>
      <c r="D1374" s="161">
        <v>163000</v>
      </c>
      <c r="E1374" s="161">
        <v>0</v>
      </c>
      <c r="F1374" s="161">
        <v>163000</v>
      </c>
    </row>
    <row r="1375" spans="2:6" ht="12.75">
      <c r="B1375" s="160" t="s">
        <v>729</v>
      </c>
      <c r="C1375" s="164" t="s">
        <v>957</v>
      </c>
      <c r="D1375" s="161">
        <v>428000</v>
      </c>
      <c r="E1375" s="161">
        <v>0</v>
      </c>
      <c r="F1375" s="161">
        <v>428000</v>
      </c>
    </row>
    <row r="1376" spans="2:6" ht="12.75">
      <c r="B1376" s="160" t="s">
        <v>729</v>
      </c>
      <c r="C1376" s="164" t="s">
        <v>958</v>
      </c>
      <c r="D1376" s="161">
        <v>129000</v>
      </c>
      <c r="E1376" s="161">
        <v>0</v>
      </c>
      <c r="F1376" s="161">
        <v>129000</v>
      </c>
    </row>
    <row r="1377" spans="2:6" ht="12.75">
      <c r="B1377" s="160" t="s">
        <v>729</v>
      </c>
      <c r="C1377" s="164" t="s">
        <v>959</v>
      </c>
      <c r="D1377" s="161">
        <v>235000</v>
      </c>
      <c r="E1377" s="161">
        <v>0</v>
      </c>
      <c r="F1377" s="161">
        <v>235000</v>
      </c>
    </row>
    <row r="1378" spans="2:6" ht="12.75">
      <c r="B1378" s="160" t="s">
        <v>729</v>
      </c>
      <c r="C1378" s="164" t="s">
        <v>960</v>
      </c>
      <c r="D1378" s="161">
        <v>45000</v>
      </c>
      <c r="E1378" s="161">
        <v>0</v>
      </c>
      <c r="F1378" s="161">
        <v>45000</v>
      </c>
    </row>
    <row r="1379" spans="2:6" ht="12.75">
      <c r="B1379" s="160" t="s">
        <v>729</v>
      </c>
      <c r="C1379" s="164" t="s">
        <v>961</v>
      </c>
      <c r="D1379" s="161">
        <v>617000</v>
      </c>
      <c r="E1379" s="161">
        <v>0</v>
      </c>
      <c r="F1379" s="161">
        <v>617000</v>
      </c>
    </row>
    <row r="1380" spans="2:6" ht="12.75">
      <c r="B1380" s="160" t="s">
        <v>729</v>
      </c>
      <c r="C1380" s="164" t="s">
        <v>962</v>
      </c>
      <c r="D1380" s="161">
        <v>491000</v>
      </c>
      <c r="E1380" s="161">
        <v>0</v>
      </c>
      <c r="F1380" s="161">
        <v>491000</v>
      </c>
    </row>
    <row r="1381" spans="2:6" ht="12.75">
      <c r="B1381" s="160" t="s">
        <v>729</v>
      </c>
      <c r="C1381" s="164" t="s">
        <v>963</v>
      </c>
      <c r="D1381" s="161">
        <v>230000</v>
      </c>
      <c r="E1381" s="161">
        <v>0</v>
      </c>
      <c r="F1381" s="161">
        <v>230000</v>
      </c>
    </row>
    <row r="1382" spans="2:6" ht="12.75">
      <c r="B1382" s="160" t="s">
        <v>729</v>
      </c>
      <c r="C1382" s="164" t="s">
        <v>964</v>
      </c>
      <c r="D1382" s="161">
        <v>34000</v>
      </c>
      <c r="E1382" s="161">
        <v>0</v>
      </c>
      <c r="F1382" s="161">
        <v>34000</v>
      </c>
    </row>
    <row r="1383" spans="2:6" ht="12.75">
      <c r="B1383" s="160" t="s">
        <v>729</v>
      </c>
      <c r="C1383" s="164" t="s">
        <v>965</v>
      </c>
      <c r="D1383" s="161">
        <v>61000</v>
      </c>
      <c r="E1383" s="161">
        <v>0</v>
      </c>
      <c r="F1383" s="161">
        <v>61000</v>
      </c>
    </row>
    <row r="1384" spans="2:6" ht="12.75">
      <c r="B1384" s="160" t="s">
        <v>729</v>
      </c>
      <c r="C1384" s="164" t="s">
        <v>966</v>
      </c>
      <c r="D1384" s="161">
        <v>141000</v>
      </c>
      <c r="E1384" s="161">
        <v>0</v>
      </c>
      <c r="F1384" s="161">
        <v>141000</v>
      </c>
    </row>
    <row r="1385" spans="2:6" ht="12.75">
      <c r="B1385" s="160" t="s">
        <v>729</v>
      </c>
      <c r="C1385" s="164" t="s">
        <v>967</v>
      </c>
      <c r="D1385" s="161">
        <v>26000</v>
      </c>
      <c r="E1385" s="161">
        <v>0</v>
      </c>
      <c r="F1385" s="161">
        <v>26000</v>
      </c>
    </row>
    <row r="1386" spans="2:6" ht="12.75">
      <c r="B1386" s="160" t="s">
        <v>729</v>
      </c>
      <c r="C1386" s="164" t="s">
        <v>968</v>
      </c>
      <c r="D1386" s="161">
        <v>220000</v>
      </c>
      <c r="E1386" s="161">
        <v>0</v>
      </c>
      <c r="F1386" s="161">
        <v>220000</v>
      </c>
    </row>
    <row r="1387" spans="2:6" ht="12.75">
      <c r="B1387" s="160" t="s">
        <v>729</v>
      </c>
      <c r="C1387" s="164" t="s">
        <v>969</v>
      </c>
      <c r="D1387" s="161">
        <v>115000</v>
      </c>
      <c r="E1387" s="161">
        <v>0</v>
      </c>
      <c r="F1387" s="161">
        <v>115000</v>
      </c>
    </row>
    <row r="1388" spans="2:6" ht="12.75">
      <c r="B1388" s="160" t="s">
        <v>729</v>
      </c>
      <c r="C1388" s="164" t="s">
        <v>970</v>
      </c>
      <c r="D1388" s="161">
        <v>32000</v>
      </c>
      <c r="E1388" s="161">
        <v>0</v>
      </c>
      <c r="F1388" s="161">
        <v>32000</v>
      </c>
    </row>
    <row r="1389" spans="2:6" ht="12.75">
      <c r="B1389" s="160" t="s">
        <v>729</v>
      </c>
      <c r="C1389" s="164" t="s">
        <v>971</v>
      </c>
      <c r="D1389" s="161">
        <v>94000</v>
      </c>
      <c r="E1389" s="161">
        <v>0</v>
      </c>
      <c r="F1389" s="161">
        <v>94000</v>
      </c>
    </row>
    <row r="1390" spans="2:6" ht="12.75">
      <c r="B1390" s="160" t="s">
        <v>729</v>
      </c>
      <c r="C1390" s="164" t="s">
        <v>972</v>
      </c>
      <c r="D1390" s="161">
        <v>225000</v>
      </c>
      <c r="E1390" s="161">
        <v>0</v>
      </c>
      <c r="F1390" s="161">
        <v>225000</v>
      </c>
    </row>
    <row r="1391" spans="2:6" ht="12.75">
      <c r="B1391" s="160" t="s">
        <v>729</v>
      </c>
      <c r="C1391" s="164" t="s">
        <v>973</v>
      </c>
      <c r="D1391" s="161">
        <v>63000</v>
      </c>
      <c r="E1391" s="161">
        <v>0</v>
      </c>
      <c r="F1391" s="161">
        <v>63000</v>
      </c>
    </row>
    <row r="1392" spans="2:6" ht="12.75">
      <c r="B1392" s="160" t="s">
        <v>729</v>
      </c>
      <c r="C1392" s="164" t="s">
        <v>974</v>
      </c>
      <c r="D1392" s="161">
        <v>18000</v>
      </c>
      <c r="E1392" s="161">
        <v>0</v>
      </c>
      <c r="F1392" s="161">
        <v>18000</v>
      </c>
    </row>
    <row r="1393" spans="2:6" ht="12.75">
      <c r="B1393" s="160" t="s">
        <v>729</v>
      </c>
      <c r="C1393" s="164" t="s">
        <v>975</v>
      </c>
      <c r="D1393" s="161">
        <v>242000</v>
      </c>
      <c r="E1393" s="161">
        <v>0</v>
      </c>
      <c r="F1393" s="161">
        <v>242000</v>
      </c>
    </row>
    <row r="1394" spans="2:6" ht="12.75">
      <c r="B1394" s="160" t="s">
        <v>729</v>
      </c>
      <c r="C1394" s="164" t="s">
        <v>976</v>
      </c>
      <c r="D1394" s="161">
        <v>157000</v>
      </c>
      <c r="E1394" s="161">
        <v>0</v>
      </c>
      <c r="F1394" s="161">
        <v>157000</v>
      </c>
    </row>
    <row r="1395" spans="2:6" ht="12.75">
      <c r="B1395" s="160" t="s">
        <v>729</v>
      </c>
      <c r="C1395" s="164" t="s">
        <v>977</v>
      </c>
      <c r="D1395" s="161">
        <v>16000</v>
      </c>
      <c r="E1395" s="161">
        <v>0</v>
      </c>
      <c r="F1395" s="161">
        <v>16000</v>
      </c>
    </row>
    <row r="1396" spans="2:6" ht="12.75">
      <c r="B1396" s="160" t="s">
        <v>729</v>
      </c>
      <c r="C1396" s="164" t="s">
        <v>978</v>
      </c>
      <c r="D1396" s="161">
        <v>162000</v>
      </c>
      <c r="E1396" s="161">
        <v>0</v>
      </c>
      <c r="F1396" s="161">
        <v>162000</v>
      </c>
    </row>
    <row r="1397" spans="2:6" ht="12.75">
      <c r="B1397" s="160" t="s">
        <v>729</v>
      </c>
      <c r="C1397" s="164" t="s">
        <v>979</v>
      </c>
      <c r="D1397" s="161">
        <v>33000</v>
      </c>
      <c r="E1397" s="161">
        <v>0</v>
      </c>
      <c r="F1397" s="161">
        <v>33000</v>
      </c>
    </row>
    <row r="1398" spans="2:6" ht="12.75">
      <c r="B1398" s="160" t="s">
        <v>729</v>
      </c>
      <c r="C1398" s="164" t="s">
        <v>922</v>
      </c>
      <c r="D1398" s="161">
        <v>20000</v>
      </c>
      <c r="E1398" s="161">
        <v>0</v>
      </c>
      <c r="F1398" s="161">
        <v>20000</v>
      </c>
    </row>
    <row r="1399" spans="2:6" ht="12.75">
      <c r="B1399" s="160" t="s">
        <v>729</v>
      </c>
      <c r="C1399" s="164" t="s">
        <v>980</v>
      </c>
      <c r="D1399" s="161">
        <v>92000</v>
      </c>
      <c r="E1399" s="161">
        <v>0</v>
      </c>
      <c r="F1399" s="161">
        <v>92000</v>
      </c>
    </row>
    <row r="1400" spans="2:6" ht="12.75">
      <c r="B1400" s="160" t="s">
        <v>729</v>
      </c>
      <c r="C1400" s="164" t="s">
        <v>981</v>
      </c>
      <c r="D1400" s="161">
        <v>89000</v>
      </c>
      <c r="E1400" s="161">
        <v>0</v>
      </c>
      <c r="F1400" s="161">
        <v>89000</v>
      </c>
    </row>
    <row r="1401" spans="2:6" ht="12.75">
      <c r="B1401" s="160" t="s">
        <v>729</v>
      </c>
      <c r="C1401" s="164" t="s">
        <v>982</v>
      </c>
      <c r="D1401" s="161">
        <v>189000</v>
      </c>
      <c r="E1401" s="161">
        <v>0</v>
      </c>
      <c r="F1401" s="161">
        <v>189000</v>
      </c>
    </row>
    <row r="1402" spans="2:6" ht="12.75">
      <c r="B1402" s="160" t="s">
        <v>729</v>
      </c>
      <c r="C1402" s="164" t="s">
        <v>983</v>
      </c>
      <c r="D1402" s="161">
        <v>136000</v>
      </c>
      <c r="E1402" s="161">
        <v>0</v>
      </c>
      <c r="F1402" s="161">
        <v>136000</v>
      </c>
    </row>
    <row r="1403" spans="2:6" ht="12.75">
      <c r="B1403" s="160" t="s">
        <v>729</v>
      </c>
      <c r="C1403" s="164" t="s">
        <v>984</v>
      </c>
      <c r="D1403" s="161">
        <v>41000</v>
      </c>
      <c r="E1403" s="161">
        <v>0</v>
      </c>
      <c r="F1403" s="161">
        <v>41000</v>
      </c>
    </row>
    <row r="1404" spans="2:6" ht="12.75">
      <c r="B1404" s="160" t="s">
        <v>729</v>
      </c>
      <c r="C1404" s="164" t="s">
        <v>985</v>
      </c>
      <c r="D1404" s="161">
        <v>145000</v>
      </c>
      <c r="E1404" s="161">
        <v>0</v>
      </c>
      <c r="F1404" s="161">
        <v>145000</v>
      </c>
    </row>
    <row r="1405" spans="2:6" ht="12.75">
      <c r="B1405" s="160" t="s">
        <v>729</v>
      </c>
      <c r="C1405" s="164" t="s">
        <v>986</v>
      </c>
      <c r="D1405" s="161">
        <v>586000</v>
      </c>
      <c r="E1405" s="161">
        <v>0</v>
      </c>
      <c r="F1405" s="161">
        <v>586000</v>
      </c>
    </row>
    <row r="1406" spans="2:6" ht="12.75">
      <c r="B1406" s="160" t="s">
        <v>729</v>
      </c>
      <c r="C1406" s="164" t="s">
        <v>987</v>
      </c>
      <c r="D1406" s="161">
        <v>298000</v>
      </c>
      <c r="E1406" s="161">
        <v>0</v>
      </c>
      <c r="F1406" s="161">
        <v>298000</v>
      </c>
    </row>
    <row r="1407" spans="2:6" ht="12.75">
      <c r="B1407" s="160" t="s">
        <v>729</v>
      </c>
      <c r="C1407" s="164" t="s">
        <v>713</v>
      </c>
      <c r="D1407" s="161">
        <v>78000</v>
      </c>
      <c r="E1407" s="161">
        <v>0</v>
      </c>
      <c r="F1407" s="161">
        <v>78000</v>
      </c>
    </row>
    <row r="1408" spans="2:6" ht="12.75">
      <c r="B1408" s="160" t="s">
        <v>729</v>
      </c>
      <c r="C1408" s="164" t="s">
        <v>740</v>
      </c>
      <c r="D1408" s="161">
        <v>12000</v>
      </c>
      <c r="E1408" s="161">
        <v>0</v>
      </c>
      <c r="F1408" s="161">
        <v>12000</v>
      </c>
    </row>
    <row r="1409" spans="2:6" ht="12.75">
      <c r="B1409" s="160" t="s">
        <v>729</v>
      </c>
      <c r="C1409" s="164" t="s">
        <v>827</v>
      </c>
      <c r="D1409" s="161">
        <v>62000</v>
      </c>
      <c r="E1409" s="161">
        <v>0</v>
      </c>
      <c r="F1409" s="161">
        <v>62000</v>
      </c>
    </row>
    <row r="1410" spans="2:6" ht="12.75">
      <c r="B1410" s="160" t="s">
        <v>988</v>
      </c>
      <c r="C1410" s="164" t="s">
        <v>989</v>
      </c>
      <c r="D1410" s="161">
        <v>79000</v>
      </c>
      <c r="E1410" s="161">
        <v>0</v>
      </c>
      <c r="F1410" s="161">
        <v>79000</v>
      </c>
    </row>
    <row r="1411" spans="2:6" ht="12.75">
      <c r="B1411" s="160" t="s">
        <v>990</v>
      </c>
      <c r="C1411" s="164" t="s">
        <v>991</v>
      </c>
      <c r="D1411" s="161">
        <v>31000</v>
      </c>
      <c r="E1411" s="161">
        <v>0</v>
      </c>
      <c r="F1411" s="161">
        <v>31000</v>
      </c>
    </row>
    <row r="1412" spans="2:6" ht="12.75">
      <c r="B1412" s="160" t="s">
        <v>992</v>
      </c>
      <c r="C1412" s="164" t="s">
        <v>993</v>
      </c>
      <c r="D1412" s="161">
        <v>15000</v>
      </c>
      <c r="E1412" s="161">
        <v>0</v>
      </c>
      <c r="F1412" s="161">
        <v>15000</v>
      </c>
    </row>
    <row r="1413" spans="2:6" ht="12.75">
      <c r="B1413" s="160" t="s">
        <v>994</v>
      </c>
      <c r="C1413" s="164" t="s">
        <v>995</v>
      </c>
      <c r="D1413" s="161">
        <v>152000</v>
      </c>
      <c r="E1413" s="161">
        <v>0</v>
      </c>
      <c r="F1413" s="161">
        <v>152000</v>
      </c>
    </row>
    <row r="1414" spans="2:6" ht="12.75">
      <c r="B1414" s="160" t="s">
        <v>994</v>
      </c>
      <c r="C1414" s="164" t="s">
        <v>996</v>
      </c>
      <c r="D1414" s="161">
        <v>101000</v>
      </c>
      <c r="E1414" s="161">
        <v>0</v>
      </c>
      <c r="F1414" s="161">
        <v>101000</v>
      </c>
    </row>
    <row r="1415" spans="2:6" ht="12.75">
      <c r="B1415" s="160" t="s">
        <v>994</v>
      </c>
      <c r="C1415" s="164" t="s">
        <v>997</v>
      </c>
      <c r="D1415" s="161">
        <v>119000</v>
      </c>
      <c r="E1415" s="161">
        <v>0</v>
      </c>
      <c r="F1415" s="161">
        <v>119000</v>
      </c>
    </row>
    <row r="1416" spans="2:6" ht="12.75">
      <c r="B1416" s="160" t="s">
        <v>994</v>
      </c>
      <c r="C1416" s="164" t="s">
        <v>998</v>
      </c>
      <c r="D1416" s="161">
        <v>120000</v>
      </c>
      <c r="E1416" s="161">
        <v>0</v>
      </c>
      <c r="F1416" s="161">
        <v>120000</v>
      </c>
    </row>
    <row r="1417" spans="2:6" ht="12.75">
      <c r="B1417" s="160" t="s">
        <v>999</v>
      </c>
      <c r="C1417" s="164" t="s">
        <v>1000</v>
      </c>
      <c r="D1417" s="161">
        <v>5000</v>
      </c>
      <c r="E1417" s="161">
        <v>0</v>
      </c>
      <c r="F1417" s="161">
        <v>5000</v>
      </c>
    </row>
    <row r="1418" spans="2:6" ht="12.75">
      <c r="B1418" s="160" t="s">
        <v>1001</v>
      </c>
      <c r="C1418" s="164" t="s">
        <v>1002</v>
      </c>
      <c r="D1418" s="161">
        <v>5000</v>
      </c>
      <c r="E1418" s="161">
        <v>0</v>
      </c>
      <c r="F1418" s="161">
        <v>5000</v>
      </c>
    </row>
    <row r="1419" spans="2:6" ht="12.75">
      <c r="B1419" s="160" t="s">
        <v>1003</v>
      </c>
      <c r="C1419" s="164" t="s">
        <v>1004</v>
      </c>
      <c r="D1419" s="161">
        <v>1092000</v>
      </c>
      <c r="E1419" s="161">
        <v>0</v>
      </c>
      <c r="F1419" s="161">
        <v>1092000</v>
      </c>
    </row>
    <row r="1420" spans="2:6" ht="12.75">
      <c r="B1420" s="160" t="s">
        <v>1003</v>
      </c>
      <c r="C1420" s="164" t="s">
        <v>1005</v>
      </c>
      <c r="D1420" s="161">
        <v>88000</v>
      </c>
      <c r="E1420" s="161">
        <v>0</v>
      </c>
      <c r="F1420" s="161">
        <v>88000</v>
      </c>
    </row>
    <row r="1421" spans="2:6" ht="12.75">
      <c r="B1421" s="160" t="s">
        <v>1003</v>
      </c>
      <c r="C1421" s="164" t="s">
        <v>1006</v>
      </c>
      <c r="D1421" s="161">
        <v>555000</v>
      </c>
      <c r="E1421" s="161">
        <v>0</v>
      </c>
      <c r="F1421" s="161">
        <v>555000</v>
      </c>
    </row>
    <row r="1422" spans="2:6" ht="12.75">
      <c r="B1422" s="160" t="s">
        <v>1003</v>
      </c>
      <c r="C1422" s="164" t="s">
        <v>1007</v>
      </c>
      <c r="D1422" s="161">
        <v>440000</v>
      </c>
      <c r="E1422" s="161">
        <v>0</v>
      </c>
      <c r="F1422" s="161">
        <v>440000</v>
      </c>
    </row>
    <row r="1423" spans="2:6" ht="12.75">
      <c r="B1423" s="160" t="s">
        <v>1003</v>
      </c>
      <c r="C1423" s="164" t="s">
        <v>1008</v>
      </c>
      <c r="D1423" s="161">
        <v>160000</v>
      </c>
      <c r="E1423" s="161">
        <v>0</v>
      </c>
      <c r="F1423" s="161">
        <v>160000</v>
      </c>
    </row>
    <row r="1424" spans="2:6" ht="12.75">
      <c r="B1424" s="160" t="s">
        <v>1003</v>
      </c>
      <c r="C1424" s="164" t="s">
        <v>1009</v>
      </c>
      <c r="D1424" s="161">
        <v>105000</v>
      </c>
      <c r="E1424" s="161">
        <v>0</v>
      </c>
      <c r="F1424" s="161">
        <v>105000</v>
      </c>
    </row>
    <row r="1425" spans="2:6" ht="12.75">
      <c r="B1425" s="160" t="s">
        <v>1003</v>
      </c>
      <c r="C1425" s="164" t="s">
        <v>1010</v>
      </c>
      <c r="D1425" s="161">
        <v>186000</v>
      </c>
      <c r="E1425" s="161">
        <v>0</v>
      </c>
      <c r="F1425" s="161">
        <v>186000</v>
      </c>
    </row>
    <row r="1426" spans="2:6" ht="12.75">
      <c r="B1426" s="160" t="s">
        <v>1003</v>
      </c>
      <c r="C1426" s="164" t="s">
        <v>1011</v>
      </c>
      <c r="D1426" s="161">
        <v>145000</v>
      </c>
      <c r="E1426" s="161">
        <v>0</v>
      </c>
      <c r="F1426" s="161">
        <v>145000</v>
      </c>
    </row>
    <row r="1427" spans="2:6" ht="12.75">
      <c r="B1427" s="160" t="s">
        <v>1003</v>
      </c>
      <c r="C1427" s="164" t="s">
        <v>1012</v>
      </c>
      <c r="D1427" s="161">
        <v>26000</v>
      </c>
      <c r="E1427" s="161">
        <v>0</v>
      </c>
      <c r="F1427" s="161">
        <v>26000</v>
      </c>
    </row>
    <row r="1428" spans="2:6" ht="12.75">
      <c r="B1428" s="160" t="s">
        <v>1003</v>
      </c>
      <c r="C1428" s="164" t="s">
        <v>1013</v>
      </c>
      <c r="D1428" s="161">
        <v>85000</v>
      </c>
      <c r="E1428" s="161">
        <v>0</v>
      </c>
      <c r="F1428" s="161">
        <v>85000</v>
      </c>
    </row>
    <row r="1429" spans="2:6" ht="12.75">
      <c r="B1429" s="160" t="s">
        <v>1003</v>
      </c>
      <c r="C1429" s="164" t="s">
        <v>1014</v>
      </c>
      <c r="D1429" s="161">
        <v>161000</v>
      </c>
      <c r="E1429" s="161">
        <v>0</v>
      </c>
      <c r="F1429" s="161">
        <v>161000</v>
      </c>
    </row>
    <row r="1430" spans="2:6" ht="12.75">
      <c r="B1430" s="160" t="s">
        <v>1015</v>
      </c>
      <c r="C1430" s="164" t="s">
        <v>1016</v>
      </c>
      <c r="D1430" s="161">
        <v>29000</v>
      </c>
      <c r="E1430" s="161">
        <v>0</v>
      </c>
      <c r="F1430" s="161">
        <v>29000</v>
      </c>
    </row>
    <row r="1431" spans="2:6" ht="12.75">
      <c r="B1431" s="160" t="s">
        <v>1017</v>
      </c>
      <c r="C1431" s="164" t="s">
        <v>1018</v>
      </c>
      <c r="D1431" s="161">
        <v>1368000</v>
      </c>
      <c r="E1431" s="161">
        <v>0</v>
      </c>
      <c r="F1431" s="161">
        <v>1368000</v>
      </c>
    </row>
    <row r="1432" spans="2:6" ht="12.75">
      <c r="B1432" s="160" t="s">
        <v>1017</v>
      </c>
      <c r="C1432" s="164" t="s">
        <v>1019</v>
      </c>
      <c r="D1432" s="161">
        <v>860000</v>
      </c>
      <c r="E1432" s="161">
        <v>0</v>
      </c>
      <c r="F1432" s="161">
        <v>860000</v>
      </c>
    </row>
    <row r="1433" spans="2:6" ht="12.75">
      <c r="B1433" s="160" t="s">
        <v>1017</v>
      </c>
      <c r="C1433" s="164" t="s">
        <v>1020</v>
      </c>
      <c r="D1433" s="161">
        <v>190000</v>
      </c>
      <c r="E1433" s="161">
        <v>0</v>
      </c>
      <c r="F1433" s="161">
        <v>190000</v>
      </c>
    </row>
    <row r="1434" spans="2:6" ht="12.75">
      <c r="B1434" s="160" t="s">
        <v>1021</v>
      </c>
      <c r="C1434" s="164" t="s">
        <v>1022</v>
      </c>
      <c r="D1434" s="161">
        <v>50000</v>
      </c>
      <c r="E1434" s="161">
        <v>0</v>
      </c>
      <c r="F1434" s="161">
        <v>50000</v>
      </c>
    </row>
    <row r="1435" spans="2:6" ht="12.75">
      <c r="B1435" s="160" t="s">
        <v>1021</v>
      </c>
      <c r="C1435" s="164" t="s">
        <v>1023</v>
      </c>
      <c r="D1435" s="161">
        <v>90000</v>
      </c>
      <c r="E1435" s="161">
        <v>0</v>
      </c>
      <c r="F1435" s="161">
        <v>90000</v>
      </c>
    </row>
    <row r="1436" spans="2:6" ht="12.75">
      <c r="B1436" s="160" t="s">
        <v>1021</v>
      </c>
      <c r="C1436" s="164" t="s">
        <v>712</v>
      </c>
      <c r="D1436" s="161">
        <v>110000</v>
      </c>
      <c r="E1436" s="161">
        <v>0</v>
      </c>
      <c r="F1436" s="161">
        <v>110000</v>
      </c>
    </row>
    <row r="1437" spans="2:6" ht="12.75">
      <c r="B1437" s="160" t="s">
        <v>1021</v>
      </c>
      <c r="C1437" s="164" t="s">
        <v>1024</v>
      </c>
      <c r="D1437" s="161">
        <v>349000</v>
      </c>
      <c r="E1437" s="161">
        <v>0</v>
      </c>
      <c r="F1437" s="161">
        <v>349000</v>
      </c>
    </row>
    <row r="1438" spans="2:6" ht="12.75">
      <c r="B1438" s="160" t="s">
        <v>1021</v>
      </c>
      <c r="C1438" s="164" t="s">
        <v>1025</v>
      </c>
      <c r="D1438" s="161">
        <v>219000</v>
      </c>
      <c r="E1438" s="161">
        <v>0</v>
      </c>
      <c r="F1438" s="161">
        <v>219000</v>
      </c>
    </row>
    <row r="1439" spans="2:6" ht="12.75">
      <c r="B1439" s="160" t="s">
        <v>1021</v>
      </c>
      <c r="C1439" s="164" t="s">
        <v>1026</v>
      </c>
      <c r="D1439" s="161">
        <v>195000</v>
      </c>
      <c r="E1439" s="161">
        <v>0</v>
      </c>
      <c r="F1439" s="161">
        <v>195000</v>
      </c>
    </row>
    <row r="1440" spans="2:6" ht="12.75">
      <c r="B1440" s="160" t="s">
        <v>1021</v>
      </c>
      <c r="C1440" s="164" t="s">
        <v>1027</v>
      </c>
      <c r="D1440" s="161">
        <v>4000</v>
      </c>
      <c r="E1440" s="161">
        <v>0</v>
      </c>
      <c r="F1440" s="161">
        <v>4000</v>
      </c>
    </row>
    <row r="1441" spans="2:6" ht="12.75">
      <c r="B1441" s="160" t="s">
        <v>1021</v>
      </c>
      <c r="C1441" s="164" t="s">
        <v>1028</v>
      </c>
      <c r="D1441" s="161">
        <v>8000</v>
      </c>
      <c r="E1441" s="161">
        <v>0</v>
      </c>
      <c r="F1441" s="161">
        <v>8000</v>
      </c>
    </row>
    <row r="1442" spans="2:6" ht="12.75">
      <c r="B1442" s="160" t="s">
        <v>1021</v>
      </c>
      <c r="C1442" s="164" t="s">
        <v>1029</v>
      </c>
      <c r="D1442" s="161">
        <v>74000</v>
      </c>
      <c r="E1442" s="161">
        <v>0</v>
      </c>
      <c r="F1442" s="161">
        <v>74000</v>
      </c>
    </row>
    <row r="1443" spans="2:6" ht="12.75">
      <c r="B1443" s="160" t="s">
        <v>1021</v>
      </c>
      <c r="C1443" s="164" t="s">
        <v>1030</v>
      </c>
      <c r="D1443" s="161">
        <v>42000</v>
      </c>
      <c r="E1443" s="161">
        <v>0</v>
      </c>
      <c r="F1443" s="161">
        <v>42000</v>
      </c>
    </row>
    <row r="1444" spans="2:6" ht="12.75">
      <c r="B1444" s="160" t="s">
        <v>1021</v>
      </c>
      <c r="C1444" s="164" t="s">
        <v>1031</v>
      </c>
      <c r="D1444" s="161">
        <v>12000</v>
      </c>
      <c r="E1444" s="161">
        <v>0</v>
      </c>
      <c r="F1444" s="161">
        <v>12000</v>
      </c>
    </row>
    <row r="1445" spans="2:6" ht="12.75">
      <c r="B1445" s="160" t="s">
        <v>1032</v>
      </c>
      <c r="C1445" s="164" t="s">
        <v>1033</v>
      </c>
      <c r="D1445" s="161">
        <v>329000</v>
      </c>
      <c r="E1445" s="161">
        <v>0</v>
      </c>
      <c r="F1445" s="161">
        <v>329000</v>
      </c>
    </row>
    <row r="1446" spans="2:6" ht="12.75">
      <c r="B1446" s="160" t="s">
        <v>1034</v>
      </c>
      <c r="C1446" s="164" t="s">
        <v>1035</v>
      </c>
      <c r="D1446" s="161">
        <v>12911000</v>
      </c>
      <c r="E1446" s="161">
        <v>0</v>
      </c>
      <c r="F1446" s="161">
        <v>12911000</v>
      </c>
    </row>
    <row r="1447" spans="2:6" ht="12.75">
      <c r="B1447" s="160" t="s">
        <v>1034</v>
      </c>
      <c r="C1447" s="164" t="s">
        <v>1036</v>
      </c>
      <c r="D1447" s="161">
        <v>286000</v>
      </c>
      <c r="E1447" s="161">
        <v>0</v>
      </c>
      <c r="F1447" s="161">
        <v>286000</v>
      </c>
    </row>
    <row r="1448" spans="2:6" ht="12.75">
      <c r="B1448" s="160"/>
      <c r="C1448" s="164"/>
      <c r="D1448" s="167">
        <f>SUM(D1127:D1447)</f>
        <v>80431960</v>
      </c>
      <c r="E1448" s="167">
        <f>SUM(E1127:E1447)</f>
        <v>0</v>
      </c>
      <c r="F1448" s="167">
        <f>SUM(F1127:F1447)</f>
        <v>80431960</v>
      </c>
    </row>
    <row r="1449" ht="12.75">
      <c r="A1449" s="154" t="s">
        <v>364</v>
      </c>
    </row>
    <row r="1450" spans="2:6" ht="12.75">
      <c r="B1450" s="160" t="s">
        <v>1037</v>
      </c>
      <c r="C1450" s="164" t="s">
        <v>1871</v>
      </c>
      <c r="D1450" s="161">
        <v>412800</v>
      </c>
      <c r="E1450" s="161">
        <v>0</v>
      </c>
      <c r="F1450" s="161">
        <v>412800</v>
      </c>
    </row>
    <row r="1451" spans="2:6" ht="12.75">
      <c r="B1451" s="160" t="s">
        <v>1038</v>
      </c>
      <c r="C1451" s="164" t="s">
        <v>1039</v>
      </c>
      <c r="D1451" s="161">
        <v>865010</v>
      </c>
      <c r="E1451" s="161">
        <v>0</v>
      </c>
      <c r="F1451" s="161">
        <v>865010</v>
      </c>
    </row>
    <row r="1452" spans="2:6" ht="12.75">
      <c r="B1452" s="160" t="s">
        <v>1040</v>
      </c>
      <c r="C1452" s="164" t="s">
        <v>1041</v>
      </c>
      <c r="D1452" s="161">
        <v>266000</v>
      </c>
      <c r="E1452" s="161">
        <v>0</v>
      </c>
      <c r="F1452" s="161">
        <v>266000</v>
      </c>
    </row>
    <row r="1453" spans="2:6" ht="12.75">
      <c r="B1453" s="160"/>
      <c r="C1453" s="164"/>
      <c r="D1453" s="167">
        <f>SUM(D1450:D1452)</f>
        <v>1543810</v>
      </c>
      <c r="E1453" s="167">
        <f>SUM(E1450:E1452)</f>
        <v>0</v>
      </c>
      <c r="F1453" s="167">
        <f>SUM(F1450:F1452)</f>
        <v>1543810</v>
      </c>
    </row>
    <row r="1454" ht="12.75">
      <c r="A1454" s="154" t="s">
        <v>1042</v>
      </c>
    </row>
    <row r="1455" spans="2:6" ht="12.75">
      <c r="B1455" s="160" t="s">
        <v>1043</v>
      </c>
      <c r="C1455" s="164" t="s">
        <v>1041</v>
      </c>
      <c r="D1455" s="161">
        <v>46147580</v>
      </c>
      <c r="E1455" s="161">
        <v>8564160</v>
      </c>
      <c r="F1455" s="161">
        <v>37583420</v>
      </c>
    </row>
    <row r="1456" spans="2:6" ht="12.75">
      <c r="B1456" s="160" t="s">
        <v>1044</v>
      </c>
      <c r="C1456" s="164" t="s">
        <v>1041</v>
      </c>
      <c r="D1456" s="161">
        <v>200000</v>
      </c>
      <c r="E1456" s="161">
        <v>93423</v>
      </c>
      <c r="F1456" s="161">
        <v>106577</v>
      </c>
    </row>
    <row r="1457" spans="2:6" ht="12.75">
      <c r="B1457" s="160" t="s">
        <v>1045</v>
      </c>
      <c r="C1457" s="164" t="s">
        <v>1018</v>
      </c>
      <c r="D1457" s="161">
        <v>20668053</v>
      </c>
      <c r="E1457" s="161">
        <v>2990230</v>
      </c>
      <c r="F1457" s="161">
        <v>17677823</v>
      </c>
    </row>
    <row r="1458" spans="2:6" ht="12.75">
      <c r="B1458" s="160" t="s">
        <v>1046</v>
      </c>
      <c r="C1458" s="164" t="s">
        <v>1018</v>
      </c>
      <c r="D1458" s="161">
        <v>878000</v>
      </c>
      <c r="E1458" s="161">
        <v>420803</v>
      </c>
      <c r="F1458" s="161">
        <v>457197</v>
      </c>
    </row>
    <row r="1459" spans="2:6" ht="12.75">
      <c r="B1459" s="160"/>
      <c r="C1459" s="164"/>
      <c r="D1459" s="167">
        <f>SUM(D1455:D1458)</f>
        <v>67893633</v>
      </c>
      <c r="E1459" s="167">
        <f>SUM(E1455:E1458)</f>
        <v>12068616</v>
      </c>
      <c r="F1459" s="167">
        <f>SUM(F1455:F1458)</f>
        <v>55825017</v>
      </c>
    </row>
    <row r="1460" ht="12.75">
      <c r="A1460" s="154" t="s">
        <v>1047</v>
      </c>
    </row>
    <row r="1461" spans="2:6" ht="12.75">
      <c r="B1461" s="160" t="s">
        <v>1048</v>
      </c>
      <c r="C1461" s="164"/>
      <c r="D1461" s="161">
        <v>246862</v>
      </c>
      <c r="E1461" s="161">
        <v>78678</v>
      </c>
      <c r="F1461" s="161">
        <v>168184</v>
      </c>
    </row>
    <row r="1462" spans="2:6" ht="12.75">
      <c r="B1462" s="160" t="s">
        <v>1049</v>
      </c>
      <c r="C1462" s="164" t="s">
        <v>1050</v>
      </c>
      <c r="D1462" s="161">
        <v>1376000</v>
      </c>
      <c r="E1462" s="161">
        <v>494601</v>
      </c>
      <c r="F1462" s="161">
        <v>881399</v>
      </c>
    </row>
    <row r="1463" spans="2:6" ht="12.75">
      <c r="B1463" s="160" t="s">
        <v>1051</v>
      </c>
      <c r="C1463" s="164" t="s">
        <v>1052</v>
      </c>
      <c r="D1463" s="161">
        <v>6935000</v>
      </c>
      <c r="E1463" s="161">
        <v>2492765</v>
      </c>
      <c r="F1463" s="161">
        <v>4442235</v>
      </c>
    </row>
    <row r="1464" spans="2:6" ht="12.75">
      <c r="B1464" s="160" t="s">
        <v>1053</v>
      </c>
      <c r="C1464" s="164" t="s">
        <v>1054</v>
      </c>
      <c r="D1464" s="161">
        <v>5688984</v>
      </c>
      <c r="E1464" s="161">
        <v>1229209</v>
      </c>
      <c r="F1464" s="161">
        <v>4459775</v>
      </c>
    </row>
    <row r="1465" spans="2:6" ht="12.75">
      <c r="B1465" s="160" t="s">
        <v>1055</v>
      </c>
      <c r="C1465" s="164" t="s">
        <v>1056</v>
      </c>
      <c r="D1465" s="161">
        <v>5402000</v>
      </c>
      <c r="E1465" s="161">
        <v>2461210</v>
      </c>
      <c r="F1465" s="161">
        <v>2940790</v>
      </c>
    </row>
    <row r="1466" spans="2:6" ht="12.75">
      <c r="B1466" s="160" t="s">
        <v>1057</v>
      </c>
      <c r="C1466" s="164" t="s">
        <v>1058</v>
      </c>
      <c r="D1466" s="161">
        <v>10254000</v>
      </c>
      <c r="E1466" s="161">
        <v>3685763</v>
      </c>
      <c r="F1466" s="161">
        <v>6568237</v>
      </c>
    </row>
    <row r="1467" spans="2:6" ht="12.75">
      <c r="B1467" s="160" t="s">
        <v>1059</v>
      </c>
      <c r="C1467" s="164" t="s">
        <v>1060</v>
      </c>
      <c r="D1467" s="161">
        <v>8226000</v>
      </c>
      <c r="E1467" s="161">
        <v>2956810</v>
      </c>
      <c r="F1467" s="161">
        <v>5269190</v>
      </c>
    </row>
    <row r="1468" spans="2:6" ht="12.75">
      <c r="B1468" s="160" t="s">
        <v>1061</v>
      </c>
      <c r="C1468" s="164" t="s">
        <v>1062</v>
      </c>
      <c r="D1468" s="161">
        <v>12291370</v>
      </c>
      <c r="E1468" s="161">
        <v>4011132</v>
      </c>
      <c r="F1468" s="161">
        <v>8280238</v>
      </c>
    </row>
    <row r="1469" spans="2:6" ht="12.75">
      <c r="B1469" s="160" t="s">
        <v>1063</v>
      </c>
      <c r="C1469" s="164" t="s">
        <v>1064</v>
      </c>
      <c r="D1469" s="161">
        <v>9383772</v>
      </c>
      <c r="E1469" s="161">
        <v>3212200</v>
      </c>
      <c r="F1469" s="161">
        <v>6171572</v>
      </c>
    </row>
    <row r="1470" spans="2:6" ht="12.75">
      <c r="B1470" s="160" t="s">
        <v>1065</v>
      </c>
      <c r="C1470" s="164" t="s">
        <v>1066</v>
      </c>
      <c r="D1470" s="161">
        <v>986000</v>
      </c>
      <c r="E1470" s="161">
        <v>330373</v>
      </c>
      <c r="F1470" s="161">
        <v>655627</v>
      </c>
    </row>
    <row r="1471" spans="2:6" ht="12.75">
      <c r="B1471" s="160" t="s">
        <v>1067</v>
      </c>
      <c r="C1471" s="164" t="s">
        <v>1068</v>
      </c>
      <c r="D1471" s="161">
        <v>4600350</v>
      </c>
      <c r="E1471" s="161">
        <v>1562929</v>
      </c>
      <c r="F1471" s="161">
        <v>3037421</v>
      </c>
    </row>
    <row r="1472" spans="2:6" ht="12.75">
      <c r="B1472" s="160" t="s">
        <v>1069</v>
      </c>
      <c r="C1472" s="164" t="s">
        <v>1070</v>
      </c>
      <c r="D1472" s="161">
        <v>10495258</v>
      </c>
      <c r="E1472" s="161">
        <v>2233363</v>
      </c>
      <c r="F1472" s="161">
        <v>8261895</v>
      </c>
    </row>
    <row r="1473" spans="2:9" ht="12.75">
      <c r="B1473" s="160" t="s">
        <v>1071</v>
      </c>
      <c r="C1473" s="164" t="s">
        <v>1072</v>
      </c>
      <c r="D1473" s="161">
        <v>11929000</v>
      </c>
      <c r="E1473" s="161">
        <v>4287838</v>
      </c>
      <c r="F1473" s="161">
        <v>7641162</v>
      </c>
      <c r="I1473" s="169"/>
    </row>
    <row r="1474" spans="2:6" ht="12.75">
      <c r="B1474" s="160" t="s">
        <v>1073</v>
      </c>
      <c r="C1474" s="164" t="s">
        <v>1074</v>
      </c>
      <c r="D1474" s="161">
        <v>9657000</v>
      </c>
      <c r="E1474" s="161">
        <v>3471174</v>
      </c>
      <c r="F1474" s="161">
        <v>6185826</v>
      </c>
    </row>
    <row r="1475" spans="2:6" ht="12.75">
      <c r="B1475" s="160" t="s">
        <v>1075</v>
      </c>
      <c r="C1475" s="164" t="s">
        <v>1076</v>
      </c>
      <c r="D1475" s="161">
        <v>99656508</v>
      </c>
      <c r="E1475" s="161">
        <v>35801145</v>
      </c>
      <c r="F1475" s="161">
        <v>63855363</v>
      </c>
    </row>
    <row r="1476" spans="2:6" ht="12.75">
      <c r="B1476" s="160" t="s">
        <v>1077</v>
      </c>
      <c r="C1476" s="164" t="s">
        <v>2090</v>
      </c>
      <c r="D1476" s="161">
        <v>11195000</v>
      </c>
      <c r="E1476" s="161">
        <v>4024003</v>
      </c>
      <c r="F1476" s="161">
        <v>7170997</v>
      </c>
    </row>
    <row r="1477" spans="2:6" ht="12.75">
      <c r="B1477" s="160" t="s">
        <v>1078</v>
      </c>
      <c r="C1477" s="164" t="s">
        <v>1079</v>
      </c>
      <c r="D1477" s="161">
        <v>6702000</v>
      </c>
      <c r="E1477" s="161">
        <v>2409010</v>
      </c>
      <c r="F1477" s="161">
        <v>4292990</v>
      </c>
    </row>
    <row r="1478" spans="2:6" ht="12.75">
      <c r="B1478" s="160" t="s">
        <v>1080</v>
      </c>
      <c r="C1478" s="164" t="s">
        <v>1081</v>
      </c>
      <c r="D1478" s="161">
        <v>62560000</v>
      </c>
      <c r="E1478" s="161">
        <v>25024118</v>
      </c>
      <c r="F1478" s="161">
        <v>37535882</v>
      </c>
    </row>
    <row r="1479" spans="2:6" ht="12.75">
      <c r="B1479" s="160" t="s">
        <v>1082</v>
      </c>
      <c r="C1479" s="164" t="s">
        <v>1083</v>
      </c>
      <c r="D1479" s="161">
        <v>4240820</v>
      </c>
      <c r="E1479" s="161">
        <v>1838678</v>
      </c>
      <c r="F1479" s="161">
        <v>2402142</v>
      </c>
    </row>
    <row r="1480" spans="2:6" ht="12.75">
      <c r="B1480" s="160" t="s">
        <v>1084</v>
      </c>
      <c r="C1480" s="164" t="s">
        <v>1083</v>
      </c>
      <c r="D1480" s="161">
        <v>17300061</v>
      </c>
      <c r="E1480" s="161">
        <v>6185149</v>
      </c>
      <c r="F1480" s="161">
        <v>11114912</v>
      </c>
    </row>
    <row r="1481" spans="2:6" ht="12.75">
      <c r="B1481" s="160" t="s">
        <v>1085</v>
      </c>
      <c r="C1481" s="164" t="s">
        <v>1086</v>
      </c>
      <c r="D1481" s="161">
        <v>41527403</v>
      </c>
      <c r="E1481" s="161">
        <v>5290484</v>
      </c>
      <c r="F1481" s="161">
        <v>36236919</v>
      </c>
    </row>
    <row r="1482" spans="2:6" ht="12.75">
      <c r="B1482" s="160" t="s">
        <v>1087</v>
      </c>
      <c r="C1482" s="164" t="s">
        <v>1088</v>
      </c>
      <c r="D1482" s="161">
        <v>14178692</v>
      </c>
      <c r="E1482" s="161">
        <v>4607318</v>
      </c>
      <c r="F1482" s="161">
        <v>9571374</v>
      </c>
    </row>
    <row r="1483" spans="2:6" ht="12.75">
      <c r="B1483" s="160" t="s">
        <v>1089</v>
      </c>
      <c r="C1483" s="164" t="s">
        <v>1090</v>
      </c>
      <c r="D1483" s="161">
        <v>1602000</v>
      </c>
      <c r="E1483" s="161">
        <v>337460</v>
      </c>
      <c r="F1483" s="161">
        <v>1264540</v>
      </c>
    </row>
    <row r="1484" spans="2:6" ht="12.75">
      <c r="B1484" s="160" t="s">
        <v>1091</v>
      </c>
      <c r="C1484" s="164" t="s">
        <v>1090</v>
      </c>
      <c r="D1484" s="161">
        <v>3364000</v>
      </c>
      <c r="E1484" s="161">
        <v>1551174</v>
      </c>
      <c r="F1484" s="161">
        <v>1812826</v>
      </c>
    </row>
    <row r="1485" spans="2:6" ht="12.75">
      <c r="B1485" s="160" t="s">
        <v>1092</v>
      </c>
      <c r="C1485" s="164" t="s">
        <v>1093</v>
      </c>
      <c r="D1485" s="161">
        <v>6107820</v>
      </c>
      <c r="E1485" s="161">
        <v>3030816</v>
      </c>
      <c r="F1485" s="161">
        <v>3077004</v>
      </c>
    </row>
    <row r="1486" spans="2:6" ht="12.75">
      <c r="B1486" s="160" t="s">
        <v>1094</v>
      </c>
      <c r="C1486" s="164" t="s">
        <v>1095</v>
      </c>
      <c r="D1486" s="161">
        <v>20700000</v>
      </c>
      <c r="E1486" s="161">
        <v>7440545</v>
      </c>
      <c r="F1486" s="161">
        <v>13259455</v>
      </c>
    </row>
    <row r="1487" spans="2:6" ht="12.75">
      <c r="B1487" s="160" t="s">
        <v>1096</v>
      </c>
      <c r="C1487" s="164" t="s">
        <v>1097</v>
      </c>
      <c r="D1487" s="161">
        <v>234000</v>
      </c>
      <c r="E1487" s="161">
        <v>84108</v>
      </c>
      <c r="F1487" s="161">
        <v>149892</v>
      </c>
    </row>
    <row r="1488" spans="2:6" ht="12.75">
      <c r="B1488" s="160" t="s">
        <v>1098</v>
      </c>
      <c r="C1488" s="164" t="s">
        <v>1099</v>
      </c>
      <c r="D1488" s="161">
        <v>1253027</v>
      </c>
      <c r="E1488" s="161">
        <v>450394</v>
      </c>
      <c r="F1488" s="161">
        <v>802633</v>
      </c>
    </row>
    <row r="1489" spans="2:6" ht="12.75">
      <c r="B1489" s="160" t="s">
        <v>1100</v>
      </c>
      <c r="C1489" s="164" t="s">
        <v>1086</v>
      </c>
      <c r="D1489" s="161">
        <v>18313842</v>
      </c>
      <c r="E1489" s="161">
        <v>2333137</v>
      </c>
      <c r="F1489" s="161">
        <v>15980705</v>
      </c>
    </row>
    <row r="1490" spans="2:6" ht="12.75">
      <c r="B1490" s="160" t="s">
        <v>1101</v>
      </c>
      <c r="C1490" s="164" t="s">
        <v>1086</v>
      </c>
      <c r="D1490" s="161">
        <v>34077500</v>
      </c>
      <c r="E1490" s="161">
        <v>15979683</v>
      </c>
      <c r="F1490" s="161">
        <v>18097817</v>
      </c>
    </row>
    <row r="1491" spans="2:6" ht="12.75">
      <c r="B1491" s="160" t="s">
        <v>1101</v>
      </c>
      <c r="C1491" s="164" t="s">
        <v>1086</v>
      </c>
      <c r="D1491" s="161">
        <v>56178254</v>
      </c>
      <c r="E1491" s="161">
        <v>26845674</v>
      </c>
      <c r="F1491" s="161">
        <v>29332580</v>
      </c>
    </row>
    <row r="1492" spans="2:6" ht="12.75">
      <c r="B1492" s="160" t="s">
        <v>1102</v>
      </c>
      <c r="C1492" s="164"/>
      <c r="D1492" s="161">
        <v>138463537</v>
      </c>
      <c r="E1492" s="161">
        <v>40075259</v>
      </c>
      <c r="F1492" s="161">
        <v>98388278</v>
      </c>
    </row>
    <row r="1493" spans="2:6" ht="12.75">
      <c r="B1493" s="160" t="s">
        <v>1103</v>
      </c>
      <c r="C1493" s="164" t="s">
        <v>1104</v>
      </c>
      <c r="D1493" s="161">
        <v>6052000</v>
      </c>
      <c r="E1493" s="161">
        <v>2151328</v>
      </c>
      <c r="F1493" s="161">
        <v>3900672</v>
      </c>
    </row>
    <row r="1494" spans="2:6" ht="12.75">
      <c r="B1494" s="160" t="s">
        <v>1105</v>
      </c>
      <c r="C1494" s="164" t="s">
        <v>1106</v>
      </c>
      <c r="D1494" s="161">
        <v>6874000</v>
      </c>
      <c r="E1494" s="161">
        <v>2859282</v>
      </c>
      <c r="F1494" s="161">
        <v>4014718</v>
      </c>
    </row>
    <row r="1495" spans="2:6" ht="12.75">
      <c r="B1495" s="160" t="s">
        <v>1107</v>
      </c>
      <c r="C1495" s="164" t="s">
        <v>1108</v>
      </c>
      <c r="D1495" s="161">
        <v>2829279</v>
      </c>
      <c r="E1495" s="161">
        <v>1016987</v>
      </c>
      <c r="F1495" s="161">
        <v>1812292</v>
      </c>
    </row>
    <row r="1496" spans="2:6" ht="12.75">
      <c r="B1496" s="160" t="s">
        <v>1109</v>
      </c>
      <c r="C1496" s="164" t="s">
        <v>1110</v>
      </c>
      <c r="D1496" s="161">
        <v>28750730</v>
      </c>
      <c r="E1496" s="161">
        <v>6198593</v>
      </c>
      <c r="F1496" s="161">
        <v>22552137</v>
      </c>
    </row>
    <row r="1497" spans="2:6" ht="12.75">
      <c r="B1497" s="160" t="s">
        <v>1111</v>
      </c>
      <c r="C1497" s="164" t="s">
        <v>1112</v>
      </c>
      <c r="D1497" s="161">
        <v>3205991</v>
      </c>
      <c r="E1497" s="161">
        <v>827853</v>
      </c>
      <c r="F1497" s="161">
        <v>2378138</v>
      </c>
    </row>
    <row r="1498" spans="2:6" ht="12.75">
      <c r="B1498" s="160" t="s">
        <v>1113</v>
      </c>
      <c r="C1498" s="164" t="s">
        <v>1114</v>
      </c>
      <c r="D1498" s="161">
        <v>2510000</v>
      </c>
      <c r="E1498" s="161">
        <v>902209</v>
      </c>
      <c r="F1498" s="161">
        <v>1607791</v>
      </c>
    </row>
    <row r="1499" spans="2:6" ht="12.75">
      <c r="B1499" s="160" t="s">
        <v>1115</v>
      </c>
      <c r="C1499" s="164" t="s">
        <v>1116</v>
      </c>
      <c r="D1499" s="161">
        <v>5812000</v>
      </c>
      <c r="E1499" s="161">
        <v>2497341</v>
      </c>
      <c r="F1499" s="161">
        <v>3314659</v>
      </c>
    </row>
    <row r="1500" spans="2:6" ht="12.75">
      <c r="B1500" s="160" t="s">
        <v>1117</v>
      </c>
      <c r="C1500" s="164" t="s">
        <v>1118</v>
      </c>
      <c r="D1500" s="161">
        <v>678470</v>
      </c>
      <c r="E1500" s="161">
        <v>159696</v>
      </c>
      <c r="F1500" s="161">
        <v>518774</v>
      </c>
    </row>
    <row r="1501" spans="2:6" ht="12.75">
      <c r="B1501" s="160" t="s">
        <v>1119</v>
      </c>
      <c r="C1501" s="164" t="s">
        <v>1120</v>
      </c>
      <c r="D1501" s="161">
        <v>2122733</v>
      </c>
      <c r="E1501" s="161">
        <v>400188</v>
      </c>
      <c r="F1501" s="161">
        <v>1722545</v>
      </c>
    </row>
    <row r="1502" spans="2:6" ht="12.75">
      <c r="B1502" s="160" t="s">
        <v>1121</v>
      </c>
      <c r="C1502" s="164" t="s">
        <v>1122</v>
      </c>
      <c r="D1502" s="161">
        <v>13491000</v>
      </c>
      <c r="E1502" s="161">
        <v>4849291</v>
      </c>
      <c r="F1502" s="161">
        <v>8641709</v>
      </c>
    </row>
    <row r="1503" spans="2:6" ht="12.75">
      <c r="B1503" s="160" t="s">
        <v>1123</v>
      </c>
      <c r="C1503" s="164" t="s">
        <v>1124</v>
      </c>
      <c r="D1503" s="161">
        <v>137000</v>
      </c>
      <c r="E1503" s="161">
        <v>49246</v>
      </c>
      <c r="F1503" s="161">
        <v>87754</v>
      </c>
    </row>
    <row r="1504" spans="2:6" ht="12.75">
      <c r="B1504" s="160" t="s">
        <v>1125</v>
      </c>
      <c r="C1504" s="164" t="s">
        <v>1126</v>
      </c>
      <c r="D1504" s="161">
        <v>1028930</v>
      </c>
      <c r="E1504" s="161">
        <v>378992</v>
      </c>
      <c r="F1504" s="161">
        <v>649938</v>
      </c>
    </row>
    <row r="1505" spans="2:6" ht="12.75">
      <c r="B1505" s="160" t="s">
        <v>1127</v>
      </c>
      <c r="C1505" s="164" t="s">
        <v>1128</v>
      </c>
      <c r="D1505" s="161">
        <v>2426000</v>
      </c>
      <c r="E1505" s="161">
        <v>872020</v>
      </c>
      <c r="F1505" s="161">
        <v>1553980</v>
      </c>
    </row>
    <row r="1506" spans="2:6" ht="12.75">
      <c r="B1506" s="160" t="s">
        <v>1129</v>
      </c>
      <c r="C1506" s="164" t="s">
        <v>1130</v>
      </c>
      <c r="D1506" s="161">
        <v>701000</v>
      </c>
      <c r="E1506" s="161">
        <v>251969</v>
      </c>
      <c r="F1506" s="161">
        <v>449031</v>
      </c>
    </row>
    <row r="1507" spans="2:6" ht="12.75">
      <c r="B1507" s="160" t="s">
        <v>1131</v>
      </c>
      <c r="C1507" s="164" t="s">
        <v>1132</v>
      </c>
      <c r="D1507" s="161">
        <v>338000</v>
      </c>
      <c r="E1507" s="161">
        <v>121491</v>
      </c>
      <c r="F1507" s="161">
        <v>216509</v>
      </c>
    </row>
    <row r="1508" spans="2:6" ht="12.75">
      <c r="B1508" s="160" t="s">
        <v>1133</v>
      </c>
      <c r="C1508" s="164" t="s">
        <v>1134</v>
      </c>
      <c r="D1508" s="161">
        <v>5358585</v>
      </c>
      <c r="E1508" s="161">
        <v>1926132</v>
      </c>
      <c r="F1508" s="161">
        <v>3432453</v>
      </c>
    </row>
    <row r="1509" spans="2:6" ht="12.75">
      <c r="B1509" s="160" t="s">
        <v>1135</v>
      </c>
      <c r="C1509" s="164" t="s">
        <v>1136</v>
      </c>
      <c r="D1509" s="161">
        <v>412000</v>
      </c>
      <c r="E1509" s="161">
        <v>148091</v>
      </c>
      <c r="F1509" s="161">
        <v>263909</v>
      </c>
    </row>
    <row r="1510" spans="2:6" ht="12.75">
      <c r="B1510" s="160" t="s">
        <v>1137</v>
      </c>
      <c r="C1510" s="164" t="s">
        <v>1138</v>
      </c>
      <c r="D1510" s="161">
        <v>5880000</v>
      </c>
      <c r="E1510" s="161">
        <v>2659559</v>
      </c>
      <c r="F1510" s="161">
        <v>3220441</v>
      </c>
    </row>
    <row r="1511" spans="2:6" ht="12.75">
      <c r="B1511" s="160" t="s">
        <v>1139</v>
      </c>
      <c r="C1511" s="164" t="s">
        <v>1140</v>
      </c>
      <c r="D1511" s="161">
        <v>2414000</v>
      </c>
      <c r="E1511" s="161">
        <v>867703</v>
      </c>
      <c r="F1511" s="161">
        <v>1546297</v>
      </c>
    </row>
    <row r="1512" spans="2:6" ht="12.75">
      <c r="B1512" s="160" t="s">
        <v>1141</v>
      </c>
      <c r="C1512" s="164" t="s">
        <v>966</v>
      </c>
      <c r="D1512" s="161">
        <v>9110000</v>
      </c>
      <c r="E1512" s="161">
        <v>3274561</v>
      </c>
      <c r="F1512" s="161">
        <v>5835439</v>
      </c>
    </row>
    <row r="1513" spans="2:6" ht="12.75">
      <c r="B1513" s="160" t="s">
        <v>1142</v>
      </c>
      <c r="C1513" s="164" t="s">
        <v>1143</v>
      </c>
      <c r="D1513" s="161">
        <v>2920747</v>
      </c>
      <c r="E1513" s="161">
        <v>530386</v>
      </c>
      <c r="F1513" s="161">
        <v>2390361</v>
      </c>
    </row>
    <row r="1514" spans="2:6" ht="12.75">
      <c r="B1514" s="160" t="s">
        <v>1144</v>
      </c>
      <c r="C1514" s="164" t="s">
        <v>1145</v>
      </c>
      <c r="D1514" s="161">
        <v>17224140</v>
      </c>
      <c r="E1514" s="161">
        <v>2680585</v>
      </c>
      <c r="F1514" s="161">
        <v>14543555</v>
      </c>
    </row>
    <row r="1515" spans="2:6" ht="12.75">
      <c r="B1515" s="160" t="s">
        <v>1146</v>
      </c>
      <c r="C1515" s="164" t="s">
        <v>1147</v>
      </c>
      <c r="D1515" s="161">
        <v>6032317</v>
      </c>
      <c r="E1515" s="161">
        <v>2074225</v>
      </c>
      <c r="F1515" s="161">
        <v>3958092</v>
      </c>
    </row>
    <row r="1516" spans="2:6" ht="12.75">
      <c r="B1516" s="160" t="s">
        <v>1148</v>
      </c>
      <c r="C1516" s="164" t="s">
        <v>1149</v>
      </c>
      <c r="D1516" s="161">
        <v>327544</v>
      </c>
      <c r="E1516" s="161">
        <v>117733</v>
      </c>
      <c r="F1516" s="161">
        <v>209811</v>
      </c>
    </row>
    <row r="1517" spans="2:6" ht="12.75">
      <c r="B1517" s="160" t="s">
        <v>1150</v>
      </c>
      <c r="C1517" s="164" t="s">
        <v>1151</v>
      </c>
      <c r="D1517" s="161">
        <v>5656000</v>
      </c>
      <c r="E1517" s="161">
        <v>2033037</v>
      </c>
      <c r="F1517" s="161">
        <v>3622963</v>
      </c>
    </row>
    <row r="1518" spans="2:6" ht="12.75">
      <c r="B1518" s="160" t="s">
        <v>1152</v>
      </c>
      <c r="C1518" s="164" t="s">
        <v>1153</v>
      </c>
      <c r="D1518" s="161">
        <v>32092956</v>
      </c>
      <c r="E1518" s="161">
        <v>9828154</v>
      </c>
      <c r="F1518" s="161">
        <v>22264802</v>
      </c>
    </row>
    <row r="1519" spans="2:6" ht="12.75">
      <c r="B1519" s="160" t="s">
        <v>1154</v>
      </c>
      <c r="C1519" s="164" t="s">
        <v>1155</v>
      </c>
      <c r="D1519" s="161">
        <v>73000</v>
      </c>
      <c r="E1519" s="161">
        <v>26240</v>
      </c>
      <c r="F1519" s="162">
        <v>46760</v>
      </c>
    </row>
    <row r="1520" spans="2:6" ht="12.75">
      <c r="B1520" s="160" t="s">
        <v>1156</v>
      </c>
      <c r="C1520" s="164" t="s">
        <v>1083</v>
      </c>
      <c r="D1520" s="161">
        <v>23627150</v>
      </c>
      <c r="E1520" s="161">
        <v>11327960</v>
      </c>
      <c r="F1520" s="161">
        <v>12299190</v>
      </c>
    </row>
    <row r="1521" spans="2:6" ht="12.75">
      <c r="B1521" s="160" t="s">
        <v>1157</v>
      </c>
      <c r="C1521" s="164" t="s">
        <v>1158</v>
      </c>
      <c r="D1521" s="161">
        <v>23700000</v>
      </c>
      <c r="E1521" s="161">
        <v>10651884</v>
      </c>
      <c r="F1521" s="161">
        <v>13048116</v>
      </c>
    </row>
    <row r="1522" spans="2:6" ht="12.75">
      <c r="B1522" s="160" t="s">
        <v>1159</v>
      </c>
      <c r="C1522" s="164" t="s">
        <v>1160</v>
      </c>
      <c r="D1522" s="161">
        <v>92468</v>
      </c>
      <c r="E1522" s="161">
        <v>43772</v>
      </c>
      <c r="F1522" s="161">
        <v>48696</v>
      </c>
    </row>
    <row r="1523" spans="2:6" ht="12.75">
      <c r="B1523" s="160" t="s">
        <v>1161</v>
      </c>
      <c r="C1523" s="164" t="s">
        <v>1162</v>
      </c>
      <c r="D1523" s="161">
        <v>75353147</v>
      </c>
      <c r="E1523" s="161">
        <v>29744671</v>
      </c>
      <c r="F1523" s="161">
        <v>45608476</v>
      </c>
    </row>
    <row r="1524" spans="2:6" ht="12.75">
      <c r="B1524" s="160" t="s">
        <v>1163</v>
      </c>
      <c r="C1524" s="164" t="s">
        <v>1968</v>
      </c>
      <c r="D1524" s="161">
        <v>7086000</v>
      </c>
      <c r="E1524" s="161">
        <v>2547038</v>
      </c>
      <c r="F1524" s="161">
        <v>4538962</v>
      </c>
    </row>
    <row r="1525" spans="2:6" ht="12.75">
      <c r="B1525" s="160" t="s">
        <v>1164</v>
      </c>
      <c r="C1525" s="164" t="s">
        <v>1165</v>
      </c>
      <c r="D1525" s="161">
        <v>2494000</v>
      </c>
      <c r="E1525" s="161">
        <v>495548</v>
      </c>
      <c r="F1525" s="161">
        <v>1998452</v>
      </c>
    </row>
    <row r="1526" spans="2:6" ht="12.75">
      <c r="B1526" s="160" t="s">
        <v>1166</v>
      </c>
      <c r="C1526" s="164" t="s">
        <v>1167</v>
      </c>
      <c r="D1526" s="161">
        <v>1622000</v>
      </c>
      <c r="E1526" s="161">
        <v>583023</v>
      </c>
      <c r="F1526" s="161">
        <v>1038977</v>
      </c>
    </row>
    <row r="1527" spans="2:6" ht="12.75">
      <c r="B1527" s="160" t="s">
        <v>1168</v>
      </c>
      <c r="C1527" s="164" t="s">
        <v>1169</v>
      </c>
      <c r="D1527" s="161">
        <v>9087190</v>
      </c>
      <c r="E1527" s="161">
        <v>1782203</v>
      </c>
      <c r="F1527" s="161">
        <v>7304987</v>
      </c>
    </row>
    <row r="1528" spans="2:6" ht="12.75">
      <c r="B1528" s="160" t="s">
        <v>1170</v>
      </c>
      <c r="C1528" s="164" t="s">
        <v>1171</v>
      </c>
      <c r="D1528" s="161">
        <v>54860398</v>
      </c>
      <c r="E1528" s="161">
        <v>19211388</v>
      </c>
      <c r="F1528" s="161">
        <v>35649010</v>
      </c>
    </row>
    <row r="1529" spans="2:6" ht="12.75">
      <c r="B1529" s="160" t="s">
        <v>1172</v>
      </c>
      <c r="C1529" s="164"/>
      <c r="D1529" s="161">
        <v>207342709</v>
      </c>
      <c r="E1529" s="161">
        <v>29493626</v>
      </c>
      <c r="F1529" s="161">
        <v>177849083</v>
      </c>
    </row>
    <row r="1530" spans="2:6" ht="12.75">
      <c r="B1530" s="160" t="s">
        <v>1173</v>
      </c>
      <c r="C1530" s="164" t="s">
        <v>1174</v>
      </c>
      <c r="D1530" s="161">
        <v>13952205</v>
      </c>
      <c r="E1530" s="161">
        <v>4784238</v>
      </c>
      <c r="F1530" s="161">
        <v>9167967</v>
      </c>
    </row>
    <row r="1531" spans="2:6" ht="12.75">
      <c r="B1531" s="160" t="s">
        <v>1175</v>
      </c>
      <c r="C1531" s="164" t="s">
        <v>1176</v>
      </c>
      <c r="D1531" s="161">
        <v>4723000</v>
      </c>
      <c r="E1531" s="161">
        <v>2160987</v>
      </c>
      <c r="F1531" s="161">
        <v>2562013</v>
      </c>
    </row>
    <row r="1532" spans="2:6" ht="12.75">
      <c r="B1532" s="160" t="s">
        <v>1177</v>
      </c>
      <c r="C1532" s="164" t="s">
        <v>1178</v>
      </c>
      <c r="D1532" s="161">
        <v>16872000</v>
      </c>
      <c r="E1532" s="161">
        <v>6064584</v>
      </c>
      <c r="F1532" s="161">
        <v>10807416</v>
      </c>
    </row>
    <row r="1533" spans="2:6" ht="12.75">
      <c r="B1533" s="160" t="s">
        <v>1179</v>
      </c>
      <c r="C1533" s="164" t="s">
        <v>1180</v>
      </c>
      <c r="D1533" s="161">
        <v>3075000</v>
      </c>
      <c r="E1533" s="161">
        <v>1105298</v>
      </c>
      <c r="F1533" s="161">
        <v>1969702</v>
      </c>
    </row>
    <row r="1534" spans="2:6" ht="12.75">
      <c r="B1534" s="160" t="s">
        <v>1181</v>
      </c>
      <c r="C1534" s="164" t="s">
        <v>1182</v>
      </c>
      <c r="D1534" s="161">
        <v>1451286</v>
      </c>
      <c r="E1534" s="161">
        <v>375996</v>
      </c>
      <c r="F1534" s="161">
        <v>1075290</v>
      </c>
    </row>
    <row r="1535" spans="2:6" ht="12.75">
      <c r="B1535" s="160" t="s">
        <v>1183</v>
      </c>
      <c r="C1535" s="164" t="s">
        <v>1184</v>
      </c>
      <c r="D1535" s="161">
        <v>7562735</v>
      </c>
      <c r="E1535" s="161">
        <v>2507491</v>
      </c>
      <c r="F1535" s="161">
        <v>5055244</v>
      </c>
    </row>
    <row r="1536" spans="2:6" ht="12.75">
      <c r="B1536" s="160" t="s">
        <v>1185</v>
      </c>
      <c r="C1536" s="164" t="s">
        <v>1186</v>
      </c>
      <c r="D1536" s="161">
        <v>1660300</v>
      </c>
      <c r="E1536" s="161">
        <v>596784</v>
      </c>
      <c r="F1536" s="161">
        <v>1063516</v>
      </c>
    </row>
    <row r="1537" spans="2:6" ht="12.75">
      <c r="B1537" s="160" t="s">
        <v>1187</v>
      </c>
      <c r="C1537" s="164" t="s">
        <v>1188</v>
      </c>
      <c r="D1537" s="161">
        <v>276000</v>
      </c>
      <c r="E1537" s="161">
        <v>111707</v>
      </c>
      <c r="F1537" s="161">
        <v>164293</v>
      </c>
    </row>
    <row r="1538" spans="2:6" ht="12.75">
      <c r="B1538" s="160" t="s">
        <v>1189</v>
      </c>
      <c r="C1538" s="164" t="s">
        <v>1190</v>
      </c>
      <c r="D1538" s="161">
        <v>6198575</v>
      </c>
      <c r="E1538" s="161">
        <v>1908085</v>
      </c>
      <c r="F1538" s="161">
        <v>4290490</v>
      </c>
    </row>
    <row r="1539" spans="2:6" ht="12.75">
      <c r="B1539" s="160" t="s">
        <v>1191</v>
      </c>
      <c r="C1539" s="164" t="s">
        <v>1192</v>
      </c>
      <c r="D1539" s="161">
        <v>173271</v>
      </c>
      <c r="E1539" s="161">
        <v>96644</v>
      </c>
      <c r="F1539" s="161">
        <v>76627</v>
      </c>
    </row>
    <row r="1540" spans="2:6" ht="12.75">
      <c r="B1540" s="160" t="s">
        <v>1193</v>
      </c>
      <c r="C1540" s="164" t="s">
        <v>1039</v>
      </c>
      <c r="D1540" s="161">
        <v>58984422</v>
      </c>
      <c r="E1540" s="161">
        <v>22458418</v>
      </c>
      <c r="F1540" s="161">
        <v>36526004</v>
      </c>
    </row>
    <row r="1541" spans="2:6" ht="12.75">
      <c r="B1541" s="160" t="s">
        <v>1194</v>
      </c>
      <c r="C1541" s="164" t="s">
        <v>1871</v>
      </c>
      <c r="D1541" s="161">
        <v>1420600</v>
      </c>
      <c r="E1541" s="161">
        <v>597595</v>
      </c>
      <c r="F1541" s="161">
        <v>823005</v>
      </c>
    </row>
    <row r="1542" spans="2:6" ht="12.75">
      <c r="B1542" s="160" t="s">
        <v>1195</v>
      </c>
      <c r="C1542" s="164" t="s">
        <v>1196</v>
      </c>
      <c r="D1542" s="161">
        <v>9423127</v>
      </c>
      <c r="E1542" s="161">
        <v>3385065</v>
      </c>
      <c r="F1542" s="161">
        <v>6038062</v>
      </c>
    </row>
    <row r="1543" spans="2:6" ht="12.75">
      <c r="B1543" s="160" t="s">
        <v>1197</v>
      </c>
      <c r="C1543" s="164" t="s">
        <v>1198</v>
      </c>
      <c r="D1543" s="161">
        <v>4454909</v>
      </c>
      <c r="E1543" s="161">
        <v>982999</v>
      </c>
      <c r="F1543" s="161">
        <v>3471910</v>
      </c>
    </row>
    <row r="1544" spans="2:6" ht="12.75">
      <c r="B1544" s="160" t="s">
        <v>1199</v>
      </c>
      <c r="C1544" s="164" t="s">
        <v>1200</v>
      </c>
      <c r="D1544" s="161">
        <v>395000</v>
      </c>
      <c r="E1544" s="161">
        <v>141983</v>
      </c>
      <c r="F1544" s="161">
        <v>253017</v>
      </c>
    </row>
    <row r="1545" spans="2:6" ht="12.75">
      <c r="B1545" s="160" t="s">
        <v>1201</v>
      </c>
      <c r="C1545" s="164" t="s">
        <v>1202</v>
      </c>
      <c r="D1545" s="161">
        <v>3109320</v>
      </c>
      <c r="E1545" s="161">
        <v>1438152</v>
      </c>
      <c r="F1545" s="161">
        <v>1671168</v>
      </c>
    </row>
    <row r="1546" spans="2:6" ht="12.75">
      <c r="B1546" s="160" t="s">
        <v>1203</v>
      </c>
      <c r="C1546" s="164" t="s">
        <v>1204</v>
      </c>
      <c r="D1546" s="161">
        <v>21812239</v>
      </c>
      <c r="E1546" s="161">
        <v>6311833</v>
      </c>
      <c r="F1546" s="161">
        <v>15500406</v>
      </c>
    </row>
    <row r="1547" spans="2:6" ht="12.75">
      <c r="B1547" s="160" t="s">
        <v>1205</v>
      </c>
      <c r="C1547" s="164" t="s">
        <v>1186</v>
      </c>
      <c r="D1547" s="161">
        <v>8021000</v>
      </c>
      <c r="E1547" s="161">
        <v>3489359</v>
      </c>
      <c r="F1547" s="161">
        <v>4531641</v>
      </c>
    </row>
    <row r="1548" spans="2:6" ht="12.75">
      <c r="B1548" s="160" t="s">
        <v>1206</v>
      </c>
      <c r="C1548" s="164" t="s">
        <v>1207</v>
      </c>
      <c r="D1548" s="161">
        <v>6711716</v>
      </c>
      <c r="E1548" s="161">
        <v>1246418</v>
      </c>
      <c r="F1548" s="161">
        <v>5465298</v>
      </c>
    </row>
    <row r="1549" spans="2:6" ht="12.75">
      <c r="B1549" s="160" t="s">
        <v>1208</v>
      </c>
      <c r="C1549" s="164" t="s">
        <v>1209</v>
      </c>
      <c r="D1549" s="161">
        <v>23876127</v>
      </c>
      <c r="E1549" s="161">
        <v>6288906</v>
      </c>
      <c r="F1549" s="161">
        <v>17587221</v>
      </c>
    </row>
    <row r="1550" spans="2:6" ht="12.75">
      <c r="B1550" s="160" t="s">
        <v>1210</v>
      </c>
      <c r="C1550" s="164" t="s">
        <v>1211</v>
      </c>
      <c r="D1550" s="161">
        <v>1865000</v>
      </c>
      <c r="E1550" s="161">
        <v>670364</v>
      </c>
      <c r="F1550" s="161">
        <v>1194636</v>
      </c>
    </row>
    <row r="1551" spans="2:6" ht="12.75">
      <c r="B1551" s="160" t="s">
        <v>1212</v>
      </c>
      <c r="C1551" s="164" t="s">
        <v>1213</v>
      </c>
      <c r="D1551" s="161">
        <v>29471475</v>
      </c>
      <c r="E1551" s="161">
        <v>10206741</v>
      </c>
      <c r="F1551" s="161">
        <v>19264734</v>
      </c>
    </row>
    <row r="1552" spans="2:6" ht="12.75">
      <c r="B1552" s="160" t="s">
        <v>1214</v>
      </c>
      <c r="C1552" s="164" t="s">
        <v>1215</v>
      </c>
      <c r="D1552" s="161">
        <v>4852171</v>
      </c>
      <c r="E1552" s="161">
        <v>995511</v>
      </c>
      <c r="F1552" s="161">
        <v>3856660</v>
      </c>
    </row>
    <row r="1553" spans="2:6" ht="12.75">
      <c r="B1553" s="160" t="s">
        <v>1216</v>
      </c>
      <c r="C1553" s="164" t="s">
        <v>1217</v>
      </c>
      <c r="D1553" s="161">
        <v>8215000</v>
      </c>
      <c r="E1553" s="161">
        <v>2952851</v>
      </c>
      <c r="F1553" s="161">
        <v>5262149</v>
      </c>
    </row>
    <row r="1554" spans="2:6" ht="12.75">
      <c r="B1554" s="160" t="s">
        <v>1218</v>
      </c>
      <c r="C1554" s="164" t="s">
        <v>1219</v>
      </c>
      <c r="D1554" s="161">
        <v>11374775</v>
      </c>
      <c r="E1554" s="161">
        <v>3503870</v>
      </c>
      <c r="F1554" s="161">
        <v>7870905</v>
      </c>
    </row>
    <row r="1555" spans="2:6" ht="12.75">
      <c r="B1555" s="160" t="s">
        <v>1220</v>
      </c>
      <c r="C1555" s="164" t="s">
        <v>1221</v>
      </c>
      <c r="D1555" s="161">
        <v>71000</v>
      </c>
      <c r="E1555" s="161">
        <v>25520</v>
      </c>
      <c r="F1555" s="161">
        <v>45480</v>
      </c>
    </row>
    <row r="1556" spans="2:6" ht="12.75">
      <c r="B1556" s="160" t="s">
        <v>1222</v>
      </c>
      <c r="C1556" s="164" t="s">
        <v>1223</v>
      </c>
      <c r="D1556" s="161">
        <v>14483000</v>
      </c>
      <c r="E1556" s="161">
        <v>5042551</v>
      </c>
      <c r="F1556" s="162">
        <v>9440449</v>
      </c>
    </row>
    <row r="1557" spans="2:6" ht="12.75">
      <c r="B1557" s="160" t="s">
        <v>1224</v>
      </c>
      <c r="C1557" s="164" t="s">
        <v>1225</v>
      </c>
      <c r="D1557" s="161">
        <v>75036712</v>
      </c>
      <c r="E1557" s="161">
        <v>11554771</v>
      </c>
      <c r="F1557" s="161">
        <v>63481941</v>
      </c>
    </row>
    <row r="1558" spans="2:6" ht="12.75">
      <c r="B1558" s="160" t="s">
        <v>1226</v>
      </c>
      <c r="C1558" s="164" t="s">
        <v>1227</v>
      </c>
      <c r="D1558" s="161">
        <v>7172685</v>
      </c>
      <c r="E1558" s="161">
        <v>2437361</v>
      </c>
      <c r="F1558" s="161">
        <v>4735324</v>
      </c>
    </row>
    <row r="1559" spans="2:6" ht="12.75">
      <c r="B1559" s="160" t="s">
        <v>1228</v>
      </c>
      <c r="C1559" s="164" t="s">
        <v>1229</v>
      </c>
      <c r="D1559" s="161">
        <v>22970358</v>
      </c>
      <c r="E1559" s="161">
        <v>8256615</v>
      </c>
      <c r="F1559" s="161">
        <v>14713743</v>
      </c>
    </row>
    <row r="1560" spans="2:6" ht="12.75">
      <c r="B1560" s="160" t="s">
        <v>1230</v>
      </c>
      <c r="C1560" s="164" t="s">
        <v>1231</v>
      </c>
      <c r="D1560" s="161">
        <v>13312481</v>
      </c>
      <c r="E1560" s="161">
        <v>5213883</v>
      </c>
      <c r="F1560" s="161">
        <v>8098598</v>
      </c>
    </row>
    <row r="1561" spans="2:6" ht="12.75">
      <c r="B1561" s="160" t="s">
        <v>1232</v>
      </c>
      <c r="C1561" s="164" t="s">
        <v>1233</v>
      </c>
      <c r="D1561" s="161">
        <v>14683118</v>
      </c>
      <c r="E1561" s="161">
        <v>5118950</v>
      </c>
      <c r="F1561" s="161">
        <v>9564168</v>
      </c>
    </row>
    <row r="1562" spans="2:6" ht="12.75">
      <c r="B1562" s="160" t="s">
        <v>1234</v>
      </c>
      <c r="C1562" s="164" t="s">
        <v>1235</v>
      </c>
      <c r="D1562" s="161">
        <v>3936765</v>
      </c>
      <c r="E1562" s="161">
        <v>1167891</v>
      </c>
      <c r="F1562" s="161">
        <v>2768874</v>
      </c>
    </row>
    <row r="1563" spans="2:6" ht="12.75">
      <c r="B1563" s="160" t="s">
        <v>1236</v>
      </c>
      <c r="C1563" s="164" t="s">
        <v>1237</v>
      </c>
      <c r="D1563" s="161">
        <v>17691827</v>
      </c>
      <c r="E1563" s="161">
        <v>3677920</v>
      </c>
      <c r="F1563" s="161">
        <v>14013907</v>
      </c>
    </row>
    <row r="1564" spans="2:6" ht="12.75">
      <c r="B1564" s="160" t="s">
        <v>1238</v>
      </c>
      <c r="C1564" s="164" t="s">
        <v>2090</v>
      </c>
      <c r="D1564" s="161">
        <v>16016445</v>
      </c>
      <c r="E1564" s="161">
        <v>2039144</v>
      </c>
      <c r="F1564" s="161">
        <v>13977301</v>
      </c>
    </row>
    <row r="1565" spans="2:6" ht="12.75">
      <c r="B1565" s="160" t="s">
        <v>1239</v>
      </c>
      <c r="C1565" s="164" t="s">
        <v>1240</v>
      </c>
      <c r="D1565" s="161">
        <v>3072328</v>
      </c>
      <c r="E1565" s="161">
        <v>1004554</v>
      </c>
      <c r="F1565" s="161">
        <v>2067774</v>
      </c>
    </row>
    <row r="1566" spans="2:6" ht="12.75">
      <c r="B1566" s="160" t="s">
        <v>1241</v>
      </c>
      <c r="C1566" s="164" t="s">
        <v>1242</v>
      </c>
      <c r="D1566" s="161">
        <v>371000</v>
      </c>
      <c r="E1566" s="161">
        <v>133354</v>
      </c>
      <c r="F1566" s="161">
        <v>237646</v>
      </c>
    </row>
    <row r="1567" spans="2:6" ht="12.75">
      <c r="B1567" s="160" t="s">
        <v>1243</v>
      </c>
      <c r="C1567" s="164" t="s">
        <v>1244</v>
      </c>
      <c r="D1567" s="161">
        <v>3955000</v>
      </c>
      <c r="E1567" s="161">
        <v>1421609</v>
      </c>
      <c r="F1567" s="161">
        <v>2533391</v>
      </c>
    </row>
    <row r="1568" spans="2:6" ht="12.75">
      <c r="B1568" s="160" t="s">
        <v>1245</v>
      </c>
      <c r="C1568" s="164" t="s">
        <v>1246</v>
      </c>
      <c r="D1568" s="161">
        <v>4808990</v>
      </c>
      <c r="E1568" s="161">
        <v>1530989</v>
      </c>
      <c r="F1568" s="161">
        <v>3278001</v>
      </c>
    </row>
    <row r="1569" spans="2:6" ht="12.75">
      <c r="B1569" s="160" t="s">
        <v>1247</v>
      </c>
      <c r="C1569" s="164" t="s">
        <v>1248</v>
      </c>
      <c r="D1569" s="161">
        <v>3491298</v>
      </c>
      <c r="E1569" s="161">
        <v>1577860</v>
      </c>
      <c r="F1569" s="161">
        <v>1913438</v>
      </c>
    </row>
    <row r="1570" spans="2:6" ht="12.75">
      <c r="B1570" s="160" t="s">
        <v>1249</v>
      </c>
      <c r="C1570" s="164" t="s">
        <v>1250</v>
      </c>
      <c r="D1570" s="161">
        <v>1320360</v>
      </c>
      <c r="E1570" s="161">
        <v>485371</v>
      </c>
      <c r="F1570" s="161">
        <v>834989</v>
      </c>
    </row>
    <row r="1571" spans="2:6" ht="12.75">
      <c r="B1571" s="160" t="s">
        <v>1251</v>
      </c>
      <c r="C1571" s="164" t="s">
        <v>1252</v>
      </c>
      <c r="D1571" s="161">
        <v>1083546</v>
      </c>
      <c r="E1571" s="161">
        <v>322595</v>
      </c>
      <c r="F1571" s="161">
        <v>760951</v>
      </c>
    </row>
    <row r="1572" spans="2:6" ht="12.75">
      <c r="B1572" s="160" t="s">
        <v>1253</v>
      </c>
      <c r="C1572" s="164" t="s">
        <v>1254</v>
      </c>
      <c r="D1572" s="161">
        <v>3401000</v>
      </c>
      <c r="E1572" s="161">
        <v>1222477</v>
      </c>
      <c r="F1572" s="161">
        <v>2178523</v>
      </c>
    </row>
    <row r="1573" spans="2:6" ht="12.75">
      <c r="B1573" s="160" t="s">
        <v>1255</v>
      </c>
      <c r="C1573" s="164" t="s">
        <v>1256</v>
      </c>
      <c r="D1573" s="161">
        <v>7852000</v>
      </c>
      <c r="E1573" s="161">
        <v>3529072</v>
      </c>
      <c r="F1573" s="161">
        <v>4322928</v>
      </c>
    </row>
    <row r="1574" spans="2:6" ht="12.75">
      <c r="B1574" s="160" t="s">
        <v>1257</v>
      </c>
      <c r="C1574" s="164" t="s">
        <v>1258</v>
      </c>
      <c r="D1574" s="161">
        <v>16072731</v>
      </c>
      <c r="E1574" s="161">
        <v>5868462</v>
      </c>
      <c r="F1574" s="161">
        <v>10204269</v>
      </c>
    </row>
    <row r="1575" spans="2:6" ht="12.75">
      <c r="B1575" s="160" t="s">
        <v>1259</v>
      </c>
      <c r="C1575" s="164" t="s">
        <v>1260</v>
      </c>
      <c r="D1575" s="161">
        <v>4822000</v>
      </c>
      <c r="E1575" s="161">
        <v>2210613</v>
      </c>
      <c r="F1575" s="161">
        <v>2611387</v>
      </c>
    </row>
    <row r="1576" spans="2:6" ht="12.75">
      <c r="B1576" s="160" t="s">
        <v>1261</v>
      </c>
      <c r="C1576" s="164" t="s">
        <v>1262</v>
      </c>
      <c r="D1576" s="161">
        <v>2097000</v>
      </c>
      <c r="E1576" s="161">
        <v>753759</v>
      </c>
      <c r="F1576" s="161">
        <v>1343241</v>
      </c>
    </row>
    <row r="1577" spans="2:6" ht="12.75">
      <c r="B1577" s="160" t="s">
        <v>1263</v>
      </c>
      <c r="C1577" s="164" t="s">
        <v>1264</v>
      </c>
      <c r="D1577" s="161">
        <v>153885</v>
      </c>
      <c r="E1577" s="161">
        <v>55308</v>
      </c>
      <c r="F1577" s="161">
        <v>98577</v>
      </c>
    </row>
    <row r="1578" spans="2:6" ht="12.75">
      <c r="B1578" s="160" t="s">
        <v>1265</v>
      </c>
      <c r="C1578" s="164" t="s">
        <v>1266</v>
      </c>
      <c r="D1578" s="161">
        <v>23504433</v>
      </c>
      <c r="E1578" s="161">
        <v>8407101</v>
      </c>
      <c r="F1578" s="161">
        <v>15097332</v>
      </c>
    </row>
    <row r="1579" spans="2:6" ht="12.75">
      <c r="B1579" s="160" t="s">
        <v>1267</v>
      </c>
      <c r="C1579" s="164" t="s">
        <v>1268</v>
      </c>
      <c r="D1579" s="161">
        <v>1735581</v>
      </c>
      <c r="E1579" s="161">
        <v>456553</v>
      </c>
      <c r="F1579" s="161">
        <v>1279028</v>
      </c>
    </row>
    <row r="1580" spans="2:6" ht="12.75">
      <c r="B1580" s="160" t="s">
        <v>1269</v>
      </c>
      <c r="C1580" s="164" t="s">
        <v>1270</v>
      </c>
      <c r="D1580" s="161">
        <v>19391508</v>
      </c>
      <c r="E1580" s="161">
        <v>7409965</v>
      </c>
      <c r="F1580" s="161">
        <v>11981543</v>
      </c>
    </row>
    <row r="1581" spans="2:6" ht="12.75">
      <c r="B1581" s="160" t="s">
        <v>1271</v>
      </c>
      <c r="C1581" s="164" t="s">
        <v>1272</v>
      </c>
      <c r="D1581" s="161">
        <v>28998</v>
      </c>
      <c r="E1581" s="161">
        <v>10426</v>
      </c>
      <c r="F1581" s="161">
        <v>18572</v>
      </c>
    </row>
    <row r="1582" spans="2:6" ht="12.75">
      <c r="B1582" s="160" t="s">
        <v>1273</v>
      </c>
      <c r="C1582" s="164" t="s">
        <v>1274</v>
      </c>
      <c r="D1582" s="161">
        <v>10771029</v>
      </c>
      <c r="E1582" s="161">
        <v>3871602</v>
      </c>
      <c r="F1582" s="161">
        <v>6899427</v>
      </c>
    </row>
    <row r="1583" spans="2:6" ht="12.75">
      <c r="B1583" s="160" t="s">
        <v>1275</v>
      </c>
      <c r="C1583" s="164" t="s">
        <v>1276</v>
      </c>
      <c r="D1583" s="161">
        <v>2368170</v>
      </c>
      <c r="E1583" s="161">
        <v>508584</v>
      </c>
      <c r="F1583" s="161">
        <v>1859586</v>
      </c>
    </row>
    <row r="1584" spans="2:6" ht="12.75">
      <c r="B1584" s="160" t="s">
        <v>1277</v>
      </c>
      <c r="C1584" s="164" t="s">
        <v>1278</v>
      </c>
      <c r="D1584" s="161">
        <v>8251790</v>
      </c>
      <c r="E1584" s="161">
        <v>2834988</v>
      </c>
      <c r="F1584" s="161">
        <v>5416802</v>
      </c>
    </row>
    <row r="1585" spans="2:6" ht="12.75">
      <c r="B1585" s="160" t="s">
        <v>1279</v>
      </c>
      <c r="C1585" s="164" t="s">
        <v>1280</v>
      </c>
      <c r="D1585" s="161">
        <v>4610945</v>
      </c>
      <c r="E1585" s="161">
        <v>1652457</v>
      </c>
      <c r="F1585" s="161">
        <v>2958488</v>
      </c>
    </row>
    <row r="1586" spans="2:6" ht="12.75">
      <c r="B1586" s="160" t="s">
        <v>1281</v>
      </c>
      <c r="C1586" s="164" t="s">
        <v>1282</v>
      </c>
      <c r="D1586" s="161">
        <v>6502449</v>
      </c>
      <c r="E1586" s="161">
        <v>2297053</v>
      </c>
      <c r="F1586" s="161">
        <v>4205396</v>
      </c>
    </row>
    <row r="1587" spans="2:6" ht="12.75">
      <c r="B1587" s="160" t="s">
        <v>1283</v>
      </c>
      <c r="C1587" s="164" t="s">
        <v>1893</v>
      </c>
      <c r="D1587" s="161">
        <v>684000</v>
      </c>
      <c r="E1587" s="161">
        <v>169164</v>
      </c>
      <c r="F1587" s="161">
        <v>514836</v>
      </c>
    </row>
    <row r="1588" spans="2:6" ht="12.75">
      <c r="B1588" s="160" t="s">
        <v>1284</v>
      </c>
      <c r="C1588" s="164" t="s">
        <v>1285</v>
      </c>
      <c r="D1588" s="161">
        <v>5941000</v>
      </c>
      <c r="E1588" s="161">
        <v>2135472</v>
      </c>
      <c r="F1588" s="161">
        <v>3805528</v>
      </c>
    </row>
    <row r="1589" spans="2:6" ht="12.75">
      <c r="B1589" s="160" t="s">
        <v>1286</v>
      </c>
      <c r="C1589" s="164" t="s">
        <v>1287</v>
      </c>
      <c r="D1589" s="161">
        <v>5815000</v>
      </c>
      <c r="E1589" s="161">
        <v>2090186</v>
      </c>
      <c r="F1589" s="161">
        <v>3724814</v>
      </c>
    </row>
    <row r="1590" spans="2:6" ht="12.75">
      <c r="B1590" s="160" t="s">
        <v>1288</v>
      </c>
      <c r="C1590" s="164" t="s">
        <v>1289</v>
      </c>
      <c r="D1590" s="161">
        <v>6494000</v>
      </c>
      <c r="E1590" s="161">
        <v>2334249</v>
      </c>
      <c r="F1590" s="161">
        <v>4159751</v>
      </c>
    </row>
    <row r="1591" spans="2:6" ht="12.75">
      <c r="B1591" s="160" t="s">
        <v>1290</v>
      </c>
      <c r="C1591" s="164" t="s">
        <v>1291</v>
      </c>
      <c r="D1591" s="161">
        <v>10707000</v>
      </c>
      <c r="E1591" s="161">
        <v>4705033</v>
      </c>
      <c r="F1591" s="161">
        <v>6001967</v>
      </c>
    </row>
    <row r="1592" spans="2:6" ht="12.75">
      <c r="B1592" s="160" t="s">
        <v>1292</v>
      </c>
      <c r="C1592" s="164"/>
      <c r="D1592" s="161">
        <v>34631251</v>
      </c>
      <c r="E1592" s="161">
        <v>3114681</v>
      </c>
      <c r="F1592" s="161">
        <v>31516570</v>
      </c>
    </row>
    <row r="1593" spans="2:6" ht="12.75">
      <c r="B1593" s="160" t="s">
        <v>1293</v>
      </c>
      <c r="C1593" s="164" t="s">
        <v>1018</v>
      </c>
      <c r="D1593" s="161">
        <v>449200</v>
      </c>
      <c r="E1593" s="161">
        <v>69941</v>
      </c>
      <c r="F1593" s="161">
        <v>379259</v>
      </c>
    </row>
    <row r="1594" spans="2:6" ht="12.75">
      <c r="B1594" s="160" t="s">
        <v>1294</v>
      </c>
      <c r="C1594" s="164" t="s">
        <v>1295</v>
      </c>
      <c r="D1594" s="161">
        <v>81864364</v>
      </c>
      <c r="E1594" s="161">
        <v>18851028</v>
      </c>
      <c r="F1594" s="161">
        <v>63013336</v>
      </c>
    </row>
    <row r="1595" spans="2:6" ht="12.75">
      <c r="B1595" s="160" t="s">
        <v>1296</v>
      </c>
      <c r="C1595" s="164" t="s">
        <v>1297</v>
      </c>
      <c r="D1595" s="161">
        <v>4460883</v>
      </c>
      <c r="E1595" s="161">
        <v>956347</v>
      </c>
      <c r="F1595" s="161">
        <v>3504536</v>
      </c>
    </row>
    <row r="1596" spans="2:6" ht="12.75">
      <c r="B1596" s="160" t="s">
        <v>1298</v>
      </c>
      <c r="C1596" s="164" t="s">
        <v>1299</v>
      </c>
      <c r="D1596" s="161">
        <v>15218523</v>
      </c>
      <c r="E1596" s="161">
        <v>3787107</v>
      </c>
      <c r="F1596" s="161">
        <v>11431416</v>
      </c>
    </row>
    <row r="1597" spans="2:6" ht="12.75">
      <c r="B1597" s="160" t="s">
        <v>1300</v>
      </c>
      <c r="C1597" s="164" t="s">
        <v>1301</v>
      </c>
      <c r="D1597" s="161">
        <v>537000</v>
      </c>
      <c r="E1597" s="161">
        <v>193022</v>
      </c>
      <c r="F1597" s="161">
        <v>343978</v>
      </c>
    </row>
    <row r="1598" spans="2:6" ht="12.75">
      <c r="B1598" s="160" t="s">
        <v>1302</v>
      </c>
      <c r="C1598" s="164" t="s">
        <v>1303</v>
      </c>
      <c r="D1598" s="161">
        <v>1943405</v>
      </c>
      <c r="E1598" s="161">
        <v>417345</v>
      </c>
      <c r="F1598" s="161">
        <v>1526060</v>
      </c>
    </row>
    <row r="1599" spans="2:6" ht="12.75">
      <c r="B1599" s="160" t="s">
        <v>1304</v>
      </c>
      <c r="C1599" s="164" t="s">
        <v>1305</v>
      </c>
      <c r="D1599" s="161">
        <v>4128000</v>
      </c>
      <c r="E1599" s="161">
        <v>1668829</v>
      </c>
      <c r="F1599" s="161">
        <v>2459171</v>
      </c>
    </row>
    <row r="1600" spans="2:6" ht="12.75">
      <c r="B1600" s="160" t="s">
        <v>1306</v>
      </c>
      <c r="C1600" s="164" t="s">
        <v>1307</v>
      </c>
      <c r="D1600" s="161">
        <v>3052000</v>
      </c>
      <c r="E1600" s="161">
        <v>1097029</v>
      </c>
      <c r="F1600" s="161">
        <v>1954971</v>
      </c>
    </row>
    <row r="1601" spans="2:6" ht="12.75">
      <c r="B1601" s="160" t="s">
        <v>1308</v>
      </c>
      <c r="C1601" s="164" t="s">
        <v>1309</v>
      </c>
      <c r="D1601" s="161">
        <v>7408000</v>
      </c>
      <c r="E1601" s="161">
        <v>2662785</v>
      </c>
      <c r="F1601" s="161">
        <v>4745215</v>
      </c>
    </row>
    <row r="1602" spans="2:6" ht="12.75">
      <c r="B1602" s="160" t="s">
        <v>1310</v>
      </c>
      <c r="C1602" s="164" t="s">
        <v>1311</v>
      </c>
      <c r="D1602" s="161">
        <v>3103274</v>
      </c>
      <c r="E1602" s="161">
        <v>781637</v>
      </c>
      <c r="F1602" s="161">
        <v>2321637</v>
      </c>
    </row>
    <row r="1603" spans="2:6" ht="12.75">
      <c r="B1603" s="160" t="s">
        <v>1312</v>
      </c>
      <c r="C1603" s="164" t="s">
        <v>1313</v>
      </c>
      <c r="D1603" s="161">
        <v>14038695</v>
      </c>
      <c r="E1603" s="161">
        <v>5046174</v>
      </c>
      <c r="F1603" s="161">
        <v>8992521</v>
      </c>
    </row>
    <row r="1604" spans="2:6" ht="12.75">
      <c r="B1604" s="160" t="s">
        <v>1314</v>
      </c>
      <c r="C1604" s="164" t="s">
        <v>1315</v>
      </c>
      <c r="D1604" s="161">
        <v>71497692</v>
      </c>
      <c r="E1604" s="161">
        <v>15344613</v>
      </c>
      <c r="F1604" s="161">
        <v>56153079</v>
      </c>
    </row>
    <row r="1605" spans="2:6" ht="12.75">
      <c r="B1605" s="160" t="s">
        <v>1316</v>
      </c>
      <c r="C1605" s="164" t="s">
        <v>1086</v>
      </c>
      <c r="D1605" s="161">
        <v>42867747</v>
      </c>
      <c r="E1605" s="161">
        <v>5881739</v>
      </c>
      <c r="F1605" s="161">
        <v>36986008</v>
      </c>
    </row>
    <row r="1606" spans="2:6" ht="12.75">
      <c r="B1606" s="160" t="s">
        <v>1317</v>
      </c>
      <c r="D1606" s="161">
        <v>168224950</v>
      </c>
      <c r="E1606" s="161">
        <v>23670184</v>
      </c>
      <c r="F1606" s="161">
        <v>144554766</v>
      </c>
    </row>
    <row r="1607" spans="2:6" ht="12.75">
      <c r="B1607" s="160" t="s">
        <v>1318</v>
      </c>
      <c r="C1607" s="164" t="s">
        <v>1319</v>
      </c>
      <c r="D1607" s="161">
        <v>16355343</v>
      </c>
      <c r="E1607" s="161">
        <v>3584127</v>
      </c>
      <c r="F1607" s="161">
        <v>12771216</v>
      </c>
    </row>
    <row r="1608" spans="2:6" ht="12.75">
      <c r="B1608" s="160" t="s">
        <v>1320</v>
      </c>
      <c r="C1608" s="164" t="s">
        <v>1321</v>
      </c>
      <c r="D1608" s="161">
        <v>5673000</v>
      </c>
      <c r="E1608" s="161">
        <v>2039141</v>
      </c>
      <c r="F1608" s="161">
        <v>3633859</v>
      </c>
    </row>
    <row r="1609" spans="2:6" ht="12.75">
      <c r="B1609" s="160" t="s">
        <v>1322</v>
      </c>
      <c r="C1609" s="164" t="s">
        <v>1323</v>
      </c>
      <c r="D1609" s="161">
        <v>6328570</v>
      </c>
      <c r="E1609" s="161">
        <v>593107</v>
      </c>
      <c r="F1609" s="161">
        <v>5735463</v>
      </c>
    </row>
    <row r="1610" spans="2:6" ht="12.75">
      <c r="B1610" s="160" t="s">
        <v>1324</v>
      </c>
      <c r="C1610" s="164" t="s">
        <v>1325</v>
      </c>
      <c r="D1610" s="161">
        <v>25201500</v>
      </c>
      <c r="E1610" s="161">
        <v>4392152</v>
      </c>
      <c r="F1610" s="161">
        <v>20809348</v>
      </c>
    </row>
    <row r="1611" spans="2:6" ht="12.75">
      <c r="B1611" s="160" t="s">
        <v>1326</v>
      </c>
      <c r="C1611" s="164" t="s">
        <v>1323</v>
      </c>
      <c r="D1611" s="161">
        <v>1387000</v>
      </c>
      <c r="E1611" s="161">
        <v>748605</v>
      </c>
      <c r="F1611" s="161">
        <v>638395</v>
      </c>
    </row>
    <row r="1612" spans="2:6" ht="12.75">
      <c r="B1612" s="160" t="s">
        <v>1327</v>
      </c>
      <c r="C1612" s="164" t="s">
        <v>1328</v>
      </c>
      <c r="D1612" s="161">
        <v>34511422</v>
      </c>
      <c r="E1612" s="161">
        <v>7940705</v>
      </c>
      <c r="F1612" s="161">
        <v>26570717</v>
      </c>
    </row>
    <row r="1613" spans="2:6" ht="12.75">
      <c r="B1613" s="160" t="s">
        <v>1329</v>
      </c>
      <c r="C1613" s="164" t="s">
        <v>1158</v>
      </c>
      <c r="D1613" s="161">
        <v>12338089</v>
      </c>
      <c r="E1613" s="161">
        <v>4432417</v>
      </c>
      <c r="F1613" s="161">
        <v>7905672</v>
      </c>
    </row>
    <row r="1614" spans="2:6" ht="12.75">
      <c r="B1614" s="160" t="s">
        <v>1330</v>
      </c>
      <c r="C1614" s="164" t="s">
        <v>1331</v>
      </c>
      <c r="D1614" s="161">
        <v>8839947</v>
      </c>
      <c r="E1614" s="161">
        <v>3231921</v>
      </c>
      <c r="F1614" s="161">
        <v>5608026</v>
      </c>
    </row>
    <row r="1615" spans="2:6" ht="12.75">
      <c r="B1615" s="160" t="s">
        <v>1332</v>
      </c>
      <c r="C1615" s="164" t="s">
        <v>1333</v>
      </c>
      <c r="D1615" s="161">
        <v>5246453</v>
      </c>
      <c r="E1615" s="161">
        <v>1835932</v>
      </c>
      <c r="F1615" s="161">
        <v>3410521</v>
      </c>
    </row>
    <row r="1616" spans="2:6" ht="12.75">
      <c r="B1616" s="160" t="s">
        <v>1334</v>
      </c>
      <c r="C1616" s="164"/>
      <c r="D1616" s="162">
        <v>480000</v>
      </c>
      <c r="E1616" s="162">
        <v>480000</v>
      </c>
      <c r="F1616" s="162">
        <v>0</v>
      </c>
    </row>
    <row r="1617" spans="2:6" ht="12.75">
      <c r="B1617" s="160"/>
      <c r="C1617" s="164"/>
      <c r="D1617" s="166">
        <f>SUM(D1461:D1616)</f>
        <v>2369248537</v>
      </c>
      <c r="E1617" s="166">
        <f>SUM(E1461:E1616)</f>
        <v>672136114</v>
      </c>
      <c r="F1617" s="166">
        <f>SUM(F1461:F1616)</f>
        <v>1697112423</v>
      </c>
    </row>
    <row r="1618" ht="12.75">
      <c r="A1618" s="154" t="s">
        <v>1335</v>
      </c>
    </row>
    <row r="1619" spans="2:6" ht="12.75">
      <c r="B1619" s="160" t="s">
        <v>1336</v>
      </c>
      <c r="C1619" s="164"/>
      <c r="D1619" s="161">
        <v>1309517</v>
      </c>
      <c r="E1619" s="161">
        <v>1309517</v>
      </c>
      <c r="F1619" s="161">
        <v>0</v>
      </c>
    </row>
    <row r="1620" spans="2:6" ht="12.75">
      <c r="B1620" s="160" t="s">
        <v>1337</v>
      </c>
      <c r="C1620" s="164" t="s">
        <v>1018</v>
      </c>
      <c r="D1620" s="161">
        <v>186000</v>
      </c>
      <c r="E1620" s="161">
        <v>186000</v>
      </c>
      <c r="F1620" s="161">
        <v>0</v>
      </c>
    </row>
    <row r="1621" spans="2:6" ht="12.75">
      <c r="B1621" s="160" t="s">
        <v>1338</v>
      </c>
      <c r="C1621" s="164" t="s">
        <v>1339</v>
      </c>
      <c r="D1621" s="161">
        <v>1784076</v>
      </c>
      <c r="E1621" s="161">
        <v>1784076</v>
      </c>
      <c r="F1621" s="161">
        <v>0</v>
      </c>
    </row>
    <row r="1622" spans="2:6" ht="12.75">
      <c r="B1622" s="160"/>
      <c r="C1622" s="164"/>
      <c r="D1622" s="167">
        <f>SUM(D1619:D1621)</f>
        <v>3279593</v>
      </c>
      <c r="E1622" s="167">
        <f>SUM(E1619:E1621)</f>
        <v>3279593</v>
      </c>
      <c r="F1622" s="167">
        <f>SUM(F1619:F1621)</f>
        <v>0</v>
      </c>
    </row>
    <row r="1623" ht="12.75">
      <c r="A1623" s="154" t="s">
        <v>1340</v>
      </c>
    </row>
    <row r="1624" spans="2:6" ht="12.75">
      <c r="B1624" s="160" t="s">
        <v>1341</v>
      </c>
      <c r="C1624" s="164"/>
      <c r="D1624" s="161">
        <v>4008000</v>
      </c>
      <c r="E1624" s="176">
        <v>0</v>
      </c>
      <c r="F1624" s="161">
        <v>4008000</v>
      </c>
    </row>
    <row r="1625" spans="2:6" ht="12.75">
      <c r="B1625" s="160" t="s">
        <v>1342</v>
      </c>
      <c r="C1625" s="164"/>
      <c r="D1625" s="161">
        <v>86974510</v>
      </c>
      <c r="E1625" s="177">
        <v>0</v>
      </c>
      <c r="F1625" s="161">
        <v>86974510</v>
      </c>
    </row>
    <row r="1626" spans="2:6" ht="12.75">
      <c r="B1626" s="160" t="s">
        <v>1343</v>
      </c>
      <c r="C1626" s="164"/>
      <c r="D1626" s="161">
        <v>4445000</v>
      </c>
      <c r="E1626" s="177">
        <v>0</v>
      </c>
      <c r="F1626" s="161">
        <v>4445000</v>
      </c>
    </row>
    <row r="1627" spans="2:6" ht="12.75">
      <c r="B1627" s="160" t="s">
        <v>1344</v>
      </c>
      <c r="C1627" s="164"/>
      <c r="D1627" s="162">
        <v>1650000</v>
      </c>
      <c r="E1627" s="177">
        <v>0</v>
      </c>
      <c r="F1627" s="162">
        <v>1650000</v>
      </c>
    </row>
    <row r="1628" spans="2:6" ht="12.75">
      <c r="B1628" s="160" t="s">
        <v>1345</v>
      </c>
      <c r="C1628" s="164"/>
      <c r="D1628" s="162">
        <v>14064500</v>
      </c>
      <c r="E1628" s="177">
        <v>0</v>
      </c>
      <c r="F1628" s="162">
        <v>14064500</v>
      </c>
    </row>
    <row r="1629" spans="4:6" ht="12.75">
      <c r="D1629" s="163">
        <f>SUM(D1624:D1628)</f>
        <v>111142010</v>
      </c>
      <c r="E1629" s="163">
        <f>SUM(E1624:E1628)</f>
        <v>0</v>
      </c>
      <c r="F1629" s="163">
        <f>SUM(F1624:F1628)</f>
        <v>111142010</v>
      </c>
    </row>
    <row r="1631" ht="12.75">
      <c r="A1631" s="154" t="s">
        <v>1346</v>
      </c>
    </row>
    <row r="1632" spans="2:6" ht="12.75">
      <c r="B1632" s="160" t="s">
        <v>1347</v>
      </c>
      <c r="C1632" s="164"/>
      <c r="D1632" s="161">
        <v>250000</v>
      </c>
      <c r="E1632" s="177">
        <v>0</v>
      </c>
      <c r="F1632" s="161">
        <v>250000</v>
      </c>
    </row>
    <row r="1633" spans="2:6" ht="12.75">
      <c r="B1633" s="160" t="s">
        <v>1348</v>
      </c>
      <c r="C1633" s="164"/>
      <c r="D1633" s="161">
        <v>100000</v>
      </c>
      <c r="E1633" s="177">
        <v>0</v>
      </c>
      <c r="F1633" s="161">
        <v>100000</v>
      </c>
    </row>
    <row r="1634" spans="2:6" ht="12.75">
      <c r="B1634" s="160" t="s">
        <v>1349</v>
      </c>
      <c r="C1634" s="164"/>
      <c r="D1634" s="161">
        <v>500000</v>
      </c>
      <c r="E1634" s="177">
        <v>0</v>
      </c>
      <c r="F1634" s="161">
        <v>500000</v>
      </c>
    </row>
    <row r="1635" spans="2:6" ht="12.75">
      <c r="B1635" s="160" t="s">
        <v>1350</v>
      </c>
      <c r="C1635" s="164"/>
      <c r="D1635" s="161">
        <v>42588000</v>
      </c>
      <c r="E1635" s="177">
        <v>0</v>
      </c>
      <c r="F1635" s="161">
        <v>42588000</v>
      </c>
    </row>
    <row r="1636" spans="2:6" ht="12.75">
      <c r="B1636" s="160" t="s">
        <v>1351</v>
      </c>
      <c r="D1636" s="162">
        <v>930000</v>
      </c>
      <c r="E1636" s="162">
        <v>0</v>
      </c>
      <c r="F1636" s="162">
        <v>930000</v>
      </c>
    </row>
    <row r="1637" spans="4:6" ht="12.75">
      <c r="D1637" s="163">
        <f>SUM(D1632:D1636)</f>
        <v>44368000</v>
      </c>
      <c r="E1637" s="163">
        <f>SUM(E1632:E1635)</f>
        <v>0</v>
      </c>
      <c r="F1637" s="161">
        <f>SUM(F1632:F1636)</f>
        <v>44368000</v>
      </c>
    </row>
    <row r="1638" ht="12.75">
      <c r="F1638" s="163"/>
    </row>
    <row r="1639" spans="2:6" ht="12.75">
      <c r="B1639" s="154" t="s">
        <v>1352</v>
      </c>
      <c r="F1639" s="163">
        <f>SUM(F1637,F1629,F1459,F1453,F1448,F1617)</f>
        <v>1990423220</v>
      </c>
    </row>
    <row r="1640" spans="2:6" ht="12.75">
      <c r="B1640" s="154"/>
      <c r="F1640" s="154"/>
    </row>
    <row r="1641" spans="2:6" ht="12.75">
      <c r="B1641" s="154"/>
      <c r="F1641" s="163"/>
    </row>
    <row r="1642" spans="2:6" ht="12.75">
      <c r="B1642" s="154" t="s">
        <v>1353</v>
      </c>
      <c r="F1642" s="163">
        <f>F1639+F1116+F715</f>
        <v>5226861136</v>
      </c>
    </row>
    <row r="1643" ht="12.75">
      <c r="B1643" s="154"/>
    </row>
    <row r="1645" ht="12.75">
      <c r="A1645" s="155" t="s">
        <v>1354</v>
      </c>
    </row>
    <row r="1646" ht="12.75">
      <c r="A1646" s="155" t="s">
        <v>1821</v>
      </c>
    </row>
    <row r="1647" ht="12.75">
      <c r="B1647" s="155" t="s">
        <v>1355</v>
      </c>
    </row>
    <row r="1648" ht="12.75">
      <c r="B1648" s="155" t="s">
        <v>1356</v>
      </c>
    </row>
    <row r="1649" ht="12.75">
      <c r="B1649" s="155" t="s">
        <v>1357</v>
      </c>
    </row>
    <row r="1650" ht="12.75">
      <c r="B1650" s="155" t="s">
        <v>1358</v>
      </c>
    </row>
    <row r="1651" ht="12.75">
      <c r="B1651" s="155" t="s">
        <v>1359</v>
      </c>
    </row>
    <row r="1652" ht="12.75">
      <c r="B1652" s="155" t="s">
        <v>1360</v>
      </c>
    </row>
    <row r="1653" ht="12.75">
      <c r="B1653" s="155" t="s">
        <v>1361</v>
      </c>
    </row>
    <row r="1654" ht="12.75">
      <c r="B1654" s="155" t="s">
        <v>1362</v>
      </c>
    </row>
    <row r="1655" ht="12.75">
      <c r="B1655" s="155" t="s">
        <v>1363</v>
      </c>
    </row>
    <row r="1656" ht="12.75">
      <c r="B1656" s="155" t="s">
        <v>1364</v>
      </c>
    </row>
    <row r="1657" ht="12.75">
      <c r="B1657" s="155" t="s">
        <v>1365</v>
      </c>
    </row>
    <row r="1658" ht="12.75">
      <c r="B1658" s="155" t="s">
        <v>1366</v>
      </c>
    </row>
    <row r="1659" ht="12.75">
      <c r="B1659" s="155" t="s">
        <v>1367</v>
      </c>
    </row>
    <row r="1660" ht="12.75">
      <c r="B1660" s="155" t="s">
        <v>1368</v>
      </c>
    </row>
    <row r="1661" ht="12.75">
      <c r="B1661" s="155" t="s">
        <v>1369</v>
      </c>
    </row>
    <row r="1662" ht="12.75">
      <c r="B1662" s="155" t="s">
        <v>1370</v>
      </c>
    </row>
    <row r="1663" ht="12.75">
      <c r="B1663" s="155" t="s">
        <v>1371</v>
      </c>
    </row>
    <row r="1664" ht="12.75">
      <c r="B1664" s="155" t="s">
        <v>1372</v>
      </c>
    </row>
  </sheetData>
  <sheetProtection/>
  <printOptions gridLines="1" headings="1"/>
  <pageMargins left="0.7874015748031497" right="0.7874015748031497" top="1.4566929133858268" bottom="0.984251968503937" header="0.5118110236220472" footer="0.5118110236220472"/>
  <pageSetup horizontalDpi="300" verticalDpi="300" orientation="portrait" paperSize="9" scale="80" r:id="rId1"/>
  <headerFooter alignWithMargins="0">
    <oddHeader>&amp;C
&amp;"Arial,Félkövér"Kimutatás
Vésztő Város Önkormányzatának vagyonáról
2014 év &amp;R18. melléklet a 6/2015.(IV.30.) önkormányzati rendelethez
Adatok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view="pageLayout" workbookViewId="0" topLeftCell="A1">
      <selection activeCell="E35" sqref="E35"/>
    </sheetView>
  </sheetViews>
  <sheetFormatPr defaultColWidth="9.140625" defaultRowHeight="12.75"/>
  <cols>
    <col min="1" max="1" width="4.8515625" style="101" customWidth="1"/>
    <col min="2" max="2" width="38.28125" style="102" customWidth="1"/>
    <col min="3" max="3" width="9.28125" style="102" customWidth="1"/>
    <col min="4" max="4" width="9.8515625" style="103" customWidth="1"/>
    <col min="5" max="5" width="8.7109375" style="103" customWidth="1"/>
    <col min="6" max="6" width="9.8515625" style="103" customWidth="1"/>
    <col min="7" max="7" width="9.7109375" style="103" customWidth="1"/>
    <col min="8" max="8" width="8.7109375" style="103" customWidth="1"/>
    <col min="9" max="9" width="9.7109375" style="103" customWidth="1"/>
    <col min="10" max="10" width="10.28125" style="103" customWidth="1"/>
    <col min="11" max="17" width="8.7109375" style="103" customWidth="1"/>
    <col min="18" max="18" width="8.7109375" style="108" customWidth="1"/>
    <col min="19" max="20" width="8.7109375" style="107" customWidth="1"/>
    <col min="21" max="16384" width="9.140625" style="72" customWidth="1"/>
  </cols>
  <sheetData>
    <row r="1" spans="1:11" s="74" customFormat="1" ht="23.25" customHeight="1">
      <c r="A1" s="178" t="s">
        <v>1763</v>
      </c>
      <c r="B1" s="179" t="s">
        <v>1389</v>
      </c>
      <c r="C1" s="178" t="s">
        <v>1419</v>
      </c>
      <c r="D1" s="180"/>
      <c r="E1" s="180"/>
      <c r="F1" s="186" t="s">
        <v>1455</v>
      </c>
      <c r="G1" s="180"/>
      <c r="H1" s="180"/>
      <c r="I1" s="178" t="s">
        <v>1456</v>
      </c>
      <c r="J1" s="180"/>
      <c r="K1" s="180"/>
    </row>
    <row r="2" spans="1:11" s="74" customFormat="1" ht="26.25" customHeight="1">
      <c r="A2" s="178"/>
      <c r="B2" s="179"/>
      <c r="C2" s="53" t="s">
        <v>1397</v>
      </c>
      <c r="D2" s="53" t="s">
        <v>1398</v>
      </c>
      <c r="E2" s="53" t="s">
        <v>1387</v>
      </c>
      <c r="F2" s="53" t="s">
        <v>1397</v>
      </c>
      <c r="G2" s="53" t="s">
        <v>1398</v>
      </c>
      <c r="H2" s="53" t="s">
        <v>1387</v>
      </c>
      <c r="I2" s="53" t="s">
        <v>1397</v>
      </c>
      <c r="J2" s="53" t="s">
        <v>1398</v>
      </c>
      <c r="K2" s="53" t="s">
        <v>1387</v>
      </c>
    </row>
    <row r="3" spans="1:11" s="74" customFormat="1" ht="12" customHeight="1">
      <c r="A3" s="97" t="s">
        <v>1653</v>
      </c>
      <c r="B3" s="97" t="s">
        <v>1482</v>
      </c>
      <c r="E3" s="104"/>
      <c r="F3" s="104"/>
      <c r="H3" s="104"/>
      <c r="I3" s="104"/>
      <c r="J3" s="104"/>
      <c r="K3" s="104"/>
    </row>
    <row r="4" spans="1:11" s="74" customFormat="1" ht="12">
      <c r="A4" s="97">
        <v>1</v>
      </c>
      <c r="B4" s="97" t="s">
        <v>1457</v>
      </c>
      <c r="C4" s="74">
        <v>117283</v>
      </c>
      <c r="D4" s="104">
        <v>109539</v>
      </c>
      <c r="E4" s="104">
        <v>95475</v>
      </c>
      <c r="F4" s="104"/>
      <c r="G4" s="104">
        <v>40</v>
      </c>
      <c r="H4" s="104">
        <v>40</v>
      </c>
      <c r="I4" s="104"/>
      <c r="K4" s="104"/>
    </row>
    <row r="5" spans="1:11" s="74" customFormat="1" ht="12" customHeight="1">
      <c r="A5" s="97">
        <v>2</v>
      </c>
      <c r="B5" s="97" t="s">
        <v>1643</v>
      </c>
      <c r="C5" s="74">
        <v>44891</v>
      </c>
      <c r="D5" s="104">
        <v>87654</v>
      </c>
      <c r="E5" s="104">
        <v>79922</v>
      </c>
      <c r="F5" s="104">
        <v>1208</v>
      </c>
      <c r="G5" s="104">
        <v>21</v>
      </c>
      <c r="H5" s="104">
        <v>21</v>
      </c>
      <c r="I5" s="104"/>
      <c r="J5" s="104">
        <v>200</v>
      </c>
      <c r="K5" s="104">
        <v>200</v>
      </c>
    </row>
    <row r="6" spans="1:11" s="74" customFormat="1" ht="24.75" customHeight="1">
      <c r="A6" s="97">
        <v>3</v>
      </c>
      <c r="B6" s="97" t="s">
        <v>1483</v>
      </c>
      <c r="C6" s="74">
        <v>0</v>
      </c>
      <c r="D6" s="104">
        <v>6872</v>
      </c>
      <c r="E6" s="104">
        <v>5383</v>
      </c>
      <c r="F6" s="104"/>
      <c r="G6" s="104">
        <v>1208</v>
      </c>
      <c r="H6" s="104">
        <v>1185</v>
      </c>
      <c r="I6" s="104"/>
      <c r="J6" s="104"/>
      <c r="K6" s="104"/>
    </row>
    <row r="7" spans="1:11" s="74" customFormat="1" ht="15.75" customHeight="1">
      <c r="A7" s="97">
        <v>4</v>
      </c>
      <c r="B7" s="97" t="s">
        <v>1488</v>
      </c>
      <c r="C7" s="74">
        <v>728737</v>
      </c>
      <c r="D7" s="104">
        <v>1170638</v>
      </c>
      <c r="E7" s="104">
        <v>1158722</v>
      </c>
      <c r="F7" s="105"/>
      <c r="G7" s="104">
        <v>16204</v>
      </c>
      <c r="H7" s="104">
        <v>10044</v>
      </c>
      <c r="I7" s="104">
        <v>5387</v>
      </c>
      <c r="J7" s="104">
        <v>4675</v>
      </c>
      <c r="K7" s="104">
        <v>4179</v>
      </c>
    </row>
    <row r="8" spans="1:11" s="135" customFormat="1" ht="15.75" customHeight="1">
      <c r="A8" s="134"/>
      <c r="B8" s="134" t="s">
        <v>1640</v>
      </c>
      <c r="C8" s="135">
        <v>585240</v>
      </c>
      <c r="D8" s="124">
        <v>581080</v>
      </c>
      <c r="E8" s="124">
        <v>581080</v>
      </c>
      <c r="F8" s="124"/>
      <c r="G8" s="124"/>
      <c r="H8" s="124"/>
      <c r="I8" s="124"/>
      <c r="J8" s="124"/>
      <c r="K8" s="124"/>
    </row>
    <row r="9" spans="1:11" s="74" customFormat="1" ht="12" customHeight="1">
      <c r="A9" s="97"/>
      <c r="B9" s="99" t="s">
        <v>1489</v>
      </c>
      <c r="C9" s="106">
        <f>SUM(C4:C7)</f>
        <v>890911</v>
      </c>
      <c r="D9" s="105">
        <f>SUM(D4:D7)</f>
        <v>1374703</v>
      </c>
      <c r="E9" s="105">
        <f>SUM(E4:E7)</f>
        <v>1339502</v>
      </c>
      <c r="F9" s="105">
        <f aca="true" t="shared" si="0" ref="F9:K9">SUM(F4:F7)</f>
        <v>1208</v>
      </c>
      <c r="G9" s="105">
        <f t="shared" si="0"/>
        <v>17473</v>
      </c>
      <c r="H9" s="105">
        <f t="shared" si="0"/>
        <v>11290</v>
      </c>
      <c r="I9" s="105">
        <f t="shared" si="0"/>
        <v>5387</v>
      </c>
      <c r="J9" s="105">
        <f t="shared" si="0"/>
        <v>4875</v>
      </c>
      <c r="K9" s="105">
        <f t="shared" si="0"/>
        <v>4379</v>
      </c>
    </row>
    <row r="10" spans="1:11" s="74" customFormat="1" ht="12" customHeight="1">
      <c r="A10" s="97" t="s">
        <v>1375</v>
      </c>
      <c r="B10" s="97" t="s">
        <v>1490</v>
      </c>
      <c r="D10" s="104"/>
      <c r="E10" s="104"/>
      <c r="F10" s="104"/>
      <c r="G10" s="104"/>
      <c r="H10" s="104"/>
      <c r="I10" s="104"/>
      <c r="J10" s="104"/>
      <c r="K10" s="104"/>
    </row>
    <row r="11" spans="1:11" s="74" customFormat="1" ht="12" customHeight="1">
      <c r="A11" s="97">
        <v>5</v>
      </c>
      <c r="B11" s="97" t="s">
        <v>1431</v>
      </c>
      <c r="C11" s="74">
        <v>43055</v>
      </c>
      <c r="D11" s="104">
        <v>190</v>
      </c>
      <c r="E11" s="104">
        <v>0</v>
      </c>
      <c r="F11" s="104"/>
      <c r="G11" s="104"/>
      <c r="H11" s="104"/>
      <c r="I11" s="104"/>
      <c r="J11" s="104"/>
      <c r="K11" s="104"/>
    </row>
    <row r="12" spans="1:11" s="74" customFormat="1" ht="24" customHeight="1">
      <c r="A12" s="97">
        <v>6</v>
      </c>
      <c r="B12" s="97" t="s">
        <v>1491</v>
      </c>
      <c r="C12" s="74">
        <v>212708</v>
      </c>
      <c r="D12" s="104">
        <v>222098</v>
      </c>
      <c r="E12" s="104">
        <v>140344</v>
      </c>
      <c r="F12" s="104"/>
      <c r="G12" s="104"/>
      <c r="H12" s="104"/>
      <c r="I12" s="104"/>
      <c r="J12" s="104"/>
      <c r="K12" s="104"/>
    </row>
    <row r="13" spans="1:11" s="74" customFormat="1" ht="24" customHeight="1">
      <c r="A13" s="97">
        <v>7</v>
      </c>
      <c r="B13" s="97" t="s">
        <v>1492</v>
      </c>
      <c r="C13" s="74">
        <v>517595</v>
      </c>
      <c r="D13" s="104">
        <v>871812</v>
      </c>
      <c r="E13" s="104">
        <v>546333</v>
      </c>
      <c r="F13" s="105"/>
      <c r="G13" s="104"/>
      <c r="H13" s="105"/>
      <c r="I13" s="105"/>
      <c r="J13" s="104"/>
      <c r="K13" s="105"/>
    </row>
    <row r="14" spans="1:11" s="135" customFormat="1" ht="14.25" customHeight="1">
      <c r="A14" s="134"/>
      <c r="B14" s="134" t="s">
        <v>1752</v>
      </c>
      <c r="C14" s="135">
        <v>0</v>
      </c>
      <c r="D14" s="124">
        <v>134273</v>
      </c>
      <c r="E14" s="124">
        <v>134273</v>
      </c>
      <c r="F14" s="151"/>
      <c r="G14" s="124"/>
      <c r="H14" s="151"/>
      <c r="I14" s="151"/>
      <c r="J14" s="124"/>
      <c r="K14" s="151"/>
    </row>
    <row r="15" spans="1:11" s="74" customFormat="1" ht="12" customHeight="1">
      <c r="A15" s="97"/>
      <c r="B15" s="99" t="s">
        <v>1493</v>
      </c>
      <c r="C15" s="106">
        <f>SUM(C11:C13)</f>
        <v>773358</v>
      </c>
      <c r="D15" s="106">
        <f aca="true" t="shared" si="1" ref="D15:K15">SUM(D11:D13)</f>
        <v>1094100</v>
      </c>
      <c r="E15" s="106">
        <f t="shared" si="1"/>
        <v>686677</v>
      </c>
      <c r="F15" s="106">
        <f t="shared" si="1"/>
        <v>0</v>
      </c>
      <c r="G15" s="106">
        <f t="shared" si="1"/>
        <v>0</v>
      </c>
      <c r="H15" s="106">
        <f t="shared" si="1"/>
        <v>0</v>
      </c>
      <c r="I15" s="106">
        <f t="shared" si="1"/>
        <v>0</v>
      </c>
      <c r="J15" s="106">
        <f t="shared" si="1"/>
        <v>0</v>
      </c>
      <c r="K15" s="106">
        <f t="shared" si="1"/>
        <v>0</v>
      </c>
    </row>
    <row r="16" spans="1:11" s="74" customFormat="1" ht="12" customHeight="1">
      <c r="A16" s="97" t="s">
        <v>1494</v>
      </c>
      <c r="B16" s="97" t="s">
        <v>1495</v>
      </c>
      <c r="D16" s="104"/>
      <c r="E16" s="104"/>
      <c r="F16" s="104"/>
      <c r="G16" s="104"/>
      <c r="H16" s="104"/>
      <c r="I16" s="104"/>
      <c r="J16" s="104"/>
      <c r="K16" s="104"/>
    </row>
    <row r="17" spans="1:11" s="74" customFormat="1" ht="12" customHeight="1">
      <c r="A17" s="97"/>
      <c r="B17" s="97" t="s">
        <v>1496</v>
      </c>
      <c r="D17" s="104"/>
      <c r="E17" s="104"/>
      <c r="F17" s="104"/>
      <c r="G17" s="104"/>
      <c r="H17" s="104"/>
      <c r="I17" s="104"/>
      <c r="J17" s="104"/>
      <c r="K17" s="104"/>
    </row>
    <row r="18" spans="1:11" s="74" customFormat="1" ht="12" customHeight="1">
      <c r="A18" s="97">
        <v>8</v>
      </c>
      <c r="B18" s="97" t="s">
        <v>1497</v>
      </c>
      <c r="C18" s="74">
        <v>74751</v>
      </c>
      <c r="D18" s="104">
        <f>74751+18-1</f>
        <v>74768</v>
      </c>
      <c r="E18" s="104">
        <v>74768</v>
      </c>
      <c r="F18" s="104">
        <v>607</v>
      </c>
      <c r="G18" s="104">
        <f>607+1</f>
        <v>608</v>
      </c>
      <c r="H18" s="104">
        <v>396</v>
      </c>
      <c r="I18" s="104">
        <v>100</v>
      </c>
      <c r="J18" s="104">
        <v>100</v>
      </c>
      <c r="K18" s="104">
        <v>20</v>
      </c>
    </row>
    <row r="19" spans="1:11" s="74" customFormat="1" ht="12" customHeight="1">
      <c r="A19" s="97">
        <v>9</v>
      </c>
      <c r="B19" s="97" t="s">
        <v>1498</v>
      </c>
      <c r="C19" s="74">
        <v>0</v>
      </c>
      <c r="D19" s="104">
        <v>0</v>
      </c>
      <c r="E19" s="104"/>
      <c r="F19" s="104"/>
      <c r="G19" s="104"/>
      <c r="H19" s="104"/>
      <c r="I19" s="104"/>
      <c r="J19" s="104"/>
      <c r="K19" s="104"/>
    </row>
    <row r="20" spans="1:11" s="74" customFormat="1" ht="12" customHeight="1">
      <c r="A20" s="97">
        <v>10</v>
      </c>
      <c r="B20" s="97" t="s">
        <v>1499</v>
      </c>
      <c r="C20" s="74">
        <v>0</v>
      </c>
      <c r="D20" s="104">
        <v>15843</v>
      </c>
      <c r="E20" s="104">
        <v>15842</v>
      </c>
      <c r="F20" s="104"/>
      <c r="G20" s="104"/>
      <c r="H20" s="104"/>
      <c r="I20" s="104"/>
      <c r="J20" s="104"/>
      <c r="K20" s="104"/>
    </row>
    <row r="21" spans="1:10" s="74" customFormat="1" ht="24" customHeight="1">
      <c r="A21" s="97"/>
      <c r="B21" s="97" t="s">
        <v>1500</v>
      </c>
      <c r="D21" s="104"/>
      <c r="E21" s="104"/>
      <c r="F21" s="104"/>
      <c r="G21" s="104"/>
      <c r="J21" s="104"/>
    </row>
    <row r="22" spans="1:11" s="74" customFormat="1" ht="12" customHeight="1">
      <c r="A22" s="97">
        <v>11</v>
      </c>
      <c r="B22" s="97" t="s">
        <v>1497</v>
      </c>
      <c r="C22" s="74">
        <v>13755</v>
      </c>
      <c r="D22" s="104">
        <f>13755+1</f>
        <v>13756</v>
      </c>
      <c r="E22" s="104">
        <v>13756</v>
      </c>
      <c r="F22" s="104"/>
      <c r="H22" s="104"/>
      <c r="I22" s="104"/>
      <c r="K22" s="104"/>
    </row>
    <row r="23" spans="1:11" s="74" customFormat="1" ht="12" customHeight="1">
      <c r="A23" s="97">
        <v>12</v>
      </c>
      <c r="B23" s="97" t="s">
        <v>1498</v>
      </c>
      <c r="C23" s="74">
        <v>0</v>
      </c>
      <c r="D23" s="104"/>
      <c r="E23" s="104"/>
      <c r="F23" s="104"/>
      <c r="G23" s="104"/>
      <c r="H23" s="104"/>
      <c r="I23" s="104"/>
      <c r="J23" s="104"/>
      <c r="K23" s="104"/>
    </row>
    <row r="24" spans="1:11" s="74" customFormat="1" ht="24" customHeight="1">
      <c r="A24" s="97"/>
      <c r="B24" s="97" t="s">
        <v>1501</v>
      </c>
      <c r="D24" s="104"/>
      <c r="E24" s="104"/>
      <c r="F24" s="104"/>
      <c r="G24" s="104"/>
      <c r="H24" s="104"/>
      <c r="I24" s="104"/>
      <c r="J24" s="104"/>
      <c r="K24" s="104"/>
    </row>
    <row r="25" spans="1:11" s="74" customFormat="1" ht="12" customHeight="1">
      <c r="A25" s="97">
        <v>13</v>
      </c>
      <c r="B25" s="97" t="s">
        <v>1502</v>
      </c>
      <c r="D25" s="104"/>
      <c r="E25" s="104"/>
      <c r="F25" s="104"/>
      <c r="G25" s="104"/>
      <c r="H25" s="104"/>
      <c r="I25" s="104"/>
      <c r="J25" s="104"/>
      <c r="K25" s="104"/>
    </row>
    <row r="26" spans="1:11" s="74" customFormat="1" ht="12" customHeight="1">
      <c r="A26" s="97">
        <v>14</v>
      </c>
      <c r="B26" s="97" t="s">
        <v>1503</v>
      </c>
      <c r="C26" s="74">
        <v>150000</v>
      </c>
      <c r="D26" s="104">
        <f>150000+80000</f>
        <v>230000</v>
      </c>
      <c r="E26" s="105">
        <v>228351</v>
      </c>
      <c r="F26" s="105"/>
      <c r="G26" s="104"/>
      <c r="H26" s="105"/>
      <c r="I26" s="105"/>
      <c r="J26" s="104"/>
      <c r="K26" s="105"/>
    </row>
    <row r="27" spans="1:11" s="74" customFormat="1" ht="12" customHeight="1">
      <c r="A27" s="97"/>
      <c r="B27" s="99" t="s">
        <v>1773</v>
      </c>
      <c r="C27" s="106">
        <f>SUM(C18:C26)</f>
        <v>238506</v>
      </c>
      <c r="D27" s="106">
        <f aca="true" t="shared" si="2" ref="D27:K27">SUM(D18:D26)</f>
        <v>334367</v>
      </c>
      <c r="E27" s="106">
        <f t="shared" si="2"/>
        <v>332717</v>
      </c>
      <c r="F27" s="106">
        <f t="shared" si="2"/>
        <v>607</v>
      </c>
      <c r="G27" s="106">
        <f t="shared" si="2"/>
        <v>608</v>
      </c>
      <c r="H27" s="106">
        <f t="shared" si="2"/>
        <v>396</v>
      </c>
      <c r="I27" s="106">
        <f t="shared" si="2"/>
        <v>100</v>
      </c>
      <c r="J27" s="106">
        <f t="shared" si="2"/>
        <v>100</v>
      </c>
      <c r="K27" s="106">
        <f t="shared" si="2"/>
        <v>20</v>
      </c>
    </row>
    <row r="28" spans="1:11" s="74" customFormat="1" ht="12" customHeight="1">
      <c r="A28" s="97"/>
      <c r="B28" s="99" t="s">
        <v>1504</v>
      </c>
      <c r="C28" s="106">
        <f>C9+C15+C27</f>
        <v>1902775</v>
      </c>
      <c r="D28" s="106">
        <f aca="true" t="shared" si="3" ref="D28:K28">D9+D15+D27</f>
        <v>2803170</v>
      </c>
      <c r="E28" s="106">
        <f t="shared" si="3"/>
        <v>2358896</v>
      </c>
      <c r="F28" s="106">
        <f t="shared" si="3"/>
        <v>1815</v>
      </c>
      <c r="G28" s="106">
        <f t="shared" si="3"/>
        <v>18081</v>
      </c>
      <c r="H28" s="106">
        <f t="shared" si="3"/>
        <v>11686</v>
      </c>
      <c r="I28" s="106">
        <f t="shared" si="3"/>
        <v>5487</v>
      </c>
      <c r="J28" s="106">
        <f t="shared" si="3"/>
        <v>4975</v>
      </c>
      <c r="K28" s="106">
        <f t="shared" si="3"/>
        <v>4399</v>
      </c>
    </row>
    <row r="29" spans="1:20" ht="23.25" customHeight="1">
      <c r="A29" s="178" t="s">
        <v>1763</v>
      </c>
      <c r="B29" s="179" t="s">
        <v>1389</v>
      </c>
      <c r="C29" s="181" t="s">
        <v>1458</v>
      </c>
      <c r="D29" s="182"/>
      <c r="E29" s="181"/>
      <c r="F29" s="181" t="s">
        <v>1481</v>
      </c>
      <c r="G29" s="183"/>
      <c r="H29" s="183"/>
      <c r="I29" s="184" t="s">
        <v>1652</v>
      </c>
      <c r="J29" s="185"/>
      <c r="K29" s="185"/>
      <c r="L29" s="98"/>
      <c r="M29" s="98"/>
      <c r="N29" s="98"/>
      <c r="O29" s="98"/>
      <c r="P29" s="98"/>
      <c r="Q29" s="98"/>
      <c r="R29" s="100"/>
      <c r="S29" s="73"/>
      <c r="T29" s="73"/>
    </row>
    <row r="30" spans="1:20" ht="26.25" customHeight="1">
      <c r="A30" s="178"/>
      <c r="B30" s="179"/>
      <c r="C30" s="53" t="s">
        <v>1397</v>
      </c>
      <c r="D30" s="53" t="s">
        <v>1398</v>
      </c>
      <c r="E30" s="53" t="s">
        <v>1387</v>
      </c>
      <c r="F30" s="53" t="s">
        <v>1397</v>
      </c>
      <c r="G30" s="53" t="s">
        <v>1398</v>
      </c>
      <c r="H30" s="53" t="s">
        <v>1387</v>
      </c>
      <c r="I30" s="47" t="s">
        <v>1397</v>
      </c>
      <c r="J30" s="47" t="s">
        <v>1398</v>
      </c>
      <c r="K30" s="47" t="s">
        <v>1387</v>
      </c>
      <c r="L30" s="98"/>
      <c r="M30" s="98"/>
      <c r="N30" s="98"/>
      <c r="O30" s="98"/>
      <c r="P30" s="98"/>
      <c r="Q30" s="98"/>
      <c r="R30" s="100"/>
      <c r="S30" s="73"/>
      <c r="T30" s="73"/>
    </row>
    <row r="31" spans="1:20" ht="12">
      <c r="A31" s="97" t="s">
        <v>1653</v>
      </c>
      <c r="B31" s="97" t="s">
        <v>1482</v>
      </c>
      <c r="C31" s="104"/>
      <c r="D31" s="104"/>
      <c r="E31" s="104"/>
      <c r="F31" s="104"/>
      <c r="G31" s="104"/>
      <c r="H31" s="104"/>
      <c r="I31" s="105"/>
      <c r="J31" s="106"/>
      <c r="K31" s="106"/>
      <c r="L31" s="98"/>
      <c r="M31" s="98"/>
      <c r="N31" s="98"/>
      <c r="O31" s="98"/>
      <c r="P31" s="98"/>
      <c r="Q31" s="98"/>
      <c r="R31" s="100"/>
      <c r="S31" s="73"/>
      <c r="T31" s="73"/>
    </row>
    <row r="32" spans="1:20" ht="12">
      <c r="A32" s="97">
        <v>1</v>
      </c>
      <c r="B32" s="97" t="s">
        <v>1457</v>
      </c>
      <c r="C32" s="104"/>
      <c r="D32" s="74"/>
      <c r="E32" s="104"/>
      <c r="F32" s="104"/>
      <c r="G32" s="74"/>
      <c r="H32" s="104"/>
      <c r="I32" s="105">
        <f aca="true" t="shared" si="4" ref="I32:K35">C4+F4+I4+C32+F32</f>
        <v>117283</v>
      </c>
      <c r="J32" s="106">
        <f t="shared" si="4"/>
        <v>109579</v>
      </c>
      <c r="K32" s="106">
        <f t="shared" si="4"/>
        <v>95515</v>
      </c>
      <c r="L32" s="98"/>
      <c r="M32" s="98"/>
      <c r="N32" s="98"/>
      <c r="O32" s="98"/>
      <c r="P32" s="98"/>
      <c r="Q32" s="98"/>
      <c r="R32" s="100"/>
      <c r="S32" s="73"/>
      <c r="T32" s="73"/>
    </row>
    <row r="33" spans="1:20" ht="12">
      <c r="A33" s="97">
        <v>2</v>
      </c>
      <c r="B33" s="97" t="s">
        <v>1643</v>
      </c>
      <c r="C33" s="104">
        <v>1750</v>
      </c>
      <c r="D33" s="104">
        <v>3670</v>
      </c>
      <c r="E33" s="104">
        <v>3669</v>
      </c>
      <c r="F33" s="104">
        <v>45272</v>
      </c>
      <c r="G33" s="104">
        <f>45272+22141+7393</f>
        <v>74806</v>
      </c>
      <c r="H33" s="104">
        <v>71911</v>
      </c>
      <c r="I33" s="105">
        <f t="shared" si="4"/>
        <v>93121</v>
      </c>
      <c r="J33" s="106">
        <f t="shared" si="4"/>
        <v>166351</v>
      </c>
      <c r="K33" s="106">
        <f t="shared" si="4"/>
        <v>155723</v>
      </c>
      <c r="S33" s="73"/>
      <c r="T33" s="73"/>
    </row>
    <row r="34" spans="1:18" ht="24">
      <c r="A34" s="97">
        <v>3</v>
      </c>
      <c r="B34" s="97" t="s">
        <v>1483</v>
      </c>
      <c r="C34" s="104"/>
      <c r="D34" s="104"/>
      <c r="E34" s="104"/>
      <c r="F34" s="104"/>
      <c r="G34" s="104">
        <v>7453</v>
      </c>
      <c r="H34" s="104">
        <v>7453</v>
      </c>
      <c r="I34" s="105">
        <f t="shared" si="4"/>
        <v>0</v>
      </c>
      <c r="J34" s="106">
        <f t="shared" si="4"/>
        <v>15533</v>
      </c>
      <c r="K34" s="106">
        <f t="shared" si="4"/>
        <v>14021</v>
      </c>
      <c r="L34" s="98"/>
      <c r="M34" s="98"/>
      <c r="N34" s="98"/>
      <c r="O34" s="98"/>
      <c r="P34" s="98"/>
      <c r="Q34" s="98"/>
      <c r="R34" s="100"/>
    </row>
    <row r="35" spans="1:20" ht="24">
      <c r="A35" s="97">
        <v>4</v>
      </c>
      <c r="B35" s="97" t="s">
        <v>1488</v>
      </c>
      <c r="C35" s="104">
        <v>8466</v>
      </c>
      <c r="D35" s="104">
        <v>8693</v>
      </c>
      <c r="E35" s="104">
        <v>8693</v>
      </c>
      <c r="F35" s="104">
        <v>2788</v>
      </c>
      <c r="G35" s="104">
        <f>2788+1972</f>
        <v>4760</v>
      </c>
      <c r="H35" s="104">
        <v>4677</v>
      </c>
      <c r="I35" s="104">
        <f t="shared" si="4"/>
        <v>745378</v>
      </c>
      <c r="J35" s="74">
        <f t="shared" si="4"/>
        <v>1204970</v>
      </c>
      <c r="K35" s="74">
        <f t="shared" si="4"/>
        <v>1186315</v>
      </c>
      <c r="L35" s="98"/>
      <c r="M35" s="98"/>
      <c r="N35" s="98"/>
      <c r="O35" s="98"/>
      <c r="P35" s="98"/>
      <c r="Q35" s="98"/>
      <c r="R35" s="98"/>
      <c r="S35" s="96"/>
      <c r="T35" s="96"/>
    </row>
    <row r="36" spans="1:11" ht="12">
      <c r="A36" s="97"/>
      <c r="B36" s="99" t="s">
        <v>1489</v>
      </c>
      <c r="C36" s="105">
        <f>SUM(C33:C35)</f>
        <v>10216</v>
      </c>
      <c r="D36" s="105">
        <f aca="true" t="shared" si="5" ref="D36:K36">SUM(D31:D35)</f>
        <v>12363</v>
      </c>
      <c r="E36" s="105">
        <f t="shared" si="5"/>
        <v>12362</v>
      </c>
      <c r="F36" s="105">
        <f t="shared" si="5"/>
        <v>48060</v>
      </c>
      <c r="G36" s="105">
        <f t="shared" si="5"/>
        <v>87019</v>
      </c>
      <c r="H36" s="105">
        <f t="shared" si="5"/>
        <v>84041</v>
      </c>
      <c r="I36" s="105">
        <f t="shared" si="5"/>
        <v>955782</v>
      </c>
      <c r="J36" s="105">
        <f t="shared" si="5"/>
        <v>1496433</v>
      </c>
      <c r="K36" s="105">
        <f t="shared" si="5"/>
        <v>1451574</v>
      </c>
    </row>
    <row r="37" spans="1:11" ht="14.25" customHeight="1">
      <c r="A37" s="97" t="s">
        <v>1375</v>
      </c>
      <c r="B37" s="97" t="s">
        <v>1490</v>
      </c>
      <c r="C37" s="104"/>
      <c r="D37" s="104"/>
      <c r="E37" s="104"/>
      <c r="F37" s="104"/>
      <c r="G37" s="104"/>
      <c r="H37" s="104"/>
      <c r="I37" s="105">
        <f>C10+F10+I10+C37+F37</f>
        <v>0</v>
      </c>
      <c r="J37" s="106"/>
      <c r="K37" s="106"/>
    </row>
    <row r="38" spans="1:11" ht="12">
      <c r="A38" s="97">
        <v>5</v>
      </c>
      <c r="B38" s="97" t="s">
        <v>1431</v>
      </c>
      <c r="C38" s="104"/>
      <c r="D38" s="104"/>
      <c r="E38" s="104"/>
      <c r="F38" s="104"/>
      <c r="G38" s="104"/>
      <c r="H38" s="104"/>
      <c r="I38" s="105">
        <f>C11+F11+I11+C38+F38</f>
        <v>43055</v>
      </c>
      <c r="J38" s="106">
        <f aca="true" t="shared" si="6" ref="J38:K40">D11+G11+J11+D38+G38</f>
        <v>190</v>
      </c>
      <c r="K38" s="106">
        <f t="shared" si="6"/>
        <v>0</v>
      </c>
    </row>
    <row r="39" spans="1:20" ht="24" customHeight="1">
      <c r="A39" s="97">
        <v>6</v>
      </c>
      <c r="B39" s="97" t="s">
        <v>1491</v>
      </c>
      <c r="C39" s="104"/>
      <c r="D39" s="104"/>
      <c r="E39" s="104"/>
      <c r="F39" s="104"/>
      <c r="G39" s="104"/>
      <c r="H39" s="104"/>
      <c r="I39" s="105">
        <f>C12+F12+I12+C39+F39</f>
        <v>212708</v>
      </c>
      <c r="J39" s="106">
        <f t="shared" si="6"/>
        <v>222098</v>
      </c>
      <c r="K39" s="106">
        <f t="shared" si="6"/>
        <v>140344</v>
      </c>
      <c r="S39" s="73"/>
      <c r="T39" s="73"/>
    </row>
    <row r="40" spans="1:11" ht="21" customHeight="1">
      <c r="A40" s="97">
        <v>7</v>
      </c>
      <c r="B40" s="97" t="s">
        <v>1492</v>
      </c>
      <c r="C40" s="105"/>
      <c r="D40" s="104"/>
      <c r="E40" s="105"/>
      <c r="F40" s="105"/>
      <c r="G40" s="104"/>
      <c r="H40" s="105"/>
      <c r="I40" s="105">
        <f>C13+F13+I13+C40+F40</f>
        <v>517595</v>
      </c>
      <c r="J40" s="106">
        <f t="shared" si="6"/>
        <v>871812</v>
      </c>
      <c r="K40" s="106">
        <f t="shared" si="6"/>
        <v>546333</v>
      </c>
    </row>
    <row r="41" spans="1:11" ht="12">
      <c r="A41" s="97"/>
      <c r="B41" s="99" t="s">
        <v>1493</v>
      </c>
      <c r="C41" s="105">
        <f>SUM(C38:C40)</f>
        <v>0</v>
      </c>
      <c r="D41" s="105">
        <f aca="true" t="shared" si="7" ref="D41:K41">SUM(D38:D40)</f>
        <v>0</v>
      </c>
      <c r="E41" s="105">
        <f t="shared" si="7"/>
        <v>0</v>
      </c>
      <c r="F41" s="105">
        <f t="shared" si="7"/>
        <v>0</v>
      </c>
      <c r="G41" s="105">
        <f t="shared" si="7"/>
        <v>0</v>
      </c>
      <c r="H41" s="105">
        <f t="shared" si="7"/>
        <v>0</v>
      </c>
      <c r="I41" s="105">
        <f aca="true" t="shared" si="8" ref="I41:I54">C15+F15+I15+C41+F41</f>
        <v>773358</v>
      </c>
      <c r="J41" s="105">
        <f t="shared" si="7"/>
        <v>1094100</v>
      </c>
      <c r="K41" s="105">
        <f t="shared" si="7"/>
        <v>686677</v>
      </c>
    </row>
    <row r="42" spans="1:11" ht="12">
      <c r="A42" s="97" t="s">
        <v>1494</v>
      </c>
      <c r="B42" s="97" t="s">
        <v>1495</v>
      </c>
      <c r="C42" s="104"/>
      <c r="D42" s="104"/>
      <c r="E42" s="104"/>
      <c r="F42" s="104"/>
      <c r="G42" s="104"/>
      <c r="H42" s="104"/>
      <c r="I42" s="105">
        <f t="shared" si="8"/>
        <v>0</v>
      </c>
      <c r="J42" s="106"/>
      <c r="K42" s="106"/>
    </row>
    <row r="43" spans="1:11" ht="12.75" customHeight="1">
      <c r="A43" s="97"/>
      <c r="B43" s="97" t="s">
        <v>1496</v>
      </c>
      <c r="C43" s="104"/>
      <c r="D43" s="104"/>
      <c r="E43" s="104"/>
      <c r="F43" s="104"/>
      <c r="G43" s="104"/>
      <c r="H43" s="104"/>
      <c r="I43" s="105">
        <f t="shared" si="8"/>
        <v>0</v>
      </c>
      <c r="J43" s="106"/>
      <c r="K43" s="106"/>
    </row>
    <row r="44" spans="1:11" ht="12">
      <c r="A44" s="97">
        <v>8</v>
      </c>
      <c r="B44" s="97" t="s">
        <v>1497</v>
      </c>
      <c r="C44" s="104">
        <v>4</v>
      </c>
      <c r="D44" s="104">
        <v>4</v>
      </c>
      <c r="E44" s="104">
        <v>2</v>
      </c>
      <c r="F44" s="104">
        <v>1027</v>
      </c>
      <c r="G44" s="104">
        <v>70</v>
      </c>
      <c r="H44" s="104">
        <v>70</v>
      </c>
      <c r="I44" s="105">
        <f t="shared" si="8"/>
        <v>76489</v>
      </c>
      <c r="J44" s="106">
        <f aca="true" t="shared" si="9" ref="J44:K46">D18+G18+J18+D44+G44</f>
        <v>75550</v>
      </c>
      <c r="K44" s="106">
        <f t="shared" si="9"/>
        <v>75256</v>
      </c>
    </row>
    <row r="45" spans="1:11" ht="12">
      <c r="A45" s="97">
        <v>9</v>
      </c>
      <c r="B45" s="97" t="s">
        <v>1498</v>
      </c>
      <c r="C45" s="104"/>
      <c r="D45" s="104"/>
      <c r="E45" s="104"/>
      <c r="F45" s="104"/>
      <c r="G45" s="104">
        <v>957</v>
      </c>
      <c r="H45" s="104">
        <v>957</v>
      </c>
      <c r="I45" s="105">
        <f t="shared" si="8"/>
        <v>0</v>
      </c>
      <c r="J45" s="106">
        <f t="shared" si="9"/>
        <v>957</v>
      </c>
      <c r="K45" s="106">
        <f t="shared" si="9"/>
        <v>957</v>
      </c>
    </row>
    <row r="46" spans="1:11" ht="12">
      <c r="A46" s="97">
        <v>10</v>
      </c>
      <c r="B46" s="97" t="s">
        <v>1499</v>
      </c>
      <c r="C46" s="104"/>
      <c r="D46" s="104"/>
      <c r="E46" s="104"/>
      <c r="F46" s="104"/>
      <c r="G46" s="104"/>
      <c r="H46" s="104"/>
      <c r="I46" s="105">
        <f t="shared" si="8"/>
        <v>0</v>
      </c>
      <c r="J46" s="106">
        <f t="shared" si="9"/>
        <v>15843</v>
      </c>
      <c r="K46" s="106">
        <f t="shared" si="9"/>
        <v>15842</v>
      </c>
    </row>
    <row r="47" spans="1:11" ht="24">
      <c r="A47" s="97"/>
      <c r="B47" s="97" t="s">
        <v>1500</v>
      </c>
      <c r="C47" s="74"/>
      <c r="D47" s="104"/>
      <c r="E47" s="74"/>
      <c r="F47" s="74"/>
      <c r="G47" s="104"/>
      <c r="H47" s="74"/>
      <c r="I47" s="105">
        <f t="shared" si="8"/>
        <v>0</v>
      </c>
      <c r="J47" s="106"/>
      <c r="K47" s="106"/>
    </row>
    <row r="48" spans="1:11" ht="12">
      <c r="A48" s="97">
        <v>11</v>
      </c>
      <c r="B48" s="97" t="s">
        <v>1497</v>
      </c>
      <c r="C48" s="104"/>
      <c r="D48" s="74"/>
      <c r="E48" s="104"/>
      <c r="F48" s="104"/>
      <c r="G48" s="74"/>
      <c r="H48" s="104"/>
      <c r="I48" s="105">
        <f t="shared" si="8"/>
        <v>13755</v>
      </c>
      <c r="J48" s="106">
        <f>D22+G22+J22+D48+G48</f>
        <v>13756</v>
      </c>
      <c r="K48" s="106">
        <f>E22+H22+K22+E48+H48</f>
        <v>13756</v>
      </c>
    </row>
    <row r="49" spans="1:11" ht="12">
      <c r="A49" s="97">
        <v>12</v>
      </c>
      <c r="B49" s="97" t="s">
        <v>1498</v>
      </c>
      <c r="C49" s="104"/>
      <c r="D49" s="104"/>
      <c r="E49" s="104"/>
      <c r="F49" s="104"/>
      <c r="G49" s="104"/>
      <c r="H49" s="104"/>
      <c r="I49" s="105">
        <f t="shared" si="8"/>
        <v>0</v>
      </c>
      <c r="J49" s="106">
        <f>D23+G23+J23+D49+G49</f>
        <v>0</v>
      </c>
      <c r="K49" s="106">
        <f>E23+H23+K23+E49+H49</f>
        <v>0</v>
      </c>
    </row>
    <row r="50" spans="1:11" ht="21.75" customHeight="1">
      <c r="A50" s="97"/>
      <c r="B50" s="97" t="s">
        <v>1501</v>
      </c>
      <c r="C50" s="104"/>
      <c r="D50" s="104"/>
      <c r="E50" s="104"/>
      <c r="F50" s="104"/>
      <c r="G50" s="104"/>
      <c r="H50" s="104"/>
      <c r="I50" s="105">
        <f t="shared" si="8"/>
        <v>0</v>
      </c>
      <c r="J50" s="106"/>
      <c r="K50" s="106"/>
    </row>
    <row r="51" spans="1:11" ht="12">
      <c r="A51" s="97">
        <v>13</v>
      </c>
      <c r="B51" s="97" t="s">
        <v>1502</v>
      </c>
      <c r="C51" s="104"/>
      <c r="D51" s="104"/>
      <c r="E51" s="104"/>
      <c r="F51" s="104"/>
      <c r="G51" s="104"/>
      <c r="H51" s="104"/>
      <c r="I51" s="105">
        <f t="shared" si="8"/>
        <v>0</v>
      </c>
      <c r="J51" s="106">
        <f>D25+G25+J25+D51+G51</f>
        <v>0</v>
      </c>
      <c r="K51" s="106">
        <f>E25+H25+K25+E51+H51</f>
        <v>0</v>
      </c>
    </row>
    <row r="52" spans="1:11" ht="12">
      <c r="A52" s="97">
        <v>14</v>
      </c>
      <c r="B52" s="97" t="s">
        <v>1503</v>
      </c>
      <c r="C52" s="105"/>
      <c r="D52" s="104"/>
      <c r="E52" s="105"/>
      <c r="F52" s="105"/>
      <c r="G52" s="104"/>
      <c r="H52" s="105"/>
      <c r="I52" s="105">
        <f t="shared" si="8"/>
        <v>150000</v>
      </c>
      <c r="J52" s="106">
        <f>D26+G26+J26+D52+G52</f>
        <v>230000</v>
      </c>
      <c r="K52" s="106">
        <f>E26+H26+K26+E52+H52</f>
        <v>228351</v>
      </c>
    </row>
    <row r="53" spans="1:11" ht="12">
      <c r="A53" s="97"/>
      <c r="B53" s="99" t="s">
        <v>1773</v>
      </c>
      <c r="C53" s="105">
        <f>SUM(C44:C52)</f>
        <v>4</v>
      </c>
      <c r="D53" s="105">
        <f>D44+D45+D48+D49+D51+D52+D46</f>
        <v>4</v>
      </c>
      <c r="E53" s="105">
        <f aca="true" t="shared" si="10" ref="E53:K53">E44+E45+E48+E49+E51+E52+E46</f>
        <v>2</v>
      </c>
      <c r="F53" s="105">
        <f t="shared" si="10"/>
        <v>1027</v>
      </c>
      <c r="G53" s="105">
        <f t="shared" si="10"/>
        <v>1027</v>
      </c>
      <c r="H53" s="105">
        <f t="shared" si="10"/>
        <v>1027</v>
      </c>
      <c r="I53" s="105">
        <f t="shared" si="8"/>
        <v>240244</v>
      </c>
      <c r="J53" s="105">
        <f t="shared" si="10"/>
        <v>336106</v>
      </c>
      <c r="K53" s="105">
        <f t="shared" si="10"/>
        <v>334162</v>
      </c>
    </row>
    <row r="54" spans="1:11" ht="12">
      <c r="A54" s="97"/>
      <c r="B54" s="99" t="s">
        <v>1504</v>
      </c>
      <c r="C54" s="105">
        <f>C36+C41+C53</f>
        <v>10220</v>
      </c>
      <c r="D54" s="105">
        <f aca="true" t="shared" si="11" ref="D54:K54">D36+D41+D53</f>
        <v>12367</v>
      </c>
      <c r="E54" s="105">
        <f t="shared" si="11"/>
        <v>12364</v>
      </c>
      <c r="F54" s="105">
        <f t="shared" si="11"/>
        <v>49087</v>
      </c>
      <c r="G54" s="105">
        <f t="shared" si="11"/>
        <v>88046</v>
      </c>
      <c r="H54" s="105">
        <f t="shared" si="11"/>
        <v>85068</v>
      </c>
      <c r="I54" s="105">
        <f t="shared" si="8"/>
        <v>1969384</v>
      </c>
      <c r="J54" s="105">
        <f t="shared" si="11"/>
        <v>2926639</v>
      </c>
      <c r="K54" s="105">
        <f t="shared" si="11"/>
        <v>2472413</v>
      </c>
    </row>
  </sheetData>
  <sheetProtection/>
  <mergeCells count="10">
    <mergeCell ref="A29:A30"/>
    <mergeCell ref="B29:B30"/>
    <mergeCell ref="I1:K1"/>
    <mergeCell ref="C29:E29"/>
    <mergeCell ref="F29:H29"/>
    <mergeCell ref="I29:K29"/>
    <mergeCell ref="A1:A2"/>
    <mergeCell ref="B1:B2"/>
    <mergeCell ref="C1:E1"/>
    <mergeCell ref="F1:H1"/>
  </mergeCells>
  <printOptions gridLines="1" headings="1"/>
  <pageMargins left="0.7874015748031497" right="0.7874015748031497" top="1.2" bottom="0.85" header="0.5118110236220472" footer="0.5118110236220472"/>
  <pageSetup horizontalDpi="300" verticalDpi="300" orientation="landscape" paperSize="9" r:id="rId1"/>
  <headerFooter alignWithMargins="0">
    <oddHeader>&amp;C
&amp;"Arial,Félkövér"&amp;11Vésztő Város Önkormányzat 2014. évi bevételei&amp;R2. melléklet a 6/2015.(IV.30.) önkormányzati rendelethez
Adatok E Ft-ban</oddHeader>
  </headerFooter>
  <ignoredErrors>
    <ignoredError sqref="I36 I41 I53:I54" formula="1"/>
    <ignoredError sqref="C15:E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3.00390625" style="72" customWidth="1"/>
    <col min="2" max="2" width="34.421875" style="72" customWidth="1"/>
    <col min="3" max="12" width="9.8515625" style="72" customWidth="1"/>
    <col min="13" max="15" width="7.421875" style="72" customWidth="1"/>
    <col min="16" max="16" width="6.57421875" style="72" customWidth="1"/>
    <col min="17" max="17" width="6.421875" style="72" customWidth="1"/>
    <col min="18" max="18" width="7.57421875" style="72" customWidth="1"/>
    <col min="19" max="19" width="8.00390625" style="72" customWidth="1"/>
    <col min="20" max="20" width="7.7109375" style="72" customWidth="1"/>
    <col min="21" max="21" width="8.57421875" style="72" customWidth="1"/>
    <col min="22" max="16384" width="9.140625" style="72" customWidth="1"/>
  </cols>
  <sheetData>
    <row r="1" spans="1:11" s="96" customFormat="1" ht="22.5" customHeight="1">
      <c r="A1" s="178" t="s">
        <v>1763</v>
      </c>
      <c r="B1" s="179" t="s">
        <v>1389</v>
      </c>
      <c r="C1" s="178" t="s">
        <v>1419</v>
      </c>
      <c r="D1" s="187"/>
      <c r="E1" s="187"/>
      <c r="F1" s="186" t="s">
        <v>1455</v>
      </c>
      <c r="G1" s="180"/>
      <c r="H1" s="180"/>
      <c r="I1" s="178" t="s">
        <v>1456</v>
      </c>
      <c r="J1" s="180"/>
      <c r="K1" s="180"/>
    </row>
    <row r="2" spans="1:11" s="96" customFormat="1" ht="29.25" customHeight="1">
      <c r="A2" s="178"/>
      <c r="B2" s="179"/>
      <c r="C2" s="53" t="s">
        <v>1397</v>
      </c>
      <c r="D2" s="53" t="s">
        <v>1398</v>
      </c>
      <c r="E2" s="53" t="s">
        <v>1387</v>
      </c>
      <c r="F2" s="53" t="s">
        <v>1397</v>
      </c>
      <c r="G2" s="53" t="s">
        <v>1398</v>
      </c>
      <c r="H2" s="53" t="s">
        <v>1387</v>
      </c>
      <c r="I2" s="53" t="s">
        <v>1397</v>
      </c>
      <c r="J2" s="53" t="s">
        <v>1398</v>
      </c>
      <c r="K2" s="53" t="s">
        <v>1387</v>
      </c>
    </row>
    <row r="3" spans="1:11" s="96" customFormat="1" ht="32.25" customHeight="1">
      <c r="A3" s="96" t="s">
        <v>1505</v>
      </c>
      <c r="B3" s="97" t="s">
        <v>1506</v>
      </c>
      <c r="C3" s="97"/>
      <c r="D3" s="98"/>
      <c r="E3" s="98"/>
      <c r="F3" s="98"/>
      <c r="G3" s="98"/>
      <c r="H3" s="98"/>
      <c r="I3" s="98"/>
      <c r="J3" s="98"/>
      <c r="K3" s="98"/>
    </row>
    <row r="4" spans="1:11" s="96" customFormat="1" ht="12">
      <c r="A4" s="96">
        <v>1</v>
      </c>
      <c r="B4" s="97" t="s">
        <v>1644</v>
      </c>
      <c r="C4" s="74">
        <v>162424</v>
      </c>
      <c r="D4" s="98">
        <v>482621</v>
      </c>
      <c r="E4" s="98">
        <v>407825</v>
      </c>
      <c r="F4" s="98">
        <v>70437</v>
      </c>
      <c r="G4" s="98">
        <v>75971</v>
      </c>
      <c r="H4" s="98">
        <v>68410</v>
      </c>
      <c r="I4" s="98">
        <v>109733</v>
      </c>
      <c r="J4" s="98">
        <v>112159</v>
      </c>
      <c r="K4" s="98">
        <v>107544</v>
      </c>
    </row>
    <row r="5" spans="1:11" s="96" customFormat="1" ht="24">
      <c r="A5" s="96">
        <v>2</v>
      </c>
      <c r="B5" s="97" t="s">
        <v>1507</v>
      </c>
      <c r="C5" s="74">
        <v>24509</v>
      </c>
      <c r="D5" s="98">
        <v>68715</v>
      </c>
      <c r="E5" s="98">
        <v>58661</v>
      </c>
      <c r="F5" s="98">
        <v>19481</v>
      </c>
      <c r="G5" s="98">
        <v>20696</v>
      </c>
      <c r="H5" s="98">
        <v>18681</v>
      </c>
      <c r="I5" s="98">
        <v>28939</v>
      </c>
      <c r="J5" s="98">
        <v>28325</v>
      </c>
      <c r="K5" s="98">
        <v>27558</v>
      </c>
    </row>
    <row r="6" spans="1:11" s="96" customFormat="1" ht="12">
      <c r="A6" s="96">
        <v>3</v>
      </c>
      <c r="B6" s="97" t="s">
        <v>1645</v>
      </c>
      <c r="C6" s="74">
        <v>77199</v>
      </c>
      <c r="D6" s="98">
        <v>179218</v>
      </c>
      <c r="E6" s="98">
        <v>177256</v>
      </c>
      <c r="F6" s="98">
        <v>12252</v>
      </c>
      <c r="G6" s="98">
        <v>22180</v>
      </c>
      <c r="H6" s="98">
        <v>20671</v>
      </c>
      <c r="I6" s="98">
        <v>5656</v>
      </c>
      <c r="J6" s="98">
        <v>7957</v>
      </c>
      <c r="K6" s="98">
        <v>7506</v>
      </c>
    </row>
    <row r="7" spans="1:11" s="96" customFormat="1" ht="12">
      <c r="A7" s="96">
        <v>4</v>
      </c>
      <c r="B7" s="97" t="s">
        <v>1393</v>
      </c>
      <c r="C7" s="74">
        <v>4758</v>
      </c>
      <c r="D7" s="98">
        <v>4776</v>
      </c>
      <c r="E7" s="98">
        <v>4775</v>
      </c>
      <c r="F7" s="98">
        <v>158700</v>
      </c>
      <c r="G7" s="98">
        <v>125237</v>
      </c>
      <c r="H7" s="98">
        <v>124560</v>
      </c>
      <c r="I7" s="98"/>
      <c r="J7" s="98"/>
      <c r="K7" s="98"/>
    </row>
    <row r="8" spans="1:11" s="96" customFormat="1" ht="12">
      <c r="A8" s="96">
        <v>5</v>
      </c>
      <c r="B8" s="97" t="s">
        <v>1508</v>
      </c>
      <c r="C8" s="74">
        <v>22726</v>
      </c>
      <c r="D8" s="98">
        <v>48312</v>
      </c>
      <c r="E8" s="98">
        <v>45384</v>
      </c>
      <c r="F8" s="98"/>
      <c r="G8" s="98"/>
      <c r="H8" s="98"/>
      <c r="I8" s="98"/>
      <c r="J8" s="98"/>
      <c r="K8" s="98"/>
    </row>
    <row r="9" spans="1:11" s="96" customFormat="1" ht="12">
      <c r="A9" s="96">
        <v>6</v>
      </c>
      <c r="B9" s="97" t="s">
        <v>1509</v>
      </c>
      <c r="C9" s="74">
        <v>7064</v>
      </c>
      <c r="D9" s="98">
        <v>2564</v>
      </c>
      <c r="E9" s="98">
        <v>0</v>
      </c>
      <c r="F9" s="98"/>
      <c r="G9" s="98"/>
      <c r="H9" s="98"/>
      <c r="I9" s="98"/>
      <c r="J9" s="98"/>
      <c r="K9" s="98"/>
    </row>
    <row r="10" spans="2:11" s="107" customFormat="1" ht="21.75" customHeight="1">
      <c r="B10" s="99" t="s">
        <v>1510</v>
      </c>
      <c r="C10" s="106">
        <f>SUM(C4:C9)</f>
        <v>298680</v>
      </c>
      <c r="D10" s="106">
        <f aca="true" t="shared" si="0" ref="D10:K10">SUM(D4:D9)</f>
        <v>786206</v>
      </c>
      <c r="E10" s="106">
        <f t="shared" si="0"/>
        <v>693901</v>
      </c>
      <c r="F10" s="106">
        <f t="shared" si="0"/>
        <v>260870</v>
      </c>
      <c r="G10" s="106">
        <f t="shared" si="0"/>
        <v>244084</v>
      </c>
      <c r="H10" s="106">
        <f t="shared" si="0"/>
        <v>232322</v>
      </c>
      <c r="I10" s="106">
        <f t="shared" si="0"/>
        <v>144328</v>
      </c>
      <c r="J10" s="106">
        <f t="shared" si="0"/>
        <v>148441</v>
      </c>
      <c r="K10" s="106">
        <f t="shared" si="0"/>
        <v>142608</v>
      </c>
    </row>
    <row r="11" spans="1:11" s="96" customFormat="1" ht="33" customHeight="1">
      <c r="A11" s="96" t="s">
        <v>1511</v>
      </c>
      <c r="B11" s="97" t="s">
        <v>1512</v>
      </c>
      <c r="C11" s="74"/>
      <c r="D11" s="98"/>
      <c r="E11" s="98"/>
      <c r="F11" s="98"/>
      <c r="G11" s="98"/>
      <c r="H11" s="98"/>
      <c r="I11" s="98"/>
      <c r="J11" s="98"/>
      <c r="K11" s="98"/>
    </row>
    <row r="12" spans="1:11" s="96" customFormat="1" ht="12">
      <c r="A12" s="96">
        <v>7</v>
      </c>
      <c r="B12" s="97" t="s">
        <v>1513</v>
      </c>
      <c r="C12" s="74">
        <v>506413</v>
      </c>
      <c r="D12" s="98">
        <v>733329</v>
      </c>
      <c r="E12" s="98">
        <v>345446</v>
      </c>
      <c r="F12" s="98"/>
      <c r="G12" s="98">
        <v>991</v>
      </c>
      <c r="H12" s="98">
        <v>991</v>
      </c>
      <c r="I12" s="98"/>
      <c r="J12" s="98"/>
      <c r="K12" s="98"/>
    </row>
    <row r="13" spans="1:11" s="96" customFormat="1" ht="12">
      <c r="A13" s="96">
        <v>8</v>
      </c>
      <c r="B13" s="97" t="s">
        <v>1514</v>
      </c>
      <c r="C13" s="74">
        <v>12451</v>
      </c>
      <c r="D13" s="98">
        <v>30867</v>
      </c>
      <c r="E13" s="98">
        <v>23548</v>
      </c>
      <c r="F13" s="98"/>
      <c r="G13" s="98"/>
      <c r="H13" s="98"/>
      <c r="I13" s="98"/>
      <c r="J13" s="98"/>
      <c r="K13" s="98"/>
    </row>
    <row r="14" spans="1:11" s="96" customFormat="1" ht="12">
      <c r="A14" s="96">
        <v>9</v>
      </c>
      <c r="B14" s="97" t="s">
        <v>1515</v>
      </c>
      <c r="C14" s="74">
        <v>98897</v>
      </c>
      <c r="D14" s="98">
        <v>134702</v>
      </c>
      <c r="E14" s="98">
        <v>130636</v>
      </c>
      <c r="F14" s="98"/>
      <c r="G14" s="98"/>
      <c r="H14" s="98"/>
      <c r="I14" s="98"/>
      <c r="J14" s="98"/>
      <c r="K14" s="98"/>
    </row>
    <row r="15" spans="1:11" s="96" customFormat="1" ht="12">
      <c r="A15" s="96">
        <v>10</v>
      </c>
      <c r="B15" s="97" t="s">
        <v>1516</v>
      </c>
      <c r="C15" s="74">
        <v>163287</v>
      </c>
      <c r="D15" s="98">
        <v>129074</v>
      </c>
      <c r="E15" s="98">
        <v>0</v>
      </c>
      <c r="F15" s="98"/>
      <c r="G15" s="98"/>
      <c r="H15" s="98"/>
      <c r="I15" s="98"/>
      <c r="J15" s="98"/>
      <c r="K15" s="98"/>
    </row>
    <row r="16" spans="2:11" s="107" customFormat="1" ht="24" customHeight="1">
      <c r="B16" s="99" t="s">
        <v>1517</v>
      </c>
      <c r="C16" s="106">
        <f>SUM(C12:C15)</f>
        <v>781048</v>
      </c>
      <c r="D16" s="106">
        <f aca="true" t="shared" si="1" ref="D16:K16">SUM(D12:D15)</f>
        <v>1027972</v>
      </c>
      <c r="E16" s="106">
        <f t="shared" si="1"/>
        <v>499630</v>
      </c>
      <c r="F16" s="106">
        <f t="shared" si="1"/>
        <v>0</v>
      </c>
      <c r="G16" s="106">
        <f t="shared" si="1"/>
        <v>991</v>
      </c>
      <c r="H16" s="106">
        <f t="shared" si="1"/>
        <v>991</v>
      </c>
      <c r="I16" s="106">
        <f t="shared" si="1"/>
        <v>0</v>
      </c>
      <c r="J16" s="106">
        <f t="shared" si="1"/>
        <v>0</v>
      </c>
      <c r="K16" s="106">
        <f t="shared" si="1"/>
        <v>0</v>
      </c>
    </row>
    <row r="17" spans="1:11" s="96" customFormat="1" ht="18.75" customHeight="1">
      <c r="A17" s="96" t="s">
        <v>1518</v>
      </c>
      <c r="B17" s="97" t="s">
        <v>1495</v>
      </c>
      <c r="C17" s="74"/>
      <c r="D17" s="98"/>
      <c r="E17" s="98"/>
      <c r="F17" s="98"/>
      <c r="G17" s="98"/>
      <c r="H17" s="98"/>
      <c r="I17" s="98"/>
      <c r="J17" s="98"/>
      <c r="K17" s="98"/>
    </row>
    <row r="18" spans="1:11" s="96" customFormat="1" ht="13.5" customHeight="1">
      <c r="A18" s="96">
        <v>11</v>
      </c>
      <c r="B18" s="97" t="s">
        <v>1519</v>
      </c>
      <c r="C18" s="74">
        <v>0</v>
      </c>
      <c r="D18" s="98">
        <v>69830</v>
      </c>
      <c r="E18" s="98">
        <v>69830</v>
      </c>
      <c r="F18" s="98"/>
      <c r="G18" s="98"/>
      <c r="H18" s="98"/>
      <c r="I18" s="98"/>
      <c r="J18" s="98"/>
      <c r="K18" s="98"/>
    </row>
    <row r="19" spans="1:11" s="96" customFormat="1" ht="12">
      <c r="A19" s="96">
        <v>12</v>
      </c>
      <c r="B19" s="97" t="s">
        <v>1520</v>
      </c>
      <c r="C19" s="74">
        <v>156066</v>
      </c>
      <c r="D19" s="98">
        <f>156066+52722-6066+80000</f>
        <v>282722</v>
      </c>
      <c r="E19" s="98">
        <v>281074</v>
      </c>
      <c r="F19" s="98"/>
      <c r="G19" s="98"/>
      <c r="H19" s="98"/>
      <c r="I19" s="98"/>
      <c r="J19" s="98"/>
      <c r="K19" s="98"/>
    </row>
    <row r="20" spans="2:11" s="107" customFormat="1" ht="23.25" customHeight="1">
      <c r="B20" s="99" t="s">
        <v>1521</v>
      </c>
      <c r="C20" s="106">
        <f>SUM(C18:C19)</f>
        <v>156066</v>
      </c>
      <c r="D20" s="106">
        <f aca="true" t="shared" si="2" ref="D20:K20">SUM(D18:D19)</f>
        <v>352552</v>
      </c>
      <c r="E20" s="106">
        <f t="shared" si="2"/>
        <v>350904</v>
      </c>
      <c r="F20" s="106">
        <f t="shared" si="2"/>
        <v>0</v>
      </c>
      <c r="G20" s="106">
        <f t="shared" si="2"/>
        <v>0</v>
      </c>
      <c r="H20" s="106">
        <f t="shared" si="2"/>
        <v>0</v>
      </c>
      <c r="I20" s="106">
        <f t="shared" si="2"/>
        <v>0</v>
      </c>
      <c r="J20" s="106">
        <f t="shared" si="2"/>
        <v>0</v>
      </c>
      <c r="K20" s="106">
        <f t="shared" si="2"/>
        <v>0</v>
      </c>
    </row>
    <row r="21" spans="2:11" s="107" customFormat="1" ht="35.25" customHeight="1">
      <c r="B21" s="99" t="s">
        <v>1522</v>
      </c>
      <c r="C21" s="106">
        <f>C10+C16+C20</f>
        <v>1235794</v>
      </c>
      <c r="D21" s="106">
        <f aca="true" t="shared" si="3" ref="D21:K21">D10+D16+D20</f>
        <v>2166730</v>
      </c>
      <c r="E21" s="106">
        <f t="shared" si="3"/>
        <v>1544435</v>
      </c>
      <c r="F21" s="106">
        <f t="shared" si="3"/>
        <v>260870</v>
      </c>
      <c r="G21" s="106">
        <f t="shared" si="3"/>
        <v>245075</v>
      </c>
      <c r="H21" s="106">
        <f t="shared" si="3"/>
        <v>233313</v>
      </c>
      <c r="I21" s="106">
        <f t="shared" si="3"/>
        <v>144328</v>
      </c>
      <c r="J21" s="106">
        <f t="shared" si="3"/>
        <v>148441</v>
      </c>
      <c r="K21" s="106">
        <f t="shared" si="3"/>
        <v>142608</v>
      </c>
    </row>
    <row r="22" spans="1:11" ht="21.75" customHeight="1">
      <c r="A22" s="178" t="s">
        <v>1763</v>
      </c>
      <c r="B22" s="179" t="s">
        <v>1389</v>
      </c>
      <c r="C22" s="181" t="s">
        <v>1458</v>
      </c>
      <c r="D22" s="183"/>
      <c r="E22" s="183"/>
      <c r="F22" s="181" t="s">
        <v>1481</v>
      </c>
      <c r="G22" s="183"/>
      <c r="H22" s="183"/>
      <c r="I22" s="188" t="s">
        <v>1662</v>
      </c>
      <c r="J22" s="188"/>
      <c r="K22" s="188"/>
    </row>
    <row r="23" spans="1:11" ht="39" customHeight="1">
      <c r="A23" s="178"/>
      <c r="B23" s="179"/>
      <c r="C23" s="53" t="s">
        <v>1397</v>
      </c>
      <c r="D23" s="53" t="s">
        <v>1398</v>
      </c>
      <c r="E23" s="53" t="s">
        <v>1387</v>
      </c>
      <c r="F23" s="53" t="s">
        <v>1397</v>
      </c>
      <c r="G23" s="53" t="s">
        <v>1398</v>
      </c>
      <c r="H23" s="53" t="s">
        <v>1387</v>
      </c>
      <c r="I23" s="47" t="s">
        <v>1397</v>
      </c>
      <c r="J23" s="47" t="s">
        <v>1398</v>
      </c>
      <c r="K23" s="47" t="s">
        <v>1387</v>
      </c>
    </row>
    <row r="24" spans="1:2" ht="30" customHeight="1">
      <c r="A24" s="96" t="s">
        <v>1505</v>
      </c>
      <c r="B24" s="97" t="s">
        <v>1506</v>
      </c>
    </row>
    <row r="25" spans="1:11" ht="12">
      <c r="A25" s="96">
        <v>1</v>
      </c>
      <c r="B25" s="97" t="s">
        <v>1644</v>
      </c>
      <c r="C25" s="98">
        <v>20257</v>
      </c>
      <c r="D25" s="98">
        <v>20908</v>
      </c>
      <c r="E25" s="98">
        <v>18620</v>
      </c>
      <c r="F25" s="98">
        <v>58514</v>
      </c>
      <c r="G25" s="98">
        <f>58514+869+642+631+1200+1300</f>
        <v>63156</v>
      </c>
      <c r="H25" s="72">
        <v>63156</v>
      </c>
      <c r="I25" s="73">
        <f>C4+F4+I4+C25+F25</f>
        <v>421365</v>
      </c>
      <c r="J25" s="73">
        <f>D4+G4+J4+D25+G25</f>
        <v>754815</v>
      </c>
      <c r="K25" s="73">
        <f>E4+H4+K4+E25+H25</f>
        <v>665555</v>
      </c>
    </row>
    <row r="26" spans="1:11" ht="24">
      <c r="A26" s="96">
        <v>2</v>
      </c>
      <c r="B26" s="97" t="s">
        <v>1507</v>
      </c>
      <c r="C26" s="98">
        <v>5539</v>
      </c>
      <c r="D26" s="98">
        <v>5642</v>
      </c>
      <c r="E26" s="98">
        <v>5082</v>
      </c>
      <c r="F26" s="98">
        <v>15048</v>
      </c>
      <c r="G26" s="98">
        <f>15048-113-87-75+150+1103</f>
        <v>16026</v>
      </c>
      <c r="H26" s="72">
        <v>16026</v>
      </c>
      <c r="I26" s="73">
        <f aca="true" t="shared" si="4" ref="I26:I42">C5+F5+I5+C26+F26</f>
        <v>93516</v>
      </c>
      <c r="J26" s="73">
        <f aca="true" t="shared" si="5" ref="J26:K30">D5+G5+J5+D26+G26</f>
        <v>139404</v>
      </c>
      <c r="K26" s="73">
        <f t="shared" si="5"/>
        <v>126008</v>
      </c>
    </row>
    <row r="27" spans="1:11" ht="12">
      <c r="A27" s="96">
        <v>3</v>
      </c>
      <c r="B27" s="97" t="s">
        <v>1645</v>
      </c>
      <c r="C27" s="98">
        <v>8154</v>
      </c>
      <c r="D27" s="98">
        <v>8670</v>
      </c>
      <c r="E27" s="98">
        <v>6074</v>
      </c>
      <c r="F27" s="98">
        <v>220880</v>
      </c>
      <c r="G27" s="98">
        <f>220880-6000+20791+14148</f>
        <v>249819</v>
      </c>
      <c r="H27" s="72">
        <v>227476</v>
      </c>
      <c r="I27" s="73">
        <f t="shared" si="4"/>
        <v>324141</v>
      </c>
      <c r="J27" s="73">
        <f t="shared" si="5"/>
        <v>467844</v>
      </c>
      <c r="K27" s="73">
        <f t="shared" si="5"/>
        <v>438983</v>
      </c>
    </row>
    <row r="28" spans="1:11" ht="12">
      <c r="A28" s="96">
        <v>4</v>
      </c>
      <c r="B28" s="97" t="s">
        <v>1393</v>
      </c>
      <c r="C28" s="98"/>
      <c r="D28" s="98"/>
      <c r="E28" s="98"/>
      <c r="F28" s="98"/>
      <c r="G28" s="98"/>
      <c r="I28" s="73">
        <f t="shared" si="4"/>
        <v>163458</v>
      </c>
      <c r="J28" s="73">
        <f t="shared" si="5"/>
        <v>130013</v>
      </c>
      <c r="K28" s="73">
        <f t="shared" si="5"/>
        <v>129335</v>
      </c>
    </row>
    <row r="29" spans="1:11" ht="12">
      <c r="A29" s="96">
        <v>5</v>
      </c>
      <c r="B29" s="97" t="s">
        <v>1508</v>
      </c>
      <c r="C29" s="98"/>
      <c r="D29" s="98"/>
      <c r="E29" s="98"/>
      <c r="F29" s="98"/>
      <c r="G29" s="98">
        <v>198</v>
      </c>
      <c r="H29" s="72">
        <v>198</v>
      </c>
      <c r="I29" s="73">
        <f t="shared" si="4"/>
        <v>22726</v>
      </c>
      <c r="J29" s="73">
        <f t="shared" si="5"/>
        <v>48510</v>
      </c>
      <c r="K29" s="73">
        <f t="shared" si="5"/>
        <v>45582</v>
      </c>
    </row>
    <row r="30" spans="1:11" ht="12">
      <c r="A30" s="96">
        <v>6</v>
      </c>
      <c r="B30" s="97" t="s">
        <v>1509</v>
      </c>
      <c r="C30" s="98"/>
      <c r="D30" s="98"/>
      <c r="E30" s="98"/>
      <c r="F30" s="98"/>
      <c r="G30" s="98"/>
      <c r="I30" s="73">
        <f t="shared" si="4"/>
        <v>7064</v>
      </c>
      <c r="J30" s="73">
        <f t="shared" si="5"/>
        <v>2564</v>
      </c>
      <c r="K30" s="73">
        <f t="shared" si="5"/>
        <v>0</v>
      </c>
    </row>
    <row r="31" spans="1:11" ht="21" customHeight="1">
      <c r="A31" s="107"/>
      <c r="B31" s="99" t="s">
        <v>1510</v>
      </c>
      <c r="C31" s="100">
        <f aca="true" t="shared" si="6" ref="C31:K31">SUM(C25:C30)</f>
        <v>33950</v>
      </c>
      <c r="D31" s="100">
        <f t="shared" si="6"/>
        <v>35220</v>
      </c>
      <c r="E31" s="100">
        <f t="shared" si="6"/>
        <v>29776</v>
      </c>
      <c r="F31" s="100">
        <f t="shared" si="6"/>
        <v>294442</v>
      </c>
      <c r="G31" s="100">
        <f t="shared" si="6"/>
        <v>329199</v>
      </c>
      <c r="H31" s="100">
        <f t="shared" si="6"/>
        <v>306856</v>
      </c>
      <c r="I31" s="100">
        <f t="shared" si="6"/>
        <v>1032270</v>
      </c>
      <c r="J31" s="100">
        <f t="shared" si="6"/>
        <v>1543150</v>
      </c>
      <c r="K31" s="100">
        <f t="shared" si="6"/>
        <v>1405463</v>
      </c>
    </row>
    <row r="32" spans="1:11" ht="32.25" customHeight="1">
      <c r="A32" s="96" t="s">
        <v>1511</v>
      </c>
      <c r="B32" s="97" t="s">
        <v>1512</v>
      </c>
      <c r="C32" s="98"/>
      <c r="D32" s="98"/>
      <c r="E32" s="98"/>
      <c r="F32" s="98"/>
      <c r="G32" s="98"/>
      <c r="I32" s="73">
        <f t="shared" si="4"/>
        <v>0</v>
      </c>
      <c r="J32" s="73">
        <f aca="true" t="shared" si="7" ref="J32:K36">D11+G11+J11+D32+G32</f>
        <v>0</v>
      </c>
      <c r="K32" s="73">
        <f t="shared" si="7"/>
        <v>0</v>
      </c>
    </row>
    <row r="33" spans="1:11" ht="12">
      <c r="A33" s="96">
        <v>7</v>
      </c>
      <c r="B33" s="97" t="s">
        <v>1513</v>
      </c>
      <c r="C33" s="98"/>
      <c r="D33" s="98">
        <v>1974</v>
      </c>
      <c r="E33" s="98">
        <v>1972</v>
      </c>
      <c r="F33" s="98"/>
      <c r="G33" s="98"/>
      <c r="I33" s="73">
        <f t="shared" si="4"/>
        <v>506413</v>
      </c>
      <c r="J33" s="73">
        <f t="shared" si="7"/>
        <v>736294</v>
      </c>
      <c r="K33" s="73">
        <f t="shared" si="7"/>
        <v>348409</v>
      </c>
    </row>
    <row r="34" spans="1:11" ht="12">
      <c r="A34" s="96">
        <v>8</v>
      </c>
      <c r="B34" s="97" t="s">
        <v>1514</v>
      </c>
      <c r="C34" s="98"/>
      <c r="D34" s="98"/>
      <c r="E34" s="98"/>
      <c r="F34" s="98"/>
      <c r="G34" s="98"/>
      <c r="I34" s="73">
        <f t="shared" si="4"/>
        <v>12451</v>
      </c>
      <c r="J34" s="73">
        <f t="shared" si="7"/>
        <v>30867</v>
      </c>
      <c r="K34" s="73">
        <f t="shared" si="7"/>
        <v>23548</v>
      </c>
    </row>
    <row r="35" spans="1:11" ht="12">
      <c r="A35" s="96">
        <v>9</v>
      </c>
      <c r="B35" s="97" t="s">
        <v>1515</v>
      </c>
      <c r="C35" s="98"/>
      <c r="D35" s="98"/>
      <c r="E35" s="98"/>
      <c r="F35" s="98"/>
      <c r="G35" s="98"/>
      <c r="I35" s="73">
        <f t="shared" si="4"/>
        <v>98897</v>
      </c>
      <c r="J35" s="73">
        <f t="shared" si="7"/>
        <v>134702</v>
      </c>
      <c r="K35" s="73">
        <f t="shared" si="7"/>
        <v>130636</v>
      </c>
    </row>
    <row r="36" spans="1:11" ht="12">
      <c r="A36" s="96">
        <v>10</v>
      </c>
      <c r="B36" s="97" t="s">
        <v>1516</v>
      </c>
      <c r="C36" s="98"/>
      <c r="D36" s="98"/>
      <c r="E36" s="98"/>
      <c r="F36" s="98"/>
      <c r="G36" s="98"/>
      <c r="I36" s="73">
        <f t="shared" si="4"/>
        <v>163287</v>
      </c>
      <c r="J36" s="73">
        <f t="shared" si="7"/>
        <v>129074</v>
      </c>
      <c r="K36" s="73">
        <f t="shared" si="7"/>
        <v>0</v>
      </c>
    </row>
    <row r="37" spans="1:11" ht="21" customHeight="1">
      <c r="A37" s="107"/>
      <c r="B37" s="99" t="s">
        <v>1517</v>
      </c>
      <c r="C37" s="100">
        <f>SUM(C33:C36)</f>
        <v>0</v>
      </c>
      <c r="D37" s="100">
        <f aca="true" t="shared" si="8" ref="D37:K37">SUM(D33:D36)</f>
        <v>1974</v>
      </c>
      <c r="E37" s="100">
        <f t="shared" si="8"/>
        <v>1972</v>
      </c>
      <c r="F37" s="100">
        <f t="shared" si="8"/>
        <v>0</v>
      </c>
      <c r="G37" s="100">
        <f t="shared" si="8"/>
        <v>0</v>
      </c>
      <c r="H37" s="100">
        <f t="shared" si="8"/>
        <v>0</v>
      </c>
      <c r="I37" s="73">
        <f t="shared" si="4"/>
        <v>781048</v>
      </c>
      <c r="J37" s="100">
        <f t="shared" si="8"/>
        <v>1030937</v>
      </c>
      <c r="K37" s="100">
        <f t="shared" si="8"/>
        <v>502593</v>
      </c>
    </row>
    <row r="38" spans="1:11" ht="25.5" customHeight="1">
      <c r="A38" s="96" t="s">
        <v>1518</v>
      </c>
      <c r="B38" s="97" t="s">
        <v>1495</v>
      </c>
      <c r="C38" s="98"/>
      <c r="D38" s="98"/>
      <c r="E38" s="98"/>
      <c r="F38" s="98"/>
      <c r="G38" s="98"/>
      <c r="I38" s="73">
        <f t="shared" si="4"/>
        <v>0</v>
      </c>
      <c r="J38" s="73">
        <f aca="true" t="shared" si="9" ref="J38:K40">D17+G17+J17+D38+G38</f>
        <v>0</v>
      </c>
      <c r="K38" s="73">
        <f t="shared" si="9"/>
        <v>0</v>
      </c>
    </row>
    <row r="39" spans="1:11" ht="12">
      <c r="A39" s="96">
        <v>11</v>
      </c>
      <c r="B39" s="97" t="s">
        <v>1519</v>
      </c>
      <c r="C39" s="98"/>
      <c r="D39" s="98"/>
      <c r="E39" s="98"/>
      <c r="F39" s="98"/>
      <c r="G39" s="98"/>
      <c r="I39" s="73">
        <f t="shared" si="4"/>
        <v>0</v>
      </c>
      <c r="J39" s="73">
        <f t="shared" si="9"/>
        <v>69830</v>
      </c>
      <c r="K39" s="73">
        <f t="shared" si="9"/>
        <v>69830</v>
      </c>
    </row>
    <row r="40" spans="1:11" ht="12">
      <c r="A40" s="96">
        <v>12</v>
      </c>
      <c r="B40" s="97" t="s">
        <v>1520</v>
      </c>
      <c r="C40" s="98"/>
      <c r="D40" s="98"/>
      <c r="E40" s="98"/>
      <c r="F40" s="98"/>
      <c r="G40" s="98"/>
      <c r="I40" s="73">
        <f t="shared" si="4"/>
        <v>156066</v>
      </c>
      <c r="J40" s="73">
        <f t="shared" si="9"/>
        <v>282722</v>
      </c>
      <c r="K40" s="73">
        <f t="shared" si="9"/>
        <v>281074</v>
      </c>
    </row>
    <row r="41" spans="1:11" ht="19.5" customHeight="1">
      <c r="A41" s="107"/>
      <c r="B41" s="99" t="s">
        <v>1521</v>
      </c>
      <c r="C41" s="100">
        <f>SUM(C39:C40)</f>
        <v>0</v>
      </c>
      <c r="D41" s="100">
        <f aca="true" t="shared" si="10" ref="D41:K41">SUM(D39:D40)</f>
        <v>0</v>
      </c>
      <c r="E41" s="100">
        <f t="shared" si="10"/>
        <v>0</v>
      </c>
      <c r="F41" s="100">
        <f t="shared" si="10"/>
        <v>0</v>
      </c>
      <c r="G41" s="100">
        <f t="shared" si="10"/>
        <v>0</v>
      </c>
      <c r="H41" s="100">
        <f t="shared" si="10"/>
        <v>0</v>
      </c>
      <c r="I41" s="73">
        <f t="shared" si="4"/>
        <v>156066</v>
      </c>
      <c r="J41" s="100">
        <f t="shared" si="10"/>
        <v>352552</v>
      </c>
      <c r="K41" s="100">
        <f t="shared" si="10"/>
        <v>350904</v>
      </c>
    </row>
    <row r="42" spans="1:11" ht="33" customHeight="1">
      <c r="A42" s="107"/>
      <c r="B42" s="99" t="s">
        <v>1522</v>
      </c>
      <c r="C42" s="100">
        <f>C31+C37+C41</f>
        <v>33950</v>
      </c>
      <c r="D42" s="100">
        <f aca="true" t="shared" si="11" ref="D42:K42">D31+D37+D41</f>
        <v>37194</v>
      </c>
      <c r="E42" s="100">
        <f t="shared" si="11"/>
        <v>31748</v>
      </c>
      <c r="F42" s="100">
        <f t="shared" si="11"/>
        <v>294442</v>
      </c>
      <c r="G42" s="100">
        <f t="shared" si="11"/>
        <v>329199</v>
      </c>
      <c r="H42" s="100">
        <f t="shared" si="11"/>
        <v>306856</v>
      </c>
      <c r="I42" s="73">
        <f t="shared" si="4"/>
        <v>1969384</v>
      </c>
      <c r="J42" s="100">
        <f t="shared" si="11"/>
        <v>2926639</v>
      </c>
      <c r="K42" s="100">
        <f t="shared" si="11"/>
        <v>2258960</v>
      </c>
    </row>
  </sheetData>
  <sheetProtection/>
  <mergeCells count="10">
    <mergeCell ref="A1:A2"/>
    <mergeCell ref="B1:B2"/>
    <mergeCell ref="A22:A23"/>
    <mergeCell ref="B22:B23"/>
    <mergeCell ref="C1:E1"/>
    <mergeCell ref="F1:H1"/>
    <mergeCell ref="I1:K1"/>
    <mergeCell ref="C22:E22"/>
    <mergeCell ref="F22:H22"/>
    <mergeCell ref="I22:K22"/>
  </mergeCells>
  <printOptions gridLines="1" headings="1"/>
  <pageMargins left="0.75" right="0.75" top="1.51" bottom="1" header="0.5" footer="0.5"/>
  <pageSetup horizontalDpi="300" verticalDpi="300" orientation="landscape" paperSize="9" r:id="rId1"/>
  <headerFooter alignWithMargins="0">
    <oddHeader>&amp;C
&amp;"Arial,Félkövér"&amp;11Vésztő Város Önkormányzat 2014. évi kiadásai&amp;R3. melléklet a 6/2015.(IV.30.) önkormányzati rendelethez
Adatok E Ft-ban</oddHeader>
  </headerFooter>
  <ignoredErrors>
    <ignoredError sqref="I37:J37 I31:J31 I41:I4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F6" sqref="F6"/>
    </sheetView>
  </sheetViews>
  <sheetFormatPr defaultColWidth="9.140625" defaultRowHeight="12.75"/>
  <cols>
    <col min="1" max="1" width="4.7109375" style="72" customWidth="1"/>
    <col min="2" max="2" width="38.8515625" style="72" customWidth="1"/>
    <col min="3" max="3" width="11.8515625" style="72" customWidth="1"/>
    <col min="4" max="4" width="12.421875" style="72" customWidth="1"/>
    <col min="5" max="5" width="15.140625" style="72" customWidth="1"/>
    <col min="6" max="6" width="17.140625" style="72" customWidth="1"/>
    <col min="7" max="7" width="12.421875" style="72" customWidth="1"/>
    <col min="8" max="8" width="11.421875" style="72" customWidth="1"/>
    <col min="9" max="16384" width="9.140625" style="72" customWidth="1"/>
  </cols>
  <sheetData>
    <row r="1" spans="1:8" ht="12.75" customHeight="1">
      <c r="A1" s="189" t="s">
        <v>1763</v>
      </c>
      <c r="B1" s="190" t="s">
        <v>1765</v>
      </c>
      <c r="C1" s="191" t="s">
        <v>1766</v>
      </c>
      <c r="D1" s="191"/>
      <c r="E1" s="191"/>
      <c r="F1" s="191"/>
      <c r="G1" s="191"/>
      <c r="H1" s="191"/>
    </row>
    <row r="2" spans="1:8" ht="21.75" customHeight="1">
      <c r="A2" s="189"/>
      <c r="B2" s="190"/>
      <c r="C2" s="80" t="s">
        <v>1767</v>
      </c>
      <c r="D2" s="80" t="s">
        <v>1768</v>
      </c>
      <c r="E2" s="80" t="s">
        <v>1420</v>
      </c>
      <c r="F2" s="80" t="s">
        <v>1769</v>
      </c>
      <c r="G2" s="80" t="s">
        <v>1421</v>
      </c>
      <c r="H2" s="81" t="s">
        <v>1762</v>
      </c>
    </row>
    <row r="3" spans="1:8" ht="12" customHeight="1">
      <c r="A3" s="81">
        <v>1</v>
      </c>
      <c r="B3" s="82" t="s">
        <v>1416</v>
      </c>
      <c r="C3" s="80"/>
      <c r="D3" s="80"/>
      <c r="E3" s="80"/>
      <c r="F3" s="80"/>
      <c r="G3" s="80"/>
      <c r="H3" s="81"/>
    </row>
    <row r="4" spans="2:8" ht="12" customHeight="1">
      <c r="B4" s="72" t="s">
        <v>1422</v>
      </c>
      <c r="C4" s="73">
        <v>1</v>
      </c>
      <c r="D4" s="73">
        <v>4</v>
      </c>
      <c r="E4" s="73">
        <v>1</v>
      </c>
      <c r="F4" s="73">
        <v>135</v>
      </c>
      <c r="G4" s="73">
        <v>8</v>
      </c>
      <c r="H4" s="73">
        <f>SUM(C4:G4)</f>
        <v>149</v>
      </c>
    </row>
    <row r="5" spans="2:8" ht="12" customHeight="1">
      <c r="B5" s="72" t="s">
        <v>1423</v>
      </c>
      <c r="C5" s="73">
        <v>1</v>
      </c>
      <c r="D5" s="73">
        <v>4</v>
      </c>
      <c r="E5" s="73">
        <v>5</v>
      </c>
      <c r="F5" s="73">
        <v>390</v>
      </c>
      <c r="G5" s="73">
        <v>8</v>
      </c>
      <c r="H5" s="73">
        <f>SUM(C5:G5)</f>
        <v>408</v>
      </c>
    </row>
    <row r="6" spans="2:8" ht="12" customHeight="1">
      <c r="B6" s="72" t="s">
        <v>1413</v>
      </c>
      <c r="C6" s="73">
        <v>1</v>
      </c>
      <c r="D6" s="73">
        <v>4</v>
      </c>
      <c r="E6" s="73">
        <v>2</v>
      </c>
      <c r="F6" s="73">
        <v>393</v>
      </c>
      <c r="G6" s="73">
        <v>8</v>
      </c>
      <c r="H6" s="73">
        <f>SUM(C6:G6)</f>
        <v>408</v>
      </c>
    </row>
    <row r="7" spans="1:2" ht="12" customHeight="1">
      <c r="A7" s="72">
        <v>2</v>
      </c>
      <c r="B7" s="74" t="s">
        <v>1424</v>
      </c>
    </row>
    <row r="8" spans="2:8" ht="12" customHeight="1">
      <c r="B8" s="72" t="s">
        <v>1422</v>
      </c>
      <c r="C8" s="73">
        <v>27</v>
      </c>
      <c r="D8" s="73">
        <v>0</v>
      </c>
      <c r="E8" s="73">
        <v>1</v>
      </c>
      <c r="F8" s="73">
        <v>0</v>
      </c>
      <c r="G8" s="73">
        <v>0</v>
      </c>
      <c r="H8" s="73">
        <f>SUM(C8:G8)</f>
        <v>28</v>
      </c>
    </row>
    <row r="9" spans="2:8" ht="12" customHeight="1">
      <c r="B9" s="72" t="s">
        <v>1423</v>
      </c>
      <c r="C9" s="73">
        <v>27</v>
      </c>
      <c r="D9" s="73">
        <v>0</v>
      </c>
      <c r="E9" s="73">
        <v>1</v>
      </c>
      <c r="F9" s="73">
        <v>0</v>
      </c>
      <c r="G9" s="73">
        <v>0</v>
      </c>
      <c r="H9" s="73">
        <f>SUM(C9:G9)</f>
        <v>28</v>
      </c>
    </row>
    <row r="10" spans="2:8" ht="12" customHeight="1">
      <c r="B10" s="72" t="s">
        <v>1413</v>
      </c>
      <c r="C10" s="73">
        <v>22</v>
      </c>
      <c r="D10" s="73">
        <v>0</v>
      </c>
      <c r="E10" s="73">
        <v>1</v>
      </c>
      <c r="F10" s="73">
        <v>0</v>
      </c>
      <c r="G10" s="73">
        <v>0</v>
      </c>
      <c r="H10" s="73">
        <f>SUM(C10:G10)</f>
        <v>23</v>
      </c>
    </row>
    <row r="11" spans="1:8" ht="12" customHeight="1">
      <c r="A11" s="72">
        <v>3</v>
      </c>
      <c r="B11" s="74" t="s">
        <v>1426</v>
      </c>
      <c r="C11" s="73"/>
      <c r="D11" s="73"/>
      <c r="E11" s="73"/>
      <c r="F11" s="73"/>
      <c r="G11" s="73"/>
      <c r="H11" s="73">
        <f aca="true" t="shared" si="0" ref="H11:H16">SUM(C11:G11)</f>
        <v>0</v>
      </c>
    </row>
    <row r="12" spans="2:8" ht="12" customHeight="1">
      <c r="B12" s="72" t="s">
        <v>1422</v>
      </c>
      <c r="C12" s="73">
        <v>0</v>
      </c>
      <c r="D12" s="73">
        <v>44</v>
      </c>
      <c r="E12" s="73">
        <v>4</v>
      </c>
      <c r="F12" s="73">
        <v>0</v>
      </c>
      <c r="G12" s="73">
        <v>0</v>
      </c>
      <c r="H12" s="73">
        <f t="shared" si="0"/>
        <v>48</v>
      </c>
    </row>
    <row r="13" spans="2:8" ht="12" customHeight="1">
      <c r="B13" s="72" t="s">
        <v>1423</v>
      </c>
      <c r="C13" s="73">
        <v>0</v>
      </c>
      <c r="D13" s="73">
        <v>44</v>
      </c>
      <c r="E13" s="73">
        <v>6</v>
      </c>
      <c r="F13" s="73">
        <v>0</v>
      </c>
      <c r="G13" s="73">
        <v>0</v>
      </c>
      <c r="H13" s="73">
        <f>SUM(C13:G13)</f>
        <v>50</v>
      </c>
    </row>
    <row r="14" spans="2:8" ht="12" customHeight="1">
      <c r="B14" s="72" t="s">
        <v>1413</v>
      </c>
      <c r="C14" s="73">
        <v>0</v>
      </c>
      <c r="D14" s="73">
        <v>40</v>
      </c>
      <c r="E14" s="73">
        <v>2</v>
      </c>
      <c r="F14" s="73">
        <v>0</v>
      </c>
      <c r="G14" s="73">
        <v>0</v>
      </c>
      <c r="H14" s="73">
        <f>SUM(C14:G14)</f>
        <v>42</v>
      </c>
    </row>
    <row r="15" spans="1:8" ht="12" customHeight="1">
      <c r="A15" s="72">
        <v>4</v>
      </c>
      <c r="B15" s="74" t="s">
        <v>1458</v>
      </c>
      <c r="C15" s="73"/>
      <c r="D15" s="73"/>
      <c r="E15" s="73"/>
      <c r="F15" s="73"/>
      <c r="G15" s="73"/>
      <c r="H15" s="73">
        <f t="shared" si="0"/>
        <v>0</v>
      </c>
    </row>
    <row r="16" spans="2:8" ht="12" customHeight="1">
      <c r="B16" s="72" t="s">
        <v>1422</v>
      </c>
      <c r="C16" s="73">
        <v>0</v>
      </c>
      <c r="D16" s="73">
        <v>9</v>
      </c>
      <c r="E16" s="73">
        <v>0</v>
      </c>
      <c r="F16" s="73">
        <v>0</v>
      </c>
      <c r="G16" s="73">
        <v>0</v>
      </c>
      <c r="H16" s="73">
        <f t="shared" si="0"/>
        <v>9</v>
      </c>
    </row>
    <row r="17" spans="2:8" ht="12" customHeight="1">
      <c r="B17" s="72" t="s">
        <v>1423</v>
      </c>
      <c r="C17" s="73">
        <v>0</v>
      </c>
      <c r="D17" s="73">
        <v>9</v>
      </c>
      <c r="E17" s="73">
        <v>0</v>
      </c>
      <c r="F17" s="73">
        <v>0</v>
      </c>
      <c r="G17" s="73">
        <v>0</v>
      </c>
      <c r="H17" s="73">
        <f>SUM(C17:G17)</f>
        <v>9</v>
      </c>
    </row>
    <row r="18" spans="2:8" ht="12" customHeight="1">
      <c r="B18" s="72" t="s">
        <v>1413</v>
      </c>
      <c r="C18" s="73">
        <v>0</v>
      </c>
      <c r="D18" s="73">
        <v>5</v>
      </c>
      <c r="E18" s="73">
        <v>1</v>
      </c>
      <c r="F18" s="73">
        <v>0</v>
      </c>
      <c r="G18" s="73">
        <v>0</v>
      </c>
      <c r="H18" s="73">
        <f>SUM(C18:G18)</f>
        <v>6</v>
      </c>
    </row>
    <row r="19" spans="1:8" ht="12" customHeight="1">
      <c r="A19" s="72">
        <v>5</v>
      </c>
      <c r="B19" s="72" t="s">
        <v>1425</v>
      </c>
      <c r="C19" s="73"/>
      <c r="D19" s="73"/>
      <c r="E19" s="73"/>
      <c r="F19" s="73"/>
      <c r="G19" s="73"/>
      <c r="H19" s="73"/>
    </row>
    <row r="20" spans="2:8" ht="12" customHeight="1">
      <c r="B20" s="72" t="s">
        <v>1422</v>
      </c>
      <c r="C20" s="73">
        <v>0</v>
      </c>
      <c r="D20" s="73">
        <v>35</v>
      </c>
      <c r="E20" s="73">
        <v>5</v>
      </c>
      <c r="F20" s="73">
        <v>0</v>
      </c>
      <c r="G20" s="73">
        <v>0</v>
      </c>
      <c r="H20" s="73">
        <f>SUM(C20:G20)</f>
        <v>40</v>
      </c>
    </row>
    <row r="21" spans="2:8" ht="12" customHeight="1">
      <c r="B21" s="72" t="s">
        <v>1423</v>
      </c>
      <c r="C21" s="73">
        <v>0</v>
      </c>
      <c r="D21" s="73">
        <v>35</v>
      </c>
      <c r="E21" s="73">
        <v>5</v>
      </c>
      <c r="F21" s="73">
        <v>0</v>
      </c>
      <c r="G21" s="73">
        <v>0</v>
      </c>
      <c r="H21" s="73">
        <f>SUM(C21:G21)</f>
        <v>40</v>
      </c>
    </row>
    <row r="22" spans="2:8" ht="12" customHeight="1">
      <c r="B22" s="72" t="s">
        <v>1413</v>
      </c>
      <c r="C22" s="73">
        <v>0</v>
      </c>
      <c r="D22" s="73">
        <v>43</v>
      </c>
      <c r="E22" s="73">
        <v>0</v>
      </c>
      <c r="F22" s="73">
        <v>0</v>
      </c>
      <c r="G22" s="73">
        <v>0</v>
      </c>
      <c r="H22" s="73">
        <f>SUM(C22:G22)</f>
        <v>43</v>
      </c>
    </row>
    <row r="23" spans="2:8" ht="12" customHeight="1">
      <c r="B23" s="73" t="s">
        <v>1652</v>
      </c>
      <c r="C23" s="73"/>
      <c r="D23" s="73"/>
      <c r="E23" s="73"/>
      <c r="F23" s="73"/>
      <c r="G23" s="73"/>
      <c r="H23" s="73"/>
    </row>
    <row r="24" spans="2:8" ht="12" customHeight="1">
      <c r="B24" s="73" t="s">
        <v>1422</v>
      </c>
      <c r="C24" s="73">
        <f>C4+C8+C12+C16+C20</f>
        <v>28</v>
      </c>
      <c r="D24" s="73">
        <f aca="true" t="shared" si="1" ref="D24:H26">D4+D8+D12+D16+D20</f>
        <v>92</v>
      </c>
      <c r="E24" s="73">
        <f t="shared" si="1"/>
        <v>11</v>
      </c>
      <c r="F24" s="73">
        <f t="shared" si="1"/>
        <v>135</v>
      </c>
      <c r="G24" s="73">
        <f t="shared" si="1"/>
        <v>8</v>
      </c>
      <c r="H24" s="73">
        <f t="shared" si="1"/>
        <v>274</v>
      </c>
    </row>
    <row r="25" spans="2:8" ht="12" customHeight="1">
      <c r="B25" s="73" t="s">
        <v>1423</v>
      </c>
      <c r="C25" s="73">
        <f>C5+C9+C13+C17+C21</f>
        <v>28</v>
      </c>
      <c r="D25" s="73">
        <f t="shared" si="1"/>
        <v>92</v>
      </c>
      <c r="E25" s="73">
        <f t="shared" si="1"/>
        <v>17</v>
      </c>
      <c r="F25" s="73">
        <f t="shared" si="1"/>
        <v>390</v>
      </c>
      <c r="G25" s="73">
        <f t="shared" si="1"/>
        <v>8</v>
      </c>
      <c r="H25" s="73">
        <f t="shared" si="1"/>
        <v>535</v>
      </c>
    </row>
    <row r="26" spans="2:8" ht="12" customHeight="1">
      <c r="B26" s="73" t="s">
        <v>1413</v>
      </c>
      <c r="C26" s="73">
        <f>C6+C10+C14+C18+C22</f>
        <v>23</v>
      </c>
      <c r="D26" s="73">
        <f t="shared" si="1"/>
        <v>92</v>
      </c>
      <c r="E26" s="73">
        <f t="shared" si="1"/>
        <v>6</v>
      </c>
      <c r="F26" s="73">
        <f t="shared" si="1"/>
        <v>393</v>
      </c>
      <c r="G26" s="73">
        <f t="shared" si="1"/>
        <v>8</v>
      </c>
      <c r="H26" s="73">
        <f t="shared" si="1"/>
        <v>522</v>
      </c>
    </row>
  </sheetData>
  <sheetProtection/>
  <mergeCells count="3">
    <mergeCell ref="A1:A2"/>
    <mergeCell ref="B1:B2"/>
    <mergeCell ref="C1:H1"/>
  </mergeCells>
  <printOptions gridLines="1" headings="1"/>
  <pageMargins left="0.75" right="0.75" top="2.04" bottom="1" header="0.5" footer="0.5"/>
  <pageSetup horizontalDpi="600" verticalDpi="600" orientation="landscape" paperSize="9" r:id="rId1"/>
  <headerFooter alignWithMargins="0">
    <oddHeader>&amp;C
&amp;"Arial,Félkövér"&amp;11Vésztő Város Önkormányzat 
létszámadatai
2014. év&amp;R4. melléklet a 6/2015.(IV.30.) önkormányzati rendelethez
 fő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5"/>
  <sheetViews>
    <sheetView view="pageLayout" workbookViewId="0" topLeftCell="A1">
      <selection activeCell="F4" sqref="F4"/>
    </sheetView>
  </sheetViews>
  <sheetFormatPr defaultColWidth="9.140625" defaultRowHeight="12.75"/>
  <cols>
    <col min="1" max="1" width="4.8515625" style="18" customWidth="1"/>
    <col min="2" max="2" width="43.421875" style="18" customWidth="1"/>
    <col min="3" max="3" width="11.7109375" style="40" customWidth="1"/>
    <col min="4" max="4" width="12.140625" style="40" customWidth="1"/>
    <col min="5" max="5" width="10.421875" style="25" customWidth="1"/>
    <col min="6" max="16384" width="9.140625" style="18" customWidth="1"/>
  </cols>
  <sheetData>
    <row r="1" spans="1:5" ht="27" customHeight="1">
      <c r="A1" s="55" t="s">
        <v>1763</v>
      </c>
      <c r="B1" s="55" t="s">
        <v>1394</v>
      </c>
      <c r="C1" s="56" t="s">
        <v>1397</v>
      </c>
      <c r="D1" s="56" t="s">
        <v>1398</v>
      </c>
      <c r="E1" s="55" t="s">
        <v>1387</v>
      </c>
    </row>
    <row r="2" spans="1:3" ht="24.75" customHeight="1">
      <c r="A2" s="137" t="s">
        <v>1653</v>
      </c>
      <c r="B2" s="62" t="s">
        <v>1654</v>
      </c>
      <c r="C2" s="27"/>
    </row>
    <row r="3" spans="1:5" ht="30">
      <c r="A3" s="138">
        <v>1</v>
      </c>
      <c r="B3" s="29" t="s">
        <v>1524</v>
      </c>
      <c r="C3" s="25">
        <v>177800</v>
      </c>
      <c r="D3" s="27">
        <v>177800</v>
      </c>
      <c r="E3" s="25">
        <v>86275</v>
      </c>
    </row>
    <row r="4" spans="1:5" ht="18" customHeight="1">
      <c r="A4" s="138">
        <v>2</v>
      </c>
      <c r="B4" s="22" t="s">
        <v>1525</v>
      </c>
      <c r="C4" s="25">
        <v>24720</v>
      </c>
      <c r="D4" s="27">
        <f>24720-250</f>
        <v>24470</v>
      </c>
      <c r="E4" s="25">
        <v>17406</v>
      </c>
    </row>
    <row r="5" spans="1:5" ht="15">
      <c r="A5" s="138">
        <v>3</v>
      </c>
      <c r="B5" s="22" t="s">
        <v>1526</v>
      </c>
      <c r="C5" s="25">
        <v>1270</v>
      </c>
      <c r="D5" s="27">
        <v>1270</v>
      </c>
      <c r="E5" s="25">
        <v>433</v>
      </c>
    </row>
    <row r="6" spans="1:5" ht="15">
      <c r="A6" s="138">
        <v>4</v>
      </c>
      <c r="B6" s="22" t="s">
        <v>1527</v>
      </c>
      <c r="C6" s="25">
        <v>6350</v>
      </c>
      <c r="D6" s="27">
        <f>6350+2885</f>
        <v>9235</v>
      </c>
      <c r="E6" s="25">
        <v>8634</v>
      </c>
    </row>
    <row r="7" spans="1:5" ht="15">
      <c r="A7" s="138">
        <v>5</v>
      </c>
      <c r="B7" s="22" t="s">
        <v>1528</v>
      </c>
      <c r="C7" s="25">
        <v>5525</v>
      </c>
      <c r="D7" s="27">
        <v>5525</v>
      </c>
      <c r="E7" s="25">
        <v>635</v>
      </c>
    </row>
    <row r="8" spans="1:5" ht="32.25" customHeight="1">
      <c r="A8" s="138">
        <v>6</v>
      </c>
      <c r="B8" s="35" t="s">
        <v>1529</v>
      </c>
      <c r="C8" s="25">
        <v>104700</v>
      </c>
      <c r="D8" s="27">
        <f>104700-1250</f>
        <v>103450</v>
      </c>
      <c r="E8" s="25">
        <v>17860</v>
      </c>
    </row>
    <row r="9" spans="1:5" ht="15">
      <c r="A9" s="138">
        <v>7</v>
      </c>
      <c r="B9" s="22" t="s">
        <v>1530</v>
      </c>
      <c r="C9" s="25">
        <v>4445</v>
      </c>
      <c r="D9" s="27">
        <v>4445</v>
      </c>
      <c r="E9" s="25">
        <v>4541</v>
      </c>
    </row>
    <row r="10" spans="1:5" ht="15">
      <c r="A10" s="138">
        <v>8</v>
      </c>
      <c r="B10" s="22" t="s">
        <v>1531</v>
      </c>
      <c r="C10" s="25">
        <v>179063</v>
      </c>
      <c r="D10" s="27">
        <f>179063-22903</f>
        <v>156160</v>
      </c>
      <c r="E10" s="25">
        <v>156159</v>
      </c>
    </row>
    <row r="11" spans="1:5" ht="15">
      <c r="A11" s="138">
        <v>9</v>
      </c>
      <c r="B11" s="22" t="s">
        <v>1532</v>
      </c>
      <c r="C11" s="25">
        <v>2540</v>
      </c>
      <c r="D11" s="27">
        <v>2540</v>
      </c>
      <c r="E11" s="25">
        <v>2540</v>
      </c>
    </row>
    <row r="12" spans="1:5" ht="14.25" customHeight="1">
      <c r="A12" s="138">
        <v>10</v>
      </c>
      <c r="B12" s="22" t="s">
        <v>1533</v>
      </c>
      <c r="C12" s="25"/>
      <c r="D12" s="27">
        <v>1600</v>
      </c>
      <c r="E12" s="25">
        <v>1600</v>
      </c>
    </row>
    <row r="13" spans="1:5" ht="15">
      <c r="A13" s="138">
        <v>11</v>
      </c>
      <c r="B13" s="22" t="s">
        <v>1534</v>
      </c>
      <c r="C13" s="25"/>
      <c r="D13" s="27">
        <v>4400</v>
      </c>
      <c r="E13" s="25">
        <v>4301</v>
      </c>
    </row>
    <row r="14" spans="1:5" ht="18.75" customHeight="1">
      <c r="A14" s="138">
        <v>12</v>
      </c>
      <c r="B14" s="22" t="s">
        <v>1535</v>
      </c>
      <c r="C14" s="25"/>
      <c r="D14" s="27">
        <f>11811+832+2540+15000-3712</f>
        <v>26471</v>
      </c>
      <c r="E14" s="25">
        <v>31877</v>
      </c>
    </row>
    <row r="15" spans="1:5" ht="15">
      <c r="A15" s="138">
        <v>13</v>
      </c>
      <c r="B15" s="22" t="s">
        <v>1536</v>
      </c>
      <c r="C15" s="25"/>
      <c r="D15" s="27">
        <f>204775+3241-500</f>
        <v>207516</v>
      </c>
      <c r="E15" s="25">
        <v>2096</v>
      </c>
    </row>
    <row r="16" spans="1:5" ht="45">
      <c r="A16" s="138">
        <v>14</v>
      </c>
      <c r="B16" s="29" t="s">
        <v>1537</v>
      </c>
      <c r="C16" s="25"/>
      <c r="D16" s="27">
        <v>991</v>
      </c>
      <c r="E16" s="25">
        <v>991</v>
      </c>
    </row>
    <row r="17" spans="1:7" ht="15">
      <c r="A17" s="138">
        <v>15</v>
      </c>
      <c r="B17" s="29" t="s">
        <v>1538</v>
      </c>
      <c r="C17" s="25"/>
      <c r="D17" s="27">
        <v>1000</v>
      </c>
      <c r="E17" s="20">
        <v>1000</v>
      </c>
      <c r="G17" s="20"/>
    </row>
    <row r="18" spans="1:5" ht="16.5" customHeight="1">
      <c r="A18" s="138">
        <v>16</v>
      </c>
      <c r="B18" s="29" t="s">
        <v>1539</v>
      </c>
      <c r="C18" s="25"/>
      <c r="D18" s="27">
        <v>1974</v>
      </c>
      <c r="E18" s="27">
        <v>1972</v>
      </c>
    </row>
    <row r="19" spans="1:5" ht="16.5" customHeight="1">
      <c r="A19" s="138">
        <v>17</v>
      </c>
      <c r="B19" s="29" t="s">
        <v>1540</v>
      </c>
      <c r="C19" s="25"/>
      <c r="D19" s="27">
        <v>7447</v>
      </c>
      <c r="E19" s="18"/>
    </row>
    <row r="20" spans="1:5" ht="16.5" customHeight="1">
      <c r="A20" s="138">
        <v>18</v>
      </c>
      <c r="B20" s="29" t="s">
        <v>574</v>
      </c>
      <c r="C20" s="25"/>
      <c r="D20" s="27"/>
      <c r="E20" s="27">
        <v>89</v>
      </c>
    </row>
    <row r="21" spans="1:5" ht="16.5" customHeight="1">
      <c r="A21" s="138">
        <v>19</v>
      </c>
      <c r="B21" s="29" t="s">
        <v>1541</v>
      </c>
      <c r="C21" s="25"/>
      <c r="D21" s="27"/>
      <c r="E21" s="27">
        <v>10000</v>
      </c>
    </row>
    <row r="22" spans="2:8" ht="15">
      <c r="B22" s="23" t="s">
        <v>1655</v>
      </c>
      <c r="C22" s="38">
        <f>SUM(C3:C21)</f>
        <v>506413</v>
      </c>
      <c r="D22" s="38">
        <f>SUM(D3:D21)</f>
        <v>736294</v>
      </c>
      <c r="E22" s="38">
        <f>SUM(E3:E21)</f>
        <v>348409</v>
      </c>
      <c r="F22" s="20"/>
      <c r="H22" s="20"/>
    </row>
    <row r="23" spans="1:5" ht="15">
      <c r="A23" s="24" t="s">
        <v>1650</v>
      </c>
      <c r="B23" s="23" t="s">
        <v>1656</v>
      </c>
      <c r="C23" s="25"/>
      <c r="D23" s="20"/>
      <c r="E23" s="18"/>
    </row>
    <row r="24" spans="1:5" ht="19.5" customHeight="1">
      <c r="A24" s="18">
        <v>1</v>
      </c>
      <c r="B24" s="18" t="s">
        <v>1541</v>
      </c>
      <c r="C24" s="25">
        <v>10000</v>
      </c>
      <c r="D24" s="20">
        <v>10000</v>
      </c>
      <c r="E24" s="27"/>
    </row>
    <row r="25" spans="1:5" ht="15">
      <c r="A25" s="18">
        <v>2</v>
      </c>
      <c r="B25" s="22" t="s">
        <v>1542</v>
      </c>
      <c r="C25" s="25">
        <v>356</v>
      </c>
      <c r="D25" s="17">
        <v>356</v>
      </c>
      <c r="E25" s="27">
        <v>356</v>
      </c>
    </row>
    <row r="26" spans="1:5" ht="15">
      <c r="A26" s="18">
        <v>3</v>
      </c>
      <c r="B26" s="22" t="s">
        <v>1543</v>
      </c>
      <c r="C26" s="25">
        <v>190</v>
      </c>
      <c r="D26" s="17">
        <v>190</v>
      </c>
      <c r="E26" s="27">
        <v>190</v>
      </c>
    </row>
    <row r="27" spans="1:5" ht="15">
      <c r="A27" s="18">
        <v>4</v>
      </c>
      <c r="B27" s="22" t="s">
        <v>1544</v>
      </c>
      <c r="C27" s="25">
        <v>635</v>
      </c>
      <c r="D27" s="17">
        <v>635</v>
      </c>
      <c r="E27" s="27">
        <v>877</v>
      </c>
    </row>
    <row r="28" spans="1:5" ht="15">
      <c r="A28" s="18">
        <v>5</v>
      </c>
      <c r="B28" s="22" t="s">
        <v>1545</v>
      </c>
      <c r="C28" s="25">
        <v>1270</v>
      </c>
      <c r="D28" s="17">
        <v>1270</v>
      </c>
      <c r="E28" s="21"/>
    </row>
    <row r="29" spans="1:5" ht="15">
      <c r="A29" s="18">
        <v>6</v>
      </c>
      <c r="B29" s="22" t="s">
        <v>1546</v>
      </c>
      <c r="C29" s="25">
        <v>0</v>
      </c>
      <c r="D29" s="17">
        <f>14704+3712</f>
        <v>18416</v>
      </c>
      <c r="E29" s="21">
        <v>22125</v>
      </c>
    </row>
    <row r="30" spans="2:7" ht="15">
      <c r="B30" s="23" t="s">
        <v>1655</v>
      </c>
      <c r="C30" s="38">
        <f>SUM(C24:C29)</f>
        <v>12451</v>
      </c>
      <c r="D30" s="21">
        <f>SUM(D24:D29)</f>
        <v>30867</v>
      </c>
      <c r="E30" s="21">
        <f>SUM(E24:E29)</f>
        <v>23548</v>
      </c>
      <c r="F30" s="20"/>
      <c r="G30" s="20"/>
    </row>
    <row r="31" spans="2:5" ht="15">
      <c r="B31" s="62" t="s">
        <v>1761</v>
      </c>
      <c r="C31" s="38">
        <f>C22+C30</f>
        <v>518864</v>
      </c>
      <c r="D31" s="21">
        <f>D22+D30</f>
        <v>767161</v>
      </c>
      <c r="E31" s="21">
        <f>E22+E30</f>
        <v>371957</v>
      </c>
    </row>
    <row r="32" spans="1:4" ht="15">
      <c r="A32" s="63"/>
      <c r="B32" s="29"/>
      <c r="C32" s="25"/>
      <c r="D32" s="25"/>
    </row>
    <row r="33" spans="2:4" ht="15">
      <c r="B33" s="35"/>
      <c r="C33" s="25"/>
      <c r="D33" s="25"/>
    </row>
    <row r="34" spans="3:4" ht="15">
      <c r="C34" s="25"/>
      <c r="D34" s="25"/>
    </row>
    <row r="35" spans="3:4" ht="15">
      <c r="C35" s="25"/>
      <c r="D35" s="25"/>
    </row>
    <row r="36" spans="1:4" ht="15">
      <c r="A36" s="63"/>
      <c r="C36" s="25"/>
      <c r="D36" s="25"/>
    </row>
    <row r="37" spans="2:5" ht="15">
      <c r="B37" s="26"/>
      <c r="C37" s="38"/>
      <c r="D37" s="38"/>
      <c r="E37" s="28"/>
    </row>
    <row r="38" spans="3:5" ht="15">
      <c r="C38" s="25"/>
      <c r="D38" s="25"/>
      <c r="E38" s="27"/>
    </row>
    <row r="39" spans="2:5" ht="15">
      <c r="B39" s="26"/>
      <c r="C39" s="21"/>
      <c r="D39" s="21"/>
      <c r="E39" s="27"/>
    </row>
    <row r="40" spans="3:5" ht="15">
      <c r="C40" s="20"/>
      <c r="D40" s="20"/>
      <c r="E40" s="27"/>
    </row>
    <row r="41" spans="3:5" ht="15">
      <c r="C41" s="20"/>
      <c r="D41" s="20"/>
      <c r="E41" s="27"/>
    </row>
    <row r="42" spans="3:5" ht="15">
      <c r="C42" s="20"/>
      <c r="D42" s="20"/>
      <c r="E42" s="28"/>
    </row>
    <row r="43" spans="3:5" ht="15">
      <c r="C43" s="20"/>
      <c r="D43" s="20"/>
      <c r="E43" s="27"/>
    </row>
    <row r="44" spans="3:5" ht="15">
      <c r="C44" s="20"/>
      <c r="D44" s="20"/>
      <c r="E44" s="27"/>
    </row>
    <row r="45" spans="2:5" ht="15">
      <c r="B45" s="23"/>
      <c r="C45" s="21"/>
      <c r="D45" s="21"/>
      <c r="E45" s="27"/>
    </row>
    <row r="46" spans="1:5" ht="15">
      <c r="A46" s="63"/>
      <c r="B46" s="62"/>
      <c r="C46" s="64"/>
      <c r="E46" s="27"/>
    </row>
    <row r="47" spans="1:5" ht="15">
      <c r="A47" s="63"/>
      <c r="B47" s="63"/>
      <c r="C47" s="63"/>
      <c r="E47" s="27"/>
    </row>
    <row r="48" spans="1:5" ht="15">
      <c r="A48" s="63"/>
      <c r="B48" s="65"/>
      <c r="C48" s="63"/>
      <c r="E48" s="27"/>
    </row>
    <row r="49" spans="2:5" ht="15">
      <c r="B49" s="63"/>
      <c r="C49" s="62"/>
      <c r="D49" s="28"/>
      <c r="E49" s="27"/>
    </row>
    <row r="50" spans="1:5" ht="15">
      <c r="A50" s="66"/>
      <c r="B50" s="63"/>
      <c r="C50" s="62"/>
      <c r="D50" s="67"/>
      <c r="E50" s="27"/>
    </row>
    <row r="51" spans="1:5" ht="15">
      <c r="A51" s="66"/>
      <c r="B51" s="63"/>
      <c r="C51" s="62"/>
      <c r="D51" s="67"/>
      <c r="E51" s="27"/>
    </row>
    <row r="52" spans="1:5" ht="15">
      <c r="A52" s="66"/>
      <c r="B52" s="63"/>
      <c r="C52" s="62"/>
      <c r="D52" s="64"/>
      <c r="E52" s="27"/>
    </row>
    <row r="53" spans="1:5" ht="15">
      <c r="A53" s="66"/>
      <c r="B53" s="63"/>
      <c r="C53" s="67"/>
      <c r="D53" s="67"/>
      <c r="E53" s="28"/>
    </row>
    <row r="54" spans="1:5" ht="15">
      <c r="A54" s="66"/>
      <c r="B54" s="63"/>
      <c r="C54" s="64"/>
      <c r="D54" s="67"/>
      <c r="E54" s="28"/>
    </row>
    <row r="55" spans="1:5" ht="15">
      <c r="A55" s="66"/>
      <c r="B55" s="63"/>
      <c r="C55" s="64"/>
      <c r="D55" s="67"/>
      <c r="E55" s="28"/>
    </row>
    <row r="56" spans="1:5" ht="15">
      <c r="A56" s="66"/>
      <c r="B56" s="63"/>
      <c r="C56" s="64"/>
      <c r="E56" s="21"/>
    </row>
    <row r="57" spans="1:5" ht="15">
      <c r="A57" s="40"/>
      <c r="B57" s="63"/>
      <c r="C57" s="67"/>
      <c r="E57" s="21"/>
    </row>
    <row r="58" spans="1:5" ht="15">
      <c r="A58" s="66"/>
      <c r="B58" s="68"/>
      <c r="C58" s="57"/>
      <c r="E58" s="21"/>
    </row>
    <row r="59" spans="1:5" ht="15">
      <c r="A59" s="66"/>
      <c r="B59" s="68"/>
      <c r="C59" s="69"/>
      <c r="D59" s="57"/>
      <c r="E59" s="20"/>
    </row>
    <row r="60" spans="1:5" ht="15">
      <c r="A60" s="70"/>
      <c r="B60" s="71"/>
      <c r="C60" s="69"/>
      <c r="D60" s="57"/>
      <c r="E60" s="20"/>
    </row>
    <row r="61" spans="1:5" ht="15">
      <c r="A61" s="68"/>
      <c r="B61" s="68"/>
      <c r="C61" s="57"/>
      <c r="D61" s="57"/>
      <c r="E61" s="20"/>
    </row>
    <row r="62" spans="2:5" ht="15">
      <c r="B62" s="23"/>
      <c r="C62" s="69"/>
      <c r="D62" s="69"/>
      <c r="E62" s="20"/>
    </row>
    <row r="63" spans="2:5" ht="15">
      <c r="B63" s="23"/>
      <c r="C63" s="57"/>
      <c r="D63" s="69"/>
      <c r="E63" s="20"/>
    </row>
    <row r="64" spans="3:5" ht="15">
      <c r="C64" s="57"/>
      <c r="D64" s="57"/>
      <c r="E64" s="21"/>
    </row>
    <row r="65" spans="3:5" ht="15">
      <c r="C65" s="57"/>
      <c r="D65" s="69"/>
      <c r="E65" s="20"/>
    </row>
    <row r="66" spans="3:5" ht="15">
      <c r="C66" s="57"/>
      <c r="D66" s="57"/>
      <c r="E66" s="21"/>
    </row>
    <row r="67" spans="3:5" ht="15">
      <c r="C67" s="57"/>
      <c r="D67" s="57"/>
      <c r="E67" s="20"/>
    </row>
    <row r="68" spans="3:5" ht="15">
      <c r="C68" s="57"/>
      <c r="D68" s="57"/>
      <c r="E68" s="20"/>
    </row>
    <row r="69" spans="3:4" ht="15">
      <c r="C69" s="57"/>
      <c r="D69" s="57"/>
    </row>
    <row r="70" spans="3:5" ht="15">
      <c r="C70" s="57"/>
      <c r="D70" s="57"/>
      <c r="E70" s="20"/>
    </row>
    <row r="71" spans="3:5" ht="15">
      <c r="C71" s="57"/>
      <c r="D71" s="57"/>
      <c r="E71" s="20"/>
    </row>
    <row r="72" spans="3:5" ht="15">
      <c r="C72" s="57"/>
      <c r="D72" s="57"/>
      <c r="E72" s="20"/>
    </row>
    <row r="73" spans="3:5" ht="15">
      <c r="C73" s="57"/>
      <c r="D73" s="57"/>
      <c r="E73" s="20"/>
    </row>
    <row r="74" spans="3:5" ht="15">
      <c r="C74" s="57"/>
      <c r="D74" s="57"/>
      <c r="E74" s="20"/>
    </row>
    <row r="75" spans="3:5" ht="15">
      <c r="C75" s="57"/>
      <c r="D75" s="57"/>
      <c r="E75" s="20"/>
    </row>
    <row r="76" spans="3:5" ht="15">
      <c r="C76" s="57"/>
      <c r="D76" s="57"/>
      <c r="E76" s="20"/>
    </row>
    <row r="77" spans="3:5" ht="15">
      <c r="C77" s="57"/>
      <c r="D77" s="57"/>
      <c r="E77" s="20"/>
    </row>
    <row r="78" spans="3:5" ht="15">
      <c r="C78" s="57"/>
      <c r="D78" s="57"/>
      <c r="E78" s="20"/>
    </row>
    <row r="79" spans="3:5" ht="15">
      <c r="C79" s="57"/>
      <c r="D79" s="57"/>
      <c r="E79" s="20"/>
    </row>
    <row r="80" spans="3:5" ht="15">
      <c r="C80" s="18"/>
      <c r="D80" s="57"/>
      <c r="E80" s="20"/>
    </row>
    <row r="81" spans="3:5" ht="15">
      <c r="C81" s="18"/>
      <c r="D81" s="57"/>
      <c r="E81" s="20"/>
    </row>
    <row r="82" spans="3:5" ht="15">
      <c r="C82" s="18"/>
      <c r="D82" s="57"/>
      <c r="E82" s="20"/>
    </row>
    <row r="83" spans="3:5" ht="15">
      <c r="C83" s="18"/>
      <c r="D83" s="18"/>
      <c r="E83" s="20"/>
    </row>
    <row r="84" spans="3:5" ht="15">
      <c r="C84" s="18"/>
      <c r="D84" s="18"/>
      <c r="E84" s="20"/>
    </row>
    <row r="85" spans="3:5" ht="15">
      <c r="C85" s="18"/>
      <c r="D85" s="18"/>
      <c r="E85" s="20"/>
    </row>
    <row r="86" spans="3:5" ht="15">
      <c r="C86" s="18"/>
      <c r="D86" s="18"/>
      <c r="E86" s="20"/>
    </row>
    <row r="87" spans="3:5" ht="15">
      <c r="C87" s="18"/>
      <c r="D87" s="18"/>
      <c r="E87" s="20"/>
    </row>
    <row r="88" spans="3:5" ht="15">
      <c r="C88" s="18"/>
      <c r="D88" s="18"/>
      <c r="E88" s="20"/>
    </row>
    <row r="89" spans="3:5" ht="15">
      <c r="C89" s="18"/>
      <c r="D89" s="18"/>
      <c r="E89" s="20"/>
    </row>
    <row r="90" spans="3:5" ht="15">
      <c r="C90" s="18"/>
      <c r="D90" s="18"/>
      <c r="E90" s="20"/>
    </row>
    <row r="91" spans="3:5" ht="15">
      <c r="C91" s="18"/>
      <c r="D91" s="18"/>
      <c r="E91" s="20"/>
    </row>
    <row r="92" spans="3:5" ht="15">
      <c r="C92" s="18"/>
      <c r="D92" s="18"/>
      <c r="E92" s="20"/>
    </row>
    <row r="93" spans="3:5" ht="15">
      <c r="C93" s="18"/>
      <c r="D93" s="18"/>
      <c r="E93" s="20"/>
    </row>
    <row r="94" spans="3:5" ht="15">
      <c r="C94" s="18"/>
      <c r="D94" s="18"/>
      <c r="E94" s="20"/>
    </row>
    <row r="95" spans="3:5" ht="15">
      <c r="C95" s="18"/>
      <c r="D95" s="18"/>
      <c r="E95" s="20"/>
    </row>
    <row r="96" spans="3:5" ht="15">
      <c r="C96" s="18"/>
      <c r="D96" s="18"/>
      <c r="E96" s="20"/>
    </row>
    <row r="97" spans="3:5" ht="15">
      <c r="C97" s="18"/>
      <c r="D97" s="18"/>
      <c r="E97" s="20"/>
    </row>
    <row r="98" spans="3:5" ht="15">
      <c r="C98" s="18"/>
      <c r="D98" s="18"/>
      <c r="E98" s="20"/>
    </row>
    <row r="99" spans="3:5" ht="15">
      <c r="C99" s="18"/>
      <c r="D99" s="18"/>
      <c r="E99" s="20"/>
    </row>
    <row r="100" spans="3:5" ht="15">
      <c r="C100" s="18"/>
      <c r="D100" s="18"/>
      <c r="E100" s="20"/>
    </row>
    <row r="101" spans="3:5" ht="15">
      <c r="C101" s="18"/>
      <c r="D101" s="18"/>
      <c r="E101" s="20"/>
    </row>
    <row r="102" spans="3:5" ht="15">
      <c r="C102" s="18"/>
      <c r="D102" s="18"/>
      <c r="E102" s="20"/>
    </row>
    <row r="103" spans="3:5" ht="15">
      <c r="C103" s="18"/>
      <c r="D103" s="18"/>
      <c r="E103" s="20"/>
    </row>
    <row r="104" spans="3:5" ht="15">
      <c r="C104" s="18"/>
      <c r="D104" s="18"/>
      <c r="E104" s="20"/>
    </row>
    <row r="105" spans="3:5" ht="15">
      <c r="C105" s="18"/>
      <c r="D105" s="18"/>
      <c r="E105" s="20"/>
    </row>
    <row r="106" spans="3:5" ht="15">
      <c r="C106" s="18"/>
      <c r="D106" s="18"/>
      <c r="E106" s="20"/>
    </row>
    <row r="107" spans="3:5" ht="15">
      <c r="C107" s="18"/>
      <c r="D107" s="18"/>
      <c r="E107" s="20"/>
    </row>
    <row r="108" spans="3:5" ht="15">
      <c r="C108" s="18"/>
      <c r="D108" s="18"/>
      <c r="E108" s="20"/>
    </row>
    <row r="109" spans="3:5" ht="15">
      <c r="C109" s="18"/>
      <c r="D109" s="18"/>
      <c r="E109" s="20"/>
    </row>
    <row r="110" spans="3:5" ht="15">
      <c r="C110" s="18"/>
      <c r="D110" s="18"/>
      <c r="E110" s="20"/>
    </row>
    <row r="111" spans="3:5" ht="15">
      <c r="C111" s="18"/>
      <c r="D111" s="18"/>
      <c r="E111" s="20"/>
    </row>
    <row r="112" spans="4:5" ht="15">
      <c r="D112" s="18"/>
      <c r="E112" s="20"/>
    </row>
    <row r="113" spans="4:5" ht="15">
      <c r="D113" s="18"/>
      <c r="E113" s="20"/>
    </row>
    <row r="114" spans="4:5" ht="15">
      <c r="D114" s="18"/>
      <c r="E114" s="20"/>
    </row>
    <row r="115" ht="15">
      <c r="E115" s="20"/>
    </row>
  </sheetData>
  <sheetProtection/>
  <printOptions gridLines="1" headings="1"/>
  <pageMargins left="0.75" right="0.75" top="1.64" bottom="1" header="0.5" footer="0.5"/>
  <pageSetup horizontalDpi="600" verticalDpi="600" orientation="portrait" paperSize="9" r:id="rId1"/>
  <headerFooter alignWithMargins="0">
    <oddHeader>&amp;C
&amp;"Arial,Félkövér"&amp;11Vésztő Város Önkormányzat 
2014. évi beruházási és felújítási kiadásai&amp;R5. melléklet a 6/2015.(IV.30.) önkormányzati rendelethez
Adatok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view="pageLayout" workbookViewId="0" topLeftCell="A1">
      <selection activeCell="D7" sqref="D7"/>
    </sheetView>
  </sheetViews>
  <sheetFormatPr defaultColWidth="9.140625" defaultRowHeight="12.75"/>
  <cols>
    <col min="1" max="1" width="7.00390625" style="87" customWidth="1"/>
    <col min="2" max="2" width="33.00390625" style="83" customWidth="1"/>
    <col min="3" max="3" width="11.57421875" style="83" customWidth="1"/>
    <col min="4" max="4" width="10.28125" style="83" customWidth="1"/>
    <col min="5" max="5" width="9.140625" style="85" customWidth="1"/>
    <col min="6" max="6" width="9.8515625" style="83" customWidth="1"/>
    <col min="7" max="16384" width="9.140625" style="83" customWidth="1"/>
  </cols>
  <sheetData>
    <row r="1" spans="1:6" ht="51">
      <c r="A1" s="50" t="s">
        <v>1399</v>
      </c>
      <c r="B1" s="50" t="s">
        <v>1396</v>
      </c>
      <c r="C1" s="47" t="s">
        <v>1397</v>
      </c>
      <c r="D1" s="47" t="s">
        <v>1398</v>
      </c>
      <c r="E1" s="47" t="s">
        <v>1387</v>
      </c>
      <c r="F1" s="47" t="s">
        <v>1400</v>
      </c>
    </row>
    <row r="2" spans="1:3" ht="15.75">
      <c r="A2" s="10" t="s">
        <v>1759</v>
      </c>
      <c r="B2" s="84" t="s">
        <v>1760</v>
      </c>
      <c r="C2" s="48"/>
    </row>
    <row r="3" spans="1:6" ht="29.25" customHeight="1">
      <c r="A3" s="10">
        <v>1</v>
      </c>
      <c r="B3" s="86" t="s">
        <v>1455</v>
      </c>
      <c r="C3" s="76">
        <v>259055</v>
      </c>
      <c r="D3" s="76">
        <v>226994</v>
      </c>
      <c r="E3" s="85">
        <v>222599</v>
      </c>
      <c r="F3" s="152">
        <f>E3/D3*100</f>
        <v>98.06382547556322</v>
      </c>
    </row>
    <row r="4" spans="1:6" ht="31.5">
      <c r="A4" s="5">
        <v>2</v>
      </c>
      <c r="B4" s="61" t="s">
        <v>1427</v>
      </c>
      <c r="C4" s="3">
        <v>138841</v>
      </c>
      <c r="D4" s="3">
        <v>143466</v>
      </c>
      <c r="E4" s="3">
        <v>138483</v>
      </c>
      <c r="F4" s="152">
        <f>E4/D4*100</f>
        <v>96.52670319099997</v>
      </c>
    </row>
    <row r="5" spans="1:6" ht="31.5">
      <c r="A5" s="5">
        <v>3</v>
      </c>
      <c r="B5" s="61" t="s">
        <v>1458</v>
      </c>
      <c r="C5" s="3">
        <v>23730</v>
      </c>
      <c r="D5" s="3">
        <v>24827</v>
      </c>
      <c r="E5" s="3">
        <v>19742</v>
      </c>
      <c r="F5" s="152">
        <f>E5/D5*100</f>
        <v>79.5182664035123</v>
      </c>
    </row>
    <row r="6" spans="1:6" ht="15.75">
      <c r="A6" s="5">
        <v>4</v>
      </c>
      <c r="B6" s="4" t="s">
        <v>1657</v>
      </c>
      <c r="C6" s="3">
        <v>245355</v>
      </c>
      <c r="D6" s="3">
        <v>241153</v>
      </c>
      <c r="E6" s="3">
        <v>229254</v>
      </c>
      <c r="F6" s="152">
        <f>E6/D6*100</f>
        <v>95.06578810962336</v>
      </c>
    </row>
    <row r="7" spans="1:6" ht="15.75">
      <c r="A7" s="5"/>
      <c r="B7" s="11" t="s">
        <v>1655</v>
      </c>
      <c r="C7" s="6">
        <f>SUM(C3:C6)</f>
        <v>666981</v>
      </c>
      <c r="D7" s="6">
        <f>SUM(D3:D6)</f>
        <v>636440</v>
      </c>
      <c r="E7" s="6">
        <f>SUM(E3:E6)</f>
        <v>610078</v>
      </c>
      <c r="F7" s="153">
        <f>E7/D7*100</f>
        <v>95.8578970523537</v>
      </c>
    </row>
  </sheetData>
  <sheetProtection/>
  <printOptions gridLines="1" headings="1"/>
  <pageMargins left="0.75" right="0.75" top="2.05" bottom="1" header="0.5" footer="0.5"/>
  <pageSetup horizontalDpi="600" verticalDpi="600" orientation="portrait" paperSize="9" r:id="rId1"/>
  <headerFooter alignWithMargins="0">
    <oddHeader>&amp;C
&amp;"Arial,Félkövér"&amp;11Vésztő Város Önkormányzat 
intézményeinek 2014. évi pénzellátása&amp;R6. melléklet a 6/2015.(IV.30.) önkormányzati rendelethez
Adatok 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view="pageLayout" workbookViewId="0" topLeftCell="A46">
      <selection activeCell="F68" sqref="F68"/>
    </sheetView>
  </sheetViews>
  <sheetFormatPr defaultColWidth="9.140625" defaultRowHeight="12.75"/>
  <cols>
    <col min="1" max="1" width="4.8515625" style="123" customWidth="1"/>
    <col min="2" max="2" width="47.8515625" style="123" customWidth="1"/>
    <col min="3" max="3" width="9.421875" style="123" customWidth="1"/>
    <col min="4" max="4" width="9.7109375" style="123" customWidth="1"/>
    <col min="5" max="5" width="8.421875" style="49" customWidth="1"/>
    <col min="6" max="16384" width="9.140625" style="123" customWidth="1"/>
  </cols>
  <sheetData>
    <row r="1" spans="1:5" ht="24.75" customHeight="1">
      <c r="A1" s="47" t="s">
        <v>1399</v>
      </c>
      <c r="B1" s="47" t="s">
        <v>1396</v>
      </c>
      <c r="C1" s="47" t="s">
        <v>1397</v>
      </c>
      <c r="D1" s="47" t="s">
        <v>1398</v>
      </c>
      <c r="E1" s="53" t="s">
        <v>1387</v>
      </c>
    </row>
    <row r="2" spans="1:3" ht="24" customHeight="1">
      <c r="A2" s="125"/>
      <c r="B2" s="118" t="s">
        <v>1547</v>
      </c>
      <c r="C2" s="126"/>
    </row>
    <row r="3" spans="1:5" ht="13.5" customHeight="1">
      <c r="A3" s="119">
        <v>1</v>
      </c>
      <c r="B3" s="119" t="s">
        <v>1548</v>
      </c>
      <c r="C3" s="49">
        <v>285</v>
      </c>
      <c r="D3" s="119">
        <v>285</v>
      </c>
      <c r="E3" s="49">
        <v>181</v>
      </c>
    </row>
    <row r="4" spans="1:5" ht="13.5" customHeight="1">
      <c r="A4" s="119">
        <v>2</v>
      </c>
      <c r="B4" s="120" t="s">
        <v>1549</v>
      </c>
      <c r="C4" s="49">
        <v>2559</v>
      </c>
      <c r="D4" s="127">
        <f>2559+2458+6899</f>
        <v>11916</v>
      </c>
      <c r="E4" s="49">
        <v>9134</v>
      </c>
    </row>
    <row r="5" spans="1:7" ht="13.5" customHeight="1">
      <c r="A5" s="119">
        <v>3</v>
      </c>
      <c r="B5" s="120" t="s">
        <v>1550</v>
      </c>
      <c r="C5" s="49"/>
      <c r="D5" s="127">
        <v>1500</v>
      </c>
      <c r="G5" s="49"/>
    </row>
    <row r="6" spans="1:7" ht="13.5" customHeight="1">
      <c r="A6" s="119"/>
      <c r="B6" s="119" t="s">
        <v>1655</v>
      </c>
      <c r="C6" s="49">
        <f>SUM(C3:C5)</f>
        <v>2844</v>
      </c>
      <c r="D6" s="49">
        <f>SUM(D3:D5)</f>
        <v>13701</v>
      </c>
      <c r="E6" s="49">
        <f>SUM(E3:E5)</f>
        <v>9315</v>
      </c>
      <c r="G6" s="49"/>
    </row>
    <row r="7" spans="1:4" ht="13.5" customHeight="1">
      <c r="A7" s="119"/>
      <c r="B7" s="121" t="s">
        <v>1551</v>
      </c>
      <c r="C7" s="49"/>
      <c r="D7" s="119"/>
    </row>
    <row r="8" spans="1:4" ht="14.25" customHeight="1">
      <c r="A8" s="119">
        <v>1</v>
      </c>
      <c r="B8" s="119" t="s">
        <v>1552</v>
      </c>
      <c r="C8" s="49"/>
      <c r="D8" s="119"/>
    </row>
    <row r="9" spans="1:7" ht="13.5" customHeight="1">
      <c r="A9" s="119"/>
      <c r="B9" s="119" t="s">
        <v>1553</v>
      </c>
      <c r="C9" s="119">
        <v>1050</v>
      </c>
      <c r="D9" s="119">
        <v>1050</v>
      </c>
      <c r="E9" s="49">
        <v>1050</v>
      </c>
      <c r="G9" s="49"/>
    </row>
    <row r="10" spans="1:5" ht="13.5" customHeight="1">
      <c r="A10" s="119"/>
      <c r="B10" s="119" t="s">
        <v>1554</v>
      </c>
      <c r="C10" s="119">
        <v>310</v>
      </c>
      <c r="D10" s="119">
        <v>310</v>
      </c>
      <c r="E10" s="49">
        <v>310</v>
      </c>
    </row>
    <row r="11" spans="1:5" ht="13.5" customHeight="1">
      <c r="A11" s="119"/>
      <c r="B11" s="119" t="s">
        <v>1555</v>
      </c>
      <c r="C11" s="119">
        <v>150</v>
      </c>
      <c r="D11" s="119">
        <v>150</v>
      </c>
      <c r="E11" s="49">
        <v>150</v>
      </c>
    </row>
    <row r="12" spans="1:5" ht="13.5" customHeight="1">
      <c r="A12" s="119"/>
      <c r="B12" s="119" t="s">
        <v>1556</v>
      </c>
      <c r="C12" s="119">
        <v>100</v>
      </c>
      <c r="D12" s="119">
        <v>100</v>
      </c>
      <c r="E12" s="49">
        <v>100</v>
      </c>
    </row>
    <row r="13" spans="1:4" ht="27" customHeight="1">
      <c r="A13" s="119">
        <v>2</v>
      </c>
      <c r="B13" s="119" t="s">
        <v>1557</v>
      </c>
      <c r="C13" s="49"/>
      <c r="D13" s="119"/>
    </row>
    <row r="14" spans="1:10" ht="13.5" customHeight="1">
      <c r="A14" s="119"/>
      <c r="B14" s="119" t="s">
        <v>1553</v>
      </c>
      <c r="C14" s="119">
        <v>2800</v>
      </c>
      <c r="D14" s="119">
        <v>2800</v>
      </c>
      <c r="E14" s="49">
        <v>2800</v>
      </c>
      <c r="J14" s="49"/>
    </row>
    <row r="15" spans="1:5" ht="13.5" customHeight="1">
      <c r="A15" s="119"/>
      <c r="B15" s="119" t="s">
        <v>1554</v>
      </c>
      <c r="C15" s="119">
        <v>1030</v>
      </c>
      <c r="D15" s="119">
        <v>1030</v>
      </c>
      <c r="E15" s="49">
        <v>1030</v>
      </c>
    </row>
    <row r="16" spans="1:5" ht="13.5" customHeight="1">
      <c r="A16" s="119"/>
      <c r="B16" s="119" t="s">
        <v>1555</v>
      </c>
      <c r="C16" s="119">
        <v>500</v>
      </c>
      <c r="D16" s="119">
        <v>500</v>
      </c>
      <c r="E16" s="49">
        <v>500</v>
      </c>
    </row>
    <row r="17" spans="1:5" ht="13.5" customHeight="1">
      <c r="A17" s="119"/>
      <c r="B17" s="119" t="s">
        <v>1556</v>
      </c>
      <c r="C17" s="119">
        <v>350</v>
      </c>
      <c r="D17" s="119">
        <v>350</v>
      </c>
      <c r="E17" s="49">
        <v>350</v>
      </c>
    </row>
    <row r="18" spans="1:5" ht="13.5" customHeight="1">
      <c r="A18" s="119"/>
      <c r="B18" s="119" t="s">
        <v>1558</v>
      </c>
      <c r="C18" s="119">
        <v>150</v>
      </c>
      <c r="D18" s="119">
        <v>150</v>
      </c>
      <c r="E18" s="49">
        <v>150</v>
      </c>
    </row>
    <row r="19" spans="1:5" ht="13.5" customHeight="1">
      <c r="A19" s="119">
        <v>3</v>
      </c>
      <c r="B19" s="120" t="s">
        <v>1559</v>
      </c>
      <c r="C19" s="119">
        <v>700</v>
      </c>
      <c r="D19" s="119">
        <v>700</v>
      </c>
      <c r="E19" s="49">
        <v>700</v>
      </c>
    </row>
    <row r="20" spans="1:5" ht="13.5" customHeight="1">
      <c r="A20" s="119">
        <v>4</v>
      </c>
      <c r="B20" s="120" t="s">
        <v>1560</v>
      </c>
      <c r="C20" s="119">
        <v>700</v>
      </c>
      <c r="D20" s="119">
        <v>700</v>
      </c>
      <c r="E20" s="49">
        <v>700</v>
      </c>
    </row>
    <row r="21" spans="1:5" ht="13.5" customHeight="1">
      <c r="A21" s="119">
        <v>5</v>
      </c>
      <c r="B21" s="120" t="s">
        <v>1561</v>
      </c>
      <c r="C21" s="119">
        <v>300</v>
      </c>
      <c r="D21" s="119">
        <v>300</v>
      </c>
      <c r="E21" s="49">
        <v>300</v>
      </c>
    </row>
    <row r="22" spans="1:5" ht="13.5" customHeight="1">
      <c r="A22" s="119">
        <v>6</v>
      </c>
      <c r="B22" s="120" t="s">
        <v>1562</v>
      </c>
      <c r="C22" s="119">
        <v>140</v>
      </c>
      <c r="D22" s="119">
        <v>140</v>
      </c>
      <c r="E22" s="49">
        <v>0</v>
      </c>
    </row>
    <row r="23" spans="1:5" ht="13.5" customHeight="1">
      <c r="A23" s="119">
        <v>7</v>
      </c>
      <c r="B23" s="120" t="s">
        <v>1563</v>
      </c>
      <c r="C23" s="119">
        <v>300</v>
      </c>
      <c r="D23" s="119">
        <v>300</v>
      </c>
      <c r="E23" s="49">
        <v>0</v>
      </c>
    </row>
    <row r="24" spans="1:5" ht="13.5" customHeight="1">
      <c r="A24" s="119">
        <v>8</v>
      </c>
      <c r="B24" s="120" t="s">
        <v>1564</v>
      </c>
      <c r="C24" s="119">
        <v>750</v>
      </c>
      <c r="D24" s="119">
        <v>750</v>
      </c>
      <c r="E24" s="49">
        <v>740</v>
      </c>
    </row>
    <row r="25" spans="1:5" ht="13.5" customHeight="1">
      <c r="A25" s="119">
        <v>9</v>
      </c>
      <c r="B25" s="120" t="s">
        <v>1428</v>
      </c>
      <c r="C25" s="119">
        <v>200</v>
      </c>
      <c r="D25" s="119">
        <v>200</v>
      </c>
      <c r="E25" s="49">
        <v>0</v>
      </c>
    </row>
    <row r="26" spans="1:5" ht="13.5" customHeight="1">
      <c r="A26" s="119">
        <v>10</v>
      </c>
      <c r="B26" s="120" t="s">
        <v>1407</v>
      </c>
      <c r="C26" s="119">
        <v>300</v>
      </c>
      <c r="D26" s="119">
        <v>300</v>
      </c>
      <c r="E26" s="49">
        <v>175</v>
      </c>
    </row>
    <row r="27" spans="1:5" ht="13.5" customHeight="1">
      <c r="A27" s="119">
        <v>11</v>
      </c>
      <c r="B27" s="120" t="s">
        <v>1565</v>
      </c>
      <c r="C27" s="119">
        <v>300</v>
      </c>
      <c r="D27" s="119">
        <v>300</v>
      </c>
      <c r="E27" s="49">
        <v>300</v>
      </c>
    </row>
    <row r="28" spans="1:5" ht="13.5" customHeight="1">
      <c r="A28" s="119">
        <v>12</v>
      </c>
      <c r="B28" s="120" t="s">
        <v>1566</v>
      </c>
      <c r="C28" s="49">
        <v>612</v>
      </c>
      <c r="D28" s="119">
        <f>612-153</f>
        <v>459</v>
      </c>
      <c r="E28" s="49">
        <v>479</v>
      </c>
    </row>
    <row r="29" spans="1:5" ht="13.5" customHeight="1">
      <c r="A29" s="119">
        <v>13</v>
      </c>
      <c r="B29" s="120" t="s">
        <v>1567</v>
      </c>
      <c r="C29" s="49">
        <v>1708</v>
      </c>
      <c r="D29" s="119">
        <v>1708</v>
      </c>
      <c r="E29" s="49">
        <v>1708</v>
      </c>
    </row>
    <row r="30" spans="1:5" ht="13.5" customHeight="1">
      <c r="A30" s="119">
        <v>14</v>
      </c>
      <c r="B30" s="120" t="s">
        <v>1568</v>
      </c>
      <c r="C30" s="49">
        <v>360</v>
      </c>
      <c r="D30" s="119">
        <v>360</v>
      </c>
      <c r="E30" s="49">
        <v>360</v>
      </c>
    </row>
    <row r="31" spans="1:5" ht="13.5" customHeight="1">
      <c r="A31" s="119">
        <v>15</v>
      </c>
      <c r="B31" s="119" t="s">
        <v>1569</v>
      </c>
      <c r="C31" s="49">
        <v>481</v>
      </c>
      <c r="D31" s="119">
        <v>481</v>
      </c>
      <c r="E31" s="49">
        <v>481</v>
      </c>
    </row>
    <row r="32" spans="1:5" ht="13.5" customHeight="1">
      <c r="A32" s="119">
        <v>16</v>
      </c>
      <c r="B32" s="120" t="s">
        <v>1570</v>
      </c>
      <c r="C32" s="49">
        <v>864</v>
      </c>
      <c r="D32" s="119">
        <v>864</v>
      </c>
      <c r="E32" s="49">
        <v>762</v>
      </c>
    </row>
    <row r="33" spans="1:5" ht="13.5" customHeight="1">
      <c r="A33" s="119">
        <v>17</v>
      </c>
      <c r="B33" s="119" t="s">
        <v>1417</v>
      </c>
      <c r="C33" s="49">
        <v>3386</v>
      </c>
      <c r="D33" s="119">
        <v>3386</v>
      </c>
      <c r="E33" s="49">
        <v>1114</v>
      </c>
    </row>
    <row r="34" spans="1:5" ht="13.5" customHeight="1">
      <c r="A34" s="119">
        <v>18</v>
      </c>
      <c r="B34" s="119" t="s">
        <v>1571</v>
      </c>
      <c r="C34" s="49">
        <v>1541</v>
      </c>
      <c r="D34" s="49">
        <v>1541</v>
      </c>
      <c r="E34" s="49">
        <v>1541</v>
      </c>
    </row>
    <row r="35" spans="1:9" ht="13.5" customHeight="1">
      <c r="A35" s="119">
        <v>19</v>
      </c>
      <c r="B35" s="120" t="s">
        <v>1572</v>
      </c>
      <c r="C35" s="49">
        <v>400</v>
      </c>
      <c r="D35" s="49">
        <v>400</v>
      </c>
      <c r="E35" s="119">
        <v>381</v>
      </c>
      <c r="G35" s="49"/>
      <c r="I35" s="49"/>
    </row>
    <row r="36" spans="1:5" ht="13.5" customHeight="1">
      <c r="A36" s="119">
        <v>20</v>
      </c>
      <c r="B36" s="120" t="s">
        <v>1573</v>
      </c>
      <c r="C36" s="49">
        <v>400</v>
      </c>
      <c r="D36" s="49">
        <v>400</v>
      </c>
      <c r="E36" s="49">
        <v>400</v>
      </c>
    </row>
    <row r="37" spans="1:5" ht="13.5" customHeight="1">
      <c r="A37" s="119">
        <v>21</v>
      </c>
      <c r="B37" s="119" t="s">
        <v>1574</v>
      </c>
      <c r="C37" s="49"/>
      <c r="D37" s="49">
        <v>500</v>
      </c>
      <c r="E37" s="49">
        <v>500</v>
      </c>
    </row>
    <row r="38" spans="1:5" ht="13.5" customHeight="1">
      <c r="A38" s="119">
        <v>22</v>
      </c>
      <c r="B38" s="119" t="s">
        <v>1558</v>
      </c>
      <c r="C38" s="49"/>
      <c r="D38" s="119">
        <v>150</v>
      </c>
      <c r="E38" s="49">
        <v>150</v>
      </c>
    </row>
    <row r="39" spans="1:5" ht="13.5" customHeight="1">
      <c r="A39" s="119">
        <v>23</v>
      </c>
      <c r="B39" s="119" t="s">
        <v>1575</v>
      </c>
      <c r="C39" s="49"/>
      <c r="D39" s="119">
        <v>1100</v>
      </c>
      <c r="E39" s="49">
        <v>1100</v>
      </c>
    </row>
    <row r="40" spans="1:5" ht="27" customHeight="1">
      <c r="A40" s="119">
        <v>24</v>
      </c>
      <c r="B40" s="119" t="s">
        <v>1576</v>
      </c>
      <c r="C40" s="49"/>
      <c r="D40" s="119">
        <v>352</v>
      </c>
      <c r="E40" s="49">
        <v>352</v>
      </c>
    </row>
    <row r="41" spans="1:5" ht="13.5" customHeight="1">
      <c r="A41" s="119">
        <v>25</v>
      </c>
      <c r="B41" s="119" t="s">
        <v>1577</v>
      </c>
      <c r="C41" s="49"/>
      <c r="D41" s="119">
        <v>150</v>
      </c>
      <c r="E41" s="49">
        <v>150</v>
      </c>
    </row>
    <row r="42" spans="1:9" ht="13.5" customHeight="1">
      <c r="A42" s="119">
        <v>26</v>
      </c>
      <c r="B42" s="119" t="s">
        <v>1578</v>
      </c>
      <c r="C42" s="49"/>
      <c r="D42" s="119">
        <v>1791</v>
      </c>
      <c r="E42" s="49">
        <v>1791</v>
      </c>
      <c r="G42" s="49"/>
      <c r="I42" s="49"/>
    </row>
    <row r="43" spans="1:5" ht="13.5" customHeight="1">
      <c r="A43" s="119">
        <v>27</v>
      </c>
      <c r="B43" s="119" t="s">
        <v>1579</v>
      </c>
      <c r="C43" s="49"/>
      <c r="D43" s="119">
        <v>382</v>
      </c>
      <c r="E43" s="49">
        <v>382</v>
      </c>
    </row>
    <row r="44" spans="1:5" ht="13.5" customHeight="1">
      <c r="A44" s="119">
        <v>28</v>
      </c>
      <c r="B44" s="119" t="s">
        <v>1580</v>
      </c>
      <c r="C44" s="49"/>
      <c r="D44" s="119">
        <v>835</v>
      </c>
      <c r="E44" s="49">
        <v>835</v>
      </c>
    </row>
    <row r="45" spans="1:6" ht="25.5" customHeight="1">
      <c r="A45" s="119">
        <v>29</v>
      </c>
      <c r="B45" s="119" t="s">
        <v>1581</v>
      </c>
      <c r="C45" s="49"/>
      <c r="D45" s="119">
        <v>9622</v>
      </c>
      <c r="E45" s="119">
        <v>9622</v>
      </c>
      <c r="F45" s="128"/>
    </row>
    <row r="46" spans="1:5" ht="13.5" customHeight="1">
      <c r="A46" s="119">
        <v>30</v>
      </c>
      <c r="B46" s="119" t="s">
        <v>1582</v>
      </c>
      <c r="C46" s="49"/>
      <c r="D46" s="119">
        <v>2</v>
      </c>
      <c r="E46" s="49">
        <v>2</v>
      </c>
    </row>
    <row r="47" spans="1:5" ht="13.5" customHeight="1">
      <c r="A47" s="119">
        <v>31</v>
      </c>
      <c r="B47" s="119" t="s">
        <v>1583</v>
      </c>
      <c r="C47" s="49"/>
      <c r="D47" s="119">
        <v>100</v>
      </c>
      <c r="E47" s="49">
        <v>100</v>
      </c>
    </row>
    <row r="48" spans="1:5" ht="24.75" customHeight="1">
      <c r="A48" s="119">
        <v>32</v>
      </c>
      <c r="B48" s="119" t="s">
        <v>1584</v>
      </c>
      <c r="C48" s="49"/>
      <c r="D48" s="119">
        <v>96</v>
      </c>
      <c r="E48" s="49">
        <v>96</v>
      </c>
    </row>
    <row r="49" spans="1:5" ht="15" customHeight="1">
      <c r="A49" s="119">
        <v>33</v>
      </c>
      <c r="B49" s="119" t="s">
        <v>1664</v>
      </c>
      <c r="C49" s="49"/>
      <c r="D49" s="119"/>
      <c r="E49" s="49">
        <v>57</v>
      </c>
    </row>
    <row r="50" spans="1:5" ht="14.25" customHeight="1">
      <c r="A50" s="119">
        <v>34</v>
      </c>
      <c r="B50" s="119" t="s">
        <v>1665</v>
      </c>
      <c r="C50" s="49"/>
      <c r="D50" s="119"/>
      <c r="E50" s="49">
        <v>80</v>
      </c>
    </row>
    <row r="51" spans="1:5" ht="16.5" customHeight="1">
      <c r="A51" s="119">
        <v>35</v>
      </c>
      <c r="B51" s="119" t="s">
        <v>1663</v>
      </c>
      <c r="C51" s="49"/>
      <c r="D51" s="119"/>
      <c r="E51" s="49">
        <v>2205</v>
      </c>
    </row>
    <row r="52" spans="1:5" ht="16.5" customHeight="1">
      <c r="A52" s="119">
        <v>36</v>
      </c>
      <c r="B52" s="119" t="s">
        <v>1593</v>
      </c>
      <c r="C52" s="49"/>
      <c r="D52" s="119"/>
      <c r="E52" s="49">
        <v>2264</v>
      </c>
    </row>
    <row r="53" spans="1:5" ht="13.5" customHeight="1">
      <c r="A53" s="119"/>
      <c r="B53" s="119" t="s">
        <v>1655</v>
      </c>
      <c r="C53" s="49">
        <f>SUM(C9:C52)</f>
        <v>19882</v>
      </c>
      <c r="D53" s="49">
        <f>SUM(D9:D52)</f>
        <v>34809</v>
      </c>
      <c r="E53" s="49">
        <f>SUM(E9:E52)</f>
        <v>36267</v>
      </c>
    </row>
    <row r="54" spans="1:8" ht="13.5" customHeight="1">
      <c r="A54" s="119"/>
      <c r="B54" s="122" t="s">
        <v>1585</v>
      </c>
      <c r="C54" s="59">
        <f>C6+C53</f>
        <v>22726</v>
      </c>
      <c r="D54" s="59">
        <f>D6+D53</f>
        <v>48510</v>
      </c>
      <c r="E54" s="59">
        <f>E6+E53</f>
        <v>45582</v>
      </c>
      <c r="F54" s="49"/>
      <c r="H54" s="49"/>
    </row>
    <row r="55" spans="1:4" ht="13.5" customHeight="1">
      <c r="A55" s="59" t="s">
        <v>1650</v>
      </c>
      <c r="B55" s="59" t="s">
        <v>1523</v>
      </c>
      <c r="C55" s="49"/>
      <c r="D55" s="49"/>
    </row>
    <row r="56" spans="1:4" ht="26.25" customHeight="1">
      <c r="A56" s="125"/>
      <c r="B56" s="118" t="s">
        <v>1586</v>
      </c>
      <c r="C56" s="49"/>
      <c r="D56" s="49"/>
    </row>
    <row r="57" spans="1:5" ht="13.5" customHeight="1">
      <c r="A57" s="119">
        <v>1</v>
      </c>
      <c r="B57" s="120" t="s">
        <v>1587</v>
      </c>
      <c r="C57" s="49">
        <v>8864</v>
      </c>
      <c r="D57" s="127">
        <f>8864-1523</f>
        <v>7341</v>
      </c>
      <c r="E57" s="49">
        <v>4500</v>
      </c>
    </row>
    <row r="58" spans="1:5" ht="13.5" customHeight="1">
      <c r="A58" s="119">
        <v>2</v>
      </c>
      <c r="B58" s="119" t="s">
        <v>1588</v>
      </c>
      <c r="C58" s="49">
        <v>1500</v>
      </c>
      <c r="D58" s="49">
        <v>1500</v>
      </c>
      <c r="E58" s="49">
        <v>300</v>
      </c>
    </row>
    <row r="59" spans="1:5" ht="13.5" customHeight="1">
      <c r="A59" s="119">
        <v>3</v>
      </c>
      <c r="B59" s="119" t="s">
        <v>1589</v>
      </c>
      <c r="C59" s="49">
        <v>46302</v>
      </c>
      <c r="D59" s="49">
        <f>46302-17241</f>
        <v>29061</v>
      </c>
      <c r="E59" s="49">
        <v>28831</v>
      </c>
    </row>
    <row r="60" spans="1:5" ht="13.5" customHeight="1">
      <c r="A60" s="119">
        <v>4</v>
      </c>
      <c r="B60" s="119" t="s">
        <v>1590</v>
      </c>
      <c r="C60" s="49">
        <v>39728</v>
      </c>
      <c r="D60" s="49">
        <v>46635</v>
      </c>
      <c r="E60" s="49">
        <v>46493</v>
      </c>
    </row>
    <row r="61" spans="1:5" ht="13.5" customHeight="1">
      <c r="A61" s="119">
        <v>5</v>
      </c>
      <c r="B61" s="119" t="s">
        <v>1591</v>
      </c>
      <c r="C61" s="49"/>
      <c r="D61" s="49">
        <v>7410</v>
      </c>
      <c r="E61" s="49">
        <v>7410</v>
      </c>
    </row>
    <row r="62" spans="1:5" ht="13.5" customHeight="1">
      <c r="A62" s="119"/>
      <c r="B62" s="119" t="s">
        <v>1655</v>
      </c>
      <c r="C62" s="49">
        <f>SUM(C57:C61)</f>
        <v>96394</v>
      </c>
      <c r="D62" s="49">
        <f>SUM(D57:D61)</f>
        <v>91947</v>
      </c>
      <c r="E62" s="49">
        <f>SUM(E57:E61)</f>
        <v>87534</v>
      </c>
    </row>
    <row r="63" spans="1:4" ht="13.5" customHeight="1">
      <c r="A63" s="119"/>
      <c r="B63" s="121" t="s">
        <v>1592</v>
      </c>
      <c r="C63" s="49"/>
      <c r="D63" s="49"/>
    </row>
    <row r="64" spans="1:5" ht="13.5" customHeight="1">
      <c r="A64" s="119">
        <v>1</v>
      </c>
      <c r="B64" s="120" t="s">
        <v>1593</v>
      </c>
      <c r="C64" s="49">
        <v>1822</v>
      </c>
      <c r="D64" s="49">
        <v>1822</v>
      </c>
      <c r="E64" s="49">
        <v>0</v>
      </c>
    </row>
    <row r="65" spans="1:5" ht="13.5" customHeight="1">
      <c r="A65" s="119">
        <v>2</v>
      </c>
      <c r="B65" s="120" t="s">
        <v>1594</v>
      </c>
      <c r="C65" s="49">
        <v>681</v>
      </c>
      <c r="D65" s="49">
        <v>681</v>
      </c>
      <c r="E65" s="49">
        <v>0</v>
      </c>
    </row>
    <row r="66" spans="1:5" ht="13.5" customHeight="1">
      <c r="A66" s="119">
        <v>3</v>
      </c>
      <c r="B66" s="120" t="s">
        <v>1429</v>
      </c>
      <c r="C66" s="49"/>
      <c r="D66" s="49">
        <f>1+3+2+1</f>
        <v>7</v>
      </c>
      <c r="E66" s="49">
        <v>7</v>
      </c>
    </row>
    <row r="67" spans="1:5" ht="13.5" customHeight="1">
      <c r="A67" s="119">
        <v>4</v>
      </c>
      <c r="B67" s="120" t="s">
        <v>1595</v>
      </c>
      <c r="C67" s="49"/>
      <c r="D67" s="49">
        <v>300</v>
      </c>
      <c r="E67" s="49">
        <v>300</v>
      </c>
    </row>
    <row r="68" spans="1:5" ht="13.5" customHeight="1">
      <c r="A68" s="119">
        <v>5</v>
      </c>
      <c r="B68" s="120" t="s">
        <v>1596</v>
      </c>
      <c r="C68" s="49"/>
      <c r="D68" s="49">
        <v>39945</v>
      </c>
      <c r="E68" s="49">
        <v>1448</v>
      </c>
    </row>
    <row r="69" spans="1:5" ht="13.5" customHeight="1">
      <c r="A69" s="119">
        <v>6</v>
      </c>
      <c r="B69" s="120" t="s">
        <v>1485</v>
      </c>
      <c r="C69" s="49"/>
      <c r="D69" s="49"/>
      <c r="E69" s="49">
        <v>39227</v>
      </c>
    </row>
    <row r="70" spans="1:5" ht="13.5" customHeight="1">
      <c r="A70" s="119">
        <v>7</v>
      </c>
      <c r="B70" s="120" t="s">
        <v>1486</v>
      </c>
      <c r="C70" s="49"/>
      <c r="D70" s="49"/>
      <c r="E70" s="49">
        <v>15</v>
      </c>
    </row>
    <row r="71" spans="1:5" ht="13.5" customHeight="1">
      <c r="A71" s="119">
        <v>8</v>
      </c>
      <c r="B71" s="120" t="s">
        <v>1667</v>
      </c>
      <c r="C71" s="49"/>
      <c r="D71" s="49"/>
      <c r="E71" s="49">
        <v>40</v>
      </c>
    </row>
    <row r="72" spans="1:5" ht="13.5" customHeight="1">
      <c r="A72" s="119">
        <v>9</v>
      </c>
      <c r="B72" s="120" t="s">
        <v>1666</v>
      </c>
      <c r="C72" s="49"/>
      <c r="D72" s="49"/>
      <c r="E72" s="49">
        <v>2565</v>
      </c>
    </row>
    <row r="73" spans="1:5" ht="13.5" customHeight="1">
      <c r="A73" s="119"/>
      <c r="B73" s="119" t="s">
        <v>1655</v>
      </c>
      <c r="C73" s="49">
        <f>SUM(C64:C72)</f>
        <v>2503</v>
      </c>
      <c r="D73" s="49">
        <f>SUM(D64:D72)</f>
        <v>42755</v>
      </c>
      <c r="E73" s="49">
        <f>SUM(E64:E72)</f>
        <v>43602</v>
      </c>
    </row>
    <row r="74" spans="2:7" ht="13.5" customHeight="1">
      <c r="B74" s="59" t="s">
        <v>1597</v>
      </c>
      <c r="C74" s="59">
        <f>C62+C73</f>
        <v>98897</v>
      </c>
      <c r="D74" s="59">
        <f>D62+D73</f>
        <v>134702</v>
      </c>
      <c r="E74" s="59">
        <f>E62+E73</f>
        <v>131136</v>
      </c>
      <c r="F74" s="49"/>
      <c r="G74" s="49"/>
    </row>
    <row r="75" spans="1:5" ht="13.5" customHeight="1">
      <c r="A75" s="49"/>
      <c r="B75" s="59" t="s">
        <v>1598</v>
      </c>
      <c r="C75" s="59">
        <f>C54+C74</f>
        <v>121623</v>
      </c>
      <c r="D75" s="59">
        <f>D54+D74</f>
        <v>183212</v>
      </c>
      <c r="E75" s="59">
        <f>E54+E74</f>
        <v>176718</v>
      </c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</sheetData>
  <sheetProtection/>
  <printOptions gridLines="1" headings="1"/>
  <pageMargins left="0.75" right="0.75" top="1.46" bottom="1" header="0.5" footer="0.5"/>
  <pageSetup horizontalDpi="600" verticalDpi="600" orientation="portrait" paperSize="9" r:id="rId1"/>
  <headerFooter alignWithMargins="0">
    <oddHeader>&amp;C
&amp;"Arial,Félkövér"&amp;11Vésztő Város Önkormányzat
 2014. évi pénzeszközátadásai&amp;R7. melléklet a 6/2015.(IV.30.) önkormányzati rendelethez
Adatok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view="pageLayout" workbookViewId="0" topLeftCell="F1">
      <selection activeCell="L9" sqref="L9"/>
    </sheetView>
  </sheetViews>
  <sheetFormatPr defaultColWidth="9.140625" defaultRowHeight="12.75"/>
  <cols>
    <col min="1" max="1" width="5.8515625" style="18" customWidth="1"/>
    <col min="2" max="2" width="42.8515625" style="35" customWidth="1"/>
    <col min="3" max="3" width="10.7109375" style="20" customWidth="1"/>
    <col min="4" max="4" width="11.57421875" style="20" customWidth="1"/>
    <col min="5" max="5" width="10.7109375" style="20" customWidth="1"/>
    <col min="6" max="16384" width="9.140625" style="18" customWidth="1"/>
  </cols>
  <sheetData>
    <row r="1" spans="2:5" ht="30">
      <c r="B1" s="129" t="s">
        <v>1648</v>
      </c>
      <c r="C1" s="54" t="s">
        <v>1397</v>
      </c>
      <c r="D1" s="54" t="s">
        <v>1409</v>
      </c>
      <c r="E1" s="130" t="s">
        <v>1401</v>
      </c>
    </row>
    <row r="2" ht="15">
      <c r="B2" s="131" t="s">
        <v>1660</v>
      </c>
    </row>
    <row r="3" spans="1:5" ht="15">
      <c r="A3" s="17">
        <v>1</v>
      </c>
      <c r="B3" s="35" t="s">
        <v>1457</v>
      </c>
      <c r="C3" s="20">
        <f>'1 melléklet'!C2</f>
        <v>117283</v>
      </c>
      <c r="D3" s="20">
        <f>'1 melléklet'!D2</f>
        <v>109579</v>
      </c>
      <c r="E3" s="20">
        <f>'1 melléklet'!E2</f>
        <v>95515</v>
      </c>
    </row>
    <row r="4" spans="1:5" ht="15">
      <c r="A4" s="17">
        <v>2</v>
      </c>
      <c r="B4" s="35" t="s">
        <v>1643</v>
      </c>
      <c r="C4" s="20">
        <f>'1 melléklet'!C3</f>
        <v>93121</v>
      </c>
      <c r="D4" s="20">
        <f>'1 melléklet'!D3</f>
        <v>166351</v>
      </c>
      <c r="E4" s="20">
        <f>'1 melléklet'!E3</f>
        <v>155723</v>
      </c>
    </row>
    <row r="5" spans="1:5" ht="30">
      <c r="A5" s="17">
        <v>3</v>
      </c>
      <c r="B5" s="35" t="s">
        <v>1483</v>
      </c>
      <c r="C5" s="20">
        <f>'1 melléklet'!C4</f>
        <v>0</v>
      </c>
      <c r="D5" s="20">
        <f>'1 melléklet'!D4</f>
        <v>15533</v>
      </c>
      <c r="E5" s="20">
        <f>'1 melléklet'!E4</f>
        <v>14021</v>
      </c>
    </row>
    <row r="6" spans="1:5" ht="30">
      <c r="A6" s="17">
        <v>4</v>
      </c>
      <c r="B6" s="35" t="s">
        <v>1488</v>
      </c>
      <c r="C6" s="20">
        <f>'1 melléklet'!C5</f>
        <v>745378</v>
      </c>
      <c r="D6" s="20">
        <f>'1 melléklet'!D5</f>
        <v>1204970</v>
      </c>
      <c r="E6" s="20">
        <f>'1 melléklet'!E5</f>
        <v>1186315</v>
      </c>
    </row>
    <row r="7" spans="1:5" s="23" customFormat="1" ht="14.25">
      <c r="A7" s="19">
        <v>5</v>
      </c>
      <c r="B7" s="117" t="s">
        <v>1599</v>
      </c>
      <c r="C7" s="21">
        <f>SUM(C3:C6)</f>
        <v>955782</v>
      </c>
      <c r="D7" s="21">
        <f>SUM(D3:D6)</f>
        <v>1496433</v>
      </c>
      <c r="E7" s="21">
        <f>SUM(E3:E6)</f>
        <v>1451574</v>
      </c>
    </row>
    <row r="8" spans="1:5" ht="15">
      <c r="A8" s="17">
        <v>6</v>
      </c>
      <c r="B8" s="35" t="s">
        <v>1644</v>
      </c>
      <c r="C8" s="20">
        <f>'1 melléklet'!I2</f>
        <v>421365</v>
      </c>
      <c r="D8" s="20">
        <f>'1 melléklet'!J2</f>
        <v>754815</v>
      </c>
      <c r="E8" s="20">
        <f>'1 melléklet'!K2</f>
        <v>665555</v>
      </c>
    </row>
    <row r="9" spans="1:5" ht="30">
      <c r="A9" s="17">
        <v>7</v>
      </c>
      <c r="B9" s="35" t="s">
        <v>1507</v>
      </c>
      <c r="C9" s="20">
        <f>'1 melléklet'!I3</f>
        <v>93516</v>
      </c>
      <c r="D9" s="20">
        <f>'1 melléklet'!J3</f>
        <v>139404</v>
      </c>
      <c r="E9" s="20">
        <f>'1 melléklet'!K3</f>
        <v>126008</v>
      </c>
    </row>
    <row r="10" spans="1:5" ht="15">
      <c r="A10" s="17">
        <v>8</v>
      </c>
      <c r="B10" s="35" t="s">
        <v>1645</v>
      </c>
      <c r="C10" s="20">
        <f>'1 melléklet'!I4</f>
        <v>324141</v>
      </c>
      <c r="D10" s="20">
        <f>'1 melléklet'!J4</f>
        <v>467844</v>
      </c>
      <c r="E10" s="20">
        <f>'1 melléklet'!K4</f>
        <v>438983</v>
      </c>
    </row>
    <row r="11" spans="1:5" ht="15">
      <c r="A11" s="17">
        <v>9</v>
      </c>
      <c r="B11" s="35" t="s">
        <v>1393</v>
      </c>
      <c r="C11" s="20">
        <f>'1 melléklet'!I5</f>
        <v>163458</v>
      </c>
      <c r="D11" s="20">
        <f>'1 melléklet'!J5</f>
        <v>130013</v>
      </c>
      <c r="E11" s="20">
        <f>'1 melléklet'!K5</f>
        <v>129335</v>
      </c>
    </row>
    <row r="12" spans="1:5" ht="15">
      <c r="A12" s="17">
        <v>10</v>
      </c>
      <c r="B12" s="35" t="s">
        <v>1508</v>
      </c>
      <c r="C12" s="20">
        <f>'1 melléklet'!I6</f>
        <v>22726</v>
      </c>
      <c r="D12" s="20">
        <f>'1 melléklet'!J6</f>
        <v>48510</v>
      </c>
      <c r="E12" s="20">
        <f>'1 melléklet'!K6</f>
        <v>45582</v>
      </c>
    </row>
    <row r="13" spans="1:5" ht="15">
      <c r="A13" s="17">
        <v>11</v>
      </c>
      <c r="B13" s="35" t="s">
        <v>1600</v>
      </c>
      <c r="C13" s="20">
        <f>'1 melléklet'!I7</f>
        <v>7064</v>
      </c>
      <c r="D13" s="20">
        <f>'1 melléklet'!J7</f>
        <v>2564</v>
      </c>
      <c r="E13" s="20">
        <f>'1 melléklet'!K7</f>
        <v>0</v>
      </c>
    </row>
    <row r="14" spans="1:5" s="23" customFormat="1" ht="14.25">
      <c r="A14" s="19">
        <v>12</v>
      </c>
      <c r="B14" s="117" t="s">
        <v>1601</v>
      </c>
      <c r="C14" s="21">
        <f>'1 melléklet'!I8</f>
        <v>1032270</v>
      </c>
      <c r="D14" s="21">
        <f>'1 melléklet'!J8</f>
        <v>1543150</v>
      </c>
      <c r="E14" s="21">
        <f>'1 melléklet'!K8</f>
        <v>1405463</v>
      </c>
    </row>
    <row r="15" spans="1:5" s="23" customFormat="1" ht="14.25">
      <c r="A15" s="19">
        <v>13</v>
      </c>
      <c r="B15" s="117" t="s">
        <v>1602</v>
      </c>
      <c r="C15" s="21">
        <f>C7-C14</f>
        <v>-76488</v>
      </c>
      <c r="D15" s="21">
        <f>D7-D14</f>
        <v>-46717</v>
      </c>
      <c r="E15" s="21">
        <f>E7-E14</f>
        <v>46111</v>
      </c>
    </row>
    <row r="16" spans="1:5" s="23" customFormat="1" ht="28.5">
      <c r="A16" s="19">
        <v>14</v>
      </c>
      <c r="B16" s="117" t="s">
        <v>1603</v>
      </c>
      <c r="C16" s="21">
        <f>C15*-1</f>
        <v>76488</v>
      </c>
      <c r="D16" s="21">
        <f>D15*-1</f>
        <v>46717</v>
      </c>
      <c r="E16" s="21">
        <v>0</v>
      </c>
    </row>
    <row r="17" spans="1:4" ht="18" customHeight="1">
      <c r="A17" s="17"/>
      <c r="B17" s="132" t="s">
        <v>1661</v>
      </c>
      <c r="D17" s="133"/>
    </row>
    <row r="18" spans="1:5" ht="15">
      <c r="A18" s="17">
        <v>15</v>
      </c>
      <c r="B18" s="35" t="s">
        <v>1431</v>
      </c>
      <c r="C18" s="20">
        <f>'1 melléklet'!C10</f>
        <v>43055</v>
      </c>
      <c r="D18" s="20">
        <f>'1 melléklet'!D10</f>
        <v>190</v>
      </c>
      <c r="E18" s="20">
        <f>'1 melléklet'!E10</f>
        <v>0</v>
      </c>
    </row>
    <row r="19" spans="1:5" ht="30">
      <c r="A19" s="17">
        <v>16</v>
      </c>
      <c r="B19" s="35" t="s">
        <v>1491</v>
      </c>
      <c r="C19" s="20">
        <f>'1 melléklet'!C11</f>
        <v>212708</v>
      </c>
      <c r="D19" s="20">
        <f>'1 melléklet'!D11</f>
        <v>222098</v>
      </c>
      <c r="E19" s="20">
        <f>'1 melléklet'!E11</f>
        <v>140344</v>
      </c>
    </row>
    <row r="20" spans="1:5" ht="30">
      <c r="A20" s="17">
        <v>17</v>
      </c>
      <c r="B20" s="35" t="s">
        <v>1492</v>
      </c>
      <c r="C20" s="20">
        <f>'1 melléklet'!C12</f>
        <v>517595</v>
      </c>
      <c r="D20" s="20">
        <f>'1 melléklet'!D12</f>
        <v>871812</v>
      </c>
      <c r="E20" s="20">
        <f>'1 melléklet'!E12</f>
        <v>546333</v>
      </c>
    </row>
    <row r="21" spans="1:5" s="23" customFormat="1" ht="20.25" customHeight="1">
      <c r="A21" s="19">
        <v>18</v>
      </c>
      <c r="B21" s="117" t="s">
        <v>1604</v>
      </c>
      <c r="C21" s="21">
        <f>SUM(C18:C20)</f>
        <v>773358</v>
      </c>
      <c r="D21" s="21">
        <f>SUM(D18:D20)</f>
        <v>1094100</v>
      </c>
      <c r="E21" s="21">
        <f>SUM(E18:E20)</f>
        <v>686677</v>
      </c>
    </row>
    <row r="22" spans="1:5" ht="15">
      <c r="A22" s="17">
        <v>19</v>
      </c>
      <c r="B22" s="35" t="s">
        <v>1513</v>
      </c>
      <c r="C22" s="20">
        <f>'1 melléklet'!I10</f>
        <v>506413</v>
      </c>
      <c r="D22" s="20">
        <f>'1 melléklet'!J10</f>
        <v>736294</v>
      </c>
      <c r="E22" s="20">
        <f>'1 melléklet'!K10</f>
        <v>348409</v>
      </c>
    </row>
    <row r="23" spans="1:5" ht="15">
      <c r="A23" s="17">
        <v>20</v>
      </c>
      <c r="B23" s="35" t="s">
        <v>1514</v>
      </c>
      <c r="C23" s="20">
        <f>'1 melléklet'!I11</f>
        <v>12451</v>
      </c>
      <c r="D23" s="20">
        <f>'1 melléklet'!J11</f>
        <v>30867</v>
      </c>
      <c r="E23" s="20">
        <f>'1 melléklet'!K11</f>
        <v>23548</v>
      </c>
    </row>
    <row r="24" spans="1:5" ht="15">
      <c r="A24" s="17">
        <v>21</v>
      </c>
      <c r="B24" s="35" t="s">
        <v>1523</v>
      </c>
      <c r="C24" s="20">
        <f>'1 melléklet'!I12</f>
        <v>98897</v>
      </c>
      <c r="D24" s="20">
        <f>'1 melléklet'!J12</f>
        <v>134702</v>
      </c>
      <c r="E24" s="20">
        <f>'1 melléklet'!K12</f>
        <v>130636</v>
      </c>
    </row>
    <row r="25" spans="1:5" ht="15">
      <c r="A25" s="17">
        <v>22</v>
      </c>
      <c r="B25" s="35" t="s">
        <v>1605</v>
      </c>
      <c r="C25" s="20">
        <f>'1 melléklet'!I13</f>
        <v>163287</v>
      </c>
      <c r="D25" s="20">
        <f>'1 melléklet'!J13</f>
        <v>129074</v>
      </c>
      <c r="E25" s="20">
        <f>'1 melléklet'!K13</f>
        <v>0</v>
      </c>
    </row>
    <row r="26" spans="1:5" ht="15">
      <c r="A26" s="17">
        <v>23</v>
      </c>
      <c r="B26" s="35" t="s">
        <v>1606</v>
      </c>
      <c r="C26" s="20">
        <f>'1 melléklet'!I18</f>
        <v>156066</v>
      </c>
      <c r="D26" s="20">
        <f>'1 melléklet'!J18</f>
        <v>352552</v>
      </c>
      <c r="E26" s="20">
        <f>'1 melléklet'!K18</f>
        <v>350904</v>
      </c>
    </row>
    <row r="27" spans="1:5" s="23" customFormat="1" ht="15" customHeight="1">
      <c r="A27" s="19">
        <v>24</v>
      </c>
      <c r="B27" s="117" t="s">
        <v>1607</v>
      </c>
      <c r="C27" s="21">
        <f>SUM(C22:C26)</f>
        <v>937114</v>
      </c>
      <c r="D27" s="21">
        <f>SUM(D22:D26)</f>
        <v>1383489</v>
      </c>
      <c r="E27" s="21">
        <f>SUM(E22:E26)</f>
        <v>853497</v>
      </c>
    </row>
    <row r="28" spans="1:5" s="23" customFormat="1" ht="14.25">
      <c r="A28" s="19">
        <v>25</v>
      </c>
      <c r="B28" s="117" t="s">
        <v>1608</v>
      </c>
      <c r="C28" s="21">
        <f>C21-C27</f>
        <v>-163756</v>
      </c>
      <c r="D28" s="21">
        <f>D21-D27</f>
        <v>-289389</v>
      </c>
      <c r="E28" s="21">
        <f>E21-E27</f>
        <v>-166820</v>
      </c>
    </row>
    <row r="29" spans="1:5" s="23" customFormat="1" ht="28.5">
      <c r="A29" s="19">
        <v>26</v>
      </c>
      <c r="B29" s="75" t="s">
        <v>1609</v>
      </c>
      <c r="C29" s="21">
        <f>C28*-1-C30</f>
        <v>13756</v>
      </c>
      <c r="D29" s="21">
        <f>D28*-1-D30</f>
        <v>59389</v>
      </c>
      <c r="E29" s="21">
        <f>'1 melléklet'!E17+'1 melléklet'!E18+'1 melléklet'!E19+'1 melléklet'!E21</f>
        <v>105811</v>
      </c>
    </row>
    <row r="30" spans="1:5" s="23" customFormat="1" ht="28.5">
      <c r="A30" s="19">
        <v>27</v>
      </c>
      <c r="B30" s="75" t="s">
        <v>1610</v>
      </c>
      <c r="C30" s="21">
        <f>'1 melléklet'!C25</f>
        <v>150000</v>
      </c>
      <c r="D30" s="21">
        <f>'1 melléklet'!D25</f>
        <v>230000</v>
      </c>
      <c r="E30" s="21">
        <f>'1 melléklet'!E25</f>
        <v>228351</v>
      </c>
    </row>
    <row r="31" spans="1:8" s="23" customFormat="1" ht="28.5">
      <c r="A31" s="19">
        <v>28</v>
      </c>
      <c r="B31" s="117" t="s">
        <v>1611</v>
      </c>
      <c r="C31" s="21">
        <f>C7+C16+C21+C29+C30</f>
        <v>1969384</v>
      </c>
      <c r="D31" s="21">
        <f>D7+D16+D21+D29+D30</f>
        <v>2926639</v>
      </c>
      <c r="E31" s="21">
        <f>E7+E16+E21+E29+E30</f>
        <v>2472413</v>
      </c>
      <c r="H31" s="21"/>
    </row>
    <row r="32" spans="1:5" s="23" customFormat="1" ht="14.25">
      <c r="A32" s="19">
        <v>29</v>
      </c>
      <c r="B32" s="117" t="s">
        <v>1612</v>
      </c>
      <c r="C32" s="21">
        <f>C14+C27</f>
        <v>1969384</v>
      </c>
      <c r="D32" s="21">
        <f>D14+D27</f>
        <v>2926639</v>
      </c>
      <c r="E32" s="21">
        <f>E14+E27</f>
        <v>2258960</v>
      </c>
    </row>
  </sheetData>
  <sheetProtection/>
  <printOptions gridLines="1" headings="1"/>
  <pageMargins left="0.75" right="0.75" top="1.77" bottom="1" header="0.5" footer="0.5"/>
  <pageSetup horizontalDpi="600" verticalDpi="600" orientation="portrait" paperSize="9" r:id="rId1"/>
  <headerFooter alignWithMargins="0">
    <oddHeader>&amp;C
&amp;"Arial,Félkövér"&amp;11Vésztő Város Önkormányzat
2014. évi működési és fejlesztési célú bevételek és kiadások
alakulását bemutató mérleg&amp;R8. melléklet a 6/2015.(IV.30.) önkormányzati rendelethez
Adatok 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5.00390625" style="4" customWidth="1"/>
    <col min="2" max="2" width="34.28125" style="4" customWidth="1"/>
    <col min="3" max="3" width="10.8515625" style="4" customWidth="1"/>
    <col min="4" max="4" width="10.7109375" style="4" customWidth="1"/>
    <col min="5" max="6" width="9.7109375" style="4" customWidth="1"/>
    <col min="7" max="9" width="9.00390625" style="4" customWidth="1"/>
    <col min="10" max="10" width="9.28125" style="4" customWidth="1"/>
    <col min="11" max="11" width="10.00390625" style="4" customWidth="1"/>
    <col min="12" max="16384" width="9.140625" style="4" customWidth="1"/>
  </cols>
  <sheetData>
    <row r="1" spans="1:11" ht="15.75">
      <c r="A1" s="2"/>
      <c r="B1" s="2"/>
      <c r="C1" s="192">
        <v>2014</v>
      </c>
      <c r="D1" s="193"/>
      <c r="E1" s="193"/>
      <c r="F1" s="12">
        <v>2015</v>
      </c>
      <c r="G1" s="12">
        <v>2016</v>
      </c>
      <c r="H1" s="12">
        <v>2017</v>
      </c>
      <c r="I1" s="12">
        <v>2018</v>
      </c>
      <c r="J1" s="12" t="s">
        <v>1402</v>
      </c>
      <c r="K1" s="12" t="s">
        <v>1662</v>
      </c>
    </row>
    <row r="2" spans="1:11" ht="31.5">
      <c r="A2" s="2"/>
      <c r="B2" s="2"/>
      <c r="C2" s="51" t="s">
        <v>1397</v>
      </c>
      <c r="D2" s="88" t="s">
        <v>1398</v>
      </c>
      <c r="E2" s="5" t="s">
        <v>1387</v>
      </c>
      <c r="F2" s="193"/>
      <c r="G2" s="193"/>
      <c r="H2" s="193"/>
      <c r="I2" s="193"/>
      <c r="J2" s="193"/>
      <c r="K2" s="12"/>
    </row>
    <row r="3" spans="1:11" ht="15.75">
      <c r="A3" s="52"/>
      <c r="B3" s="14" t="s">
        <v>1756</v>
      </c>
      <c r="C3" s="14"/>
      <c r="D3" s="14"/>
      <c r="E3" s="13"/>
      <c r="F3" s="13"/>
      <c r="G3" s="13"/>
      <c r="H3" s="13"/>
      <c r="I3" s="13"/>
      <c r="J3" s="5"/>
      <c r="K3" s="5"/>
    </row>
    <row r="4" spans="1:12" ht="15.75">
      <c r="A4" s="1">
        <v>1</v>
      </c>
      <c r="B4" s="2" t="s">
        <v>1613</v>
      </c>
      <c r="C4" s="15">
        <v>150000</v>
      </c>
      <c r="D4" s="15">
        <v>150000</v>
      </c>
      <c r="E4" s="15">
        <v>148351</v>
      </c>
      <c r="F4" s="15">
        <v>0</v>
      </c>
      <c r="G4" s="15">
        <v>0</v>
      </c>
      <c r="H4" s="15">
        <v>0</v>
      </c>
      <c r="I4" s="15">
        <v>0</v>
      </c>
      <c r="J4" s="3">
        <v>0</v>
      </c>
      <c r="K4" s="3">
        <f>SUM(E4:J4)</f>
        <v>148351</v>
      </c>
      <c r="L4" s="89"/>
    </row>
    <row r="5" spans="1:12" ht="15.75">
      <c r="A5" s="1">
        <v>2</v>
      </c>
      <c r="B5" s="2" t="s">
        <v>1614</v>
      </c>
      <c r="C5" s="17">
        <v>80000</v>
      </c>
      <c r="D5" s="17">
        <v>80000</v>
      </c>
      <c r="E5" s="15">
        <v>80000</v>
      </c>
      <c r="F5" s="15">
        <v>0</v>
      </c>
      <c r="G5" s="15">
        <v>0</v>
      </c>
      <c r="H5" s="15">
        <v>0</v>
      </c>
      <c r="I5" s="15">
        <v>0</v>
      </c>
      <c r="J5" s="3">
        <v>0</v>
      </c>
      <c r="K5" s="3">
        <f>SUM(E5:J5)</f>
        <v>80000</v>
      </c>
      <c r="L5" s="89"/>
    </row>
    <row r="6" spans="1:12" ht="15.75">
      <c r="A6" s="1">
        <v>3</v>
      </c>
      <c r="B6" s="2" t="s">
        <v>1668</v>
      </c>
      <c r="C6" s="17">
        <v>0</v>
      </c>
      <c r="D6" s="17">
        <v>52722</v>
      </c>
      <c r="E6" s="15">
        <v>52722</v>
      </c>
      <c r="F6" s="15">
        <v>0</v>
      </c>
      <c r="G6" s="15">
        <v>0</v>
      </c>
      <c r="H6" s="15">
        <v>0</v>
      </c>
      <c r="I6" s="15">
        <v>0</v>
      </c>
      <c r="J6" s="3">
        <v>0</v>
      </c>
      <c r="K6" s="3">
        <f>SUM(E6:J6)</f>
        <v>52722</v>
      </c>
      <c r="L6" s="89"/>
    </row>
    <row r="7" spans="1:12" ht="15.75">
      <c r="A7" s="1">
        <v>4</v>
      </c>
      <c r="B7" s="2" t="s">
        <v>1669</v>
      </c>
      <c r="C7" s="17">
        <v>0</v>
      </c>
      <c r="D7" s="17">
        <v>69830</v>
      </c>
      <c r="E7" s="15">
        <v>6831</v>
      </c>
      <c r="F7" s="15">
        <v>0</v>
      </c>
      <c r="G7" s="15">
        <v>0</v>
      </c>
      <c r="H7" s="15">
        <v>0</v>
      </c>
      <c r="I7" s="15">
        <v>0</v>
      </c>
      <c r="J7" s="3">
        <v>0</v>
      </c>
      <c r="K7" s="3">
        <f>SUM(E7:J7)</f>
        <v>6831</v>
      </c>
      <c r="L7" s="89"/>
    </row>
    <row r="8" spans="1:12" ht="15.75">
      <c r="A8" s="5"/>
      <c r="B8" s="14" t="s">
        <v>1757</v>
      </c>
      <c r="C8" s="15"/>
      <c r="D8" s="15"/>
      <c r="E8" s="3"/>
      <c r="F8" s="89"/>
      <c r="G8" s="89"/>
      <c r="H8" s="89"/>
      <c r="I8" s="89"/>
      <c r="J8" s="89"/>
      <c r="K8" s="3"/>
      <c r="L8" s="89"/>
    </row>
    <row r="9" spans="1:12" ht="15.75">
      <c r="A9" s="1">
        <v>1</v>
      </c>
      <c r="B9" s="2" t="s">
        <v>1403</v>
      </c>
      <c r="C9" s="15">
        <v>3862</v>
      </c>
      <c r="D9" s="15">
        <v>3862</v>
      </c>
      <c r="E9" s="15">
        <v>3862</v>
      </c>
      <c r="F9" s="15">
        <v>3940</v>
      </c>
      <c r="G9" s="15">
        <v>4018</v>
      </c>
      <c r="H9" s="15">
        <v>4099</v>
      </c>
      <c r="I9" s="15">
        <v>4181</v>
      </c>
      <c r="J9" s="3">
        <v>17575</v>
      </c>
      <c r="K9" s="3">
        <f>SUM(E9:J9)</f>
        <v>37675</v>
      </c>
      <c r="L9" s="89"/>
    </row>
    <row r="10" spans="1:11" ht="19.5" customHeight="1">
      <c r="A10" s="1">
        <v>3</v>
      </c>
      <c r="B10" s="61" t="s">
        <v>1412</v>
      </c>
      <c r="C10" s="15">
        <v>10000</v>
      </c>
      <c r="D10" s="15">
        <v>10000</v>
      </c>
      <c r="E10" s="89">
        <v>10000</v>
      </c>
      <c r="F10" s="15">
        <v>10000</v>
      </c>
      <c r="G10" s="15">
        <v>6262</v>
      </c>
      <c r="H10" s="15">
        <v>0</v>
      </c>
      <c r="I10" s="15">
        <v>0</v>
      </c>
      <c r="J10" s="15">
        <v>0</v>
      </c>
      <c r="K10" s="3">
        <f>SUM(E10:J10)</f>
        <v>26262</v>
      </c>
    </row>
    <row r="11" spans="2:12" ht="28.5" customHeight="1">
      <c r="B11" s="11" t="s">
        <v>1758</v>
      </c>
      <c r="C11" s="94">
        <f aca="true" t="shared" si="0" ref="C11:J11">SUM(C4:C10)</f>
        <v>243862</v>
      </c>
      <c r="D11" s="94">
        <f t="shared" si="0"/>
        <v>366414</v>
      </c>
      <c r="E11" s="6">
        <f t="shared" si="0"/>
        <v>301766</v>
      </c>
      <c r="F11" s="6">
        <f t="shared" si="0"/>
        <v>13940</v>
      </c>
      <c r="G11" s="6">
        <f t="shared" si="0"/>
        <v>10280</v>
      </c>
      <c r="H11" s="6">
        <f t="shared" si="0"/>
        <v>4099</v>
      </c>
      <c r="I11" s="6">
        <f t="shared" si="0"/>
        <v>4181</v>
      </c>
      <c r="J11" s="6">
        <f t="shared" si="0"/>
        <v>17575</v>
      </c>
      <c r="K11" s="6">
        <f>SUM(E11:J11)</f>
        <v>351841</v>
      </c>
      <c r="L11" s="89"/>
    </row>
    <row r="12" spans="2:12" ht="15.75">
      <c r="B12" s="90"/>
      <c r="C12" s="90"/>
      <c r="D12" s="90"/>
      <c r="E12" s="90"/>
      <c r="F12" s="89"/>
      <c r="G12" s="89"/>
      <c r="H12" s="89"/>
      <c r="I12" s="89"/>
      <c r="J12" s="89"/>
      <c r="K12" s="89"/>
      <c r="L12" s="89"/>
    </row>
    <row r="13" spans="1:12" ht="15.75">
      <c r="A13" s="91"/>
      <c r="B13" s="90"/>
      <c r="C13" s="90"/>
      <c r="D13" s="90"/>
      <c r="E13" s="90"/>
      <c r="F13" s="89"/>
      <c r="G13" s="89"/>
      <c r="H13" s="89"/>
      <c r="I13" s="89"/>
      <c r="J13" s="89"/>
      <c r="K13" s="89"/>
      <c r="L13" s="89"/>
    </row>
    <row r="14" spans="2:12" ht="15.75">
      <c r="B14" s="90"/>
      <c r="C14" s="90"/>
      <c r="D14" s="90"/>
      <c r="E14" s="90"/>
      <c r="F14" s="89"/>
      <c r="G14" s="89"/>
      <c r="H14" s="89"/>
      <c r="I14" s="89"/>
      <c r="J14" s="89"/>
      <c r="K14" s="89"/>
      <c r="L14" s="89"/>
    </row>
    <row r="15" spans="2:12" ht="15.75">
      <c r="B15" s="90"/>
      <c r="C15" s="90"/>
      <c r="D15" s="90"/>
      <c r="E15" s="90"/>
      <c r="F15" s="89"/>
      <c r="G15" s="89"/>
      <c r="H15" s="89"/>
      <c r="I15" s="89"/>
      <c r="J15" s="89"/>
      <c r="K15" s="89"/>
      <c r="L15" s="89"/>
    </row>
    <row r="16" spans="1:12" ht="15.75">
      <c r="A16" s="91"/>
      <c r="B16" s="92"/>
      <c r="C16" s="92"/>
      <c r="D16" s="92"/>
      <c r="E16" s="92"/>
      <c r="F16" s="89"/>
      <c r="G16" s="89"/>
      <c r="H16" s="89"/>
      <c r="I16" s="89"/>
      <c r="J16" s="89"/>
      <c r="K16" s="89"/>
      <c r="L16" s="89"/>
    </row>
    <row r="17" spans="1:12" ht="15.75">
      <c r="A17" s="91"/>
      <c r="B17" s="90"/>
      <c r="C17" s="90"/>
      <c r="D17" s="90"/>
      <c r="E17" s="90"/>
      <c r="F17" s="89"/>
      <c r="G17" s="89"/>
      <c r="H17" s="89"/>
      <c r="I17" s="89"/>
      <c r="J17" s="89"/>
      <c r="K17" s="89"/>
      <c r="L17" s="89"/>
    </row>
    <row r="18" spans="1:12" ht="15.75">
      <c r="A18" s="91"/>
      <c r="B18" s="92"/>
      <c r="C18" s="92"/>
      <c r="D18" s="92"/>
      <c r="E18" s="92"/>
      <c r="F18" s="89"/>
      <c r="G18" s="89"/>
      <c r="H18" s="89"/>
      <c r="I18" s="89"/>
      <c r="J18" s="89"/>
      <c r="K18" s="89"/>
      <c r="L18" s="89"/>
    </row>
    <row r="19" spans="1:12" ht="15.75">
      <c r="A19" s="91"/>
      <c r="B19" s="92"/>
      <c r="C19" s="92"/>
      <c r="D19" s="92"/>
      <c r="E19" s="92"/>
      <c r="F19" s="89"/>
      <c r="G19" s="89"/>
      <c r="H19" s="89"/>
      <c r="I19" s="89"/>
      <c r="J19" s="89"/>
      <c r="K19" s="89"/>
      <c r="L19" s="89"/>
    </row>
    <row r="20" spans="1:12" ht="15.75">
      <c r="A20" s="91"/>
      <c r="B20" s="92"/>
      <c r="C20" s="92"/>
      <c r="D20" s="92"/>
      <c r="E20" s="92"/>
      <c r="F20" s="89"/>
      <c r="G20" s="89"/>
      <c r="H20" s="89"/>
      <c r="I20" s="89"/>
      <c r="J20" s="89"/>
      <c r="K20" s="89"/>
      <c r="L20" s="89"/>
    </row>
    <row r="21" spans="1:12" ht="15.75">
      <c r="A21" s="91"/>
      <c r="B21" s="2"/>
      <c r="C21" s="2"/>
      <c r="D21" s="2"/>
      <c r="E21" s="90"/>
      <c r="F21" s="89"/>
      <c r="G21" s="89"/>
      <c r="H21" s="89"/>
      <c r="I21" s="89"/>
      <c r="J21" s="89"/>
      <c r="K21" s="89"/>
      <c r="L21" s="89"/>
    </row>
    <row r="22" spans="1:12" ht="15.75">
      <c r="A22" s="2"/>
      <c r="B22" s="93"/>
      <c r="C22" s="93"/>
      <c r="D22" s="93"/>
      <c r="E22" s="92"/>
      <c r="F22" s="89"/>
      <c r="G22" s="89"/>
      <c r="H22" s="89"/>
      <c r="I22" s="89"/>
      <c r="J22" s="89"/>
      <c r="K22" s="89"/>
      <c r="L22" s="89"/>
    </row>
    <row r="23" spans="2:12" ht="15.75">
      <c r="B23" s="11"/>
      <c r="C23" s="11"/>
      <c r="D23" s="11"/>
      <c r="E23" s="94"/>
      <c r="F23" s="89"/>
      <c r="G23" s="89"/>
      <c r="H23" s="89"/>
      <c r="I23" s="89"/>
      <c r="J23" s="89"/>
      <c r="K23" s="89"/>
      <c r="L23" s="89"/>
    </row>
    <row r="24" spans="5:12" ht="15.75">
      <c r="E24" s="89"/>
      <c r="F24" s="89"/>
      <c r="G24" s="89"/>
      <c r="H24" s="89"/>
      <c r="I24" s="89"/>
      <c r="J24" s="89"/>
      <c r="K24" s="89"/>
      <c r="L24" s="89"/>
    </row>
    <row r="25" spans="5:12" ht="15.75">
      <c r="E25" s="89"/>
      <c r="F25" s="89"/>
      <c r="G25" s="89"/>
      <c r="H25" s="89"/>
      <c r="I25" s="89"/>
      <c r="J25" s="89"/>
      <c r="K25" s="89"/>
      <c r="L25" s="89"/>
    </row>
    <row r="26" spans="5:12" ht="15.75">
      <c r="E26" s="89"/>
      <c r="F26" s="89"/>
      <c r="G26" s="89"/>
      <c r="H26" s="89"/>
      <c r="I26" s="89"/>
      <c r="J26" s="89"/>
      <c r="K26" s="89"/>
      <c r="L26" s="89"/>
    </row>
    <row r="27" spans="5:12" ht="15.75">
      <c r="E27" s="89"/>
      <c r="F27" s="89"/>
      <c r="G27" s="89"/>
      <c r="H27" s="89"/>
      <c r="I27" s="89"/>
      <c r="J27" s="89"/>
      <c r="K27" s="89"/>
      <c r="L27" s="89"/>
    </row>
    <row r="28" spans="5:12" ht="15.75">
      <c r="E28" s="89"/>
      <c r="F28" s="89"/>
      <c r="G28" s="89"/>
      <c r="H28" s="89"/>
      <c r="I28" s="89"/>
      <c r="J28" s="89"/>
      <c r="K28" s="89"/>
      <c r="L28" s="89"/>
    </row>
    <row r="29" spans="5:12" ht="15.75">
      <c r="E29" s="89"/>
      <c r="F29" s="89"/>
      <c r="G29" s="89"/>
      <c r="H29" s="89"/>
      <c r="I29" s="89"/>
      <c r="J29" s="89"/>
      <c r="K29" s="89"/>
      <c r="L29" s="89"/>
    </row>
    <row r="30" spans="5:12" ht="15.75">
      <c r="E30" s="89"/>
      <c r="F30" s="89"/>
      <c r="G30" s="89"/>
      <c r="H30" s="89"/>
      <c r="I30" s="89"/>
      <c r="J30" s="89"/>
      <c r="K30" s="89"/>
      <c r="L30" s="89"/>
    </row>
    <row r="31" spans="5:12" ht="15.75">
      <c r="E31" s="89"/>
      <c r="F31" s="89"/>
      <c r="G31" s="89"/>
      <c r="H31" s="89"/>
      <c r="I31" s="89"/>
      <c r="J31" s="89"/>
      <c r="K31" s="89"/>
      <c r="L31" s="89"/>
    </row>
    <row r="32" spans="5:12" ht="15.75">
      <c r="E32" s="89"/>
      <c r="F32" s="89"/>
      <c r="G32" s="89"/>
      <c r="H32" s="89"/>
      <c r="I32" s="89"/>
      <c r="J32" s="89"/>
      <c r="K32" s="89"/>
      <c r="L32" s="89"/>
    </row>
    <row r="33" spans="5:12" ht="15.75">
      <c r="E33" s="89"/>
      <c r="F33" s="89"/>
      <c r="G33" s="89"/>
      <c r="H33" s="89"/>
      <c r="I33" s="89"/>
      <c r="J33" s="89"/>
      <c r="K33" s="89"/>
      <c r="L33" s="89"/>
    </row>
    <row r="34" spans="5:12" ht="15.75">
      <c r="E34" s="89"/>
      <c r="F34" s="89"/>
      <c r="G34" s="89"/>
      <c r="H34" s="89"/>
      <c r="I34" s="89"/>
      <c r="J34" s="89"/>
      <c r="K34" s="89"/>
      <c r="L34" s="89"/>
    </row>
    <row r="35" spans="5:12" ht="15.75">
      <c r="E35" s="89"/>
      <c r="F35" s="89"/>
      <c r="G35" s="89"/>
      <c r="H35" s="89"/>
      <c r="I35" s="89"/>
      <c r="J35" s="89"/>
      <c r="K35" s="89"/>
      <c r="L35" s="89"/>
    </row>
    <row r="36" spans="5:12" ht="15.75">
      <c r="E36" s="89"/>
      <c r="F36" s="89"/>
      <c r="G36" s="89"/>
      <c r="H36" s="89"/>
      <c r="I36" s="89"/>
      <c r="J36" s="89"/>
      <c r="K36" s="89"/>
      <c r="L36" s="89"/>
    </row>
    <row r="37" spans="5:12" ht="15.75">
      <c r="E37" s="89"/>
      <c r="F37" s="89"/>
      <c r="G37" s="89"/>
      <c r="H37" s="89"/>
      <c r="I37" s="89"/>
      <c r="J37" s="89"/>
      <c r="K37" s="89"/>
      <c r="L37" s="89"/>
    </row>
    <row r="38" spans="5:12" ht="15.75">
      <c r="E38" s="89"/>
      <c r="F38" s="89"/>
      <c r="G38" s="89"/>
      <c r="H38" s="89"/>
      <c r="I38" s="89"/>
      <c r="J38" s="89"/>
      <c r="K38" s="89"/>
      <c r="L38" s="89"/>
    </row>
    <row r="39" spans="5:12" ht="15.75">
      <c r="E39" s="89"/>
      <c r="F39" s="89"/>
      <c r="G39" s="89"/>
      <c r="H39" s="89"/>
      <c r="I39" s="89"/>
      <c r="J39" s="89"/>
      <c r="K39" s="89"/>
      <c r="L39" s="89"/>
    </row>
    <row r="40" spans="5:12" ht="15.75">
      <c r="E40" s="89"/>
      <c r="F40" s="89"/>
      <c r="G40" s="89"/>
      <c r="H40" s="89"/>
      <c r="I40" s="89"/>
      <c r="J40" s="89"/>
      <c r="K40" s="89"/>
      <c r="L40" s="89"/>
    </row>
    <row r="41" spans="5:12" ht="15.75">
      <c r="E41" s="89"/>
      <c r="F41" s="89"/>
      <c r="G41" s="89"/>
      <c r="H41" s="89"/>
      <c r="I41" s="89"/>
      <c r="J41" s="89"/>
      <c r="K41" s="89"/>
      <c r="L41" s="89"/>
    </row>
    <row r="42" spans="5:12" ht="15.75">
      <c r="E42" s="89"/>
      <c r="F42" s="89"/>
      <c r="G42" s="89"/>
      <c r="H42" s="89"/>
      <c r="I42" s="89"/>
      <c r="J42" s="89"/>
      <c r="K42" s="89"/>
      <c r="L42" s="89"/>
    </row>
    <row r="43" spans="5:12" ht="15.75">
      <c r="E43" s="89"/>
      <c r="F43" s="89"/>
      <c r="G43" s="89"/>
      <c r="H43" s="89"/>
      <c r="I43" s="89"/>
      <c r="J43" s="89"/>
      <c r="K43" s="89"/>
      <c r="L43" s="89"/>
    </row>
    <row r="44" spans="5:12" ht="15.75">
      <c r="E44" s="89"/>
      <c r="F44" s="89"/>
      <c r="G44" s="89"/>
      <c r="H44" s="89"/>
      <c r="I44" s="89"/>
      <c r="J44" s="89"/>
      <c r="K44" s="89"/>
      <c r="L44" s="89"/>
    </row>
    <row r="45" spans="5:12" ht="15.75">
      <c r="E45" s="89"/>
      <c r="F45" s="89"/>
      <c r="G45" s="89"/>
      <c r="H45" s="89"/>
      <c r="I45" s="89"/>
      <c r="J45" s="89"/>
      <c r="K45" s="89"/>
      <c r="L45" s="89"/>
    </row>
  </sheetData>
  <sheetProtection/>
  <mergeCells count="2">
    <mergeCell ref="C1:E1"/>
    <mergeCell ref="F2:J2"/>
  </mergeCells>
  <printOptions gridLines="1" headings="1"/>
  <pageMargins left="0.75" right="0.75" top="1.77" bottom="1" header="0.5" footer="0.5"/>
  <pageSetup horizontalDpi="600" verticalDpi="600" orientation="landscape" paperSize="9" r:id="rId1"/>
  <headerFooter alignWithMargins="0">
    <oddHeader>&amp;C
&amp;"Arial,Félkövér"&amp;11Vésztő Város Önkormányzat adósságának és hitelállományának kimutatása,  
valamint a több éves kihatással járó feladatok kiadásai éves bontásban&amp;R9. melléklet a 6/2015.(IV.30.) önkormányzati rendelethez
Adatok E Ft-ban</oddHeader>
  </headerFooter>
  <ignoredErrors>
    <ignoredError sqref="J11" formula="1"/>
    <ignoredError sqref="K4:K7 K9 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Vésztő</dc:creator>
  <cp:keywords/>
  <dc:description/>
  <cp:lastModifiedBy>User</cp:lastModifiedBy>
  <cp:lastPrinted>2015-06-01T14:13:26Z</cp:lastPrinted>
  <dcterms:created xsi:type="dcterms:W3CDTF">2010-10-19T08:05:21Z</dcterms:created>
  <dcterms:modified xsi:type="dcterms:W3CDTF">2015-06-01T14:14:33Z</dcterms:modified>
  <cp:category/>
  <cp:version/>
  <cp:contentType/>
  <cp:contentStatus/>
</cp:coreProperties>
</file>