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Módosítás\"/>
    </mc:Choice>
  </mc:AlternateContent>
  <xr:revisionPtr revIDLastSave="0" documentId="8_{0E440762-AA39-4677-AC01-546C9EBD5EA4}" xr6:coauthVersionLast="34" xr6:coauthVersionMax="34" xr10:uidLastSave="{00000000-0000-0000-0000-000000000000}"/>
  <bookViews>
    <workbookView xWindow="0" yWindow="0" windowWidth="28800" windowHeight="11625" xr2:uid="{073CE017-BE44-4AAA-BB5F-BB2B472571F2}"/>
  </bookViews>
  <sheets>
    <sheet name="3.1. BÖ Kiadások" sheetId="1" r:id="rId1"/>
    <sheet name="3.2. Hivatal Kiadások" sheetId="2" r:id="rId2"/>
    <sheet name="3.3. BNVÓ Kiadások" sheetId="3" r:id="rId3"/>
    <sheet name="3.4. BNI Kiadások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4" l="1"/>
  <c r="C15" i="4"/>
  <c r="D15" i="4"/>
  <c r="M15" i="4"/>
  <c r="M16" i="4"/>
  <c r="C18" i="4"/>
  <c r="D18" i="4"/>
  <c r="D30" i="4" s="1"/>
  <c r="M18" i="4"/>
  <c r="M19" i="4"/>
  <c r="C21" i="4"/>
  <c r="D21" i="4"/>
  <c r="M21" i="4"/>
  <c r="M22" i="4"/>
  <c r="C24" i="4"/>
  <c r="D24" i="4"/>
  <c r="M24" i="4"/>
  <c r="M25" i="4"/>
  <c r="C27" i="4"/>
  <c r="D27" i="4"/>
  <c r="M27" i="4"/>
  <c r="C28" i="4"/>
  <c r="M28" i="4" s="1"/>
  <c r="D28" i="4"/>
  <c r="E28" i="4"/>
  <c r="F28" i="4"/>
  <c r="G28" i="4"/>
  <c r="H28" i="4"/>
  <c r="I28" i="4"/>
  <c r="J28" i="4"/>
  <c r="K28" i="4"/>
  <c r="L28" i="4"/>
  <c r="C30" i="4"/>
  <c r="E30" i="4"/>
  <c r="F30" i="4"/>
  <c r="G30" i="4"/>
  <c r="H30" i="4"/>
  <c r="I30" i="4"/>
  <c r="J30" i="4"/>
  <c r="K30" i="4"/>
  <c r="L30" i="4"/>
  <c r="M13" i="3"/>
  <c r="M15" i="3"/>
  <c r="M16" i="3"/>
  <c r="M18" i="3"/>
  <c r="C19" i="3"/>
  <c r="M19" i="3" s="1"/>
  <c r="D19" i="3"/>
  <c r="E19" i="3"/>
  <c r="F19" i="3"/>
  <c r="G19" i="3"/>
  <c r="H19" i="3"/>
  <c r="I19" i="3"/>
  <c r="J19" i="3"/>
  <c r="K19" i="3"/>
  <c r="L19" i="3"/>
  <c r="C21" i="3"/>
  <c r="D21" i="3"/>
  <c r="E21" i="3"/>
  <c r="F21" i="3"/>
  <c r="M21" i="3" s="1"/>
  <c r="G21" i="3"/>
  <c r="H21" i="3"/>
  <c r="I21" i="3"/>
  <c r="J21" i="3"/>
  <c r="K21" i="3"/>
  <c r="L21" i="3"/>
  <c r="M13" i="2"/>
  <c r="C15" i="2"/>
  <c r="M15" i="2" s="1"/>
  <c r="D15" i="2"/>
  <c r="D21" i="2" s="1"/>
  <c r="M21" i="2" s="1"/>
  <c r="E15" i="2"/>
  <c r="E21" i="2" s="1"/>
  <c r="M16" i="2"/>
  <c r="C18" i="2"/>
  <c r="D18" i="2"/>
  <c r="M18" i="2" s="1"/>
  <c r="E18" i="2"/>
  <c r="C19" i="2"/>
  <c r="M19" i="2" s="1"/>
  <c r="D19" i="2"/>
  <c r="E19" i="2"/>
  <c r="F19" i="2"/>
  <c r="G19" i="2"/>
  <c r="H19" i="2"/>
  <c r="I19" i="2"/>
  <c r="J19" i="2"/>
  <c r="K19" i="2"/>
  <c r="L19" i="2"/>
  <c r="C21" i="2"/>
  <c r="F21" i="2"/>
  <c r="G21" i="2"/>
  <c r="H21" i="2"/>
  <c r="I21" i="2"/>
  <c r="J21" i="2"/>
  <c r="K21" i="2"/>
  <c r="L21" i="2"/>
  <c r="M13" i="1"/>
  <c r="E15" i="1"/>
  <c r="M15" i="1" s="1"/>
  <c r="G15" i="1"/>
  <c r="L15" i="1"/>
  <c r="M16" i="1"/>
  <c r="M18" i="1"/>
  <c r="M19" i="1"/>
  <c r="M21" i="1"/>
  <c r="M22" i="1"/>
  <c r="M24" i="1"/>
  <c r="M25" i="1"/>
  <c r="M27" i="1"/>
  <c r="M28" i="1"/>
  <c r="M30" i="1"/>
  <c r="M37" i="1"/>
  <c r="C39" i="1"/>
  <c r="C131" i="1" s="1"/>
  <c r="D39" i="1"/>
  <c r="M40" i="1"/>
  <c r="I42" i="1"/>
  <c r="M42" i="1"/>
  <c r="M43" i="1"/>
  <c r="C45" i="1"/>
  <c r="M45" i="1" s="1"/>
  <c r="D45" i="1"/>
  <c r="M46" i="1"/>
  <c r="M48" i="1"/>
  <c r="M49" i="1"/>
  <c r="M51" i="1"/>
  <c r="M52" i="1"/>
  <c r="M54" i="1"/>
  <c r="M61" i="1"/>
  <c r="E63" i="1"/>
  <c r="M63" i="1" s="1"/>
  <c r="H63" i="1"/>
  <c r="I63" i="1"/>
  <c r="I131" i="1" s="1"/>
  <c r="M64" i="1"/>
  <c r="M66" i="1"/>
  <c r="M67" i="1"/>
  <c r="F69" i="1"/>
  <c r="F131" i="1" s="1"/>
  <c r="M69" i="1"/>
  <c r="M70" i="1"/>
  <c r="M72" i="1"/>
  <c r="M73" i="1"/>
  <c r="M75" i="1"/>
  <c r="M76" i="1"/>
  <c r="M78" i="1"/>
  <c r="M84" i="1"/>
  <c r="J86" i="1"/>
  <c r="J131" i="1" s="1"/>
  <c r="M87" i="1"/>
  <c r="M89" i="1"/>
  <c r="M90" i="1"/>
  <c r="M92" i="1"/>
  <c r="M93" i="1"/>
  <c r="M95" i="1"/>
  <c r="M96" i="1"/>
  <c r="M98" i="1"/>
  <c r="M99" i="1"/>
  <c r="M101" i="1"/>
  <c r="M103" i="1"/>
  <c r="M105" i="1"/>
  <c r="M106" i="1"/>
  <c r="K108" i="1"/>
  <c r="K129" i="1" s="1"/>
  <c r="M108" i="1"/>
  <c r="M109" i="1"/>
  <c r="K111" i="1"/>
  <c r="M111" i="1" s="1"/>
  <c r="M113" i="1"/>
  <c r="G115" i="1"/>
  <c r="M115" i="1"/>
  <c r="M123" i="1"/>
  <c r="M125" i="1"/>
  <c r="M126" i="1"/>
  <c r="M128" i="1"/>
  <c r="C129" i="1"/>
  <c r="D129" i="1"/>
  <c r="E129" i="1"/>
  <c r="F129" i="1"/>
  <c r="G129" i="1"/>
  <c r="H129" i="1"/>
  <c r="I129" i="1"/>
  <c r="J129" i="1"/>
  <c r="L129" i="1"/>
  <c r="D131" i="1"/>
  <c r="G131" i="1"/>
  <c r="H131" i="1"/>
  <c r="L131" i="1"/>
  <c r="M30" i="4" l="1"/>
  <c r="M129" i="1"/>
  <c r="M86" i="1"/>
  <c r="M39" i="1"/>
  <c r="E131" i="1"/>
  <c r="M131" i="1" s="1"/>
  <c r="K131" i="1"/>
</calcChain>
</file>

<file path=xl/sharedStrings.xml><?xml version="1.0" encoding="utf-8"?>
<sst xmlns="http://schemas.openxmlformats.org/spreadsheetml/2006/main" count="377" uniqueCount="85">
  <si>
    <t>jegyző</t>
  </si>
  <si>
    <t xml:space="preserve">        polgármester</t>
  </si>
  <si>
    <t>dr. Horváth Zsolt</t>
  </si>
  <si>
    <t xml:space="preserve">        Várai Róbert</t>
  </si>
  <si>
    <t>Baracs, 2018. június 21.</t>
  </si>
  <si>
    <t>2018. évi módosított</t>
  </si>
  <si>
    <t>2018. évi eredeti</t>
  </si>
  <si>
    <t>Összesen</t>
  </si>
  <si>
    <t>II./3) Kertészet és erdőgazdálkodás</t>
  </si>
  <si>
    <t>II./2) Sportlétesítmények működtetése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</si>
  <si>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</si>
  <si>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</si>
  <si>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</si>
  <si>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</si>
  <si>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</si>
  <si>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</si>
  <si>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</si>
  <si>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</si>
  <si>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</si>
  <si>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</si>
  <si>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</si>
  <si>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</si>
  <si>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</si>
  <si>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</si>
  <si>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</si>
  <si>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</si>
  <si>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</si>
  <si>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</si>
  <si>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</si>
  <si>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</si>
  <si>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</si>
  <si>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</si>
  <si>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</si>
  <si>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</si>
  <si>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</si>
  <si>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II./1) Civil szervezetek működési támogatása</t>
  </si>
  <si>
    <t>II. Önként vállalt feladatok</t>
  </si>
  <si>
    <t>I./27) Baracsi Népjóléti Intézmény</t>
  </si>
  <si>
    <t>I./26) Közös Önkormányzati Hivatal</t>
  </si>
  <si>
    <t>I./25) Baracsi Négy Vándor Óvoda</t>
  </si>
  <si>
    <t>Önkormányzatok elszámolásai költségvetési szerveikkel:</t>
  </si>
  <si>
    <t>I./24) Fiatalok társadalmi integrációját segítő szakmai szolgáltatások fejlesztése</t>
  </si>
  <si>
    <t>I./23) Központi költségvetési befizetések</t>
  </si>
  <si>
    <t>I./22) Háziorvosi ügyeleti ellátás</t>
  </si>
  <si>
    <t>I./21) Fogorvosi ügyeleti ellátás</t>
  </si>
  <si>
    <t>I./20) Fogorvosi alapellátás</t>
  </si>
  <si>
    <t>I./19)  Önkormányzat által nyújtott lakástámogatások</t>
  </si>
  <si>
    <t>I./18) Könyvtári állomány gyarapítása</t>
  </si>
  <si>
    <t>I./17) Könyvtári szolgáltatások</t>
  </si>
  <si>
    <t>I./16) Zöldterület-kezelés</t>
  </si>
  <si>
    <t>I./15) Települési támogatás</t>
  </si>
  <si>
    <t>I./14) Család- és nővédelmi egészségügyi gondozás</t>
  </si>
  <si>
    <t>I./13) Önkormányzati vagyonnal való gazdálkodás</t>
  </si>
  <si>
    <t>I./12) Utak építése</t>
  </si>
  <si>
    <t>I./11) Intézményen kívüli gyermekétkeztetés</t>
  </si>
  <si>
    <t>I./10) Iskolai étkeztetés</t>
  </si>
  <si>
    <t>I./9) Közművelődési intézmények, közösségi színterek működtetése</t>
  </si>
  <si>
    <t>I./8) Háziorvosi alapellátás</t>
  </si>
  <si>
    <t>I./7) Város- és községgazdálkodás</t>
  </si>
  <si>
    <t>I./6) Közvilágítás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</si>
  <si>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</si>
  <si>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</si>
  <si>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</si>
  <si>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</si>
  <si>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</si>
  <si>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</si>
  <si>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</si>
  <si>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>ezer Ft-ban</t>
  </si>
  <si>
    <t>Baracs Község Önkormányzata 2018. évi tervezett működési, fenntartási, felhalmozási kiadásai</t>
  </si>
  <si>
    <t>3. sz. melléklet 3.1. pontja</t>
  </si>
  <si>
    <t xml:space="preserve">Baracs Község Önkormányzata Képviselő-testülete 2018. évi költségvetésről szóló  9 /2018. (VI.22.) Önkormányzati Rendelete                                                                                       </t>
  </si>
  <si>
    <t>I./2) Országgyűlési önkormányzati képviselőválasztáshoz kapcsolódó kiadás</t>
  </si>
  <si>
    <t>Baracsi Közös Önkormányzati Hivatal 2018. évi tervezett működési, fenntartási, felhalmozási kiadásai</t>
  </si>
  <si>
    <t>3. sz. melléklet 3.2. pontja</t>
  </si>
  <si>
    <t xml:space="preserve">Baracs Község Önkormányzata Képviselő-testülete 2018. évi költségvetésről szóló   9/2018. (VI.22.) Önkormányzati Rendelete                                                                                       </t>
  </si>
  <si>
    <t>I./2) Óvodai nevelés</t>
  </si>
  <si>
    <t>I./1) Óvodai intézményi étkezés</t>
  </si>
  <si>
    <t>Baracsi Négy Vándor Óvoda 2018. évi tervezett működési, fenntartási, felhalmozási kiadásai</t>
  </si>
  <si>
    <t>3. sz. melléklet 3.3. pontja</t>
  </si>
  <si>
    <t>I./5) Szociális étekzés</t>
  </si>
  <si>
    <t>I./4) Házi segítségnyújtás</t>
  </si>
  <si>
    <t>I./3) Közművelődési intézmények és közösségi színterek működtetése</t>
  </si>
  <si>
    <t>I./2) Család- és gyermekjóléti szolgáltatás</t>
  </si>
  <si>
    <t>I./1) Üzemeltetési és egyéb szolgáltatás</t>
  </si>
  <si>
    <t>Baracsi Népjóléti Intézmény 2018. évi tervezett működési, fenntartási, felhalmozási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</si>
</sst>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3" fontId="3" fillId="0" borderId="9" xfId="0" applyNumberFormat="1" applyFont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3" fontId="4" fillId="0" borderId="17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vertical="center"/>
    </xf>
    <xf numFmtId="3" fontId="4" fillId="0" borderId="21" xfId="0" applyNumberFormat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25" xfId="0" applyNumberFormat="1" applyFont="1" applyFill="1" applyBorder="1" applyAlignment="1">
      <alignment vertical="center"/>
    </xf>
    <xf numFmtId="0" fontId="0" fillId="0" borderId="0" xfId="0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3" fontId="4" fillId="0" borderId="26" xfId="0" applyNumberFormat="1" applyFont="1" applyFill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/>
    <xf numFmtId="0" fontId="7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3" fillId="0" borderId="4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Fill="1" applyBorder="1"/>
    <xf numFmtId="3" fontId="4" fillId="0" borderId="4" xfId="0" applyNumberFormat="1" applyFont="1" applyFill="1" applyBorder="1"/>
    <xf numFmtId="3" fontId="4" fillId="0" borderId="7" xfId="0" applyNumberFormat="1" applyFont="1" applyFill="1" applyBorder="1"/>
    <xf numFmtId="0" fontId="5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/>
    <xf numFmtId="3" fontId="4" fillId="0" borderId="2" xfId="0" applyNumberFormat="1" applyFont="1" applyBorder="1"/>
    <xf numFmtId="3" fontId="4" fillId="0" borderId="8" xfId="0" applyNumberFormat="1" applyFont="1" applyFill="1" applyBorder="1"/>
    <xf numFmtId="3" fontId="4" fillId="0" borderId="2" xfId="0" applyNumberFormat="1" applyFont="1" applyFill="1" applyBorder="1"/>
    <xf numFmtId="3" fontId="4" fillId="0" borderId="17" xfId="0" applyNumberFormat="1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left" vertical="center" wrapText="1"/>
    </xf>
    <xf numFmtId="3" fontId="3" fillId="0" borderId="6" xfId="0" applyNumberFormat="1" applyFont="1" applyBorder="1"/>
    <xf numFmtId="3" fontId="4" fillId="0" borderId="7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7" xfId="0" applyFont="1" applyBorder="1"/>
    <xf numFmtId="0" fontId="5" fillId="0" borderId="3" xfId="0" applyFont="1" applyBorder="1" applyAlignment="1">
      <alignment horizontal="left" vertical="center" wrapText="1"/>
    </xf>
    <xf numFmtId="3" fontId="4" fillId="0" borderId="3" xfId="0" applyNumberFormat="1" applyFont="1" applyBorder="1"/>
    <xf numFmtId="3" fontId="4" fillId="0" borderId="24" xfId="0" applyNumberFormat="1" applyFont="1" applyFill="1" applyBorder="1"/>
    <xf numFmtId="3" fontId="4" fillId="0" borderId="3" xfId="0" applyNumberFormat="1" applyFont="1" applyFill="1" applyBorder="1"/>
    <xf numFmtId="3" fontId="4" fillId="0" borderId="25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A820-7195-4D44-A1CC-20E2D2E98CC0}">
  <dimension ref="A1:O139"/>
  <sheetViews>
    <sheetView tabSelected="1" topLeftCell="A118" workbookViewId="0">
      <selection activeCell="C42" sqref="C42"/>
    </sheetView>
  </sheetViews>
  <sheetFormatPr defaultRowHeight="15" x14ac:dyDescent="0.25"/>
  <cols>
    <col min="1" max="1" width="12.7109375" style="1" customWidth="1"/>
    <col min="2" max="2" width="14.5703125" style="1" bestFit="1" customWidth="1"/>
    <col min="3" max="9" width="9.140625" style="1"/>
    <col min="10" max="11" width="10" style="1" customWidth="1"/>
    <col min="12" max="13" width="9.140625" style="1"/>
  </cols>
  <sheetData>
    <row r="1" spans="1:13" ht="15" customHeight="1" x14ac:dyDescent="0.25">
      <c r="A1" s="97" t="s">
        <v>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x14ac:dyDescent="0.25">
      <c r="A2" s="95" t="s">
        <v>69</v>
      </c>
      <c r="B2" s="95"/>
      <c r="C2" s="95"/>
      <c r="D2" s="95"/>
      <c r="E2" s="96"/>
      <c r="F2" s="96"/>
      <c r="G2" s="96"/>
      <c r="H2" s="96"/>
      <c r="I2" s="96"/>
      <c r="J2" s="95"/>
      <c r="K2" s="95"/>
      <c r="L2" s="95"/>
      <c r="M2" s="95"/>
    </row>
    <row r="3" spans="1:13" s="88" customFormat="1" ht="11.25" x14ac:dyDescent="0.2">
      <c r="A3" s="91"/>
      <c r="B3" s="91"/>
      <c r="C3" s="91"/>
      <c r="D3" s="91"/>
      <c r="E3" s="92"/>
      <c r="F3" s="92"/>
      <c r="G3" s="92"/>
      <c r="H3" s="92"/>
      <c r="I3" s="92"/>
      <c r="J3" s="91"/>
      <c r="K3" s="91"/>
      <c r="L3" s="91"/>
      <c r="M3" s="91"/>
    </row>
    <row r="4" spans="1:13" ht="15.75" x14ac:dyDescent="0.25">
      <c r="A4" s="94" t="s">
        <v>68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s="88" customFormat="1" ht="12" thickBot="1" x14ac:dyDescent="0.25">
      <c r="A5" s="91"/>
      <c r="B5" s="91"/>
      <c r="C5" s="91"/>
      <c r="D5" s="91"/>
      <c r="E5" s="92"/>
      <c r="F5" s="92"/>
      <c r="G5" s="92"/>
      <c r="H5" s="92"/>
      <c r="I5" s="92"/>
      <c r="J5" s="91"/>
      <c r="K5" s="91"/>
      <c r="L5" s="90" t="s">
        <v>67</v>
      </c>
      <c r="M5" s="89"/>
    </row>
    <row r="6" spans="1:13" ht="15.75" thickBot="1" x14ac:dyDescent="0.3">
      <c r="A6" s="38" t="s">
        <v>66</v>
      </c>
      <c r="B6" s="39" t="s">
        <v>33</v>
      </c>
      <c r="C6" s="38" t="s">
        <v>32</v>
      </c>
      <c r="D6" s="38"/>
      <c r="E6" s="38"/>
      <c r="F6" s="38"/>
      <c r="G6" s="38"/>
      <c r="H6" s="38" t="s">
        <v>31</v>
      </c>
      <c r="I6" s="38"/>
      <c r="J6" s="38"/>
      <c r="K6" s="42"/>
      <c r="L6" s="42" t="s">
        <v>30</v>
      </c>
      <c r="M6" s="39" t="s">
        <v>7</v>
      </c>
    </row>
    <row r="7" spans="1:13" ht="15.75" thickBot="1" x14ac:dyDescent="0.3">
      <c r="A7" s="38"/>
      <c r="B7" s="39"/>
      <c r="C7" s="42" t="s">
        <v>29</v>
      </c>
      <c r="D7" s="42" t="s">
        <v>28</v>
      </c>
      <c r="E7" s="42" t="s">
        <v>27</v>
      </c>
      <c r="F7" s="42" t="s">
        <v>26</v>
      </c>
      <c r="G7" s="42" t="s">
        <v>25</v>
      </c>
      <c r="H7" s="42" t="s">
        <v>24</v>
      </c>
      <c r="I7" s="42" t="s">
        <v>23</v>
      </c>
      <c r="J7" s="42" t="s">
        <v>22</v>
      </c>
      <c r="K7" s="42" t="s">
        <v>21</v>
      </c>
      <c r="L7" s="42" t="s">
        <v>20</v>
      </c>
      <c r="M7" s="39"/>
    </row>
    <row r="8" spans="1:13" ht="33.75" customHeight="1" thickBot="1" x14ac:dyDescent="0.3">
      <c r="A8" s="38"/>
      <c r="B8" s="39"/>
      <c r="C8" s="83" t="s">
        <v>19</v>
      </c>
      <c r="D8" s="83" t="s">
        <v>18</v>
      </c>
      <c r="E8" s="85" t="s">
        <v>17</v>
      </c>
      <c r="F8" s="85" t="s">
        <v>16</v>
      </c>
      <c r="G8" s="85" t="s">
        <v>15</v>
      </c>
      <c r="H8" s="85" t="s">
        <v>14</v>
      </c>
      <c r="I8" s="85" t="s">
        <v>13</v>
      </c>
      <c r="J8" s="83" t="s">
        <v>12</v>
      </c>
      <c r="K8" s="87" t="s">
        <v>11</v>
      </c>
      <c r="L8" s="83" t="s">
        <v>10</v>
      </c>
      <c r="M8" s="39"/>
    </row>
    <row r="9" spans="1:13" ht="9.75" customHeight="1" thickBot="1" x14ac:dyDescent="0.3">
      <c r="A9" s="38"/>
      <c r="B9" s="39"/>
      <c r="C9" s="83"/>
      <c r="D9" s="83"/>
      <c r="E9" s="85"/>
      <c r="F9" s="85"/>
      <c r="G9" s="85"/>
      <c r="H9" s="85"/>
      <c r="I9" s="85"/>
      <c r="J9" s="83"/>
      <c r="K9" s="86"/>
      <c r="L9" s="83"/>
      <c r="M9" s="39"/>
    </row>
    <row r="10" spans="1:13" ht="15" customHeight="1" thickBot="1" x14ac:dyDescent="0.3">
      <c r="A10" s="38"/>
      <c r="B10" s="39"/>
      <c r="C10" s="83"/>
      <c r="D10" s="83"/>
      <c r="E10" s="85"/>
      <c r="F10" s="85"/>
      <c r="G10" s="85"/>
      <c r="H10" s="85"/>
      <c r="I10" s="85"/>
      <c r="J10" s="83"/>
      <c r="K10" s="86"/>
      <c r="L10" s="83"/>
      <c r="M10" s="39"/>
    </row>
    <row r="11" spans="1:13" ht="15.75" hidden="1" customHeight="1" thickBot="1" x14ac:dyDescent="0.3">
      <c r="A11" s="38"/>
      <c r="B11" s="39"/>
      <c r="C11" s="83"/>
      <c r="D11" s="83"/>
      <c r="E11" s="85"/>
      <c r="F11" s="85"/>
      <c r="G11" s="85"/>
      <c r="H11" s="85"/>
      <c r="I11" s="85"/>
      <c r="J11" s="83"/>
      <c r="K11" s="84"/>
      <c r="L11" s="83"/>
      <c r="M11" s="39"/>
    </row>
    <row r="12" spans="1:13" ht="15.75" customHeight="1" thickBot="1" x14ac:dyDescent="0.3">
      <c r="A12" s="57" t="s">
        <v>65</v>
      </c>
      <c r="B12" s="56"/>
      <c r="C12" s="54"/>
      <c r="D12" s="54"/>
      <c r="E12" s="55"/>
      <c r="F12" s="55"/>
      <c r="G12" s="55"/>
      <c r="H12" s="55"/>
      <c r="I12" s="55"/>
      <c r="J12" s="54"/>
      <c r="K12" s="54"/>
      <c r="L12" s="54"/>
      <c r="M12" s="53"/>
    </row>
    <row r="13" spans="1:13" x14ac:dyDescent="0.25">
      <c r="A13" s="82" t="s">
        <v>64</v>
      </c>
      <c r="B13" s="28" t="s">
        <v>6</v>
      </c>
      <c r="C13" s="81">
        <v>15348</v>
      </c>
      <c r="D13" s="81">
        <v>2941</v>
      </c>
      <c r="E13" s="35">
        <v>15831</v>
      </c>
      <c r="F13" s="35">
        <v>50</v>
      </c>
      <c r="G13" s="81">
        <v>1026</v>
      </c>
      <c r="H13" s="81"/>
      <c r="I13" s="81"/>
      <c r="J13" s="35"/>
      <c r="K13" s="35"/>
      <c r="L13" s="35">
        <v>184</v>
      </c>
      <c r="M13" s="80">
        <f>SUM(C13:L13)</f>
        <v>35380</v>
      </c>
    </row>
    <row r="14" spans="1:13" x14ac:dyDescent="0.25">
      <c r="A14" s="27"/>
      <c r="B14" s="26"/>
      <c r="C14" s="22"/>
      <c r="D14" s="20"/>
      <c r="E14" s="21"/>
      <c r="F14" s="20"/>
      <c r="G14" s="22"/>
      <c r="H14" s="20"/>
      <c r="I14" s="21"/>
      <c r="J14" s="20"/>
      <c r="K14" s="20"/>
      <c r="L14" s="20"/>
      <c r="M14" s="25"/>
    </row>
    <row r="15" spans="1:13" ht="15.75" thickBot="1" x14ac:dyDescent="0.3">
      <c r="A15" s="24"/>
      <c r="B15" s="23" t="s">
        <v>5</v>
      </c>
      <c r="C15" s="31">
        <v>15348</v>
      </c>
      <c r="D15" s="31">
        <v>2941</v>
      </c>
      <c r="E15" s="30">
        <f>+E13+250</f>
        <v>16081</v>
      </c>
      <c r="F15" s="31">
        <v>50</v>
      </c>
      <c r="G15" s="51">
        <f>+G13+100</f>
        <v>1126</v>
      </c>
      <c r="H15" s="31"/>
      <c r="I15" s="30"/>
      <c r="J15" s="31"/>
      <c r="K15" s="31">
        <v>6227</v>
      </c>
      <c r="L15" s="31">
        <f>+L13+1729</f>
        <v>1913</v>
      </c>
      <c r="M15" s="19">
        <f>SUM(C15:L15)</f>
        <v>43686</v>
      </c>
    </row>
    <row r="16" spans="1:13" x14ac:dyDescent="0.25">
      <c r="A16" s="52" t="s">
        <v>63</v>
      </c>
      <c r="B16" s="28" t="s">
        <v>6</v>
      </c>
      <c r="C16" s="73"/>
      <c r="D16" s="73"/>
      <c r="E16" s="22">
        <v>3739</v>
      </c>
      <c r="F16" s="72"/>
      <c r="G16" s="73"/>
      <c r="H16" s="73"/>
      <c r="I16" s="73"/>
      <c r="J16" s="72"/>
      <c r="K16" s="72"/>
      <c r="L16" s="72"/>
      <c r="M16" s="25">
        <f>SUM(C16:L16)</f>
        <v>3739</v>
      </c>
    </row>
    <row r="17" spans="1:13" x14ac:dyDescent="0.25">
      <c r="A17" s="27"/>
      <c r="B17" s="26"/>
      <c r="C17" s="22"/>
      <c r="D17" s="20"/>
      <c r="E17" s="21"/>
      <c r="F17" s="20"/>
      <c r="G17" s="22"/>
      <c r="H17" s="20"/>
      <c r="I17" s="21"/>
      <c r="J17" s="20"/>
      <c r="K17" s="20"/>
      <c r="L17" s="20"/>
      <c r="M17" s="25"/>
    </row>
    <row r="18" spans="1:13" ht="15.75" thickBot="1" x14ac:dyDescent="0.3">
      <c r="A18" s="24"/>
      <c r="B18" s="23" t="s">
        <v>5</v>
      </c>
      <c r="C18" s="31"/>
      <c r="D18" s="31"/>
      <c r="E18" s="30">
        <v>3739</v>
      </c>
      <c r="F18" s="31"/>
      <c r="G18" s="51"/>
      <c r="H18" s="31"/>
      <c r="I18" s="30"/>
      <c r="J18" s="31"/>
      <c r="K18" s="31"/>
      <c r="L18" s="31"/>
      <c r="M18" s="19">
        <f>SUM(C18:L18)</f>
        <v>3739</v>
      </c>
    </row>
    <row r="19" spans="1:13" x14ac:dyDescent="0.25">
      <c r="A19" s="52" t="s">
        <v>62</v>
      </c>
      <c r="B19" s="28" t="s">
        <v>6</v>
      </c>
      <c r="C19" s="73">
        <v>6589</v>
      </c>
      <c r="D19" s="73">
        <v>643</v>
      </c>
      <c r="E19" s="22">
        <v>333</v>
      </c>
      <c r="F19" s="72"/>
      <c r="G19" s="73"/>
      <c r="H19" s="73"/>
      <c r="I19" s="73"/>
      <c r="J19" s="72"/>
      <c r="K19" s="72"/>
      <c r="L19" s="72"/>
      <c r="M19" s="25">
        <f>SUM(C19:L19)</f>
        <v>7565</v>
      </c>
    </row>
    <row r="20" spans="1:13" x14ac:dyDescent="0.25">
      <c r="A20" s="27"/>
      <c r="B20" s="26"/>
      <c r="C20" s="22"/>
      <c r="D20" s="20"/>
      <c r="E20" s="21"/>
      <c r="F20" s="20"/>
      <c r="G20" s="22"/>
      <c r="H20" s="20"/>
      <c r="I20" s="21"/>
      <c r="J20" s="20"/>
      <c r="K20" s="20"/>
      <c r="L20" s="20"/>
      <c r="M20" s="25"/>
    </row>
    <row r="21" spans="1:13" ht="15.75" thickBot="1" x14ac:dyDescent="0.3">
      <c r="A21" s="24"/>
      <c r="B21" s="23" t="s">
        <v>5</v>
      </c>
      <c r="C21" s="31">
        <v>6589</v>
      </c>
      <c r="D21" s="31">
        <v>643</v>
      </c>
      <c r="E21" s="30">
        <v>333</v>
      </c>
      <c r="F21" s="31"/>
      <c r="G21" s="51"/>
      <c r="H21" s="31"/>
      <c r="I21" s="30"/>
      <c r="J21" s="31"/>
      <c r="K21" s="31"/>
      <c r="L21" s="31"/>
      <c r="M21" s="19">
        <f>SUM(C21:L21)</f>
        <v>7565</v>
      </c>
    </row>
    <row r="22" spans="1:13" x14ac:dyDescent="0.25">
      <c r="A22" s="52" t="s">
        <v>61</v>
      </c>
      <c r="B22" s="28" t="s">
        <v>6</v>
      </c>
      <c r="C22" s="73"/>
      <c r="D22" s="73"/>
      <c r="E22" s="22">
        <v>3048</v>
      </c>
      <c r="F22" s="72"/>
      <c r="G22" s="73"/>
      <c r="H22" s="73"/>
      <c r="I22" s="73"/>
      <c r="J22" s="72"/>
      <c r="K22" s="72"/>
      <c r="L22" s="72"/>
      <c r="M22" s="25">
        <f>SUM(C22:L22)</f>
        <v>3048</v>
      </c>
    </row>
    <row r="23" spans="1:13" x14ac:dyDescent="0.25">
      <c r="A23" s="27"/>
      <c r="B23" s="26"/>
      <c r="C23" s="22"/>
      <c r="D23" s="20"/>
      <c r="E23" s="21"/>
      <c r="F23" s="20"/>
      <c r="G23" s="22"/>
      <c r="H23" s="20"/>
      <c r="I23" s="21"/>
      <c r="J23" s="20"/>
      <c r="K23" s="20"/>
      <c r="L23" s="20"/>
      <c r="M23" s="25"/>
    </row>
    <row r="24" spans="1:13" ht="15.75" thickBot="1" x14ac:dyDescent="0.3">
      <c r="A24" s="24"/>
      <c r="B24" s="23" t="s">
        <v>5</v>
      </c>
      <c r="C24" s="31"/>
      <c r="D24" s="31"/>
      <c r="E24" s="30">
        <v>3048</v>
      </c>
      <c r="F24" s="31"/>
      <c r="G24" s="51"/>
      <c r="H24" s="31"/>
      <c r="I24" s="30"/>
      <c r="J24" s="31"/>
      <c r="K24" s="31"/>
      <c r="L24" s="31"/>
      <c r="M24" s="19">
        <f>SUM(C24:L24)</f>
        <v>3048</v>
      </c>
    </row>
    <row r="25" spans="1:13" x14ac:dyDescent="0.25">
      <c r="A25" s="52" t="s">
        <v>60</v>
      </c>
      <c r="B25" s="28" t="s">
        <v>6</v>
      </c>
      <c r="C25" s="73"/>
      <c r="D25" s="73"/>
      <c r="E25" s="73">
        <v>1173</v>
      </c>
      <c r="F25" s="72"/>
      <c r="G25" s="73"/>
      <c r="H25" s="73"/>
      <c r="I25" s="73"/>
      <c r="J25" s="72"/>
      <c r="K25" s="72"/>
      <c r="L25" s="72"/>
      <c r="M25" s="25">
        <f>SUM(C25:L25)</f>
        <v>1173</v>
      </c>
    </row>
    <row r="26" spans="1:13" x14ac:dyDescent="0.25">
      <c r="A26" s="27"/>
      <c r="B26" s="26"/>
      <c r="C26" s="22"/>
      <c r="D26" s="20"/>
      <c r="E26" s="21"/>
      <c r="F26" s="20"/>
      <c r="G26" s="22"/>
      <c r="H26" s="20"/>
      <c r="I26" s="21"/>
      <c r="J26" s="20"/>
      <c r="K26" s="20"/>
      <c r="L26" s="20"/>
      <c r="M26" s="25"/>
    </row>
    <row r="27" spans="1:13" ht="15.75" thickBot="1" x14ac:dyDescent="0.3">
      <c r="A27" s="24"/>
      <c r="B27" s="23" t="s">
        <v>5</v>
      </c>
      <c r="C27" s="31"/>
      <c r="D27" s="31"/>
      <c r="E27" s="30">
        <v>1173</v>
      </c>
      <c r="F27" s="31"/>
      <c r="G27" s="51"/>
      <c r="H27" s="31"/>
      <c r="I27" s="30"/>
      <c r="J27" s="31"/>
      <c r="K27" s="31"/>
      <c r="L27" s="31"/>
      <c r="M27" s="19">
        <f>SUM(C27:L27)</f>
        <v>1173</v>
      </c>
    </row>
    <row r="28" spans="1:13" x14ac:dyDescent="0.25">
      <c r="A28" s="52" t="s">
        <v>59</v>
      </c>
      <c r="B28" s="28" t="s">
        <v>6</v>
      </c>
      <c r="C28" s="73"/>
      <c r="D28" s="73"/>
      <c r="E28" s="73">
        <v>6553</v>
      </c>
      <c r="F28" s="72"/>
      <c r="G28" s="73"/>
      <c r="H28" s="73"/>
      <c r="I28" s="73"/>
      <c r="J28" s="72"/>
      <c r="K28" s="72"/>
      <c r="L28" s="72"/>
      <c r="M28" s="71">
        <f>SUM(C28:L28)</f>
        <v>6553</v>
      </c>
    </row>
    <row r="29" spans="1:13" x14ac:dyDescent="0.25">
      <c r="A29" s="27"/>
      <c r="B29" s="26"/>
      <c r="C29" s="22"/>
      <c r="D29" s="20"/>
      <c r="E29" s="21"/>
      <c r="F29" s="20"/>
      <c r="G29" s="22"/>
      <c r="H29" s="20"/>
      <c r="I29" s="21"/>
      <c r="J29" s="20"/>
      <c r="K29" s="20"/>
      <c r="L29" s="20"/>
      <c r="M29" s="25"/>
    </row>
    <row r="30" spans="1:13" x14ac:dyDescent="0.25">
      <c r="A30" s="24"/>
      <c r="B30" s="23" t="s">
        <v>5</v>
      </c>
      <c r="C30" s="31"/>
      <c r="D30" s="31"/>
      <c r="E30" s="30">
        <v>6553</v>
      </c>
      <c r="F30" s="31"/>
      <c r="G30" s="51"/>
      <c r="H30" s="31"/>
      <c r="I30" s="30"/>
      <c r="J30" s="31"/>
      <c r="K30" s="31"/>
      <c r="L30" s="31"/>
      <c r="M30" s="19">
        <f>SUM(C30:L30)</f>
        <v>6553</v>
      </c>
    </row>
    <row r="31" spans="1:13" ht="15.75" thickBot="1" x14ac:dyDescent="0.3">
      <c r="A31" s="50"/>
      <c r="B31" s="49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7"/>
    </row>
    <row r="32" spans="1:13" ht="15.75" thickBot="1" x14ac:dyDescent="0.3">
      <c r="A32" s="39" t="s">
        <v>34</v>
      </c>
      <c r="B32" s="38" t="s">
        <v>33</v>
      </c>
      <c r="C32" s="38" t="s">
        <v>32</v>
      </c>
      <c r="D32" s="38"/>
      <c r="E32" s="38"/>
      <c r="F32" s="38"/>
      <c r="G32" s="38"/>
      <c r="H32" s="38" t="s">
        <v>31</v>
      </c>
      <c r="I32" s="38"/>
      <c r="J32" s="38"/>
      <c r="K32" s="42"/>
      <c r="L32" s="42" t="s">
        <v>30</v>
      </c>
      <c r="M32" s="36" t="s">
        <v>7</v>
      </c>
    </row>
    <row r="33" spans="1:13" ht="15.75" thickBot="1" x14ac:dyDescent="0.3">
      <c r="A33" s="39"/>
      <c r="B33" s="38"/>
      <c r="C33" s="42" t="s">
        <v>29</v>
      </c>
      <c r="D33" s="42" t="s">
        <v>28</v>
      </c>
      <c r="E33" s="42" t="s">
        <v>27</v>
      </c>
      <c r="F33" s="42" t="s">
        <v>26</v>
      </c>
      <c r="G33" s="42" t="s">
        <v>25</v>
      </c>
      <c r="H33" s="42" t="s">
        <v>24</v>
      </c>
      <c r="I33" s="42" t="s">
        <v>23</v>
      </c>
      <c r="J33" s="42" t="s">
        <v>22</v>
      </c>
      <c r="K33" s="42" t="s">
        <v>21</v>
      </c>
      <c r="L33" s="42" t="s">
        <v>20</v>
      </c>
      <c r="M33" s="36"/>
    </row>
    <row r="34" spans="1:13" ht="33.75" customHeight="1" thickBot="1" x14ac:dyDescent="0.3">
      <c r="A34" s="39"/>
      <c r="B34" s="38"/>
      <c r="C34" s="41" t="s">
        <v>19</v>
      </c>
      <c r="D34" s="41" t="s">
        <v>18</v>
      </c>
      <c r="E34" s="41" t="s">
        <v>17</v>
      </c>
      <c r="F34" s="41" t="s">
        <v>16</v>
      </c>
      <c r="G34" s="41" t="s">
        <v>15</v>
      </c>
      <c r="H34" s="41" t="s">
        <v>14</v>
      </c>
      <c r="I34" s="41" t="s">
        <v>13</v>
      </c>
      <c r="J34" s="41" t="s">
        <v>12</v>
      </c>
      <c r="K34" s="41" t="s">
        <v>11</v>
      </c>
      <c r="L34" s="41" t="s">
        <v>10</v>
      </c>
      <c r="M34" s="36"/>
    </row>
    <row r="35" spans="1:13" ht="9.75" customHeight="1" thickBot="1" x14ac:dyDescent="0.3">
      <c r="A35" s="39"/>
      <c r="B35" s="38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6"/>
    </row>
    <row r="36" spans="1:13" ht="15" customHeight="1" thickBot="1" x14ac:dyDescent="0.3">
      <c r="A36" s="39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6"/>
    </row>
    <row r="37" spans="1:13" ht="15.75" customHeight="1" x14ac:dyDescent="0.25">
      <c r="A37" s="27" t="s">
        <v>58</v>
      </c>
      <c r="B37" s="28" t="s">
        <v>6</v>
      </c>
      <c r="C37" s="22">
        <v>4148</v>
      </c>
      <c r="D37" s="22">
        <v>785</v>
      </c>
      <c r="E37" s="22">
        <v>4837</v>
      </c>
      <c r="F37" s="20"/>
      <c r="G37" s="22"/>
      <c r="H37" s="22"/>
      <c r="I37" s="22"/>
      <c r="J37" s="20"/>
      <c r="K37" s="20"/>
      <c r="L37" s="20"/>
      <c r="M37" s="25">
        <f>SUM(C37:L37)</f>
        <v>9770</v>
      </c>
    </row>
    <row r="38" spans="1:13" ht="15.75" customHeight="1" x14ac:dyDescent="0.25">
      <c r="A38" s="27"/>
      <c r="B38" s="26"/>
      <c r="C38" s="22"/>
      <c r="D38" s="20"/>
      <c r="E38" s="21"/>
      <c r="F38" s="20"/>
      <c r="G38" s="22"/>
      <c r="H38" s="20"/>
      <c r="I38" s="21"/>
      <c r="J38" s="20"/>
      <c r="K38" s="20"/>
      <c r="L38" s="20"/>
      <c r="M38" s="25"/>
    </row>
    <row r="39" spans="1:13" ht="15.75" thickBot="1" x14ac:dyDescent="0.3">
      <c r="A39" s="24"/>
      <c r="B39" s="23" t="s">
        <v>5</v>
      </c>
      <c r="C39" s="31">
        <f>+C37+93</f>
        <v>4241</v>
      </c>
      <c r="D39" s="31">
        <f>+D37+18</f>
        <v>803</v>
      </c>
      <c r="E39" s="30">
        <v>4837</v>
      </c>
      <c r="F39" s="31"/>
      <c r="G39" s="51"/>
      <c r="H39" s="31"/>
      <c r="I39" s="30"/>
      <c r="J39" s="31"/>
      <c r="K39" s="31"/>
      <c r="L39" s="31"/>
      <c r="M39" s="19">
        <f>SUM(C39:L39)</f>
        <v>9881</v>
      </c>
    </row>
    <row r="40" spans="1:13" x14ac:dyDescent="0.25">
      <c r="A40" s="52" t="s">
        <v>57</v>
      </c>
      <c r="B40" s="28" t="s">
        <v>6</v>
      </c>
      <c r="C40" s="73"/>
      <c r="D40" s="73"/>
      <c r="E40" s="22">
        <v>1374</v>
      </c>
      <c r="F40" s="72"/>
      <c r="G40" s="73">
        <v>816</v>
      </c>
      <c r="H40" s="73"/>
      <c r="I40" s="73"/>
      <c r="J40" s="72"/>
      <c r="K40" s="72"/>
      <c r="L40" s="72"/>
      <c r="M40" s="25">
        <f>SUM(C40:L40)</f>
        <v>2190</v>
      </c>
    </row>
    <row r="41" spans="1:13" ht="15.75" customHeight="1" x14ac:dyDescent="0.25">
      <c r="A41" s="27"/>
      <c r="B41" s="26"/>
      <c r="C41" s="22"/>
      <c r="D41" s="20"/>
      <c r="E41" s="21"/>
      <c r="F41" s="20"/>
      <c r="G41" s="22"/>
      <c r="H41" s="20"/>
      <c r="I41" s="21"/>
      <c r="J41" s="20"/>
      <c r="K41" s="20"/>
      <c r="L41" s="20"/>
      <c r="M41" s="25"/>
    </row>
    <row r="42" spans="1:13" ht="15.75" customHeight="1" thickBot="1" x14ac:dyDescent="0.3">
      <c r="A42" s="24"/>
      <c r="B42" s="23" t="s">
        <v>5</v>
      </c>
      <c r="C42" s="31"/>
      <c r="D42" s="31"/>
      <c r="E42" s="30">
        <v>1374</v>
      </c>
      <c r="F42" s="31"/>
      <c r="G42" s="51">
        <v>816</v>
      </c>
      <c r="H42" s="31"/>
      <c r="I42" s="30">
        <f>24440+3000</f>
        <v>27440</v>
      </c>
      <c r="J42" s="31"/>
      <c r="K42" s="31"/>
      <c r="L42" s="31"/>
      <c r="M42" s="19">
        <f>SUM(C42:L42)</f>
        <v>29630</v>
      </c>
    </row>
    <row r="43" spans="1:13" x14ac:dyDescent="0.25">
      <c r="A43" s="52" t="s">
        <v>56</v>
      </c>
      <c r="B43" s="28" t="s">
        <v>6</v>
      </c>
      <c r="C43" s="73">
        <v>2327</v>
      </c>
      <c r="D43" s="73">
        <v>448</v>
      </c>
      <c r="E43" s="22"/>
      <c r="F43" s="72"/>
      <c r="G43" s="73"/>
      <c r="H43" s="73"/>
      <c r="I43" s="73"/>
      <c r="J43" s="72"/>
      <c r="K43" s="72"/>
      <c r="L43" s="72"/>
      <c r="M43" s="25">
        <f>SUM(C43:L43)</f>
        <v>2775</v>
      </c>
    </row>
    <row r="44" spans="1:13" ht="30" customHeight="1" x14ac:dyDescent="0.25">
      <c r="A44" s="27"/>
      <c r="B44" s="26"/>
      <c r="C44" s="22"/>
      <c r="D44" s="20"/>
      <c r="E44" s="21"/>
      <c r="F44" s="20"/>
      <c r="G44" s="22"/>
      <c r="H44" s="20"/>
      <c r="I44" s="21"/>
      <c r="J44" s="20"/>
      <c r="K44" s="20"/>
      <c r="L44" s="20"/>
      <c r="M44" s="25"/>
    </row>
    <row r="45" spans="1:13" ht="15.75" thickBot="1" x14ac:dyDescent="0.3">
      <c r="A45" s="24"/>
      <c r="B45" s="23" t="s">
        <v>5</v>
      </c>
      <c r="C45" s="31">
        <f>+C43+291</f>
        <v>2618</v>
      </c>
      <c r="D45" s="31">
        <f>+D43+48+15</f>
        <v>511</v>
      </c>
      <c r="E45" s="30"/>
      <c r="F45" s="31"/>
      <c r="G45" s="51"/>
      <c r="H45" s="31"/>
      <c r="I45" s="30"/>
      <c r="J45" s="31"/>
      <c r="K45" s="31"/>
      <c r="L45" s="31"/>
      <c r="M45" s="19">
        <f>SUM(C45:L45)</f>
        <v>3129</v>
      </c>
    </row>
    <row r="46" spans="1:13" x14ac:dyDescent="0.25">
      <c r="A46" s="52" t="s">
        <v>55</v>
      </c>
      <c r="B46" s="28" t="s">
        <v>6</v>
      </c>
      <c r="C46" s="73"/>
      <c r="D46" s="73"/>
      <c r="E46" s="22">
        <v>12182</v>
      </c>
      <c r="F46" s="72"/>
      <c r="G46" s="73"/>
      <c r="H46" s="73"/>
      <c r="I46" s="73"/>
      <c r="J46" s="72"/>
      <c r="K46" s="72"/>
      <c r="L46" s="72"/>
      <c r="M46" s="25">
        <f>SUM(C46:L46)</f>
        <v>12182</v>
      </c>
    </row>
    <row r="47" spans="1:13" x14ac:dyDescent="0.25">
      <c r="A47" s="27"/>
      <c r="B47" s="26"/>
      <c r="C47" s="22"/>
      <c r="D47" s="20"/>
      <c r="E47" s="21"/>
      <c r="F47" s="20"/>
      <c r="G47" s="22"/>
      <c r="H47" s="20"/>
      <c r="I47" s="21"/>
      <c r="J47" s="20"/>
      <c r="K47" s="20"/>
      <c r="L47" s="20"/>
      <c r="M47" s="25"/>
    </row>
    <row r="48" spans="1:13" ht="15.75" thickBot="1" x14ac:dyDescent="0.3">
      <c r="A48" s="24"/>
      <c r="B48" s="23" t="s">
        <v>5</v>
      </c>
      <c r="C48" s="31"/>
      <c r="D48" s="31"/>
      <c r="E48" s="30">
        <v>12182</v>
      </c>
      <c r="F48" s="31"/>
      <c r="G48" s="51"/>
      <c r="H48" s="31"/>
      <c r="I48" s="30"/>
      <c r="J48" s="31"/>
      <c r="K48" s="31"/>
      <c r="L48" s="31"/>
      <c r="M48" s="19">
        <f>SUM(C48:L48)</f>
        <v>12182</v>
      </c>
    </row>
    <row r="49" spans="1:13" x14ac:dyDescent="0.25">
      <c r="A49" s="52" t="s">
        <v>54</v>
      </c>
      <c r="B49" s="28" t="s">
        <v>6</v>
      </c>
      <c r="C49" s="22"/>
      <c r="D49" s="72"/>
      <c r="E49" s="76">
        <v>336</v>
      </c>
      <c r="F49" s="20"/>
      <c r="G49" s="22"/>
      <c r="H49" s="72"/>
      <c r="I49" s="76"/>
      <c r="J49" s="20"/>
      <c r="K49" s="20"/>
      <c r="L49" s="20"/>
      <c r="M49" s="25">
        <f>SUM(C49:L49)</f>
        <v>336</v>
      </c>
    </row>
    <row r="50" spans="1:13" x14ac:dyDescent="0.25">
      <c r="A50" s="27"/>
      <c r="B50" s="26"/>
      <c r="C50" s="22"/>
      <c r="D50" s="20"/>
      <c r="E50" s="76"/>
      <c r="F50" s="20"/>
      <c r="G50" s="22"/>
      <c r="H50" s="20"/>
      <c r="I50" s="76"/>
      <c r="J50" s="20"/>
      <c r="K50" s="20"/>
      <c r="L50" s="20"/>
      <c r="M50" s="25"/>
    </row>
    <row r="51" spans="1:13" ht="15.75" thickBot="1" x14ac:dyDescent="0.3">
      <c r="A51" s="24"/>
      <c r="B51" s="23" t="s">
        <v>5</v>
      </c>
      <c r="C51" s="51"/>
      <c r="D51" s="31"/>
      <c r="E51" s="79">
        <v>336</v>
      </c>
      <c r="F51" s="31"/>
      <c r="G51" s="51"/>
      <c r="H51" s="31"/>
      <c r="I51" s="79"/>
      <c r="J51" s="31"/>
      <c r="K51" s="31"/>
      <c r="L51" s="31"/>
      <c r="M51" s="19">
        <f>SUM(C51:L51)</f>
        <v>336</v>
      </c>
    </row>
    <row r="52" spans="1:13" x14ac:dyDescent="0.25">
      <c r="A52" s="52" t="s">
        <v>53</v>
      </c>
      <c r="B52" s="28" t="s">
        <v>6</v>
      </c>
      <c r="C52" s="73"/>
      <c r="D52" s="73"/>
      <c r="E52" s="73"/>
      <c r="F52" s="72"/>
      <c r="G52" s="73"/>
      <c r="H52" s="73"/>
      <c r="I52" s="73"/>
      <c r="J52" s="72">
        <v>16000</v>
      </c>
      <c r="K52" s="72"/>
      <c r="L52" s="72"/>
      <c r="M52" s="71">
        <f>SUM(C52:L52)</f>
        <v>16000</v>
      </c>
    </row>
    <row r="53" spans="1:13" x14ac:dyDescent="0.25">
      <c r="A53" s="27"/>
      <c r="B53" s="26"/>
      <c r="C53" s="22"/>
      <c r="D53" s="20"/>
      <c r="E53" s="21"/>
      <c r="F53" s="20"/>
      <c r="G53" s="22"/>
      <c r="H53" s="20"/>
      <c r="I53" s="21"/>
      <c r="J53" s="20"/>
      <c r="K53" s="20"/>
      <c r="L53" s="20"/>
      <c r="M53" s="25"/>
    </row>
    <row r="54" spans="1:13" x14ac:dyDescent="0.25">
      <c r="A54" s="24"/>
      <c r="B54" s="23" t="s">
        <v>5</v>
      </c>
      <c r="C54" s="31"/>
      <c r="D54" s="31"/>
      <c r="E54" s="30"/>
      <c r="F54" s="31"/>
      <c r="G54" s="51"/>
      <c r="H54" s="31">
        <v>32133</v>
      </c>
      <c r="I54" s="30">
        <v>5215</v>
      </c>
      <c r="J54" s="31">
        <v>16000</v>
      </c>
      <c r="K54" s="31"/>
      <c r="L54" s="31"/>
      <c r="M54" s="19">
        <f>SUM(C54:L54)</f>
        <v>53348</v>
      </c>
    </row>
    <row r="55" spans="1:13" s="74" customFormat="1" ht="15.75" thickBot="1" x14ac:dyDescent="0.3">
      <c r="A55" s="78"/>
      <c r="B55" s="77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5"/>
    </row>
    <row r="56" spans="1:13" ht="15.75" thickBot="1" x14ac:dyDescent="0.3">
      <c r="A56" s="39" t="s">
        <v>34</v>
      </c>
      <c r="B56" s="38" t="s">
        <v>33</v>
      </c>
      <c r="C56" s="38" t="s">
        <v>32</v>
      </c>
      <c r="D56" s="38"/>
      <c r="E56" s="38"/>
      <c r="F56" s="38"/>
      <c r="G56" s="38"/>
      <c r="H56" s="38" t="s">
        <v>31</v>
      </c>
      <c r="I56" s="38"/>
      <c r="J56" s="38"/>
      <c r="K56" s="42"/>
      <c r="L56" s="42" t="s">
        <v>30</v>
      </c>
      <c r="M56" s="36" t="s">
        <v>7</v>
      </c>
    </row>
    <row r="57" spans="1:13" ht="15.75" thickBot="1" x14ac:dyDescent="0.3">
      <c r="A57" s="39"/>
      <c r="B57" s="38"/>
      <c r="C57" s="42" t="s">
        <v>29</v>
      </c>
      <c r="D57" s="42" t="s">
        <v>28</v>
      </c>
      <c r="E57" s="42" t="s">
        <v>27</v>
      </c>
      <c r="F57" s="42" t="s">
        <v>26</v>
      </c>
      <c r="G57" s="42" t="s">
        <v>25</v>
      </c>
      <c r="H57" s="42" t="s">
        <v>24</v>
      </c>
      <c r="I57" s="42" t="s">
        <v>23</v>
      </c>
      <c r="J57" s="42" t="s">
        <v>22</v>
      </c>
      <c r="K57" s="42" t="s">
        <v>21</v>
      </c>
      <c r="L57" s="42" t="s">
        <v>20</v>
      </c>
      <c r="M57" s="36"/>
    </row>
    <row r="58" spans="1:13" ht="33.75" customHeight="1" thickBot="1" x14ac:dyDescent="0.3">
      <c r="A58" s="39"/>
      <c r="B58" s="38"/>
      <c r="C58" s="41" t="s">
        <v>19</v>
      </c>
      <c r="D58" s="41" t="s">
        <v>18</v>
      </c>
      <c r="E58" s="41" t="s">
        <v>17</v>
      </c>
      <c r="F58" s="41" t="s">
        <v>16</v>
      </c>
      <c r="G58" s="41" t="s">
        <v>15</v>
      </c>
      <c r="H58" s="41" t="s">
        <v>14</v>
      </c>
      <c r="I58" s="41" t="s">
        <v>13</v>
      </c>
      <c r="J58" s="41" t="s">
        <v>12</v>
      </c>
      <c r="K58" s="41" t="s">
        <v>11</v>
      </c>
      <c r="L58" s="41" t="s">
        <v>10</v>
      </c>
      <c r="M58" s="36"/>
    </row>
    <row r="59" spans="1:13" ht="9.75" customHeight="1" thickBot="1" x14ac:dyDescent="0.3">
      <c r="A59" s="39"/>
      <c r="B59" s="38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6"/>
    </row>
    <row r="60" spans="1:13" ht="15" customHeight="1" thickBot="1" x14ac:dyDescent="0.3">
      <c r="A60" s="39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6"/>
    </row>
    <row r="61" spans="1:13" x14ac:dyDescent="0.25">
      <c r="A61" s="52" t="s">
        <v>52</v>
      </c>
      <c r="B61" s="28" t="s">
        <v>6</v>
      </c>
      <c r="C61" s="72"/>
      <c r="D61" s="72"/>
      <c r="E61" s="66">
        <v>2032</v>
      </c>
      <c r="F61" s="72"/>
      <c r="G61" s="73"/>
      <c r="H61" s="72">
        <v>9060</v>
      </c>
      <c r="I61" s="66"/>
      <c r="J61" s="72"/>
      <c r="K61" s="72"/>
      <c r="L61" s="72"/>
      <c r="M61" s="71">
        <f>SUM(C61:L61)</f>
        <v>11092</v>
      </c>
    </row>
    <row r="62" spans="1:13" x14ac:dyDescent="0.25">
      <c r="A62" s="27"/>
      <c r="B62" s="26"/>
      <c r="C62" s="20"/>
      <c r="D62" s="20"/>
      <c r="E62" s="21"/>
      <c r="F62" s="20"/>
      <c r="G62" s="22"/>
      <c r="H62" s="20"/>
      <c r="I62" s="21"/>
      <c r="J62" s="20"/>
      <c r="K62" s="20"/>
      <c r="L62" s="20"/>
      <c r="M62" s="25"/>
    </row>
    <row r="63" spans="1:13" ht="15.75" thickBot="1" x14ac:dyDescent="0.3">
      <c r="A63" s="24"/>
      <c r="B63" s="23" t="s">
        <v>5</v>
      </c>
      <c r="C63" s="31"/>
      <c r="D63" s="31"/>
      <c r="E63" s="31">
        <f>+E61+14073+250+175+50</f>
        <v>16580</v>
      </c>
      <c r="F63" s="31"/>
      <c r="G63" s="51"/>
      <c r="H63" s="31">
        <f>+H61+147542+3500+9652+30000+1870+5000+8239+700+23000+31000</f>
        <v>269563</v>
      </c>
      <c r="I63" s="30">
        <f>3000+500</f>
        <v>3500</v>
      </c>
      <c r="J63" s="31">
        <v>250</v>
      </c>
      <c r="K63" s="31"/>
      <c r="L63" s="31"/>
      <c r="M63" s="19">
        <f>SUM(C63:L63)</f>
        <v>289893</v>
      </c>
    </row>
    <row r="64" spans="1:13" x14ac:dyDescent="0.25">
      <c r="A64" s="52" t="s">
        <v>51</v>
      </c>
      <c r="B64" s="28" t="s">
        <v>6</v>
      </c>
      <c r="C64" s="20">
        <v>7538</v>
      </c>
      <c r="D64" s="20">
        <v>1335</v>
      </c>
      <c r="E64" s="21">
        <v>1336</v>
      </c>
      <c r="F64" s="20"/>
      <c r="G64" s="22"/>
      <c r="H64" s="20"/>
      <c r="I64" s="21"/>
      <c r="J64" s="20"/>
      <c r="K64" s="20"/>
      <c r="L64" s="20"/>
      <c r="M64" s="25">
        <f>SUM(C64:L64)</f>
        <v>10209</v>
      </c>
    </row>
    <row r="65" spans="1:13" x14ac:dyDescent="0.25">
      <c r="A65" s="27"/>
      <c r="B65" s="26"/>
      <c r="C65" s="20"/>
      <c r="D65" s="20"/>
      <c r="E65" s="21"/>
      <c r="F65" s="20"/>
      <c r="G65" s="22"/>
      <c r="H65" s="20"/>
      <c r="I65" s="21"/>
      <c r="J65" s="20"/>
      <c r="K65" s="20"/>
      <c r="L65" s="20"/>
      <c r="M65" s="25"/>
    </row>
    <row r="66" spans="1:13" ht="15.75" thickBot="1" x14ac:dyDescent="0.3">
      <c r="A66" s="24"/>
      <c r="B66" s="23" t="s">
        <v>5</v>
      </c>
      <c r="C66" s="31">
        <v>7538</v>
      </c>
      <c r="D66" s="31">
        <v>1335</v>
      </c>
      <c r="E66" s="31">
        <v>1336</v>
      </c>
      <c r="F66" s="31"/>
      <c r="G66" s="51"/>
      <c r="H66" s="31"/>
      <c r="I66" s="30"/>
      <c r="J66" s="31"/>
      <c r="K66" s="31"/>
      <c r="L66" s="31"/>
      <c r="M66" s="19">
        <f>SUM(C66:L66)</f>
        <v>10209</v>
      </c>
    </row>
    <row r="67" spans="1:13" x14ac:dyDescent="0.25">
      <c r="A67" s="52" t="s">
        <v>50</v>
      </c>
      <c r="B67" s="28" t="s">
        <v>6</v>
      </c>
      <c r="C67" s="20"/>
      <c r="D67" s="20"/>
      <c r="E67" s="21"/>
      <c r="F67" s="20">
        <v>5949</v>
      </c>
      <c r="G67" s="22">
        <v>450</v>
      </c>
      <c r="H67" s="20"/>
      <c r="I67" s="21"/>
      <c r="J67" s="20"/>
      <c r="K67" s="20"/>
      <c r="L67" s="20"/>
      <c r="M67" s="25">
        <f>SUM(C67:L67)</f>
        <v>6399</v>
      </c>
    </row>
    <row r="68" spans="1:13" x14ac:dyDescent="0.25">
      <c r="A68" s="27"/>
      <c r="B68" s="26"/>
      <c r="C68" s="20"/>
      <c r="D68" s="20"/>
      <c r="E68" s="21"/>
      <c r="F68" s="20"/>
      <c r="G68" s="22"/>
      <c r="H68" s="20"/>
      <c r="I68" s="21"/>
      <c r="J68" s="20"/>
      <c r="K68" s="20"/>
      <c r="L68" s="20"/>
      <c r="M68" s="25"/>
    </row>
    <row r="69" spans="1:13" ht="15.75" thickBot="1" x14ac:dyDescent="0.3">
      <c r="A69" s="24"/>
      <c r="B69" s="23" t="s">
        <v>5</v>
      </c>
      <c r="C69" s="31"/>
      <c r="D69" s="31"/>
      <c r="E69" s="31"/>
      <c r="F69" s="31">
        <f>+F67+324</f>
        <v>6273</v>
      </c>
      <c r="G69" s="51">
        <v>450</v>
      </c>
      <c r="H69" s="31"/>
      <c r="I69" s="30"/>
      <c r="J69" s="31"/>
      <c r="K69" s="31"/>
      <c r="L69" s="31"/>
      <c r="M69" s="19">
        <f>SUM(C69:L69)</f>
        <v>6723</v>
      </c>
    </row>
    <row r="70" spans="1:13" ht="15" customHeight="1" x14ac:dyDescent="0.25">
      <c r="A70" s="27" t="s">
        <v>49</v>
      </c>
      <c r="B70" s="28" t="s">
        <v>6</v>
      </c>
      <c r="C70" s="20"/>
      <c r="D70" s="20"/>
      <c r="E70" s="21">
        <v>1191</v>
      </c>
      <c r="F70" s="20"/>
      <c r="G70" s="22"/>
      <c r="H70" s="20"/>
      <c r="I70" s="21"/>
      <c r="J70" s="20"/>
      <c r="K70" s="20"/>
      <c r="L70" s="20"/>
      <c r="M70" s="25">
        <f>SUM(C70:L70)</f>
        <v>1191</v>
      </c>
    </row>
    <row r="71" spans="1:13" x14ac:dyDescent="0.25">
      <c r="A71" s="27"/>
      <c r="B71" s="26"/>
      <c r="C71" s="20"/>
      <c r="D71" s="20"/>
      <c r="E71" s="21"/>
      <c r="F71" s="20"/>
      <c r="G71" s="22"/>
      <c r="H71" s="20"/>
      <c r="I71" s="21"/>
      <c r="J71" s="20"/>
      <c r="K71" s="20"/>
      <c r="L71" s="20"/>
      <c r="M71" s="25"/>
    </row>
    <row r="72" spans="1:13" ht="15.75" thickBot="1" x14ac:dyDescent="0.3">
      <c r="A72" s="24"/>
      <c r="B72" s="23" t="s">
        <v>5</v>
      </c>
      <c r="C72" s="31"/>
      <c r="D72" s="31"/>
      <c r="E72" s="31">
        <v>1191</v>
      </c>
      <c r="F72" s="31"/>
      <c r="G72" s="51"/>
      <c r="H72" s="31"/>
      <c r="I72" s="30"/>
      <c r="J72" s="31"/>
      <c r="K72" s="31"/>
      <c r="L72" s="31"/>
      <c r="M72" s="19">
        <f>SUM(C72:L72)</f>
        <v>1191</v>
      </c>
    </row>
    <row r="73" spans="1:13" x14ac:dyDescent="0.25">
      <c r="A73" s="52" t="s">
        <v>48</v>
      </c>
      <c r="B73" s="28" t="s">
        <v>6</v>
      </c>
      <c r="C73" s="20"/>
      <c r="D73" s="20"/>
      <c r="E73" s="21">
        <v>121</v>
      </c>
      <c r="F73" s="20"/>
      <c r="G73" s="22"/>
      <c r="H73" s="20"/>
      <c r="I73" s="21"/>
      <c r="J73" s="20"/>
      <c r="K73" s="20"/>
      <c r="L73" s="20"/>
      <c r="M73" s="25">
        <f>SUM(C73:L73)</f>
        <v>121</v>
      </c>
    </row>
    <row r="74" spans="1:13" x14ac:dyDescent="0.25">
      <c r="A74" s="27"/>
      <c r="B74" s="26"/>
      <c r="C74" s="20"/>
      <c r="D74" s="20"/>
      <c r="E74" s="21"/>
      <c r="F74" s="20"/>
      <c r="G74" s="22"/>
      <c r="H74" s="20"/>
      <c r="I74" s="21"/>
      <c r="J74" s="20"/>
      <c r="K74" s="20"/>
      <c r="L74" s="20"/>
      <c r="M74" s="25"/>
    </row>
    <row r="75" spans="1:13" ht="15.75" thickBot="1" x14ac:dyDescent="0.3">
      <c r="A75" s="24"/>
      <c r="B75" s="23" t="s">
        <v>5</v>
      </c>
      <c r="C75" s="31"/>
      <c r="D75" s="31"/>
      <c r="E75" s="31">
        <v>121</v>
      </c>
      <c r="F75" s="31"/>
      <c r="G75" s="51"/>
      <c r="H75" s="31"/>
      <c r="I75" s="30"/>
      <c r="J75" s="31"/>
      <c r="K75" s="31"/>
      <c r="L75" s="31"/>
      <c r="M75" s="19">
        <f>SUM(C75:L75)</f>
        <v>121</v>
      </c>
    </row>
    <row r="76" spans="1:13" x14ac:dyDescent="0.25">
      <c r="A76" s="52" t="s">
        <v>47</v>
      </c>
      <c r="B76" s="28" t="s">
        <v>6</v>
      </c>
      <c r="C76" s="72"/>
      <c r="D76" s="72"/>
      <c r="E76" s="66">
        <v>652</v>
      </c>
      <c r="F76" s="72"/>
      <c r="G76" s="73"/>
      <c r="H76" s="72"/>
      <c r="I76" s="66"/>
      <c r="J76" s="72"/>
      <c r="K76" s="72"/>
      <c r="L76" s="72"/>
      <c r="M76" s="71">
        <f>SUM(C76:L76)</f>
        <v>652</v>
      </c>
    </row>
    <row r="77" spans="1:13" x14ac:dyDescent="0.25">
      <c r="A77" s="27"/>
      <c r="B77" s="26"/>
      <c r="C77" s="20"/>
      <c r="D77" s="20"/>
      <c r="E77" s="21"/>
      <c r="F77" s="20"/>
      <c r="G77" s="22"/>
      <c r="H77" s="20"/>
      <c r="I77" s="21"/>
      <c r="J77" s="20"/>
      <c r="K77" s="20"/>
      <c r="L77" s="20"/>
      <c r="M77" s="25"/>
    </row>
    <row r="78" spans="1:13" ht="15.75" thickBot="1" x14ac:dyDescent="0.3">
      <c r="A78" s="24"/>
      <c r="B78" s="23" t="s">
        <v>5</v>
      </c>
      <c r="C78" s="31"/>
      <c r="D78" s="31"/>
      <c r="E78" s="31">
        <v>652</v>
      </c>
      <c r="F78" s="31"/>
      <c r="G78" s="51"/>
      <c r="H78" s="31"/>
      <c r="I78" s="30"/>
      <c r="J78" s="31"/>
      <c r="K78" s="31"/>
      <c r="L78" s="31"/>
      <c r="M78" s="19">
        <f>SUM(C78:L78)</f>
        <v>652</v>
      </c>
    </row>
    <row r="79" spans="1:13" ht="15.75" thickBot="1" x14ac:dyDescent="0.3">
      <c r="A79" s="39" t="s">
        <v>34</v>
      </c>
      <c r="B79" s="38" t="s">
        <v>33</v>
      </c>
      <c r="C79" s="38" t="s">
        <v>32</v>
      </c>
      <c r="D79" s="38"/>
      <c r="E79" s="38"/>
      <c r="F79" s="38"/>
      <c r="G79" s="38"/>
      <c r="H79" s="38" t="s">
        <v>31</v>
      </c>
      <c r="I79" s="38"/>
      <c r="J79" s="38"/>
      <c r="K79" s="42"/>
      <c r="L79" s="42" t="s">
        <v>30</v>
      </c>
      <c r="M79" s="36" t="s">
        <v>7</v>
      </c>
    </row>
    <row r="80" spans="1:13" ht="15.75" thickBot="1" x14ac:dyDescent="0.3">
      <c r="A80" s="39"/>
      <c r="B80" s="38"/>
      <c r="C80" s="42" t="s">
        <v>29</v>
      </c>
      <c r="D80" s="42" t="s">
        <v>28</v>
      </c>
      <c r="E80" s="42" t="s">
        <v>27</v>
      </c>
      <c r="F80" s="42" t="s">
        <v>26</v>
      </c>
      <c r="G80" s="42" t="s">
        <v>25</v>
      </c>
      <c r="H80" s="42" t="s">
        <v>24</v>
      </c>
      <c r="I80" s="42" t="s">
        <v>23</v>
      </c>
      <c r="J80" s="42" t="s">
        <v>22</v>
      </c>
      <c r="K80" s="42" t="s">
        <v>21</v>
      </c>
      <c r="L80" s="42" t="s">
        <v>20</v>
      </c>
      <c r="M80" s="36"/>
    </row>
    <row r="81" spans="1:13" ht="15.75" thickBot="1" x14ac:dyDescent="0.3">
      <c r="A81" s="39"/>
      <c r="B81" s="38"/>
      <c r="C81" s="41" t="s">
        <v>19</v>
      </c>
      <c r="D81" s="41" t="s">
        <v>18</v>
      </c>
      <c r="E81" s="41" t="s">
        <v>17</v>
      </c>
      <c r="F81" s="41" t="s">
        <v>16</v>
      </c>
      <c r="G81" s="41" t="s">
        <v>15</v>
      </c>
      <c r="H81" s="41" t="s">
        <v>14</v>
      </c>
      <c r="I81" s="41" t="s">
        <v>13</v>
      </c>
      <c r="J81" s="41" t="s">
        <v>12</v>
      </c>
      <c r="K81" s="41" t="s">
        <v>11</v>
      </c>
      <c r="L81" s="41" t="s">
        <v>10</v>
      </c>
      <c r="M81" s="36"/>
    </row>
    <row r="82" spans="1:13" ht="15.75" thickBot="1" x14ac:dyDescent="0.3">
      <c r="A82" s="39"/>
      <c r="B82" s="38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36"/>
    </row>
    <row r="83" spans="1:13" ht="15.75" thickBot="1" x14ac:dyDescent="0.3">
      <c r="A83" s="39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6"/>
    </row>
    <row r="84" spans="1:13" x14ac:dyDescent="0.25">
      <c r="A84" s="52" t="s">
        <v>46</v>
      </c>
      <c r="B84" s="28" t="s">
        <v>6</v>
      </c>
      <c r="C84" s="72"/>
      <c r="D84" s="72"/>
      <c r="E84" s="66"/>
      <c r="F84" s="72"/>
      <c r="G84" s="73"/>
      <c r="H84" s="72"/>
      <c r="I84" s="66"/>
      <c r="J84" s="72">
        <v>1400</v>
      </c>
      <c r="K84" s="72"/>
      <c r="L84" s="72"/>
      <c r="M84" s="71">
        <f>SUM(C84:L84)</f>
        <v>1400</v>
      </c>
    </row>
    <row r="85" spans="1:13" x14ac:dyDescent="0.25">
      <c r="A85" s="27"/>
      <c r="B85" s="26"/>
      <c r="C85" s="20"/>
      <c r="D85" s="20"/>
      <c r="E85" s="21"/>
      <c r="F85" s="20"/>
      <c r="G85" s="22"/>
      <c r="H85" s="20"/>
      <c r="I85" s="21"/>
      <c r="J85" s="20"/>
      <c r="K85" s="20"/>
      <c r="L85" s="20"/>
      <c r="M85" s="25"/>
    </row>
    <row r="86" spans="1:13" ht="15.75" thickBot="1" x14ac:dyDescent="0.3">
      <c r="A86" s="24"/>
      <c r="B86" s="23" t="s">
        <v>5</v>
      </c>
      <c r="C86" s="31"/>
      <c r="D86" s="31"/>
      <c r="E86" s="31"/>
      <c r="F86" s="31"/>
      <c r="G86" s="51"/>
      <c r="H86" s="31"/>
      <c r="I86" s="30"/>
      <c r="J86" s="31">
        <f>+J84+3600</f>
        <v>5000</v>
      </c>
      <c r="K86" s="31"/>
      <c r="L86" s="31"/>
      <c r="M86" s="19">
        <f>SUM(C86:L86)</f>
        <v>5000</v>
      </c>
    </row>
    <row r="87" spans="1:13" x14ac:dyDescent="0.25">
      <c r="A87" s="52" t="s">
        <v>45</v>
      </c>
      <c r="B87" s="28" t="s">
        <v>6</v>
      </c>
      <c r="C87" s="72"/>
      <c r="D87" s="72"/>
      <c r="E87" s="66">
        <v>512</v>
      </c>
      <c r="F87" s="72"/>
      <c r="G87" s="73"/>
      <c r="H87" s="72"/>
      <c r="I87" s="66">
        <v>2089</v>
      </c>
      <c r="J87" s="72"/>
      <c r="K87" s="72"/>
      <c r="L87" s="72"/>
      <c r="M87" s="71">
        <f>SUM(C87:L87)</f>
        <v>2601</v>
      </c>
    </row>
    <row r="88" spans="1:13" x14ac:dyDescent="0.25">
      <c r="A88" s="27"/>
      <c r="B88" s="26"/>
      <c r="C88" s="20"/>
      <c r="D88" s="20"/>
      <c r="E88" s="21"/>
      <c r="F88" s="20"/>
      <c r="G88" s="22"/>
      <c r="H88" s="20"/>
      <c r="I88" s="21"/>
      <c r="J88" s="20"/>
      <c r="K88" s="20"/>
      <c r="L88" s="20"/>
      <c r="M88" s="25"/>
    </row>
    <row r="89" spans="1:13" ht="15.75" thickBot="1" x14ac:dyDescent="0.3">
      <c r="A89" s="24"/>
      <c r="B89" s="23" t="s">
        <v>5</v>
      </c>
      <c r="C89" s="31"/>
      <c r="D89" s="31"/>
      <c r="E89" s="31">
        <v>512</v>
      </c>
      <c r="F89" s="31"/>
      <c r="G89" s="51">
        <v>6123</v>
      </c>
      <c r="H89" s="31">
        <v>2500</v>
      </c>
      <c r="I89" s="30">
        <v>2089</v>
      </c>
      <c r="J89" s="31"/>
      <c r="K89" s="31"/>
      <c r="L89" s="31"/>
      <c r="M89" s="19">
        <f>SUM(C89:L89)</f>
        <v>11224</v>
      </c>
    </row>
    <row r="90" spans="1:13" x14ac:dyDescent="0.25">
      <c r="A90" s="52" t="s">
        <v>44</v>
      </c>
      <c r="B90" s="28" t="s">
        <v>6</v>
      </c>
      <c r="C90" s="72"/>
      <c r="D90" s="72"/>
      <c r="E90" s="66"/>
      <c r="F90" s="72"/>
      <c r="G90" s="73">
        <v>280</v>
      </c>
      <c r="H90" s="72"/>
      <c r="I90" s="66"/>
      <c r="J90" s="72"/>
      <c r="K90" s="72"/>
      <c r="L90" s="72"/>
      <c r="M90" s="71">
        <f>SUM(C90:L90)</f>
        <v>280</v>
      </c>
    </row>
    <row r="91" spans="1:13" x14ac:dyDescent="0.25">
      <c r="A91" s="27"/>
      <c r="B91" s="26"/>
      <c r="C91" s="20"/>
      <c r="D91" s="20"/>
      <c r="E91" s="21"/>
      <c r="F91" s="20"/>
      <c r="G91" s="22"/>
      <c r="H91" s="20"/>
      <c r="I91" s="21"/>
      <c r="J91" s="20"/>
      <c r="K91" s="20"/>
      <c r="L91" s="20"/>
      <c r="M91" s="25"/>
    </row>
    <row r="92" spans="1:13" ht="15.75" thickBot="1" x14ac:dyDescent="0.3">
      <c r="A92" s="24"/>
      <c r="B92" s="23" t="s">
        <v>5</v>
      </c>
      <c r="C92" s="31"/>
      <c r="D92" s="31"/>
      <c r="E92" s="31"/>
      <c r="F92" s="31"/>
      <c r="G92" s="51">
        <v>280</v>
      </c>
      <c r="H92" s="31"/>
      <c r="I92" s="30"/>
      <c r="J92" s="31"/>
      <c r="K92" s="31"/>
      <c r="L92" s="31"/>
      <c r="M92" s="19">
        <f>SUM(C92:L92)</f>
        <v>280</v>
      </c>
    </row>
    <row r="93" spans="1:13" x14ac:dyDescent="0.25">
      <c r="A93" s="52" t="s">
        <v>43</v>
      </c>
      <c r="B93" s="28" t="s">
        <v>6</v>
      </c>
      <c r="C93" s="20"/>
      <c r="D93" s="20"/>
      <c r="E93" s="21"/>
      <c r="F93" s="20"/>
      <c r="G93" s="22">
        <v>1960</v>
      </c>
      <c r="H93" s="20"/>
      <c r="I93" s="21"/>
      <c r="J93" s="20"/>
      <c r="K93" s="20"/>
      <c r="L93" s="20"/>
      <c r="M93" s="25">
        <f>SUM(C93:L93)</f>
        <v>1960</v>
      </c>
    </row>
    <row r="94" spans="1:13" x14ac:dyDescent="0.25">
      <c r="A94" s="27"/>
      <c r="B94" s="26"/>
      <c r="C94" s="20"/>
      <c r="D94" s="20"/>
      <c r="E94" s="21"/>
      <c r="F94" s="20"/>
      <c r="G94" s="22"/>
      <c r="H94" s="20"/>
      <c r="I94" s="21"/>
      <c r="J94" s="20"/>
      <c r="K94" s="20"/>
      <c r="L94" s="20"/>
      <c r="M94" s="25"/>
    </row>
    <row r="95" spans="1:13" ht="15.75" thickBot="1" x14ac:dyDescent="0.3">
      <c r="A95" s="24"/>
      <c r="B95" s="63" t="s">
        <v>5</v>
      </c>
      <c r="C95" s="31"/>
      <c r="D95" s="31"/>
      <c r="E95" s="31"/>
      <c r="F95" s="31"/>
      <c r="G95" s="51">
        <v>1960</v>
      </c>
      <c r="H95" s="31"/>
      <c r="I95" s="30"/>
      <c r="J95" s="31"/>
      <c r="K95" s="31"/>
      <c r="L95" s="31"/>
      <c r="M95" s="19">
        <f>SUM(C95:L95)</f>
        <v>1960</v>
      </c>
    </row>
    <row r="96" spans="1:13" ht="15" customHeight="1" x14ac:dyDescent="0.25">
      <c r="A96" s="70" t="s">
        <v>42</v>
      </c>
      <c r="B96" s="67" t="s">
        <v>6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71">
        <f>SUM(C96:L96)</f>
        <v>0</v>
      </c>
    </row>
    <row r="97" spans="1:13" x14ac:dyDescent="0.25">
      <c r="A97" s="70"/>
      <c r="B97" s="26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5"/>
    </row>
    <row r="98" spans="1:13" ht="15.75" thickBot="1" x14ac:dyDescent="0.3">
      <c r="A98" s="69"/>
      <c r="B98" s="63" t="s">
        <v>5</v>
      </c>
      <c r="C98" s="31"/>
      <c r="D98" s="30"/>
      <c r="E98" s="30">
        <v>809</v>
      </c>
      <c r="F98" s="30"/>
      <c r="G98" s="30"/>
      <c r="H98" s="30"/>
      <c r="I98" s="30"/>
      <c r="J98" s="30"/>
      <c r="K98" s="30"/>
      <c r="L98" s="30"/>
      <c r="M98" s="19">
        <f>SUM(C98:L98)</f>
        <v>809</v>
      </c>
    </row>
    <row r="99" spans="1:13" ht="14.25" customHeight="1" x14ac:dyDescent="0.25">
      <c r="A99" s="68" t="s">
        <v>41</v>
      </c>
      <c r="B99" s="67" t="s">
        <v>6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25">
        <f>SUM(C99:L99)</f>
        <v>0</v>
      </c>
    </row>
    <row r="100" spans="1:13" x14ac:dyDescent="0.25">
      <c r="A100" s="65"/>
      <c r="B100" s="26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5"/>
    </row>
    <row r="101" spans="1:13" ht="15.75" thickBot="1" x14ac:dyDescent="0.3">
      <c r="A101" s="64"/>
      <c r="B101" s="63" t="s">
        <v>5</v>
      </c>
      <c r="C101" s="62">
        <v>470</v>
      </c>
      <c r="D101" s="62">
        <v>30</v>
      </c>
      <c r="E101" s="62"/>
      <c r="F101" s="62"/>
      <c r="G101" s="62">
        <v>18724</v>
      </c>
      <c r="H101" s="62">
        <v>2758</v>
      </c>
      <c r="I101" s="62"/>
      <c r="J101" s="62"/>
      <c r="K101" s="62"/>
      <c r="L101" s="62"/>
      <c r="M101" s="61">
        <f>SUM(C101:L101)</f>
        <v>21982</v>
      </c>
    </row>
    <row r="102" spans="1:13" ht="15.75" customHeight="1" thickBot="1" x14ac:dyDescent="0.3">
      <c r="A102" s="60" t="s">
        <v>40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8"/>
    </row>
    <row r="103" spans="1:13" x14ac:dyDescent="0.25">
      <c r="A103" s="27" t="s">
        <v>39</v>
      </c>
      <c r="B103" s="28" t="s">
        <v>6</v>
      </c>
      <c r="C103" s="20"/>
      <c r="D103" s="20"/>
      <c r="E103" s="21"/>
      <c r="F103" s="20"/>
      <c r="G103" s="22"/>
      <c r="H103" s="20"/>
      <c r="I103" s="21"/>
      <c r="J103" s="20"/>
      <c r="K103" s="20">
        <v>68266</v>
      </c>
      <c r="L103" s="20"/>
      <c r="M103" s="25">
        <f>SUM(C103:L103)</f>
        <v>68266</v>
      </c>
    </row>
    <row r="104" spans="1:13" x14ac:dyDescent="0.25">
      <c r="A104" s="27"/>
      <c r="B104" s="26"/>
      <c r="C104" s="20"/>
      <c r="D104" s="20"/>
      <c r="E104" s="21"/>
      <c r="F104" s="20"/>
      <c r="G104" s="22"/>
      <c r="H104" s="20"/>
      <c r="I104" s="21"/>
      <c r="J104" s="20"/>
      <c r="K104" s="20"/>
      <c r="L104" s="20"/>
      <c r="M104" s="25"/>
    </row>
    <row r="105" spans="1:13" ht="15.75" thickBot="1" x14ac:dyDescent="0.3">
      <c r="A105" s="24"/>
      <c r="B105" s="23" t="s">
        <v>5</v>
      </c>
      <c r="C105" s="31"/>
      <c r="D105" s="31"/>
      <c r="E105" s="31"/>
      <c r="F105" s="31"/>
      <c r="G105" s="51"/>
      <c r="H105" s="31"/>
      <c r="I105" s="30"/>
      <c r="J105" s="31"/>
      <c r="K105" s="31">
        <v>68266</v>
      </c>
      <c r="L105" s="31"/>
      <c r="M105" s="19">
        <f>SUM(C105:L105)</f>
        <v>68266</v>
      </c>
    </row>
    <row r="106" spans="1:13" x14ac:dyDescent="0.25">
      <c r="A106" s="52" t="s">
        <v>38</v>
      </c>
      <c r="B106" s="28" t="s">
        <v>6</v>
      </c>
      <c r="C106" s="20"/>
      <c r="D106" s="20"/>
      <c r="E106" s="21"/>
      <c r="F106" s="20"/>
      <c r="G106" s="22"/>
      <c r="H106" s="20"/>
      <c r="I106" s="21"/>
      <c r="J106" s="20"/>
      <c r="K106" s="20">
        <v>77682</v>
      </c>
      <c r="L106" s="20"/>
      <c r="M106" s="25">
        <f>SUM(C106:L106)</f>
        <v>77682</v>
      </c>
    </row>
    <row r="107" spans="1:13" x14ac:dyDescent="0.25">
      <c r="A107" s="27"/>
      <c r="B107" s="26"/>
      <c r="C107" s="20"/>
      <c r="D107" s="20"/>
      <c r="E107" s="21"/>
      <c r="F107" s="20"/>
      <c r="G107" s="22"/>
      <c r="H107" s="20"/>
      <c r="I107" s="21"/>
      <c r="J107" s="20"/>
      <c r="K107" s="20"/>
      <c r="L107" s="20"/>
      <c r="M107" s="25"/>
    </row>
    <row r="108" spans="1:13" ht="15.75" thickBot="1" x14ac:dyDescent="0.3">
      <c r="A108" s="24"/>
      <c r="B108" s="23" t="s">
        <v>5</v>
      </c>
      <c r="C108" s="31"/>
      <c r="D108" s="31"/>
      <c r="E108" s="31"/>
      <c r="F108" s="31"/>
      <c r="G108" s="51"/>
      <c r="H108" s="31"/>
      <c r="I108" s="30"/>
      <c r="J108" s="31"/>
      <c r="K108" s="31">
        <f>+K106+1901</f>
        <v>79583</v>
      </c>
      <c r="L108" s="31"/>
      <c r="M108" s="19">
        <f>SUM(C108:L108)</f>
        <v>79583</v>
      </c>
    </row>
    <row r="109" spans="1:13" x14ac:dyDescent="0.25">
      <c r="A109" s="52" t="s">
        <v>37</v>
      </c>
      <c r="B109" s="28" t="s">
        <v>6</v>
      </c>
      <c r="C109" s="20"/>
      <c r="D109" s="20"/>
      <c r="E109" s="21"/>
      <c r="F109" s="20"/>
      <c r="G109" s="22"/>
      <c r="H109" s="20"/>
      <c r="I109" s="21"/>
      <c r="J109" s="20"/>
      <c r="K109" s="20">
        <v>39945</v>
      </c>
      <c r="L109" s="20"/>
      <c r="M109" s="25">
        <f>SUM(C109:L109)</f>
        <v>39945</v>
      </c>
    </row>
    <row r="110" spans="1:13" x14ac:dyDescent="0.25">
      <c r="A110" s="27"/>
      <c r="B110" s="26"/>
      <c r="C110" s="20"/>
      <c r="D110" s="20"/>
      <c r="E110" s="21"/>
      <c r="F110" s="20"/>
      <c r="G110" s="22"/>
      <c r="H110" s="20"/>
      <c r="I110" s="21"/>
      <c r="J110" s="20"/>
      <c r="K110" s="20"/>
      <c r="L110" s="20"/>
      <c r="M110" s="25"/>
    </row>
    <row r="111" spans="1:13" ht="15.75" thickBot="1" x14ac:dyDescent="0.3">
      <c r="A111" s="24"/>
      <c r="B111" s="23" t="s">
        <v>5</v>
      </c>
      <c r="C111" s="31"/>
      <c r="D111" s="31"/>
      <c r="E111" s="31"/>
      <c r="F111" s="31"/>
      <c r="G111" s="51"/>
      <c r="H111" s="31"/>
      <c r="I111" s="30"/>
      <c r="J111" s="31"/>
      <c r="K111" s="31">
        <f>+K109+1614</f>
        <v>41559</v>
      </c>
      <c r="L111" s="31"/>
      <c r="M111" s="19">
        <f>SUM(C111:L111)</f>
        <v>41559</v>
      </c>
    </row>
    <row r="112" spans="1:13" ht="15.75" customHeight="1" thickBot="1" x14ac:dyDescent="0.3">
      <c r="A112" s="57" t="s">
        <v>36</v>
      </c>
      <c r="B112" s="56"/>
      <c r="C112" s="54"/>
      <c r="D112" s="54"/>
      <c r="E112" s="55"/>
      <c r="F112" s="55"/>
      <c r="G112" s="55"/>
      <c r="H112" s="55"/>
      <c r="I112" s="55"/>
      <c r="J112" s="54"/>
      <c r="K112" s="54"/>
      <c r="L112" s="54"/>
      <c r="M112" s="53"/>
    </row>
    <row r="113" spans="1:13" x14ac:dyDescent="0.25">
      <c r="A113" s="52" t="s">
        <v>35</v>
      </c>
      <c r="B113" s="28" t="s">
        <v>6</v>
      </c>
      <c r="C113" s="20"/>
      <c r="D113" s="20"/>
      <c r="E113" s="21"/>
      <c r="F113" s="20"/>
      <c r="G113" s="22">
        <v>3500</v>
      </c>
      <c r="H113" s="20"/>
      <c r="I113" s="21"/>
      <c r="J113" s="20">
        <v>3000</v>
      </c>
      <c r="K113" s="20"/>
      <c r="L113" s="20"/>
      <c r="M113" s="25">
        <f>SUM(C113:L113)</f>
        <v>6500</v>
      </c>
    </row>
    <row r="114" spans="1:13" x14ac:dyDescent="0.25">
      <c r="A114" s="27"/>
      <c r="B114" s="26"/>
      <c r="C114" s="20"/>
      <c r="D114" s="20"/>
      <c r="E114" s="21"/>
      <c r="F114" s="20"/>
      <c r="G114" s="22"/>
      <c r="H114" s="20"/>
      <c r="I114" s="21"/>
      <c r="J114" s="20"/>
      <c r="K114" s="20"/>
      <c r="L114" s="20"/>
      <c r="M114" s="25"/>
    </row>
    <row r="115" spans="1:13" x14ac:dyDescent="0.25">
      <c r="A115" s="24"/>
      <c r="B115" s="23" t="s">
        <v>5</v>
      </c>
      <c r="C115" s="31"/>
      <c r="D115" s="31"/>
      <c r="E115" s="31"/>
      <c r="F115" s="31"/>
      <c r="G115" s="51">
        <f>+G113+100+400</f>
        <v>4000</v>
      </c>
      <c r="H115" s="31"/>
      <c r="I115" s="30"/>
      <c r="J115" s="31">
        <v>3000</v>
      </c>
      <c r="K115" s="31"/>
      <c r="L115" s="31"/>
      <c r="M115" s="19">
        <f>SUM(C115:L115)</f>
        <v>7000</v>
      </c>
    </row>
    <row r="116" spans="1:13" x14ac:dyDescent="0.25">
      <c r="A116" s="50"/>
      <c r="B116" s="49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7"/>
    </row>
    <row r="117" spans="1:13" ht="15.75" thickBot="1" x14ac:dyDescent="0.3">
      <c r="A117" s="46"/>
      <c r="B117" s="45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3"/>
    </row>
    <row r="118" spans="1:13" ht="15.75" thickBot="1" x14ac:dyDescent="0.3">
      <c r="A118" s="39" t="s">
        <v>34</v>
      </c>
      <c r="B118" s="38" t="s">
        <v>33</v>
      </c>
      <c r="C118" s="38" t="s">
        <v>32</v>
      </c>
      <c r="D118" s="38"/>
      <c r="E118" s="38"/>
      <c r="F118" s="38"/>
      <c r="G118" s="38"/>
      <c r="H118" s="38" t="s">
        <v>31</v>
      </c>
      <c r="I118" s="38"/>
      <c r="J118" s="38"/>
      <c r="K118" s="42"/>
      <c r="L118" s="42" t="s">
        <v>30</v>
      </c>
      <c r="M118" s="36" t="s">
        <v>7</v>
      </c>
    </row>
    <row r="119" spans="1:13" ht="15.75" thickBot="1" x14ac:dyDescent="0.3">
      <c r="A119" s="39"/>
      <c r="B119" s="38"/>
      <c r="C119" s="42" t="s">
        <v>29</v>
      </c>
      <c r="D119" s="42" t="s">
        <v>28</v>
      </c>
      <c r="E119" s="42" t="s">
        <v>27</v>
      </c>
      <c r="F119" s="42" t="s">
        <v>26</v>
      </c>
      <c r="G119" s="42" t="s">
        <v>25</v>
      </c>
      <c r="H119" s="42" t="s">
        <v>24</v>
      </c>
      <c r="I119" s="42" t="s">
        <v>23</v>
      </c>
      <c r="J119" s="42" t="s">
        <v>22</v>
      </c>
      <c r="K119" s="42" t="s">
        <v>21</v>
      </c>
      <c r="L119" s="42" t="s">
        <v>20</v>
      </c>
      <c r="M119" s="36"/>
    </row>
    <row r="120" spans="1:13" ht="15.75" thickBot="1" x14ac:dyDescent="0.3">
      <c r="A120" s="39"/>
      <c r="B120" s="38"/>
      <c r="C120" s="41" t="s">
        <v>19</v>
      </c>
      <c r="D120" s="41" t="s">
        <v>18</v>
      </c>
      <c r="E120" s="41" t="s">
        <v>17</v>
      </c>
      <c r="F120" s="41" t="s">
        <v>16</v>
      </c>
      <c r="G120" s="41" t="s">
        <v>15</v>
      </c>
      <c r="H120" s="41" t="s">
        <v>14</v>
      </c>
      <c r="I120" s="41" t="s">
        <v>13</v>
      </c>
      <c r="J120" s="41" t="s">
        <v>12</v>
      </c>
      <c r="K120" s="41" t="s">
        <v>11</v>
      </c>
      <c r="L120" s="41" t="s">
        <v>10</v>
      </c>
      <c r="M120" s="36"/>
    </row>
    <row r="121" spans="1:13" ht="15.75" thickBot="1" x14ac:dyDescent="0.3">
      <c r="A121" s="39"/>
      <c r="B121" s="38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36"/>
    </row>
    <row r="122" spans="1:13" ht="15.75" thickBot="1" x14ac:dyDescent="0.3">
      <c r="A122" s="39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6"/>
    </row>
    <row r="123" spans="1:13" ht="15" customHeight="1" x14ac:dyDescent="0.25">
      <c r="A123" s="32" t="s">
        <v>9</v>
      </c>
      <c r="B123" s="28" t="s">
        <v>6</v>
      </c>
      <c r="C123" s="35"/>
      <c r="D123" s="34"/>
      <c r="E123" s="34">
        <v>492</v>
      </c>
      <c r="F123" s="34"/>
      <c r="G123" s="34"/>
      <c r="H123" s="34"/>
      <c r="I123" s="34"/>
      <c r="J123" s="34"/>
      <c r="K123" s="34"/>
      <c r="L123" s="34"/>
      <c r="M123" s="33">
        <f>SUM(C123:L123)</f>
        <v>492</v>
      </c>
    </row>
    <row r="124" spans="1:13" x14ac:dyDescent="0.25">
      <c r="A124" s="32"/>
      <c r="B124" s="26"/>
      <c r="C124" s="20"/>
      <c r="D124" s="21"/>
      <c r="E124" s="21"/>
      <c r="F124" s="21"/>
      <c r="G124" s="21"/>
      <c r="H124" s="21"/>
      <c r="I124" s="21"/>
      <c r="J124" s="21"/>
      <c r="K124" s="21"/>
      <c r="L124" s="21"/>
      <c r="M124" s="25"/>
    </row>
    <row r="125" spans="1:13" ht="15.75" thickBot="1" x14ac:dyDescent="0.3">
      <c r="A125" s="32"/>
      <c r="B125" s="23" t="s">
        <v>5</v>
      </c>
      <c r="C125" s="31"/>
      <c r="D125" s="30"/>
      <c r="E125" s="30">
        <v>492</v>
      </c>
      <c r="F125" s="30"/>
      <c r="G125" s="30"/>
      <c r="H125" s="30"/>
      <c r="I125" s="30"/>
      <c r="J125" s="30"/>
      <c r="K125" s="30"/>
      <c r="L125" s="30"/>
      <c r="M125" s="29">
        <f>SUM(C125:L125)</f>
        <v>492</v>
      </c>
    </row>
    <row r="126" spans="1:13" x14ac:dyDescent="0.25">
      <c r="A126" s="27" t="s">
        <v>8</v>
      </c>
      <c r="B126" s="28" t="s">
        <v>6</v>
      </c>
      <c r="C126" s="20">
        <v>1694</v>
      </c>
      <c r="D126" s="20">
        <v>330</v>
      </c>
      <c r="E126" s="21">
        <v>1245</v>
      </c>
      <c r="F126" s="20"/>
      <c r="G126" s="22"/>
      <c r="H126" s="20"/>
      <c r="I126" s="21"/>
      <c r="J126" s="20"/>
      <c r="K126" s="20"/>
      <c r="L126" s="20"/>
      <c r="M126" s="25">
        <f>SUM(C126:L126)</f>
        <v>3269</v>
      </c>
    </row>
    <row r="127" spans="1:13" x14ac:dyDescent="0.25">
      <c r="A127" s="27"/>
      <c r="B127" s="26"/>
      <c r="C127" s="20"/>
      <c r="D127" s="20"/>
      <c r="E127" s="21"/>
      <c r="F127" s="20"/>
      <c r="G127" s="22"/>
      <c r="H127" s="20"/>
      <c r="I127" s="21"/>
      <c r="J127" s="20"/>
      <c r="K127" s="20"/>
      <c r="L127" s="20"/>
      <c r="M127" s="25"/>
    </row>
    <row r="128" spans="1:13" ht="15.75" thickBot="1" x14ac:dyDescent="0.3">
      <c r="A128" s="24"/>
      <c r="B128" s="23" t="s">
        <v>5</v>
      </c>
      <c r="C128" s="20">
        <v>1694</v>
      </c>
      <c r="D128" s="20">
        <v>330</v>
      </c>
      <c r="E128" s="21">
        <v>1245</v>
      </c>
      <c r="F128" s="20"/>
      <c r="G128" s="22"/>
      <c r="H128" s="20"/>
      <c r="I128" s="21"/>
      <c r="J128" s="20"/>
      <c r="K128" s="20"/>
      <c r="L128" s="20"/>
      <c r="M128" s="19">
        <f>SUM(C128:L128)</f>
        <v>3269</v>
      </c>
    </row>
    <row r="129" spans="1:15" ht="15.75" x14ac:dyDescent="0.25">
      <c r="A129" s="18" t="s">
        <v>7</v>
      </c>
      <c r="B129" s="17" t="s">
        <v>6</v>
      </c>
      <c r="C129" s="13">
        <f>+C13+C16+C19+C22+C25+C28+C37+C40+C43+C46+C49+C52+C61+C64+C67+C70+C73+C76+C84+C87+C90+C93+C96+C99+C103+C106+C108+C113+C123+C126-C108</f>
        <v>37644</v>
      </c>
      <c r="D129" s="13">
        <f>+D13+D16+D19+D22+D25+D28+D37+D40+D43+D46+D49+D52+D61+D64+D67+D70+D73+D76+D84+D87+D90+D93+D96+D99+D103+D106+D108+D113+D123+D126-D108</f>
        <v>6482</v>
      </c>
      <c r="E129" s="13">
        <f>+E13+E16+E19+E22+E25+E28+E37+E40+E43+E46+E49+E52+E61+E64+E67+E70+E73+E76+E84+E87+E90+E93+E96+E99+E103+E106+E108+E113+E123+E126-E108</f>
        <v>56987</v>
      </c>
      <c r="F129" s="13">
        <f>+F13+F16+F19+F22+F25+F28+F37+F40+F43+F46+F49+F52+F61+F64+F67+F70+F73+F76+F84+F87+F90+F93+F96+F99+F103+F106+F108+F113+F123+F126-F108</f>
        <v>5999</v>
      </c>
      <c r="G129" s="13">
        <f>+G13+G16+G19+G22+G25+G28+G37+G40+G43+G46+G49+G52+G61+G64+G67+G70+G73+G76+G84+G87+G90+G93+G96+G99+G103+G106+G108+G113+G123+G126-G108</f>
        <v>8032</v>
      </c>
      <c r="H129" s="13">
        <f>+H13+H16+H19+H22+H25+H28+H37+H40+H43+H46+H49+H52+H61+H64+H67+H70+H73+H76+H84+H87+H90+H93+H96+H99+H103+H106+H108+H113+H123+H126-H108</f>
        <v>9060</v>
      </c>
      <c r="I129" s="13">
        <f>+I13+I16+I19+I22+I25+I28+I37+I40+I43+I46+I49+I52+I61+I64+I67+I70+I73+I76+I84+I87+I90+I93+I96+I99+I103+I106+I108+I113+I123+I126-I108</f>
        <v>2089</v>
      </c>
      <c r="J129" s="13">
        <f>+J13+J16+J19+J22+J25+J28+J37+J40+J43+J46+J49+J52+J61+J64+J67+J70+J73+J76+J84+J87+J90+J93+J96+J99+J103+J106+J108+J113+J123+J126-J108</f>
        <v>20400</v>
      </c>
      <c r="K129" s="13">
        <f>+K13+K16+K19+K22+K25+K28+K37+K40+K43+K46+K49+K52+K61+K64+K67+K70+K73+K76+K84+K87+K90+K93+K96+K99+K103+K106+K108+K113+K123+K126-K108+K109</f>
        <v>185893</v>
      </c>
      <c r="L129" s="13">
        <f>+L13+L16+L19+L22+L25+L28+L37+L40+L43+L46+L49+L52+L61+L64+L67+L70+L73+L76+L84+L87+L90+L93+L96+L99+L103+L106+L108+L113+L123+L126-L108</f>
        <v>184</v>
      </c>
      <c r="M129" s="9">
        <f>SUM(C129:L129)</f>
        <v>332770</v>
      </c>
    </row>
    <row r="130" spans="1:15" ht="15.75" x14ac:dyDescent="0.25">
      <c r="A130" s="16"/>
      <c r="B130" s="15"/>
      <c r="C130" s="13"/>
      <c r="D130" s="13"/>
      <c r="E130" s="14"/>
      <c r="F130" s="14"/>
      <c r="G130" s="14"/>
      <c r="H130" s="14"/>
      <c r="I130" s="14"/>
      <c r="J130" s="13"/>
      <c r="K130" s="13"/>
      <c r="L130" s="13"/>
      <c r="M130" s="9"/>
    </row>
    <row r="131" spans="1:15" ht="15.75" x14ac:dyDescent="0.25">
      <c r="A131" s="12"/>
      <c r="B131" s="11" t="s">
        <v>5</v>
      </c>
      <c r="C131" s="10">
        <f>+C15+C18+C21+C24+C27+C30+C39+C42+C45+C48+C54+C63+C66+C69+C72+C75+C51+C78+C86+C89+C92+C95+C98+C101+C105+C108+C111+C115+C125+C128</f>
        <v>38498</v>
      </c>
      <c r="D131" s="10">
        <f>+D15+D18+D21+D24+D27+D30+D39+D42+D45+D48+D54+D63+D66+D69+D72+D75+D51+D78+D86+D89+D92+D95+D98+D101+D105+D108+D111+D115+D125+D128</f>
        <v>6593</v>
      </c>
      <c r="E131" s="10">
        <f>+E15+E18+E21+E24+E27+E30+E39+E42+E45+E48+E54+E63+E66+E69+E72+E75+E51+E78+E86+E89+E92+E95+E98+E101+E105+E108+E111+E115+E125+E128</f>
        <v>72594</v>
      </c>
      <c r="F131" s="10">
        <f>+F15+F18+F21+F24+F27+F30+F39+F42+F45+F48+F54+F63+F66+F69+F72+F75+F51+F78+F86+F89+F92+F95+F98+F101+F105+F108+F111+F115+F125+F128</f>
        <v>6323</v>
      </c>
      <c r="G131" s="10">
        <f>+G15+G18+G21+G24+G27+G30+G39+G42+G45+G48+G54+G63+G66+G69+G72+G75+G51+G78+G86+G89+G92+G95+G98+G101+G105+G108+G111+G115+G125+G128</f>
        <v>33479</v>
      </c>
      <c r="H131" s="10">
        <f>+H15+H18+H21+H24+H27+H30+H39+H42+H45+H48+H54+H63+H66+H69+H72+H75+H51+H78+H86+H89+H92+H95+H98+H101+H105+H108+H111+H115+H125+H128</f>
        <v>306954</v>
      </c>
      <c r="I131" s="10">
        <f>+I15+I18+I21+I24+I27+I30+I39+I42+I45+I48+I54+I63+I66+I69+I72+I75+I51+I78+I86+I89+I92+I95+I98+I101+I105+I108+I111+I115+I125+I128</f>
        <v>38244</v>
      </c>
      <c r="J131" s="10">
        <f>+J15+J18+J21+J24+J27+J30+J39+J42+J45+J48+J54+J63+J66+J69+J72+J75+J51+J78+J86+J89+J92+J95+J98+J101+J105+J108+J111+J115+J125+J128</f>
        <v>24250</v>
      </c>
      <c r="K131" s="10">
        <f>+K15+K18+K21+K24+K27+K30+K39+K42+K45+K48+K54+K63+K66+K69+K72+K75+K51+K78+K86+K89+K92+K95+K98+K101+K105+K108+K111+K115+K125+K128</f>
        <v>195635</v>
      </c>
      <c r="L131" s="10">
        <f>+L15+L18+L21+L24+L27+L30+L39+L42+L45+L48+L54+L63+L66+L69+L72+L75+L51+L78+L86+L89+L92+L95+L98+L101+L105+L108+L111+L115+L125+L128</f>
        <v>1913</v>
      </c>
      <c r="M131" s="9">
        <f>SUM(C131:L131)</f>
        <v>724483</v>
      </c>
      <c r="O131" s="8"/>
    </row>
    <row r="132" spans="1:15" x14ac:dyDescent="0.25">
      <c r="E132" s="7"/>
      <c r="F132" s="7"/>
      <c r="G132" s="7"/>
      <c r="H132" s="7"/>
      <c r="I132" s="7"/>
    </row>
    <row r="133" spans="1:15" x14ac:dyDescent="0.25">
      <c r="E133" s="7"/>
      <c r="F133" s="7"/>
      <c r="G133" s="7"/>
      <c r="H133" s="7"/>
      <c r="I133" s="7"/>
    </row>
    <row r="134" spans="1:15" s="2" customFormat="1" x14ac:dyDescent="0.25">
      <c r="A134" s="1" t="s">
        <v>4</v>
      </c>
      <c r="B134" s="3"/>
      <c r="C134" s="6"/>
      <c r="D134" s="6"/>
    </row>
    <row r="135" spans="1:15" s="2" customFormat="1" x14ac:dyDescent="0.25">
      <c r="A135" s="3"/>
      <c r="B135" s="3"/>
      <c r="C135" s="6"/>
      <c r="D135" s="6"/>
    </row>
    <row r="136" spans="1:15" s="2" customFormat="1" x14ac:dyDescent="0.25">
      <c r="A136" s="3"/>
      <c r="B136" s="3"/>
      <c r="C136" s="6"/>
      <c r="D136" s="6"/>
    </row>
    <row r="137" spans="1:15" s="2" customFormat="1" x14ac:dyDescent="0.25">
      <c r="A137" s="3"/>
      <c r="B137" s="3"/>
      <c r="C137" s="3"/>
      <c r="D137" s="6"/>
      <c r="E137" s="5" t="s">
        <v>3</v>
      </c>
      <c r="F137" s="5"/>
      <c r="I137" s="4" t="s">
        <v>2</v>
      </c>
      <c r="J137" s="4"/>
    </row>
    <row r="138" spans="1:15" s="2" customFormat="1" x14ac:dyDescent="0.25">
      <c r="A138" s="3"/>
      <c r="B138" s="3"/>
      <c r="C138" s="3"/>
      <c r="D138" s="6"/>
      <c r="E138" s="5" t="s">
        <v>1</v>
      </c>
      <c r="F138" s="5"/>
      <c r="I138" s="4" t="s">
        <v>0</v>
      </c>
      <c r="J138" s="4"/>
    </row>
    <row r="139" spans="1:15" s="2" customForma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</sheetData>
  <mergeCells count="114">
    <mergeCell ref="L120:L122"/>
    <mergeCell ref="A103:A105"/>
    <mergeCell ref="A106:A108"/>
    <mergeCell ref="A109:A111"/>
    <mergeCell ref="A118:A122"/>
    <mergeCell ref="B118:B122"/>
    <mergeCell ref="C118:G118"/>
    <mergeCell ref="H118:J118"/>
    <mergeCell ref="A99:A101"/>
    <mergeCell ref="I137:J137"/>
    <mergeCell ref="I138:J138"/>
    <mergeCell ref="E137:F137"/>
    <mergeCell ref="E138:F138"/>
    <mergeCell ref="J120:J122"/>
    <mergeCell ref="G58:G60"/>
    <mergeCell ref="H58:H60"/>
    <mergeCell ref="I58:I60"/>
    <mergeCell ref="J58:J60"/>
    <mergeCell ref="K58:K60"/>
    <mergeCell ref="A96:A98"/>
    <mergeCell ref="L81:L83"/>
    <mergeCell ref="M118:M122"/>
    <mergeCell ref="C120:C122"/>
    <mergeCell ref="D120:D122"/>
    <mergeCell ref="E120:E122"/>
    <mergeCell ref="F120:F122"/>
    <mergeCell ref="G120:G122"/>
    <mergeCell ref="H120:H122"/>
    <mergeCell ref="I120:I122"/>
    <mergeCell ref="K120:K122"/>
    <mergeCell ref="M79:M83"/>
    <mergeCell ref="C81:C83"/>
    <mergeCell ref="D81:D83"/>
    <mergeCell ref="E81:E83"/>
    <mergeCell ref="F81:F83"/>
    <mergeCell ref="G81:G83"/>
    <mergeCell ref="H81:H83"/>
    <mergeCell ref="I81:I83"/>
    <mergeCell ref="J81:J83"/>
    <mergeCell ref="K81:K83"/>
    <mergeCell ref="L8:L11"/>
    <mergeCell ref="K8:K11"/>
    <mergeCell ref="C8:C11"/>
    <mergeCell ref="D8:D11"/>
    <mergeCell ref="E8:E11"/>
    <mergeCell ref="F8:F11"/>
    <mergeCell ref="G8:G11"/>
    <mergeCell ref="I8:I11"/>
    <mergeCell ref="A1:M1"/>
    <mergeCell ref="A4:M4"/>
    <mergeCell ref="L5:M5"/>
    <mergeCell ref="A6:A11"/>
    <mergeCell ref="B6:B11"/>
    <mergeCell ref="C6:G6"/>
    <mergeCell ref="H6:J6"/>
    <mergeCell ref="M6:M11"/>
    <mergeCell ref="J8:J11"/>
    <mergeCell ref="A13:A15"/>
    <mergeCell ref="A16:A18"/>
    <mergeCell ref="A19:A21"/>
    <mergeCell ref="C34:C36"/>
    <mergeCell ref="D34:D36"/>
    <mergeCell ref="H8:H11"/>
    <mergeCell ref="A28:A30"/>
    <mergeCell ref="A93:A95"/>
    <mergeCell ref="A113:A115"/>
    <mergeCell ref="A70:A72"/>
    <mergeCell ref="A73:A75"/>
    <mergeCell ref="A102:M102"/>
    <mergeCell ref="H32:J32"/>
    <mergeCell ref="A32:A36"/>
    <mergeCell ref="B32:B36"/>
    <mergeCell ref="A49:A51"/>
    <mergeCell ref="B79:B83"/>
    <mergeCell ref="A129:A131"/>
    <mergeCell ref="A22:A24"/>
    <mergeCell ref="A25:A27"/>
    <mergeCell ref="A56:A60"/>
    <mergeCell ref="B56:B60"/>
    <mergeCell ref="C56:G56"/>
    <mergeCell ref="A64:A66"/>
    <mergeCell ref="A123:A125"/>
    <mergeCell ref="A67:A69"/>
    <mergeCell ref="A90:A92"/>
    <mergeCell ref="M56:M60"/>
    <mergeCell ref="A37:A39"/>
    <mergeCell ref="A40:A42"/>
    <mergeCell ref="A43:A45"/>
    <mergeCell ref="A46:A48"/>
    <mergeCell ref="C32:G32"/>
    <mergeCell ref="L58:L60"/>
    <mergeCell ref="C58:C60"/>
    <mergeCell ref="D58:D60"/>
    <mergeCell ref="E58:E60"/>
    <mergeCell ref="G34:G36"/>
    <mergeCell ref="A52:A54"/>
    <mergeCell ref="H56:J56"/>
    <mergeCell ref="A76:A78"/>
    <mergeCell ref="A84:A86"/>
    <mergeCell ref="A87:A89"/>
    <mergeCell ref="A79:A83"/>
    <mergeCell ref="C79:G79"/>
    <mergeCell ref="H79:J79"/>
    <mergeCell ref="F58:F60"/>
    <mergeCell ref="A61:A63"/>
    <mergeCell ref="A126:A128"/>
    <mergeCell ref="M32:M36"/>
    <mergeCell ref="H34:H36"/>
    <mergeCell ref="I34:I36"/>
    <mergeCell ref="J34:J36"/>
    <mergeCell ref="K34:K36"/>
    <mergeCell ref="L34:L36"/>
    <mergeCell ref="E34:E36"/>
    <mergeCell ref="F34:F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300A-C2C1-49EB-B31E-E3340E07F1DC}">
  <dimension ref="A1:M29"/>
  <sheetViews>
    <sheetView topLeftCell="A7" workbookViewId="0">
      <selection activeCell="C42" sqref="C42"/>
    </sheetView>
  </sheetViews>
  <sheetFormatPr defaultRowHeight="15" x14ac:dyDescent="0.25"/>
  <cols>
    <col min="1" max="1" width="12.7109375" customWidth="1"/>
    <col min="2" max="2" width="14.5703125" customWidth="1"/>
    <col min="10" max="11" width="10" customWidth="1"/>
  </cols>
  <sheetData>
    <row r="1" spans="1:13" ht="15" customHeight="1" x14ac:dyDescent="0.25">
      <c r="A1" s="97" t="s">
        <v>74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x14ac:dyDescent="0.25">
      <c r="A2" s="95" t="s">
        <v>73</v>
      </c>
      <c r="B2" s="95"/>
      <c r="C2" s="95"/>
      <c r="D2" s="95"/>
      <c r="E2" s="96"/>
      <c r="F2" s="96"/>
      <c r="G2" s="96"/>
      <c r="H2" s="96"/>
      <c r="I2" s="96"/>
      <c r="J2" s="95"/>
      <c r="K2" s="95"/>
      <c r="L2" s="95"/>
      <c r="M2" s="95"/>
    </row>
    <row r="3" spans="1:13" ht="15" customHeight="1" x14ac:dyDescent="0.25">
      <c r="A3" s="126"/>
      <c r="B3" s="126"/>
      <c r="C3" s="126"/>
      <c r="D3" s="126"/>
      <c r="E3" s="127"/>
      <c r="F3" s="127"/>
      <c r="G3" s="127"/>
      <c r="H3" s="127"/>
      <c r="I3" s="127"/>
      <c r="J3" s="126"/>
      <c r="K3" s="126"/>
      <c r="L3" s="126"/>
      <c r="M3" s="126"/>
    </row>
    <row r="4" spans="1:13" ht="15.75" x14ac:dyDescent="0.25">
      <c r="A4" s="94" t="s">
        <v>72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x14ac:dyDescent="0.25">
      <c r="A5" s="126"/>
      <c r="B5" s="126"/>
      <c r="C5" s="126"/>
      <c r="D5" s="126"/>
      <c r="E5" s="127"/>
      <c r="F5" s="128"/>
      <c r="G5" s="127"/>
      <c r="H5" s="127"/>
      <c r="I5" s="127"/>
      <c r="J5" s="126"/>
      <c r="K5" s="126"/>
      <c r="L5" s="126"/>
      <c r="M5" s="126"/>
    </row>
    <row r="6" spans="1:13" ht="15.75" thickBot="1" x14ac:dyDescent="0.3">
      <c r="A6" s="126"/>
      <c r="B6" s="126"/>
      <c r="C6" s="126"/>
      <c r="D6" s="126"/>
      <c r="E6" s="127"/>
      <c r="F6" s="127"/>
      <c r="G6" s="127"/>
      <c r="H6" s="127"/>
      <c r="I6" s="127"/>
      <c r="J6" s="126"/>
      <c r="K6" s="126"/>
      <c r="L6" s="125" t="s">
        <v>67</v>
      </c>
      <c r="M6" s="124"/>
    </row>
    <row r="7" spans="1:13" ht="15.75" thickBot="1" x14ac:dyDescent="0.3">
      <c r="A7" s="39" t="s">
        <v>34</v>
      </c>
      <c r="B7" s="38" t="s">
        <v>33</v>
      </c>
      <c r="C7" s="38" t="s">
        <v>32</v>
      </c>
      <c r="D7" s="38"/>
      <c r="E7" s="38"/>
      <c r="F7" s="38"/>
      <c r="G7" s="38"/>
      <c r="H7" s="38" t="s">
        <v>31</v>
      </c>
      <c r="I7" s="38"/>
      <c r="J7" s="38"/>
      <c r="K7" s="42"/>
      <c r="L7" s="42" t="s">
        <v>30</v>
      </c>
      <c r="M7" s="36" t="s">
        <v>7</v>
      </c>
    </row>
    <row r="8" spans="1:13" ht="15.75" thickBot="1" x14ac:dyDescent="0.3">
      <c r="A8" s="39"/>
      <c r="B8" s="38"/>
      <c r="C8" s="42" t="s">
        <v>29</v>
      </c>
      <c r="D8" s="42" t="s">
        <v>28</v>
      </c>
      <c r="E8" s="42" t="s">
        <v>27</v>
      </c>
      <c r="F8" s="42" t="s">
        <v>26</v>
      </c>
      <c r="G8" s="42" t="s">
        <v>25</v>
      </c>
      <c r="H8" s="42" t="s">
        <v>24</v>
      </c>
      <c r="I8" s="42" t="s">
        <v>23</v>
      </c>
      <c r="J8" s="42" t="s">
        <v>22</v>
      </c>
      <c r="K8" s="42" t="s">
        <v>21</v>
      </c>
      <c r="L8" s="42" t="s">
        <v>20</v>
      </c>
      <c r="M8" s="36"/>
    </row>
    <row r="9" spans="1:13" ht="15.75" thickBot="1" x14ac:dyDescent="0.3">
      <c r="A9" s="39"/>
      <c r="B9" s="38"/>
      <c r="C9" s="41" t="s">
        <v>19</v>
      </c>
      <c r="D9" s="41" t="s">
        <v>18</v>
      </c>
      <c r="E9" s="41" t="s">
        <v>17</v>
      </c>
      <c r="F9" s="41" t="s">
        <v>16</v>
      </c>
      <c r="G9" s="41" t="s">
        <v>15</v>
      </c>
      <c r="H9" s="41" t="s">
        <v>14</v>
      </c>
      <c r="I9" s="41" t="s">
        <v>13</v>
      </c>
      <c r="J9" s="41" t="s">
        <v>12</v>
      </c>
      <c r="K9" s="41" t="s">
        <v>11</v>
      </c>
      <c r="L9" s="41" t="s">
        <v>10</v>
      </c>
      <c r="M9" s="36"/>
    </row>
    <row r="10" spans="1:13" ht="15.75" thickBot="1" x14ac:dyDescent="0.3">
      <c r="A10" s="39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6"/>
    </row>
    <row r="11" spans="1:13" ht="15.75" thickBot="1" x14ac:dyDescent="0.3">
      <c r="A11" s="39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6"/>
    </row>
    <row r="12" spans="1:13" ht="15.75" thickBot="1" x14ac:dyDescent="0.3">
      <c r="A12" s="123" t="s">
        <v>65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1"/>
    </row>
    <row r="13" spans="1:13" x14ac:dyDescent="0.25">
      <c r="A13" s="120" t="s">
        <v>64</v>
      </c>
      <c r="B13" s="106" t="s">
        <v>6</v>
      </c>
      <c r="C13" s="118">
        <v>55254</v>
      </c>
      <c r="D13" s="118">
        <v>10082</v>
      </c>
      <c r="E13" s="104">
        <v>12236</v>
      </c>
      <c r="F13" s="104"/>
      <c r="G13" s="105"/>
      <c r="H13" s="105">
        <v>150</v>
      </c>
      <c r="I13" s="105"/>
      <c r="J13" s="102"/>
      <c r="K13" s="102"/>
      <c r="L13" s="102"/>
      <c r="M13" s="101">
        <f>SUM(C13:L13)</f>
        <v>77722</v>
      </c>
    </row>
    <row r="14" spans="1:13" x14ac:dyDescent="0.25">
      <c r="A14" s="120"/>
      <c r="B14" s="119"/>
      <c r="C14" s="118"/>
      <c r="D14" s="102"/>
      <c r="E14" s="103"/>
      <c r="F14" s="104"/>
      <c r="G14" s="105"/>
      <c r="H14" s="104"/>
      <c r="I14" s="103"/>
      <c r="J14" s="102"/>
      <c r="K14" s="102"/>
      <c r="L14" s="102"/>
      <c r="M14" s="117"/>
    </row>
    <row r="15" spans="1:13" x14ac:dyDescent="0.25">
      <c r="A15" s="116"/>
      <c r="B15" s="115" t="s">
        <v>5</v>
      </c>
      <c r="C15" s="111">
        <f>+C13+68+1125+466</f>
        <v>56913</v>
      </c>
      <c r="D15" s="111">
        <f>+D13+13+219+91</f>
        <v>10405</v>
      </c>
      <c r="E15" s="112">
        <f>+E13</f>
        <v>12236</v>
      </c>
      <c r="F15" s="113"/>
      <c r="G15" s="114"/>
      <c r="H15" s="113">
        <v>150</v>
      </c>
      <c r="I15" s="112">
        <v>1296</v>
      </c>
      <c r="J15" s="111"/>
      <c r="K15" s="111"/>
      <c r="L15" s="111"/>
      <c r="M15" s="110">
        <f>SUM(C15:L15)</f>
        <v>81000</v>
      </c>
    </row>
    <row r="16" spans="1:13" ht="18.75" customHeight="1" x14ac:dyDescent="0.25">
      <c r="A16" s="109" t="s">
        <v>71</v>
      </c>
      <c r="B16" s="106"/>
      <c r="C16" s="102"/>
      <c r="D16" s="102"/>
      <c r="E16" s="103"/>
      <c r="F16" s="104"/>
      <c r="G16" s="105"/>
      <c r="H16" s="104"/>
      <c r="I16" s="103"/>
      <c r="J16" s="102"/>
      <c r="K16" s="102"/>
      <c r="L16" s="102"/>
      <c r="M16" s="101">
        <f>SUM(C16:L16)</f>
        <v>0</v>
      </c>
    </row>
    <row r="17" spans="1:13" x14ac:dyDescent="0.25">
      <c r="A17" s="108"/>
      <c r="B17" s="106"/>
      <c r="C17" s="102"/>
      <c r="D17" s="102"/>
      <c r="E17" s="103"/>
      <c r="F17" s="104"/>
      <c r="G17" s="105"/>
      <c r="H17" s="104"/>
      <c r="I17" s="103"/>
      <c r="J17" s="102"/>
      <c r="K17" s="102"/>
      <c r="L17" s="102"/>
      <c r="M17" s="101"/>
    </row>
    <row r="18" spans="1:13" x14ac:dyDescent="0.25">
      <c r="A18" s="107"/>
      <c r="B18" s="106"/>
      <c r="C18" s="102">
        <f>560+283+15+280</f>
        <v>1138</v>
      </c>
      <c r="D18" s="102">
        <f>106+55+28+53+12</f>
        <v>254</v>
      </c>
      <c r="E18" s="103">
        <f>68+53+70+29+6+27</f>
        <v>253</v>
      </c>
      <c r="F18" s="104"/>
      <c r="G18" s="105"/>
      <c r="H18" s="104"/>
      <c r="I18" s="103"/>
      <c r="J18" s="102"/>
      <c r="K18" s="102"/>
      <c r="L18" s="102"/>
      <c r="M18" s="101">
        <f>SUM(C18:L18)</f>
        <v>1645</v>
      </c>
    </row>
    <row r="19" spans="1:13" ht="15.75" x14ac:dyDescent="0.25">
      <c r="A19" s="18" t="s">
        <v>7</v>
      </c>
      <c r="B19" s="100" t="s">
        <v>6</v>
      </c>
      <c r="C19" s="13">
        <f>+C13+C16</f>
        <v>55254</v>
      </c>
      <c r="D19" s="13">
        <f>+D13+D16</f>
        <v>10082</v>
      </c>
      <c r="E19" s="13">
        <f>+E13+E16</f>
        <v>12236</v>
      </c>
      <c r="F19" s="13">
        <f>+F13+F16</f>
        <v>0</v>
      </c>
      <c r="G19" s="13">
        <f>+G13+G16</f>
        <v>0</v>
      </c>
      <c r="H19" s="13">
        <f>+H13+H16</f>
        <v>150</v>
      </c>
      <c r="I19" s="13">
        <f>+I13+I16</f>
        <v>0</v>
      </c>
      <c r="J19" s="13">
        <f>+J13+J16</f>
        <v>0</v>
      </c>
      <c r="K19" s="13">
        <f>+K13+K16</f>
        <v>0</v>
      </c>
      <c r="L19" s="13">
        <f>+L13+L16</f>
        <v>0</v>
      </c>
      <c r="M19" s="13">
        <f>SUM(C19:L19)</f>
        <v>77722</v>
      </c>
    </row>
    <row r="20" spans="1:13" ht="15.75" x14ac:dyDescent="0.25">
      <c r="A20" s="16"/>
      <c r="B20" s="99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9"/>
    </row>
    <row r="21" spans="1:13" ht="15.75" x14ac:dyDescent="0.25">
      <c r="A21" s="12"/>
      <c r="B21" s="98" t="s">
        <v>5</v>
      </c>
      <c r="C21" s="10">
        <f>+C15+C18</f>
        <v>58051</v>
      </c>
      <c r="D21" s="10">
        <f>+D15+D18</f>
        <v>10659</v>
      </c>
      <c r="E21" s="10">
        <f>+E15+E18</f>
        <v>12489</v>
      </c>
      <c r="F21" s="10">
        <f>+F15+F18</f>
        <v>0</v>
      </c>
      <c r="G21" s="10">
        <f>+G15+G18</f>
        <v>0</v>
      </c>
      <c r="H21" s="10">
        <f>+H15+H18</f>
        <v>150</v>
      </c>
      <c r="I21" s="10">
        <f>+I15+I18</f>
        <v>1296</v>
      </c>
      <c r="J21" s="10">
        <f>+J15+J18</f>
        <v>0</v>
      </c>
      <c r="K21" s="10">
        <f>+K15+K18</f>
        <v>0</v>
      </c>
      <c r="L21" s="10">
        <f>+L15+L18</f>
        <v>0</v>
      </c>
      <c r="M21" s="9">
        <f>SUM(C21:L21)</f>
        <v>82645</v>
      </c>
    </row>
    <row r="24" spans="1:13" s="2" customFormat="1" x14ac:dyDescent="0.25">
      <c r="A24" s="1" t="s">
        <v>4</v>
      </c>
      <c r="B24" s="3"/>
      <c r="C24" s="6"/>
      <c r="D24" s="6"/>
    </row>
    <row r="25" spans="1:13" s="2" customFormat="1" x14ac:dyDescent="0.25">
      <c r="A25" s="3"/>
      <c r="B25" s="3"/>
      <c r="C25" s="6"/>
      <c r="D25" s="6"/>
    </row>
    <row r="26" spans="1:13" s="2" customFormat="1" x14ac:dyDescent="0.25">
      <c r="A26" s="3"/>
      <c r="B26" s="3"/>
      <c r="C26" s="6"/>
      <c r="D26" s="6"/>
    </row>
    <row r="27" spans="1:13" s="2" customFormat="1" x14ac:dyDescent="0.25">
      <c r="A27" s="3"/>
      <c r="B27" s="3"/>
      <c r="C27" s="3"/>
      <c r="D27" s="6"/>
      <c r="E27" s="5" t="s">
        <v>3</v>
      </c>
      <c r="F27" s="5"/>
      <c r="I27" s="4" t="s">
        <v>2</v>
      </c>
      <c r="J27" s="4"/>
    </row>
    <row r="28" spans="1:13" s="2" customFormat="1" x14ac:dyDescent="0.25">
      <c r="A28" s="3"/>
      <c r="B28" s="3"/>
      <c r="C28" s="3"/>
      <c r="D28" s="6"/>
      <c r="E28" s="5" t="s">
        <v>1</v>
      </c>
      <c r="F28" s="5"/>
      <c r="I28" s="4" t="s">
        <v>0</v>
      </c>
      <c r="J28" s="4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6">
    <mergeCell ref="E27:F27"/>
    <mergeCell ref="I27:J27"/>
    <mergeCell ref="E28:F28"/>
    <mergeCell ref="I28:J28"/>
    <mergeCell ref="A13:A15"/>
    <mergeCell ref="A19:A21"/>
    <mergeCell ref="A16:A18"/>
    <mergeCell ref="K9:K11"/>
    <mergeCell ref="L9:L11"/>
    <mergeCell ref="A12:M12"/>
    <mergeCell ref="E9:E11"/>
    <mergeCell ref="F9:F11"/>
    <mergeCell ref="G9:G11"/>
    <mergeCell ref="H9:H11"/>
    <mergeCell ref="I9:I11"/>
    <mergeCell ref="J9:J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3CEA-0B5A-494F-AF82-BDE2DA201B46}">
  <dimension ref="A1:M29"/>
  <sheetViews>
    <sheetView topLeftCell="A4" workbookViewId="0">
      <selection activeCell="C42" sqref="C42"/>
    </sheetView>
  </sheetViews>
  <sheetFormatPr defaultRowHeight="15" x14ac:dyDescent="0.25"/>
  <cols>
    <col min="1" max="1" width="12.7109375" customWidth="1"/>
    <col min="2" max="2" width="14.5703125" bestFit="1" customWidth="1"/>
    <col min="10" max="11" width="10" customWidth="1"/>
  </cols>
  <sheetData>
    <row r="1" spans="1:13" ht="15" customHeight="1" x14ac:dyDescent="0.25">
      <c r="A1" s="97" t="s">
        <v>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x14ac:dyDescent="0.25">
      <c r="A2" s="95" t="s">
        <v>78</v>
      </c>
      <c r="B2" s="95"/>
      <c r="C2" s="95"/>
      <c r="D2" s="95"/>
      <c r="E2" s="96"/>
      <c r="F2" s="96"/>
      <c r="G2" s="96"/>
      <c r="H2" s="96"/>
      <c r="I2" s="96"/>
      <c r="J2" s="95"/>
      <c r="K2" s="95"/>
      <c r="L2" s="95"/>
      <c r="M2" s="95"/>
    </row>
    <row r="3" spans="1:13" ht="15" customHeight="1" x14ac:dyDescent="0.25">
      <c r="A3" s="126"/>
      <c r="B3" s="126"/>
      <c r="C3" s="126"/>
      <c r="D3" s="126"/>
      <c r="E3" s="127"/>
      <c r="F3" s="127"/>
      <c r="G3" s="127"/>
      <c r="H3" s="127"/>
      <c r="I3" s="127"/>
      <c r="J3" s="126"/>
      <c r="K3" s="126"/>
      <c r="L3" s="126"/>
      <c r="M3" s="126"/>
    </row>
    <row r="4" spans="1:13" ht="15.75" x14ac:dyDescent="0.25">
      <c r="A4" s="94" t="s">
        <v>77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x14ac:dyDescent="0.25">
      <c r="A5" s="126"/>
      <c r="B5" s="126"/>
      <c r="C5" s="126"/>
      <c r="D5" s="126"/>
      <c r="E5" s="127"/>
      <c r="F5" s="128"/>
      <c r="G5" s="127"/>
      <c r="H5" s="127"/>
      <c r="I5" s="127"/>
      <c r="J5" s="126"/>
      <c r="K5" s="126"/>
      <c r="L5" s="126"/>
      <c r="M5" s="126"/>
    </row>
    <row r="6" spans="1:13" ht="15.75" thickBot="1" x14ac:dyDescent="0.3">
      <c r="A6" s="126"/>
      <c r="B6" s="126"/>
      <c r="C6" s="126"/>
      <c r="D6" s="126"/>
      <c r="E6" s="127"/>
      <c r="F6" s="127"/>
      <c r="G6" s="127"/>
      <c r="H6" s="127"/>
      <c r="I6" s="127"/>
      <c r="J6" s="126"/>
      <c r="K6" s="126"/>
      <c r="L6" s="125" t="s">
        <v>67</v>
      </c>
      <c r="M6" s="124"/>
    </row>
    <row r="7" spans="1:13" ht="15.75" thickBot="1" x14ac:dyDescent="0.3">
      <c r="A7" s="39" t="s">
        <v>34</v>
      </c>
      <c r="B7" s="38" t="s">
        <v>33</v>
      </c>
      <c r="C7" s="38" t="s">
        <v>32</v>
      </c>
      <c r="D7" s="38"/>
      <c r="E7" s="38"/>
      <c r="F7" s="38"/>
      <c r="G7" s="38"/>
      <c r="H7" s="38" t="s">
        <v>31</v>
      </c>
      <c r="I7" s="38"/>
      <c r="J7" s="38"/>
      <c r="K7" s="42"/>
      <c r="L7" s="42" t="s">
        <v>30</v>
      </c>
      <c r="M7" s="36" t="s">
        <v>7</v>
      </c>
    </row>
    <row r="8" spans="1:13" ht="15.75" thickBot="1" x14ac:dyDescent="0.3">
      <c r="A8" s="39"/>
      <c r="B8" s="38"/>
      <c r="C8" s="42" t="s">
        <v>29</v>
      </c>
      <c r="D8" s="42" t="s">
        <v>28</v>
      </c>
      <c r="E8" s="42" t="s">
        <v>27</v>
      </c>
      <c r="F8" s="42" t="s">
        <v>26</v>
      </c>
      <c r="G8" s="42" t="s">
        <v>25</v>
      </c>
      <c r="H8" s="42" t="s">
        <v>24</v>
      </c>
      <c r="I8" s="42" t="s">
        <v>23</v>
      </c>
      <c r="J8" s="42" t="s">
        <v>22</v>
      </c>
      <c r="K8" s="42" t="s">
        <v>21</v>
      </c>
      <c r="L8" s="42" t="s">
        <v>20</v>
      </c>
      <c r="M8" s="36"/>
    </row>
    <row r="9" spans="1:13" ht="15.75" thickBot="1" x14ac:dyDescent="0.3">
      <c r="A9" s="39"/>
      <c r="B9" s="38"/>
      <c r="C9" s="41" t="s">
        <v>19</v>
      </c>
      <c r="D9" s="41" t="s">
        <v>18</v>
      </c>
      <c r="E9" s="41" t="s">
        <v>17</v>
      </c>
      <c r="F9" s="41" t="s">
        <v>16</v>
      </c>
      <c r="G9" s="41" t="s">
        <v>15</v>
      </c>
      <c r="H9" s="41" t="s">
        <v>14</v>
      </c>
      <c r="I9" s="41" t="s">
        <v>13</v>
      </c>
      <c r="J9" s="41" t="s">
        <v>12</v>
      </c>
      <c r="K9" s="41" t="s">
        <v>11</v>
      </c>
      <c r="L9" s="41" t="s">
        <v>10</v>
      </c>
      <c r="M9" s="36"/>
    </row>
    <row r="10" spans="1:13" ht="15.75" thickBot="1" x14ac:dyDescent="0.3">
      <c r="A10" s="39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6"/>
    </row>
    <row r="11" spans="1:13" ht="15.75" thickBot="1" x14ac:dyDescent="0.3">
      <c r="A11" s="39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6"/>
    </row>
    <row r="12" spans="1:13" ht="15.75" thickBot="1" x14ac:dyDescent="0.3">
      <c r="A12" s="123" t="s">
        <v>65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1"/>
    </row>
    <row r="13" spans="1:13" x14ac:dyDescent="0.25">
      <c r="A13" s="120" t="s">
        <v>76</v>
      </c>
      <c r="B13" s="106" t="s">
        <v>6</v>
      </c>
      <c r="C13" s="118">
        <v>2378</v>
      </c>
      <c r="D13" s="118">
        <v>440</v>
      </c>
      <c r="E13" s="104">
        <v>8808</v>
      </c>
      <c r="F13" s="104"/>
      <c r="G13" s="105"/>
      <c r="H13" s="105"/>
      <c r="I13" s="105"/>
      <c r="J13" s="102"/>
      <c r="K13" s="102"/>
      <c r="L13" s="102"/>
      <c r="M13" s="101">
        <f>SUM(C13:L13)</f>
        <v>11626</v>
      </c>
    </row>
    <row r="14" spans="1:13" x14ac:dyDescent="0.25">
      <c r="A14" s="120"/>
      <c r="B14" s="119"/>
      <c r="C14" s="118"/>
      <c r="D14" s="102"/>
      <c r="E14" s="103"/>
      <c r="F14" s="104"/>
      <c r="G14" s="105"/>
      <c r="H14" s="104"/>
      <c r="I14" s="103"/>
      <c r="J14" s="102"/>
      <c r="K14" s="102"/>
      <c r="L14" s="102"/>
      <c r="M14" s="117"/>
    </row>
    <row r="15" spans="1:13" x14ac:dyDescent="0.25">
      <c r="A15" s="116"/>
      <c r="B15" s="115" t="s">
        <v>5</v>
      </c>
      <c r="C15" s="111">
        <v>2378</v>
      </c>
      <c r="D15" s="111">
        <v>440</v>
      </c>
      <c r="E15" s="112">
        <v>8808</v>
      </c>
      <c r="F15" s="113"/>
      <c r="G15" s="114"/>
      <c r="H15" s="113"/>
      <c r="I15" s="112"/>
      <c r="J15" s="111"/>
      <c r="K15" s="111"/>
      <c r="L15" s="111"/>
      <c r="M15" s="110">
        <f>SUM(C15:L15)</f>
        <v>11626</v>
      </c>
    </row>
    <row r="16" spans="1:13" x14ac:dyDescent="0.25">
      <c r="A16" s="132" t="s">
        <v>75</v>
      </c>
      <c r="B16" s="106" t="s">
        <v>6</v>
      </c>
      <c r="C16" s="118">
        <v>44220</v>
      </c>
      <c r="D16" s="118">
        <v>8286</v>
      </c>
      <c r="E16" s="104">
        <v>5014</v>
      </c>
      <c r="F16" s="104"/>
      <c r="G16" s="105"/>
      <c r="H16" s="105"/>
      <c r="I16" s="105"/>
      <c r="J16" s="102"/>
      <c r="K16" s="102"/>
      <c r="L16" s="102"/>
      <c r="M16" s="101">
        <f>SUM(C16:L16)</f>
        <v>57520</v>
      </c>
    </row>
    <row r="17" spans="1:13" x14ac:dyDescent="0.25">
      <c r="A17" s="120"/>
      <c r="B17" s="119"/>
      <c r="C17" s="118"/>
      <c r="D17" s="102"/>
      <c r="E17" s="103"/>
      <c r="F17" s="104"/>
      <c r="G17" s="105"/>
      <c r="H17" s="104"/>
      <c r="I17" s="103"/>
      <c r="J17" s="102"/>
      <c r="K17" s="102"/>
      <c r="L17" s="102"/>
      <c r="M17" s="117"/>
    </row>
    <row r="18" spans="1:13" x14ac:dyDescent="0.25">
      <c r="A18" s="116"/>
      <c r="B18" s="115" t="s">
        <v>5</v>
      </c>
      <c r="C18" s="111">
        <v>44220</v>
      </c>
      <c r="D18" s="111">
        <v>8286</v>
      </c>
      <c r="E18" s="112">
        <v>5014</v>
      </c>
      <c r="F18" s="113"/>
      <c r="G18" s="114"/>
      <c r="H18" s="113">
        <v>1004</v>
      </c>
      <c r="I18" s="112"/>
      <c r="J18" s="111"/>
      <c r="K18" s="111"/>
      <c r="L18" s="111"/>
      <c r="M18" s="110">
        <f>SUM(C18:L18)</f>
        <v>58524</v>
      </c>
    </row>
    <row r="19" spans="1:13" ht="15.75" x14ac:dyDescent="0.25">
      <c r="A19" s="18" t="s">
        <v>7</v>
      </c>
      <c r="B19" s="131" t="s">
        <v>6</v>
      </c>
      <c r="C19" s="13">
        <f>SUM(C13+C16)</f>
        <v>46598</v>
      </c>
      <c r="D19" s="13">
        <f>SUM(D13+D16)</f>
        <v>8726</v>
      </c>
      <c r="E19" s="13">
        <f>SUM(E13+E16)</f>
        <v>13822</v>
      </c>
      <c r="F19" s="13">
        <f>SUM(F13+F16)</f>
        <v>0</v>
      </c>
      <c r="G19" s="13">
        <f>SUM(G13+G16)</f>
        <v>0</v>
      </c>
      <c r="H19" s="13">
        <f>SUM(H13+H16)</f>
        <v>0</v>
      </c>
      <c r="I19" s="13">
        <f>SUM(I13+I16)</f>
        <v>0</v>
      </c>
      <c r="J19" s="13">
        <f>SUM(J13+J16)</f>
        <v>0</v>
      </c>
      <c r="K19" s="13">
        <f>SUM(K13+K16)</f>
        <v>0</v>
      </c>
      <c r="L19" s="13">
        <f>SUM(L13+L16)</f>
        <v>0</v>
      </c>
      <c r="M19" s="13">
        <f>SUM(C19:L19)</f>
        <v>69146</v>
      </c>
    </row>
    <row r="20" spans="1:13" ht="15.75" x14ac:dyDescent="0.25">
      <c r="A20" s="16"/>
      <c r="B20" s="130"/>
      <c r="C20" s="13"/>
      <c r="D20" s="13"/>
      <c r="E20" s="14"/>
      <c r="F20" s="14"/>
      <c r="G20" s="14"/>
      <c r="H20" s="14"/>
      <c r="I20" s="14"/>
      <c r="J20" s="13"/>
      <c r="K20" s="13"/>
      <c r="L20" s="13"/>
      <c r="M20" s="9"/>
    </row>
    <row r="21" spans="1:13" ht="15.75" x14ac:dyDescent="0.25">
      <c r="A21" s="12"/>
      <c r="B21" s="129" t="s">
        <v>5</v>
      </c>
      <c r="C21" s="10">
        <f>SUM(C15+C18)</f>
        <v>46598</v>
      </c>
      <c r="D21" s="10">
        <f>SUM(D15+D18)</f>
        <v>8726</v>
      </c>
      <c r="E21" s="10">
        <f>SUM(E15+E18)</f>
        <v>13822</v>
      </c>
      <c r="F21" s="10">
        <f>SUM(F15+F18)</f>
        <v>0</v>
      </c>
      <c r="G21" s="10">
        <f>SUM(G15+G18)</f>
        <v>0</v>
      </c>
      <c r="H21" s="10">
        <f>SUM(H15+H18)</f>
        <v>1004</v>
      </c>
      <c r="I21" s="10">
        <f>SUM(I15+I18)</f>
        <v>0</v>
      </c>
      <c r="J21" s="10">
        <f>SUM(J15+J18)</f>
        <v>0</v>
      </c>
      <c r="K21" s="10">
        <f>SUM(K15+K18)</f>
        <v>0</v>
      </c>
      <c r="L21" s="10">
        <f>SUM(L15+L18)</f>
        <v>0</v>
      </c>
      <c r="M21" s="9">
        <f>SUM(C21:L21)</f>
        <v>70150</v>
      </c>
    </row>
    <row r="24" spans="1:13" s="2" customFormat="1" x14ac:dyDescent="0.25">
      <c r="A24" s="1" t="s">
        <v>4</v>
      </c>
      <c r="B24" s="3"/>
      <c r="C24" s="6"/>
      <c r="D24" s="6"/>
    </row>
    <row r="25" spans="1:13" s="2" customFormat="1" x14ac:dyDescent="0.25">
      <c r="A25" s="3"/>
      <c r="B25" s="3"/>
      <c r="C25" s="6"/>
      <c r="D25" s="6"/>
    </row>
    <row r="26" spans="1:13" s="2" customFormat="1" x14ac:dyDescent="0.25">
      <c r="A26" s="3"/>
      <c r="B26" s="3"/>
      <c r="C26" s="6"/>
      <c r="D26" s="6"/>
    </row>
    <row r="27" spans="1:13" s="2" customFormat="1" x14ac:dyDescent="0.25">
      <c r="A27" s="3"/>
      <c r="B27" s="3"/>
      <c r="C27" s="3"/>
      <c r="D27" s="6"/>
      <c r="E27" s="5" t="s">
        <v>3</v>
      </c>
      <c r="F27" s="5"/>
      <c r="I27" s="4" t="s">
        <v>2</v>
      </c>
      <c r="J27" s="4"/>
    </row>
    <row r="28" spans="1:13" s="2" customFormat="1" x14ac:dyDescent="0.25">
      <c r="A28" s="3"/>
      <c r="B28" s="3"/>
      <c r="C28" s="3"/>
      <c r="D28" s="6"/>
      <c r="E28" s="5" t="s">
        <v>1</v>
      </c>
      <c r="F28" s="5"/>
      <c r="I28" s="4" t="s">
        <v>0</v>
      </c>
      <c r="J28" s="4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6">
    <mergeCell ref="J9:J11"/>
    <mergeCell ref="G9:G11"/>
    <mergeCell ref="A12:M12"/>
    <mergeCell ref="A19:A21"/>
    <mergeCell ref="A13:A15"/>
    <mergeCell ref="A16:A18"/>
    <mergeCell ref="E9:E11"/>
    <mergeCell ref="L9:L11"/>
    <mergeCell ref="K9:K11"/>
    <mergeCell ref="E27:F27"/>
    <mergeCell ref="I27:J27"/>
    <mergeCell ref="E28:F28"/>
    <mergeCell ref="I28:J28"/>
    <mergeCell ref="F9:F11"/>
    <mergeCell ref="H9:H11"/>
    <mergeCell ref="I9:I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CC459-31CB-4ADF-AE06-23D749E80A3D}">
  <dimension ref="A1:M38"/>
  <sheetViews>
    <sheetView topLeftCell="A10" workbookViewId="0">
      <selection activeCell="C42" sqref="C42"/>
    </sheetView>
  </sheetViews>
  <sheetFormatPr defaultRowHeight="15" x14ac:dyDescent="0.25"/>
  <cols>
    <col min="1" max="1" width="12.7109375" customWidth="1"/>
    <col min="2" max="2" width="14.5703125" bestFit="1" customWidth="1"/>
    <col min="10" max="11" width="10" customWidth="1"/>
  </cols>
  <sheetData>
    <row r="1" spans="1:13" ht="15" customHeight="1" x14ac:dyDescent="0.25">
      <c r="A1" s="97" t="s">
        <v>74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x14ac:dyDescent="0.25">
      <c r="A2" s="95" t="s">
        <v>78</v>
      </c>
      <c r="B2" s="95"/>
      <c r="C2" s="95"/>
      <c r="D2" s="95"/>
      <c r="E2" s="96"/>
      <c r="F2" s="96"/>
      <c r="G2" s="96"/>
      <c r="H2" s="96"/>
      <c r="I2" s="96"/>
      <c r="J2" s="95"/>
      <c r="K2" s="95"/>
      <c r="L2" s="95"/>
      <c r="M2" s="95"/>
    </row>
    <row r="3" spans="1:13" ht="15" customHeight="1" x14ac:dyDescent="0.25">
      <c r="A3" s="126"/>
      <c r="B3" s="126"/>
      <c r="C3" s="126"/>
      <c r="D3" s="126"/>
      <c r="E3" s="127"/>
      <c r="F3" s="127"/>
      <c r="G3" s="127"/>
      <c r="H3" s="127"/>
      <c r="I3" s="127"/>
      <c r="J3" s="126"/>
      <c r="K3" s="126"/>
      <c r="L3" s="126"/>
      <c r="M3" s="126"/>
    </row>
    <row r="4" spans="1:13" ht="15.75" x14ac:dyDescent="0.25">
      <c r="A4" s="94" t="s">
        <v>84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x14ac:dyDescent="0.25">
      <c r="A5" s="126"/>
      <c r="B5" s="126"/>
      <c r="C5" s="126"/>
      <c r="D5" s="126"/>
      <c r="E5" s="127"/>
      <c r="F5" s="128"/>
      <c r="G5" s="127"/>
      <c r="H5" s="127"/>
      <c r="I5" s="127"/>
      <c r="J5" s="126"/>
      <c r="K5" s="126"/>
      <c r="L5" s="126"/>
      <c r="M5" s="126"/>
    </row>
    <row r="6" spans="1:13" ht="15.75" thickBot="1" x14ac:dyDescent="0.3">
      <c r="A6" s="126"/>
      <c r="B6" s="126"/>
      <c r="C6" s="126"/>
      <c r="D6" s="126"/>
      <c r="E6" s="127"/>
      <c r="F6" s="127"/>
      <c r="G6" s="127"/>
      <c r="H6" s="127"/>
      <c r="I6" s="127"/>
      <c r="J6" s="126"/>
      <c r="K6" s="126"/>
      <c r="L6" s="125" t="s">
        <v>67</v>
      </c>
      <c r="M6" s="124"/>
    </row>
    <row r="7" spans="1:13" ht="15.75" thickBot="1" x14ac:dyDescent="0.3">
      <c r="A7" s="39" t="s">
        <v>34</v>
      </c>
      <c r="B7" s="38" t="s">
        <v>33</v>
      </c>
      <c r="C7" s="38" t="s">
        <v>32</v>
      </c>
      <c r="D7" s="38"/>
      <c r="E7" s="38"/>
      <c r="F7" s="38"/>
      <c r="G7" s="38"/>
      <c r="H7" s="38" t="s">
        <v>31</v>
      </c>
      <c r="I7" s="38"/>
      <c r="J7" s="38"/>
      <c r="K7" s="42"/>
      <c r="L7" s="42" t="s">
        <v>30</v>
      </c>
      <c r="M7" s="36" t="s">
        <v>7</v>
      </c>
    </row>
    <row r="8" spans="1:13" ht="15.75" thickBot="1" x14ac:dyDescent="0.3">
      <c r="A8" s="39"/>
      <c r="B8" s="38"/>
      <c r="C8" s="42" t="s">
        <v>29</v>
      </c>
      <c r="D8" s="42" t="s">
        <v>28</v>
      </c>
      <c r="E8" s="42" t="s">
        <v>27</v>
      </c>
      <c r="F8" s="42" t="s">
        <v>26</v>
      </c>
      <c r="G8" s="42" t="s">
        <v>25</v>
      </c>
      <c r="H8" s="42" t="s">
        <v>24</v>
      </c>
      <c r="I8" s="42" t="s">
        <v>23</v>
      </c>
      <c r="J8" s="42" t="s">
        <v>22</v>
      </c>
      <c r="K8" s="42" t="s">
        <v>21</v>
      </c>
      <c r="L8" s="42" t="s">
        <v>20</v>
      </c>
      <c r="M8" s="36"/>
    </row>
    <row r="9" spans="1:13" ht="15.75" thickBot="1" x14ac:dyDescent="0.3">
      <c r="A9" s="39"/>
      <c r="B9" s="38"/>
      <c r="C9" s="41" t="s">
        <v>19</v>
      </c>
      <c r="D9" s="41" t="s">
        <v>18</v>
      </c>
      <c r="E9" s="41" t="s">
        <v>17</v>
      </c>
      <c r="F9" s="41" t="s">
        <v>16</v>
      </c>
      <c r="G9" s="41" t="s">
        <v>15</v>
      </c>
      <c r="H9" s="41" t="s">
        <v>14</v>
      </c>
      <c r="I9" s="41" t="s">
        <v>13</v>
      </c>
      <c r="J9" s="41" t="s">
        <v>12</v>
      </c>
      <c r="K9" s="41" t="s">
        <v>11</v>
      </c>
      <c r="L9" s="41" t="s">
        <v>10</v>
      </c>
      <c r="M9" s="36"/>
    </row>
    <row r="10" spans="1:13" ht="15.75" thickBot="1" x14ac:dyDescent="0.3">
      <c r="A10" s="39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6"/>
    </row>
    <row r="11" spans="1:13" ht="15.75" thickBot="1" x14ac:dyDescent="0.3">
      <c r="A11" s="39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6"/>
    </row>
    <row r="12" spans="1:13" ht="15.75" thickBot="1" x14ac:dyDescent="0.3">
      <c r="A12" s="123" t="s">
        <v>65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1"/>
    </row>
    <row r="13" spans="1:13" x14ac:dyDescent="0.25">
      <c r="A13" s="120" t="s">
        <v>83</v>
      </c>
      <c r="B13" s="106" t="s">
        <v>6</v>
      </c>
      <c r="C13" s="118">
        <v>7021</v>
      </c>
      <c r="D13" s="118">
        <v>1299</v>
      </c>
      <c r="E13" s="104">
        <v>718</v>
      </c>
      <c r="F13" s="104"/>
      <c r="G13" s="105"/>
      <c r="H13" s="105"/>
      <c r="I13" s="105"/>
      <c r="J13" s="102"/>
      <c r="K13" s="102"/>
      <c r="L13" s="102"/>
      <c r="M13" s="101">
        <f>SUM(C13:L13)</f>
        <v>9038</v>
      </c>
    </row>
    <row r="14" spans="1:13" x14ac:dyDescent="0.25">
      <c r="A14" s="120"/>
      <c r="B14" s="119"/>
      <c r="C14" s="118"/>
      <c r="D14" s="102"/>
      <c r="E14" s="103"/>
      <c r="F14" s="104"/>
      <c r="G14" s="105"/>
      <c r="H14" s="104"/>
      <c r="I14" s="103"/>
      <c r="J14" s="102"/>
      <c r="K14" s="102"/>
      <c r="L14" s="102"/>
      <c r="M14" s="117"/>
    </row>
    <row r="15" spans="1:13" x14ac:dyDescent="0.25">
      <c r="A15" s="116"/>
      <c r="B15" s="115" t="s">
        <v>5</v>
      </c>
      <c r="C15" s="111">
        <f>+C13+50</f>
        <v>7071</v>
      </c>
      <c r="D15" s="111">
        <f>+D13+10</f>
        <v>1309</v>
      </c>
      <c r="E15" s="112">
        <v>718</v>
      </c>
      <c r="F15" s="113"/>
      <c r="G15" s="114"/>
      <c r="H15" s="113"/>
      <c r="I15" s="112"/>
      <c r="J15" s="111"/>
      <c r="K15" s="111"/>
      <c r="L15" s="111"/>
      <c r="M15" s="110">
        <f>SUM(C15:L15)</f>
        <v>9098</v>
      </c>
    </row>
    <row r="16" spans="1:13" x14ac:dyDescent="0.25">
      <c r="A16" s="132" t="s">
        <v>82</v>
      </c>
      <c r="B16" s="106" t="s">
        <v>6</v>
      </c>
      <c r="C16" s="118">
        <v>7817</v>
      </c>
      <c r="D16" s="118">
        <v>1411</v>
      </c>
      <c r="E16" s="104">
        <v>995</v>
      </c>
      <c r="F16" s="104"/>
      <c r="G16" s="105"/>
      <c r="H16" s="105"/>
      <c r="I16" s="105"/>
      <c r="J16" s="102"/>
      <c r="K16" s="102"/>
      <c r="L16" s="102"/>
      <c r="M16" s="101">
        <f>SUM(C16:L16)</f>
        <v>10223</v>
      </c>
    </row>
    <row r="17" spans="1:13" x14ac:dyDescent="0.25">
      <c r="A17" s="120"/>
      <c r="B17" s="119"/>
      <c r="C17" s="118"/>
      <c r="D17" s="102"/>
      <c r="E17" s="103"/>
      <c r="F17" s="104"/>
      <c r="G17" s="105"/>
      <c r="H17" s="104"/>
      <c r="I17" s="103"/>
      <c r="J17" s="102"/>
      <c r="K17" s="102"/>
      <c r="L17" s="102"/>
      <c r="M17" s="117"/>
    </row>
    <row r="18" spans="1:13" x14ac:dyDescent="0.25">
      <c r="A18" s="116"/>
      <c r="B18" s="115" t="s">
        <v>5</v>
      </c>
      <c r="C18" s="111">
        <f>+C16+82+801</f>
        <v>8700</v>
      </c>
      <c r="D18" s="111">
        <f>+D16+16+164</f>
        <v>1591</v>
      </c>
      <c r="E18" s="112">
        <v>995</v>
      </c>
      <c r="F18" s="113"/>
      <c r="G18" s="114"/>
      <c r="H18" s="113"/>
      <c r="I18" s="112"/>
      <c r="J18" s="111"/>
      <c r="K18" s="111"/>
      <c r="L18" s="111"/>
      <c r="M18" s="110">
        <f>SUM(C18:L18)</f>
        <v>11286</v>
      </c>
    </row>
    <row r="19" spans="1:13" x14ac:dyDescent="0.25">
      <c r="A19" s="109" t="s">
        <v>81</v>
      </c>
      <c r="B19" s="106" t="s">
        <v>6</v>
      </c>
      <c r="C19" s="133">
        <v>5076</v>
      </c>
      <c r="D19" s="133">
        <v>908</v>
      </c>
      <c r="E19" s="134">
        <v>7673</v>
      </c>
      <c r="F19" s="135"/>
      <c r="G19" s="136"/>
      <c r="H19" s="135"/>
      <c r="I19" s="134"/>
      <c r="J19" s="133"/>
      <c r="K19" s="133"/>
      <c r="L19" s="133"/>
      <c r="M19" s="101">
        <f>SUM(C19:L19)</f>
        <v>13657</v>
      </c>
    </row>
    <row r="20" spans="1:13" x14ac:dyDescent="0.25">
      <c r="A20" s="108"/>
      <c r="B20" s="119"/>
      <c r="C20" s="102"/>
      <c r="D20" s="102"/>
      <c r="E20" s="103"/>
      <c r="F20" s="104"/>
      <c r="G20" s="105"/>
      <c r="H20" s="104"/>
      <c r="I20" s="103"/>
      <c r="J20" s="102"/>
      <c r="K20" s="102"/>
      <c r="L20" s="102"/>
      <c r="M20" s="117"/>
    </row>
    <row r="21" spans="1:13" x14ac:dyDescent="0.25">
      <c r="A21" s="107"/>
      <c r="B21" s="115" t="s">
        <v>5</v>
      </c>
      <c r="C21" s="111">
        <f>+C19+147</f>
        <v>5223</v>
      </c>
      <c r="D21" s="111">
        <f>+D19+29</f>
        <v>937</v>
      </c>
      <c r="E21" s="112">
        <v>7673</v>
      </c>
      <c r="F21" s="113"/>
      <c r="G21" s="114"/>
      <c r="H21" s="113"/>
      <c r="I21" s="112"/>
      <c r="J21" s="111"/>
      <c r="K21" s="111"/>
      <c r="L21" s="111"/>
      <c r="M21" s="110">
        <f>SUM(C21:L21)</f>
        <v>13833</v>
      </c>
    </row>
    <row r="22" spans="1:13" x14ac:dyDescent="0.25">
      <c r="A22" s="109" t="s">
        <v>80</v>
      </c>
      <c r="B22" s="106" t="s">
        <v>6</v>
      </c>
      <c r="C22" s="133">
        <v>4775</v>
      </c>
      <c r="D22" s="133">
        <v>861</v>
      </c>
      <c r="E22" s="134">
        <v>1587</v>
      </c>
      <c r="F22" s="135"/>
      <c r="G22" s="136"/>
      <c r="H22" s="135"/>
      <c r="I22" s="134"/>
      <c r="J22" s="133"/>
      <c r="K22" s="133"/>
      <c r="L22" s="133"/>
      <c r="M22" s="101">
        <f>SUM(C22:L22)</f>
        <v>7223</v>
      </c>
    </row>
    <row r="23" spans="1:13" x14ac:dyDescent="0.25">
      <c r="A23" s="108"/>
      <c r="B23" s="119"/>
      <c r="C23" s="102"/>
      <c r="D23" s="102"/>
      <c r="E23" s="103"/>
      <c r="F23" s="104"/>
      <c r="G23" s="105"/>
      <c r="H23" s="104"/>
      <c r="I23" s="103"/>
      <c r="J23" s="102"/>
      <c r="K23" s="102"/>
      <c r="L23" s="102"/>
      <c r="M23" s="117"/>
    </row>
    <row r="24" spans="1:13" x14ac:dyDescent="0.25">
      <c r="A24" s="107"/>
      <c r="B24" s="115" t="s">
        <v>5</v>
      </c>
      <c r="C24" s="111">
        <f>+C22+222</f>
        <v>4997</v>
      </c>
      <c r="D24" s="111">
        <f>+D22+43</f>
        <v>904</v>
      </c>
      <c r="E24" s="112">
        <v>1587</v>
      </c>
      <c r="F24" s="113"/>
      <c r="G24" s="114"/>
      <c r="H24" s="113"/>
      <c r="I24" s="112"/>
      <c r="J24" s="111"/>
      <c r="K24" s="111"/>
      <c r="L24" s="111"/>
      <c r="M24" s="110">
        <f>SUM(C24:L24)</f>
        <v>7488</v>
      </c>
    </row>
    <row r="25" spans="1:13" x14ac:dyDescent="0.25">
      <c r="A25" s="108" t="s">
        <v>79</v>
      </c>
      <c r="B25" s="106" t="s">
        <v>6</v>
      </c>
      <c r="C25" s="102">
        <v>2231</v>
      </c>
      <c r="D25" s="102">
        <v>411</v>
      </c>
      <c r="E25" s="103">
        <v>7587</v>
      </c>
      <c r="F25" s="104"/>
      <c r="G25" s="105"/>
      <c r="H25" s="104"/>
      <c r="I25" s="103"/>
      <c r="J25" s="102"/>
      <c r="K25" s="102"/>
      <c r="L25" s="102"/>
      <c r="M25" s="101">
        <f>SUM(C25:L25)</f>
        <v>10229</v>
      </c>
    </row>
    <row r="26" spans="1:13" x14ac:dyDescent="0.25">
      <c r="A26" s="108"/>
      <c r="B26" s="119"/>
      <c r="C26" s="102"/>
      <c r="D26" s="102"/>
      <c r="E26" s="103"/>
      <c r="F26" s="104"/>
      <c r="G26" s="105"/>
      <c r="H26" s="104"/>
      <c r="I26" s="103"/>
      <c r="J26" s="102"/>
      <c r="K26" s="102"/>
      <c r="L26" s="102"/>
      <c r="M26" s="117"/>
    </row>
    <row r="27" spans="1:13" x14ac:dyDescent="0.25">
      <c r="A27" s="108"/>
      <c r="B27" s="115" t="s">
        <v>5</v>
      </c>
      <c r="C27" s="102">
        <f>+C25+35+7</f>
        <v>2273</v>
      </c>
      <c r="D27" s="102">
        <f>+D25+7+1</f>
        <v>419</v>
      </c>
      <c r="E27" s="103">
        <v>7587</v>
      </c>
      <c r="F27" s="104"/>
      <c r="G27" s="105"/>
      <c r="H27" s="104"/>
      <c r="I27" s="103"/>
      <c r="J27" s="102"/>
      <c r="K27" s="102"/>
      <c r="L27" s="102"/>
      <c r="M27" s="110">
        <f>SUM(C27:L27)</f>
        <v>10279</v>
      </c>
    </row>
    <row r="28" spans="1:13" ht="15.75" x14ac:dyDescent="0.25">
      <c r="A28" s="18" t="s">
        <v>7</v>
      </c>
      <c r="B28" s="131" t="s">
        <v>6</v>
      </c>
      <c r="C28" s="13">
        <f>SUM(C13+C16)+C19+C22+C25</f>
        <v>26920</v>
      </c>
      <c r="D28" s="13">
        <f>SUM(D13+D16)+D19+D25+D22</f>
        <v>4890</v>
      </c>
      <c r="E28" s="13">
        <f>SUM(E13+E16)+E19+E22+E25</f>
        <v>18560</v>
      </c>
      <c r="F28" s="13">
        <f>SUM(F13+F16)</f>
        <v>0</v>
      </c>
      <c r="G28" s="13">
        <f>SUM(G13+G16)</f>
        <v>0</v>
      </c>
      <c r="H28" s="13">
        <f>SUM(H13+H16)</f>
        <v>0</v>
      </c>
      <c r="I28" s="13">
        <f>SUM(I13+I16)</f>
        <v>0</v>
      </c>
      <c r="J28" s="13">
        <f>SUM(J13+J16)</f>
        <v>0</v>
      </c>
      <c r="K28" s="13">
        <f>SUM(K13+K16)</f>
        <v>0</v>
      </c>
      <c r="L28" s="13">
        <f>SUM(L13+L16)</f>
        <v>0</v>
      </c>
      <c r="M28" s="13">
        <f>SUM(C28:L28)</f>
        <v>50370</v>
      </c>
    </row>
    <row r="29" spans="1:13" ht="15.75" x14ac:dyDescent="0.25">
      <c r="A29" s="16"/>
      <c r="B29" s="130"/>
      <c r="C29" s="13"/>
      <c r="D29" s="13"/>
      <c r="E29" s="14"/>
      <c r="F29" s="14"/>
      <c r="G29" s="14"/>
      <c r="H29" s="14"/>
      <c r="I29" s="14"/>
      <c r="J29" s="13"/>
      <c r="K29" s="13"/>
      <c r="L29" s="13"/>
      <c r="M29" s="9"/>
    </row>
    <row r="30" spans="1:13" ht="15.75" x14ac:dyDescent="0.25">
      <c r="A30" s="12"/>
      <c r="B30" s="129" t="s">
        <v>5</v>
      </c>
      <c r="C30" s="10">
        <f>+C15+C18+C21+C24+C27</f>
        <v>28264</v>
      </c>
      <c r="D30" s="10">
        <f>+D15+D18+D21+D24+D27</f>
        <v>5160</v>
      </c>
      <c r="E30" s="10">
        <f>+E15+E18+E21+E24+E27</f>
        <v>18560</v>
      </c>
      <c r="F30" s="10">
        <f>+F15+F18+F21+F24+F27</f>
        <v>0</v>
      </c>
      <c r="G30" s="10">
        <f>+G15+G18+G21+G24+G27</f>
        <v>0</v>
      </c>
      <c r="H30" s="10">
        <f>+H15+H18+H21+H24+H27</f>
        <v>0</v>
      </c>
      <c r="I30" s="10">
        <f>+I15+I18+I21+I24+I27</f>
        <v>0</v>
      </c>
      <c r="J30" s="10">
        <f>+J15+J18+J21+J24+J27</f>
        <v>0</v>
      </c>
      <c r="K30" s="10">
        <f>+K15+K18+K21+K24+K27</f>
        <v>0</v>
      </c>
      <c r="L30" s="10">
        <f>+L15+L18+L21+L24+L27</f>
        <v>0</v>
      </c>
      <c r="M30" s="9">
        <f>SUM(C30:L30)</f>
        <v>51984</v>
      </c>
    </row>
    <row r="33" spans="1:13" s="2" customFormat="1" x14ac:dyDescent="0.25">
      <c r="A33" s="1" t="s">
        <v>4</v>
      </c>
      <c r="B33" s="3"/>
      <c r="C33" s="6"/>
      <c r="D33" s="6"/>
    </row>
    <row r="34" spans="1:13" s="2" customFormat="1" x14ac:dyDescent="0.25">
      <c r="A34" s="3"/>
      <c r="B34" s="3"/>
      <c r="C34" s="6"/>
      <c r="D34" s="6"/>
    </row>
    <row r="35" spans="1:13" s="2" customFormat="1" x14ac:dyDescent="0.25">
      <c r="A35" s="3"/>
      <c r="B35" s="3"/>
      <c r="C35" s="6"/>
      <c r="D35" s="6"/>
    </row>
    <row r="36" spans="1:13" s="2" customFormat="1" x14ac:dyDescent="0.25">
      <c r="A36" s="3"/>
      <c r="B36" s="3"/>
      <c r="C36" s="3"/>
      <c r="D36" s="6"/>
      <c r="E36" s="5" t="s">
        <v>3</v>
      </c>
      <c r="F36" s="5"/>
      <c r="I36" s="4" t="s">
        <v>2</v>
      </c>
      <c r="J36" s="4"/>
    </row>
    <row r="37" spans="1:13" s="2" customFormat="1" x14ac:dyDescent="0.25">
      <c r="A37" s="3"/>
      <c r="B37" s="3"/>
      <c r="C37" s="3"/>
      <c r="D37" s="6"/>
      <c r="E37" s="5" t="s">
        <v>1</v>
      </c>
      <c r="F37" s="5"/>
      <c r="I37" s="4" t="s">
        <v>0</v>
      </c>
      <c r="J37" s="4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mergeCells count="29">
    <mergeCell ref="E36:F36"/>
    <mergeCell ref="J9:J11"/>
    <mergeCell ref="I36:J36"/>
    <mergeCell ref="E37:F37"/>
    <mergeCell ref="I37:J37"/>
    <mergeCell ref="A12:M12"/>
    <mergeCell ref="A13:A15"/>
    <mergeCell ref="A16:A18"/>
    <mergeCell ref="A19:A21"/>
    <mergeCell ref="A22:A24"/>
    <mergeCell ref="A25:A27"/>
    <mergeCell ref="A28:A30"/>
    <mergeCell ref="K9:K11"/>
    <mergeCell ref="L9:L11"/>
    <mergeCell ref="E9:E11"/>
    <mergeCell ref="F9:F11"/>
    <mergeCell ref="G9:G11"/>
    <mergeCell ref="H9:H11"/>
    <mergeCell ref="I9:I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3.1. BÖ Kiadások</vt:lpstr>
      <vt:lpstr>3.2. Hivatal Kiadások</vt:lpstr>
      <vt:lpstr>3.3. BNVÓ Kiadások</vt:lpstr>
      <vt:lpstr>3.4. BNI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2018-07-20T09:24:24Z</dcterms:created>
  <dcterms:modified xsi:type="dcterms:W3CDTF">2018-07-20T09:24:39Z</dcterms:modified>
</cp:coreProperties>
</file>