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731" activeTab="4"/>
  </bookViews>
  <sheets>
    <sheet name="1.melléklet KiadásokVasszécseny" sheetId="1" r:id="rId1"/>
    <sheet name="1.mellékletVasszécsenyBevételek" sheetId="2" r:id="rId2"/>
    <sheet name="2.mellékletbevVKÖH" sheetId="3" r:id="rId3"/>
    <sheet name="2.mellékletVKÖHkiad" sheetId="4" r:id="rId4"/>
    <sheet name="3.melléklet KiadVasszVKÖH" sheetId="5" r:id="rId5"/>
    <sheet name="3.mellékletVasszVKÖHBevét " sheetId="6" r:id="rId6"/>
    <sheet name="létszám 4. mell. (2)" sheetId="7" r:id="rId7"/>
    <sheet name="kiemelt ei. 5. mell." sheetId="8" r:id="rId8"/>
    <sheet name="6.melléklet" sheetId="9" r:id="rId9"/>
    <sheet name="7.melltartalékok" sheetId="10" r:id="rId10"/>
    <sheet name="finanszírozás 8. mell" sheetId="11" r:id="rId11"/>
    <sheet name="VASSZEI FELHASZN TERV 9. mell" sheetId="12" r:id="rId12"/>
    <sheet name="EI FELHASZN TERV10.melléklet" sheetId="13" r:id="rId13"/>
    <sheet name="11.beruházás mell" sheetId="14" r:id="rId14"/>
    <sheet name="12.eusmell" sheetId="15" r:id="rId15"/>
    <sheet name="13. adósságkmelléklet" sheetId="16" r:id="rId16"/>
    <sheet name="14.adósságmell" sheetId="17" r:id="rId17"/>
    <sheet name="15közvtámmell" sheetId="18" r:id="rId18"/>
    <sheet name="16.tám,kmell" sheetId="19" r:id="rId19"/>
    <sheet name="17.melltám" sheetId="20" r:id="rId20"/>
    <sheet name="18.lakosságmell" sheetId="21" r:id="rId21"/>
    <sheet name="19.helyimell" sheetId="22" r:id="rId22"/>
    <sheet name="20. fin.melléklet" sheetId="23" r:id="rId23"/>
    <sheet name="Munka1 (2)" sheetId="24" r:id="rId24"/>
  </sheets>
  <definedNames>
    <definedName name="foot_4_place" localSheetId="16">'14.adósságmell'!$A$18</definedName>
    <definedName name="foot_5_place" localSheetId="16">'14.adósságmell'!#REF!</definedName>
    <definedName name="foot_53_place" localSheetId="16">'14.adósságmell'!#REF!</definedName>
    <definedName name="_xlnm.Print_Area" localSheetId="0">'1.melléklet KiadásokVasszécseny'!$A$1:$F$123</definedName>
    <definedName name="_xlnm.Print_Area" localSheetId="1">'1.mellékletVasszécsenyBevételek'!$A$1:$F$95</definedName>
    <definedName name="_xlnm.Print_Area" localSheetId="13">'11.beruházás mell'!$A$1:$G$50</definedName>
    <definedName name="_xlnm.Print_Area" localSheetId="14">'12.eusmell'!$A$1:$B$43</definedName>
    <definedName name="_xlnm.Print_Area" localSheetId="15">'13. adósságkmelléklet'!$A$1:$J$53</definedName>
    <definedName name="_xlnm.Print_Area" localSheetId="16">'14.adósságmell'!$A$1:$F$38</definedName>
    <definedName name="_xlnm.Print_Area" localSheetId="17">'15közvtámmell'!$A$1:$E$35</definedName>
    <definedName name="_xlnm.Print_Area" localSheetId="18">'16.tám,kmell'!$A$1:$C$118</definedName>
    <definedName name="_xlnm.Print_Area" localSheetId="19">'17.melltám'!$A$1:$C$116</definedName>
    <definedName name="_xlnm.Print_Area" localSheetId="20">'18.lakosságmell'!$A$1:$C$39</definedName>
    <definedName name="_xlnm.Print_Area" localSheetId="4">'3.melléklet KiadVasszVKÖH'!$A$1:$F$123</definedName>
    <definedName name="_xlnm.Print_Area" localSheetId="5">'3.mellékletVasszVKÖHBevét '!$A$1:$F$95</definedName>
    <definedName name="_xlnm.Print_Area" localSheetId="9">'7.melltartalékok'!$A$1:$H$16</definedName>
    <definedName name="_xlnm.Print_Area" localSheetId="12">'EI FELHASZN TERV10.melléklet'!$A$1:$O$215</definedName>
    <definedName name="_xlnm.Print_Area" localSheetId="10">'finanszírozás 8. mell'!$A$1:$D$9</definedName>
    <definedName name="_xlnm.Print_Area" localSheetId="6">'létszám 4. mell. (2)'!$A$1:$F$33</definedName>
    <definedName name="_xlnm.Print_Area" localSheetId="11">'VASSZEI FELHASZN TERV 9. mell'!$A$1:$O$216</definedName>
    <definedName name="pr10" localSheetId="16">'14.adósságmell'!#REF!</definedName>
    <definedName name="pr11" localSheetId="16">'14.adósságmell'!#REF!</definedName>
    <definedName name="pr12" localSheetId="16">'14.adósságmell'!#REF!</definedName>
    <definedName name="pr21" localSheetId="15">'13. adósságkmelléklet'!$A$56</definedName>
    <definedName name="pr22" localSheetId="15">'13. adósságkmelléklet'!#REF!</definedName>
    <definedName name="pr232" localSheetId="17">'15közvtámmell'!$A$11</definedName>
    <definedName name="pr233" localSheetId="17">'15közvtámmell'!$A$16</definedName>
    <definedName name="pr234" localSheetId="17">'15közvtámmell'!$A$24</definedName>
    <definedName name="pr235" localSheetId="17">'15közvtámmell'!$A$29</definedName>
    <definedName name="pr236" localSheetId="17">'15közvtámmell'!$A$34</definedName>
    <definedName name="pr24" localSheetId="15">'13. adósságkmelléklet'!$A$58</definedName>
    <definedName name="pr25" localSheetId="15">'13. adósságkmelléklet'!$A$59</definedName>
    <definedName name="pr26" localSheetId="15">'13. adósságkmelléklet'!$A$60</definedName>
    <definedName name="pr27" localSheetId="15">'13. adósságkmelléklet'!$A$61</definedName>
    <definedName name="pr28" localSheetId="15">'13. adósságkmelléklet'!$A$62</definedName>
    <definedName name="pr312" localSheetId="17">'15közvtámmell'!#REF!</definedName>
    <definedName name="pr313" localSheetId="17">'15közvtámmell'!#REF!</definedName>
    <definedName name="pr314" localSheetId="17">'15közvtámmell'!$A$3</definedName>
    <definedName name="pr315" localSheetId="17">'15közvtámmell'!#REF!</definedName>
    <definedName name="pr7" localSheetId="16">'14.adósságmell'!#REF!</definedName>
    <definedName name="pr8" localSheetId="16">'14.adósságmell'!#REF!</definedName>
    <definedName name="pr9" localSheetId="16">'14.adósságmell'!#REF!</definedName>
  </definedNames>
  <calcPr calcMode="manual" fullCalcOnLoad="1"/>
</workbook>
</file>

<file path=xl/sharedStrings.xml><?xml version="1.0" encoding="utf-8"?>
<sst xmlns="http://schemas.openxmlformats.org/spreadsheetml/2006/main" count="3204" uniqueCount="748">
  <si>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</si>
  <si>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</si>
  <si>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</si>
  <si>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</si>
  <si>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</si>
  <si>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</si>
  <si>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</si>
  <si>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</si>
  <si>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</si>
  <si>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</si>
  <si>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</si>
  <si>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</si>
  <si>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</si>
  <si>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</si>
  <si>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</si>
  <si>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</si>
  <si>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</si>
  <si>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</si>
  <si>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</si>
  <si>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</si>
  <si>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</si>
  <si>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</si>
  <si>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</si>
  <si>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</si>
  <si>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</si>
  <si>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Vasszécsenyi Közös Önkormányzati Hivatal</t>
  </si>
  <si>
    <t>ÖNKORMÁNYZATI ELŐIRÁNYZATOK</t>
  </si>
  <si>
    <t>KÖLTSÉGVETÉSI SZERV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</si>
  <si>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</si>
  <si>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</si>
  <si>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</si>
  <si>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</si>
  <si>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</si>
  <si>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</si>
  <si>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</si>
  <si>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</si>
  <si>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</si>
  <si>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</si>
  <si>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</si>
  <si>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</si>
  <si>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</si>
  <si>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</si>
  <si>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</si>
  <si>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</si>
  <si>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</si>
  <si>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</si>
  <si>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</si>
  <si>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</si>
  <si>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</si>
  <si>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</si>
  <si>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</si>
  <si>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</si>
  <si>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</si>
  <si>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</si>
  <si>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</si>
  <si>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</si>
  <si>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</si>
  <si>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</si>
  <si>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</si>
  <si>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</si>
  <si>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</si>
  <si>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</si>
  <si>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</si>
  <si>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</si>
  <si>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</si>
  <si>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</si>
  <si>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</si>
  <si>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</si>
  <si>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</si>
  <si>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</si>
  <si>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</si>
  <si>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</si>
  <si>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</si>
  <si>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</si>
  <si>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</si>
  <si>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</si>
  <si>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</si>
  <si>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</si>
  <si>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</si>
  <si>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</si>
  <si>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</si>
  <si>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</si>
  <si>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</si>
  <si>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</si>
  <si>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</si>
  <si>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</si>
  <si>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</si>
  <si>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</si>
  <si>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</si>
  <si>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</si>
  <si>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</si>
  <si>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</si>
  <si>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</si>
  <si>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</si>
  <si>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</si>
  <si>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</si>
  <si>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</si>
  <si>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</si>
  <si>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</si>
  <si>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</si>
  <si>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</si>
  <si>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</si>
  <si>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</si>
  <si>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</si>
  <si>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</si>
  <si>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</si>
  <si>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</si>
  <si>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</si>
  <si>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</si>
  <si>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</si>
  <si>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</si>
  <si>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</si>
  <si>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</si>
  <si>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</si>
  <si>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</si>
  <si>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</si>
  <si>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</si>
  <si>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</si>
  <si>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</si>
  <si>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</si>
  <si>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</si>
  <si>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</si>
  <si>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</si>
  <si>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</si>
  <si>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</si>
  <si>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</si>
  <si>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</si>
  <si>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</si>
  <si>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</si>
  <si>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</si>
  <si>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</si>
  <si>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</si>
  <si>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</si>
  <si>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</si>
  <si>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</si>
  <si>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</si>
  <si>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</si>
  <si>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</si>
  <si>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</si>
  <si>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</si>
  <si>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</si>
  <si>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</si>
  <si>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</si>
  <si>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</si>
  <si>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</si>
  <si>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</si>
  <si>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VASSZÉCSENYI KÖZÖS ÖNKORMÁNYZATI HIVATAL ELŐIRÁNYZATAI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</si>
  <si>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</si>
  <si>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</si>
  <si>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</si>
  <si>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</si>
  <si>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</si>
  <si>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</si>
  <si>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</si>
  <si>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</si>
  <si>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</si>
  <si>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</si>
  <si>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</si>
  <si>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</si>
  <si>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</si>
  <si>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</si>
  <si>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</si>
  <si>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</si>
  <si>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</si>
  <si>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</si>
  <si>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</si>
  <si>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</si>
  <si>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</si>
  <si>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</si>
  <si>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</si>
  <si>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</si>
  <si>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</si>
  <si>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</si>
  <si>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</si>
  <si>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</si>
  <si>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</si>
  <si>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</si>
  <si>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</si>
  <si>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</si>
  <si>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</si>
  <si>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</si>
  <si>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</si>
  <si>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</si>
  <si>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</si>
  <si>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</si>
  <si>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</si>
  <si>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</si>
  <si>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</si>
  <si>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</si>
  <si>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</si>
  <si>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</si>
  <si>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</si>
  <si>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</si>
  <si>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</si>
  <si>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</si>
  <si>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</si>
  <si>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</si>
  <si>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</si>
  <si>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</si>
  <si>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</si>
  <si>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</si>
  <si>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</si>
  <si>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</si>
  <si>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</si>
  <si>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</si>
  <si>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</si>
  <si>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</si>
  <si>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</si>
  <si>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</si>
  <si>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</si>
  <si>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</si>
  <si>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</si>
  <si>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</si>
  <si>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</si>
  <si>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</si>
  <si>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</si>
  <si>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</si>
  <si>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</si>
  <si>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</si>
  <si>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</si>
  <si>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</si>
  <si>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</si>
  <si>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</si>
  <si>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</si>
  <si>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</si>
  <si>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</si>
  <si>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</si>
  <si>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</si>
  <si>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</si>
  <si>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</si>
  <si>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</si>
  <si>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</si>
  <si>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</si>
  <si>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</si>
  <si>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</si>
  <si>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</si>
  <si>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</si>
  <si>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</si>
  <si>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</si>
  <si>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</si>
  <si>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</si>
  <si>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</si>
  <si>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</si>
  <si>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</si>
  <si>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</si>
  <si>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</si>
  <si>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</si>
  <si>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</si>
  <si>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</si>
  <si>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</si>
  <si>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</si>
  <si>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</si>
  <si>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</si>
  <si>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</si>
  <si>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</si>
  <si>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</si>
  <si>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</si>
  <si>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</si>
  <si>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</si>
  <si>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</si>
  <si>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</si>
  <si>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</si>
  <si>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</si>
  <si>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</si>
  <si>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</si>
  <si>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</si>
  <si>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</si>
  <si>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</si>
  <si>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</si>
  <si>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</si>
  <si>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</si>
  <si>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</si>
  <si>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</si>
  <si>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</si>
  <si>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</si>
  <si>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</si>
  <si>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</si>
  <si>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</si>
  <si>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</si>
  <si>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</si>
  <si>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</si>
  <si>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</si>
  <si>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</si>
  <si>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</si>
  <si>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</si>
  <si>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</si>
  <si>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</si>
  <si>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</si>
  <si>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</si>
  <si>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</si>
  <si>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</si>
  <si>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</si>
  <si>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</si>
  <si>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</si>
  <si>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</si>
  <si>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</si>
  <si>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</si>
  <si>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</si>
  <si>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</si>
  <si>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</si>
  <si>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</si>
  <si>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</si>
  <si>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</si>
  <si>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</si>
  <si>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</si>
  <si>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</si>
  <si>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</si>
  <si>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</si>
  <si>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</si>
  <si>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</si>
  <si>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</si>
  <si>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</si>
  <si>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</si>
  <si>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</si>
  <si>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</si>
  <si>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</si>
  <si>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</si>
  <si>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</si>
  <si>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</si>
  <si>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</si>
  <si>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</si>
  <si>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</si>
  <si>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</si>
  <si>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</si>
  <si>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</si>
  <si>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</si>
  <si>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</si>
  <si>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</si>
  <si>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</si>
  <si>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</si>
  <si>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</si>
  <si>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</si>
  <si>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</si>
  <si>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</si>
  <si>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</si>
  <si>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</si>
  <si>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</si>
  <si>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</si>
  <si>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</si>
  <si>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</si>
  <si>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</si>
  <si>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</si>
  <si>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</si>
  <si>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</si>
  <si>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</si>
  <si>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</si>
  <si>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</si>
  <si>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</si>
  <si>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</si>
  <si>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</si>
  <si>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</si>
  <si>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</si>
  <si>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</si>
  <si>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</si>
  <si>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</si>
  <si>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</si>
  <si>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</si>
  <si>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</si>
  <si>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</si>
  <si>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</si>
  <si>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</si>
  <si>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</si>
  <si>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</si>
  <si>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</si>
  <si>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</si>
  <si>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</si>
  <si>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</si>
  <si>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</si>
  <si>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</si>
  <si>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</si>
  <si>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</si>
  <si>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</si>
  <si>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</si>
  <si>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</si>
  <si>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</si>
  <si>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</si>
  <si>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</si>
  <si>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</si>
  <si>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</si>
  <si>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</si>
  <si>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</si>
  <si>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</si>
  <si>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</si>
  <si>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</si>
  <si>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</si>
  <si>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</si>
  <si>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</si>
  <si>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</si>
  <si>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</si>
  <si>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</si>
  <si>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</si>
  <si>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</si>
  <si>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</si>
  <si>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</si>
  <si>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</si>
  <si>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</si>
  <si>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</si>
  <si>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</si>
  <si>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</si>
  <si>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</si>
  <si>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</si>
  <si>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</si>
  <si>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</si>
  <si>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</si>
  <si>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</si>
  <si>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</si>
  <si>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</si>
  <si>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</si>
  <si>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</si>
  <si>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</si>
  <si>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</si>
  <si>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</si>
  <si>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</si>
  <si>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</si>
  <si>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</si>
  <si>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</si>
  <si>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</si>
  <si>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</si>
  <si>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</si>
  <si>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</si>
  <si>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</si>
  <si>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</si>
  <si>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</si>
  <si>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</si>
  <si>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</si>
  <si>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</si>
  <si>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</si>
  <si>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</si>
  <si>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</si>
  <si>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</si>
  <si>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</si>
  <si>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</si>
  <si>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</si>
  <si>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</si>
  <si>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</si>
  <si>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>Vasszécseny Község Önkormányzata 2018. évi költségvetése</t>
  </si>
  <si>
    <t>Kiadások ( Ft)</t>
  </si>
  <si>
    <t>forint</t>
  </si>
  <si>
    <t>Vasszécseny Község Önkormányzata  és költségvetési szerve kötelező, önként vállalt és államigazgatási feladatai 2018. évben</t>
  </si>
  <si>
    <t>Bevételek ( Ft)</t>
  </si>
  <si>
    <t>B411</t>
  </si>
  <si>
    <t>Biztosító által fizetett kártérítés</t>
  </si>
  <si>
    <t>Felhalmozási költségvetés előiányzat csoport</t>
  </si>
  <si>
    <t>KIADÁSOK ÖSSZESEN (K1-K9)</t>
  </si>
  <si>
    <t>Bevételek (Ft)</t>
  </si>
  <si>
    <t>Kiadások (Ft)</t>
  </si>
  <si>
    <t>VASSZÉCSENY KÖZSÉG ÖNKORMÁNYZATA  ELŐIRÁNYZATOK</t>
  </si>
  <si>
    <t>Vasszécseny Község Önkormányzata   kötelező, önként vállalt és államigazgatási feladatai 2018. évben</t>
  </si>
  <si>
    <t>Vasszécseny Község Önkormányzata  és költségvetési szerve  kötelező, önként vállalt és államigazgatási feladatai 2018. évben</t>
  </si>
  <si>
    <t>VASSZÉCSENY KÖZSÉG ÖNKORMÁNYZATA ÉS VASSZÉCSENYI KÖZÖS ÖNKORMÁNYZATI HIVATAL  ELŐIRÁNYZATOK</t>
  </si>
  <si>
    <t>Vasszécseny Község Önkormányzata stabilitási törvény szerinti egyéb bevételek</t>
  </si>
  <si>
    <t>Iparűzési adó</t>
  </si>
  <si>
    <t>Bevételek</t>
  </si>
  <si>
    <t>Előirányzat felhasználási terv (Ft)</t>
  </si>
  <si>
    <t>Biztosító térítése</t>
  </si>
  <si>
    <t>Vasszécsenyi Közös Önkormányzati Hivatal 2018. évi költségvetése</t>
  </si>
  <si>
    <t xml:space="preserve">Vasszécsenyi Közös Önkormányzati Hivatal kötelező, önként vállalt és államigazgatási feladati 2018. évben </t>
  </si>
  <si>
    <t>Összesen</t>
  </si>
  <si>
    <t>Személyi juttatások</t>
  </si>
  <si>
    <t>Dologi kiadások</t>
  </si>
  <si>
    <t>Ellátottak pénzbeli juttatásai</t>
  </si>
  <si>
    <t>Munkaadókat terhelő járulékok és szociális hozzájárulási adó</t>
  </si>
  <si>
    <t>Egyéb működési célú kiadások</t>
  </si>
  <si>
    <t>Beruházási kiadások</t>
  </si>
  <si>
    <t>Felújítások</t>
  </si>
  <si>
    <t>Egyéb felhalmozási célú kiadások</t>
  </si>
  <si>
    <t>Felhalmozási célú támogatások államháztartáson belülről</t>
  </si>
  <si>
    <t>Működési célú átvett pénzeszközök</t>
  </si>
  <si>
    <t>Felhalmozási célú átvett pénzeszközök</t>
  </si>
  <si>
    <t>Felhalmozási bevételek</t>
  </si>
  <si>
    <t>Finanszírozási kiadások</t>
  </si>
  <si>
    <t>Működési költségvetési kiadások</t>
  </si>
  <si>
    <t>Közhatalmi bevételek</t>
  </si>
  <si>
    <t>Finanszírozási bevételek</t>
  </si>
  <si>
    <t>Működési költségvetési bevételek</t>
  </si>
  <si>
    <t xml:space="preserve">Működési bevételek és kiadások egyenlege </t>
  </si>
  <si>
    <t>Felhalmozási költségvetési kiadások</t>
  </si>
  <si>
    <t>Felhalmozási bevételek és kiadások egyenlege</t>
  </si>
  <si>
    <t>Rovatszám</t>
  </si>
  <si>
    <t>2018 évi tervezett előirányzat</t>
  </si>
  <si>
    <t>Felhalmozási költségvetési bevételek</t>
  </si>
  <si>
    <t>Általános- és céltartalékok (Ft)</t>
  </si>
  <si>
    <t>Vasszécseny Község Önkormányzata  2018. évi</t>
  </si>
  <si>
    <t>Irányító szervi támogatások folyósítása ( Ft)</t>
  </si>
  <si>
    <t>MEGNEVEZÉS</t>
  </si>
  <si>
    <r>
      <t xml:space="preserve">Költségvetési engedélyezett létszámkeret (álláshely) (fő) ÖNKORMÁNYZAT     </t>
    </r>
    <r>
      <rPr>
        <i/>
        <sz val="10"/>
        <rFont val="Bookman Old Style"/>
        <family val="1"/>
      </rPr>
      <t>teljes munkaidő</t>
    </r>
  </si>
  <si>
    <r>
      <t xml:space="preserve">Költségvetési engedélyezett létszámkeret (álláshely) (fő) ÖNKORMÁNYZAT  </t>
    </r>
    <r>
      <rPr>
        <i/>
        <sz val="10"/>
        <rFont val="Bookman Old Style"/>
        <family val="1"/>
      </rPr>
      <t xml:space="preserve">részmunkaidőben fogl.  </t>
    </r>
    <r>
      <rPr>
        <sz val="10"/>
        <rFont val="Bookman Old Style"/>
        <family val="1"/>
      </rPr>
      <t xml:space="preserve"> </t>
    </r>
  </si>
  <si>
    <t>Költségvetési engedélyezett létszámkeret (álláshely) (fő) KÖLTSÉGVETÉSI SZERV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</si>
  <si>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</si>
  <si>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</si>
  <si>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</si>
  <si>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</si>
  <si>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</si>
  <si>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</si>
  <si>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</si>
  <si>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</si>
  <si>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</si>
  <si>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</si>
  <si>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</si>
  <si>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</si>
  <si>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</si>
  <si>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</si>
  <si>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</si>
  <si>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</si>
  <si>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</si>
  <si>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</si>
  <si>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</si>
  <si>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</si>
  <si>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</si>
  <si>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</si>
  <si>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</si>
  <si>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</si>
  <si>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</si>
  <si>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</si>
  <si>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</si>
  <si>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 xml:space="preserve">Ingatlanok beszerzése, létesítése </t>
  </si>
  <si>
    <t>könyvtárpark terv, játszótér terv</t>
  </si>
  <si>
    <t>Közös Hivatal</t>
  </si>
  <si>
    <t>Beruházások és felújítások ( Ft)</t>
  </si>
  <si>
    <t>Az európai uniós forrásból finanszírozott támogatással megvalósuló programok, projektek kiadásai, bevételei, valamint a helyi önkormányzat ilyen projektekhez történő hozzájárulásai (Ft)</t>
  </si>
  <si>
    <t>Projekt megnevezése</t>
  </si>
  <si>
    <t>Eredeti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</si>
  <si>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</si>
  <si>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</si>
  <si>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</si>
  <si>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</si>
  <si>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</si>
  <si>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</si>
  <si>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</si>
  <si>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</si>
  <si>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</si>
  <si>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</si>
  <si>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</si>
  <si>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</si>
  <si>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</si>
  <si>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</si>
  <si>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</si>
  <si>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</si>
  <si>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</si>
  <si>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K89</t>
  </si>
  <si>
    <t>B75</t>
  </si>
  <si>
    <t>B74</t>
  </si>
  <si>
    <t>B65</t>
  </si>
  <si>
    <t>B64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</si>
  <si>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</si>
  <si>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</si>
  <si>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</si>
  <si>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</si>
  <si>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</si>
  <si>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</si>
  <si>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</si>
  <si>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</si>
  <si>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t>Adósságot keletkeztető ügylet és annak értéke:</t>
  </si>
  <si>
    <t>ebből:</t>
  </si>
  <si>
    <t>Az önkormányzati garanciákból és önkormányzati kezességekből fennálló kötelezettségek az adósságot keletkeztető ügyletek futamidejének végéig, illetve a garancia, kezesség érvényesíthetőségéig</t>
  </si>
  <si>
    <t>hitel</t>
  </si>
  <si>
    <t>hitel/lízing/kölcsön/értékpapír</t>
  </si>
  <si>
    <t>adósságot keletkeztető ügylet- várható visszatérítendő összege (kamattal) leáratig mindösszesen</t>
  </si>
  <si>
    <t>adósságot keletkeztető ügylet lejárati időpontja</t>
  </si>
  <si>
    <t>adósságot keletkeztető ügylet kezdő időpontja</t>
  </si>
  <si>
    <t>adósságot keletkeztető ügylet rovatszáma (B8)</t>
  </si>
  <si>
    <t>adósságot keletkeztető ügylet fajtája</t>
  </si>
  <si>
    <t>ebből kiadási előirányzat fedezete-adósságot keletkeztető ügylet</t>
  </si>
  <si>
    <t>ebből kiadási előirányzat fedezete-saját forrás</t>
  </si>
  <si>
    <t xml:space="preserve">kiadási eredeti előirányzat </t>
  </si>
  <si>
    <t>A költségvetési év azon fejlesztési céljai, amelyek megvalósításához a Gst. 3. § (1) bekezdése szerinti adósságot keletkeztető ügylet megkötése válik vagy válhat szükségessé (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</si>
  <si>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</si>
  <si>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</si>
  <si>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5. bírság-, pótlék- és díjbevétel,</t>
  </si>
  <si>
    <t>4. a tárgyi eszköz és az immateriális jószág, részvény, részesedés, vállalat értékesítéséből vagy privatizációból származó bevétel,</t>
  </si>
  <si>
    <t>3. az osztalék, a koncessziós díj és a hozambevétel,</t>
  </si>
  <si>
    <t>2. az önkormányzati vagyon és az önkormányzatot megillető vagyoni értékű jog értékesítéséből és hasznosításából származó bevétel,</t>
  </si>
  <si>
    <t>1.a helyi adóból és a települési adóból származó bevétel,</t>
  </si>
  <si>
    <t>353/2011. (XII. 30.) Korm. Rendelet értelmében az önkormányzat saját bevételének minősül</t>
  </si>
  <si>
    <t>saját bevételek 2021.</t>
  </si>
  <si>
    <t>saját bevételek 2020.</t>
  </si>
  <si>
    <t>saját bevételek 2019.</t>
  </si>
  <si>
    <t>saját bevételek 2018.</t>
  </si>
  <si>
    <t>ebből: külföldi pénzintézetek</t>
  </si>
  <si>
    <t>ebből: más kormányok</t>
  </si>
  <si>
    <t>ebből: nemzetközi fejlesztési szervezetek</t>
  </si>
  <si>
    <t>ebből: kárpótlási jegyek</t>
  </si>
  <si>
    <t xml:space="preserve">Befektetési célú belföldi értékpapírok beváltása, értékesítése </t>
  </si>
  <si>
    <t>ebből: befektetési jegyek</t>
  </si>
  <si>
    <t xml:space="preserve">Forgatási célú belföldi értékpapírok beváltása, értékesítése </t>
  </si>
  <si>
    <t>ebből: pénzügyi vállalkozás</t>
  </si>
  <si>
    <t>Rövid lejáratú hitelek, kölcsönök felvétele</t>
  </si>
  <si>
    <t xml:space="preserve">adósságot keletkeztető ügyletekből és kezességvállalásokból fennálló kötelezettségek 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</si>
  <si>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</si>
  <si>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az egyéb nyújtott kedvezmény vagy kölcsön elengedésének összege</t>
  </si>
  <si>
    <t>B4, B5</t>
  </si>
  <si>
    <t>a helyiségek, eszközök hasznosításából származó bevételből nyújtott kedvezmény, mentesség összege</t>
  </si>
  <si>
    <t>B3, B7</t>
  </si>
  <si>
    <t>a helyi adónál, gépjárműadónál biztosított kedvezmény, mentesség összege adónemenként</t>
  </si>
  <si>
    <t>telekadó</t>
  </si>
  <si>
    <t>magánszemélyek kommunális adója</t>
  </si>
  <si>
    <t xml:space="preserve">épület után fizetett idegenforgalmi adó </t>
  </si>
  <si>
    <t xml:space="preserve">építményadó </t>
  </si>
  <si>
    <t>a lakosság részére lakásépítéshez, lakásfelújításhoz nyújtott kölcsönök elengedésének összege</t>
  </si>
  <si>
    <t>az ellátottak térítési díjának, kártérítésének méltányossági alapon történő elengedésének összege</t>
  </si>
  <si>
    <t>Nemleges</t>
  </si>
  <si>
    <t>várható bevétel</t>
  </si>
  <si>
    <t>közvetett támogatás</t>
  </si>
  <si>
    <t>tervezett elvárt bevétel</t>
  </si>
  <si>
    <t>A közvetett támogatások (Ft)</t>
  </si>
  <si>
    <t>egyéb külföldiek részére</t>
  </si>
  <si>
    <t>kormányok és nemzetközi szervezetek részére</t>
  </si>
  <si>
    <t>Európai Unió  részére</t>
  </si>
  <si>
    <t>egyéb vállalkozások részére</t>
  </si>
  <si>
    <t>önkormányzati többségi tulajdonú nem pénzügyi vállalkozások részére</t>
  </si>
  <si>
    <t>állami többségi tulajdonú nem pénzügyi vállalkozások részére</t>
  </si>
  <si>
    <t>pénzügyi vállalkozások részére</t>
  </si>
  <si>
    <t>háztartások részére</t>
  </si>
  <si>
    <t>egyéb civil szervezetek részére</t>
  </si>
  <si>
    <t>egyházi jogi személyek részére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</si>
  <si>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</si>
  <si>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</si>
  <si>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>térségi fejlesztési tanácsok és költségvetési szerveik részére</t>
  </si>
  <si>
    <t>nemzetiségi önkormányzatok és költségvetési szerveik részére</t>
  </si>
  <si>
    <t>társulások és költségvetési szerveik részére</t>
  </si>
  <si>
    <t>helyi önkormányzatok és költségvetési szerveik részére</t>
  </si>
  <si>
    <t>elkülönített állami pénzalapok részére</t>
  </si>
  <si>
    <t>társadalombiztosítás pénzügyi alapjai részére</t>
  </si>
  <si>
    <t>egyéb fejezeti kezelésű előirányzatok részére</t>
  </si>
  <si>
    <t>fejezeti kezelésű előirányzatok EU-s programokra és azok hazai társfinanszírozása részére</t>
  </si>
  <si>
    <t>központi kezelésű előirányzatok részére</t>
  </si>
  <si>
    <t>központi költségvetési szervek részére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</si>
  <si>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</si>
  <si>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</si>
  <si>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Egyéb működési célú támogatások államháztartáson kívülre </t>
  </si>
  <si>
    <t xml:space="preserve"> - Sportegyesület</t>
  </si>
  <si>
    <t xml:space="preserve">Működési célú visszatérítendő támogatások, kölcsönök nyújtása államháztartáson kívülre </t>
  </si>
  <si>
    <t>Európai Unió részére</t>
  </si>
  <si>
    <t xml:space="preserve">Működési célú visszatérítendő támogatások, kölcsönök törlesztése államháztartáson belülre </t>
  </si>
  <si>
    <t>eredeti ei.</t>
  </si>
  <si>
    <t>Támogatások, kölcsönök nyújtása és törlesztése (Ft)</t>
  </si>
  <si>
    <t xml:space="preserve">Egyéb felhalmozási célú átvett pénzeszközök </t>
  </si>
  <si>
    <t>egyéb külföldiektől</t>
  </si>
  <si>
    <t>kormányok és nemzetközi szervezetektől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</si>
  <si>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</si>
  <si>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</si>
  <si>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</si>
  <si>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</si>
  <si>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</si>
  <si>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</si>
  <si>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>egyéb civil szervezetektől</t>
  </si>
  <si>
    <t>egyházi jogi személyektől</t>
  </si>
  <si>
    <t xml:space="preserve">Felhalmozási célú visszatérítendő támogatások, kölcsönök visszatérülése államháztartáson kívülről </t>
  </si>
  <si>
    <t xml:space="preserve">Európai Uniótól </t>
  </si>
  <si>
    <t xml:space="preserve">Egyéb működési célú átvett pénzeszközök </t>
  </si>
  <si>
    <t xml:space="preserve">Működési célú visszatérítendő támogatások, kölcsönök visszatérülése államháztartáson kívülről </t>
  </si>
  <si>
    <t>térségi fejlesztési tanácsok és költségvetési szerveiktől</t>
  </si>
  <si>
    <t>nemzetiségi önkormányzatok és költségvetési szerveiktől</t>
  </si>
  <si>
    <t>társulások és költségvetési szerveiktől</t>
  </si>
  <si>
    <t>helyi önkormányzatok és költségvetési szerveiktől</t>
  </si>
  <si>
    <t>elkülönített állami pénzalapoktól</t>
  </si>
  <si>
    <t>társadalombiztosítás pénzügyi alapjaitól</t>
  </si>
  <si>
    <t>egyéb fejezeti kezelésű előirányzatoktól</t>
  </si>
  <si>
    <t>fejezeti kezelésű előirányzatok EU-s programokra és azok hazai társfinanszírozásától</t>
  </si>
  <si>
    <t>központi kezelésű előirányzatoktól</t>
  </si>
  <si>
    <t>központi költségvetési szervektől</t>
  </si>
  <si>
    <t xml:space="preserve">Felhalmozási célú visszatérítendő támogatások, kölcsönök igénybevétele államháztartáson belülről </t>
  </si>
  <si>
    <t xml:space="preserve"> központi költségvetési szervektől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</si>
  <si>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</si>
  <si>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</si>
  <si>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</si>
  <si>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>Támogatások, kölcsönök bevételei (Ft)</t>
  </si>
  <si>
    <t xml:space="preserve">Egyéb nem intézményi ellátások </t>
  </si>
  <si>
    <t>önkormányzat által saját hatáskörben (nem szociális és gyermekvédelmi előírások alapján) adott természetbeni ellátás</t>
  </si>
  <si>
    <t>önkormányzat által saját hatáskörben (nem szociális és gyermekvédelmi előírások alapján) adott pénzügyi ellátás</t>
  </si>
  <si>
    <t>rászorultságtól függõ normatív kedvezmények [Gyvt. 151. § (5) bek.]</t>
  </si>
  <si>
    <t>köztemetés [Szoctv. 48.§]</t>
  </si>
  <si>
    <t>temetési segély [Szoctv. 47.§ (1) bek. d) pont}</t>
  </si>
  <si>
    <t>átmeneti segély [Szoctv. 47.§ (1) bek. c) pont]</t>
  </si>
  <si>
    <t>természetben nyújtott rendszeres szociális segély [Szoctv. 47.§ (1) bek. a) pont]</t>
  </si>
  <si>
    <t>egyéb, az önkormányzat rendeletében megállapított juttatás</t>
  </si>
  <si>
    <t>temetési segély [Szoctv. 46.§]</t>
  </si>
  <si>
    <t>átmeneti segély [Szoctv. 45.§]</t>
  </si>
  <si>
    <t>rendszeres szociális segély [Szoctv. 37. § (1) bek. a) - d) pontok]</t>
  </si>
  <si>
    <t>időskorúak járadéka [Szoctv. 32/B. § (1) bek.]</t>
  </si>
  <si>
    <t xml:space="preserve">Intézményi ellátottak pénzbeli juttatásai </t>
  </si>
  <si>
    <t>oktatásban résztvevők pénzbeli juttatásai</t>
  </si>
  <si>
    <t>állami gondozottak pénzbeli juttatásai</t>
  </si>
  <si>
    <t xml:space="preserve">Lakhatással kapcsolatos ellátások </t>
  </si>
  <si>
    <t>adósságkezelési szolgáltatás keretében gáz-vagy áram fogyasztást mérő készülék biztosítása [Szoctv. 55/A. § (3) bek.]</t>
  </si>
  <si>
    <t>természetben nyújtott lakásfenntartási támogatás [Szoctv. 47.§ (1) bek. b) pont]</t>
  </si>
  <si>
    <t>adósságcsökkentési támogatás [Szoctv. 55/A. § 1. bek. b) pont]</t>
  </si>
  <si>
    <t xml:space="preserve">lakásfenntartási támogatás [Szoctv. 38. § (1) bek. a) és b) pontok] </t>
  </si>
  <si>
    <t>lakbértámogatás</t>
  </si>
  <si>
    <t>hozzájárulás a lakossági energiaköltségekhez</t>
  </si>
  <si>
    <t xml:space="preserve">Foglalkoztatással, munkanélküliséggel kapcsolatos ellátások </t>
  </si>
  <si>
    <t>foglalkoztatást helyettesítő támogatás [Szoctv. 35. § (1) bek.]</t>
  </si>
  <si>
    <t xml:space="preserve">Betegséggel kapcsolatos (nem társadalombiztosítási) ellátások </t>
  </si>
  <si>
    <t xml:space="preserve">helyi megállapítású közgyógyellátás [Szoctv.50.§ (3) bek.] </t>
  </si>
  <si>
    <t xml:space="preserve">helyi megállapítású ápolási díj  [Szoctv. 43/B. §]  </t>
  </si>
  <si>
    <t>cukorbetegek támogatása</t>
  </si>
  <si>
    <t>megváltozott munkaképességűek illetve egészségkárosodottak keresetkiegészítése</t>
  </si>
  <si>
    <t>mozgáskorlátozottak szerzési és átalakítási támogatása</t>
  </si>
  <si>
    <t>mozgáskorlátozottak közlekedési támogatása</t>
  </si>
  <si>
    <t>Lakosságnak juttatott támogatások, szociális, rászorultsági jellegű ellátások (Ft)</t>
  </si>
  <si>
    <t>egyéb bírság, pótlék</t>
  </si>
  <si>
    <t>szabálysértési pénz- és helyszíni mbírság és a közlekedési szabályszegések után kiszabott közigazgatási bírság helyi önkormányzatot megillető része</t>
  </si>
  <si>
    <t>építésügyi bírság</t>
  </si>
  <si>
    <t>műemlékvédelmi bírság</t>
  </si>
  <si>
    <t>természetvédelmi bírság</t>
  </si>
  <si>
    <t>környezetvédelmi bírság</t>
  </si>
  <si>
    <t>ebrendészeti hozzájárulás</t>
  </si>
  <si>
    <t>felügyeleti díjak</t>
  </si>
  <si>
    <t>igazgatási szolgáltatási díjak</t>
  </si>
  <si>
    <t>eljárási illetékek</t>
  </si>
  <si>
    <t>ebből: talajterhelési díj</t>
  </si>
  <si>
    <t xml:space="preserve">ebből: tartózkodás után fizetett idegenforgalmi adó </t>
  </si>
  <si>
    <t xml:space="preserve">Egyéb áruhasználati és szolgáltatási adók  </t>
  </si>
  <si>
    <t>ebből: gépjármű túlsúlydíj</t>
  </si>
  <si>
    <t>ebből: külföldi gépjárművek adója</t>
  </si>
  <si>
    <t>ebből: belföldi gépjárművek adójának a helyi önkormányzatot megillető része</t>
  </si>
  <si>
    <t>ebből: belföldi gépjárművek adójának a központi költségvetést megillető része</t>
  </si>
  <si>
    <t>ebből: ideiglenes jeleggel végzett tevékenység után fizetett helyi iparűzési adó</t>
  </si>
  <si>
    <t>ebből: állandó jeleggel végzett iparűzési tevékenység után fizetett helyi iparűzési adó</t>
  </si>
  <si>
    <t>Helyi adó és egyéb közhatalmi bevételek (Ft)</t>
  </si>
  <si>
    <t>ebből: tulajdonosi kölcsönök visszatérülése</t>
  </si>
  <si>
    <t xml:space="preserve">Központi költségvetés sajátos finanszírozási bevételei </t>
  </si>
  <si>
    <t>eredeti ei. Felhalmozáci célú</t>
  </si>
  <si>
    <t>eredeti ei. Működési célú</t>
  </si>
  <si>
    <t>ebből: fedezeti ügyletek nettó kiadásai</t>
  </si>
  <si>
    <t xml:space="preserve">Külföldi értékpapírok beváltása </t>
  </si>
  <si>
    <t xml:space="preserve">Befektetési célú belföldi értékpapírok beváltása </t>
  </si>
  <si>
    <t xml:space="preserve">Forgatási célú belföldi értékpapírok vásárlása </t>
  </si>
  <si>
    <t xml:space="preserve"> K9113</t>
  </si>
  <si>
    <t xml:space="preserve">Rövid lejáratú hitelek, kölcsönök törlesztése  </t>
  </si>
  <si>
    <t xml:space="preserve">Hosszú lejáratú hitelek, kölcsönök törlesztése  </t>
  </si>
  <si>
    <t>eredeti ei. Felhalmozási célú</t>
  </si>
  <si>
    <t>A költségvetési hiány külső finanszírozására vagy a költségvetési többlet felhasználására szolgáló finanszírozási bevételek és kiadások működési és felhalmozási cél szerinti tagolásban (Ft)</t>
  </si>
  <si>
    <t>20. melléklet 1/2018. (II.16.) önkormányzati rendelethez</t>
  </si>
  <si>
    <t>Vasszécseny Község Önkormányzata  és intézménye 2018. évi költségvetése</t>
  </si>
  <si>
    <t>Vasszécseny Község Önkormányzata  és intézménye   költségvetési egyenlege működési és felhamozási cél szerinti bontásban</t>
  </si>
  <si>
    <t>Vasszécseny Község Önkormányzata</t>
  </si>
  <si>
    <t>,</t>
  </si>
  <si>
    <t>Traktor beszerzés</t>
  </si>
  <si>
    <t xml:space="preserve">ASP beruházás </t>
  </si>
  <si>
    <t>Energtikai korszerűsítés</t>
  </si>
  <si>
    <t>Ravatalozó  felújítás</t>
  </si>
  <si>
    <t>Óvodai konyha felújítás</t>
  </si>
  <si>
    <t xml:space="preserve">Kerékpárút </t>
  </si>
  <si>
    <t>Vasszécseny Község Önkormányzata és intézménye  2018. évi költségvetése</t>
  </si>
  <si>
    <t>Vasszécseny Község Önkormányzata és intézménye 2018 évi költségvetése</t>
  </si>
  <si>
    <t>egyéb civil szervezetek részére (sport)</t>
  </si>
  <si>
    <t>K513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</si>
</sst>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_-* #,##0.00_-;\-* #,##0.00_-;_-* &quot;-&quot;??_-;_-@_-"/>
    <numFmt numFmtId="174" formatCode="_-* #,##0_-;\-* #,##0_-;_-* &quot;-&quot;??_-;_-@_-"/>
    <numFmt numFmtId="175" formatCode="_-* #,##0.0\ _F_t_-;\-* #,##0.0\ _F_t_-;_-* &quot;-&quot;??\ _F_t_-;_-@_-"/>
    <numFmt numFmtId="176" formatCode="_-* #,##0\ _F_t_-;\-* #,##0\ _F_t_-;_-* &quot;-&quot;??\ _F_t_-;_-@_-"/>
    <numFmt numFmtId="177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Bookman Old Style"/>
      <family val="1"/>
    </font>
    <font>
      <sz val="10"/>
      <name val="MS Sans Serif"/>
      <family val="0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i/>
      <sz val="10"/>
      <name val="Bookman Old Style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Bookman Old Style"/>
      <family val="1"/>
    </font>
    <font>
      <b/>
      <sz val="10"/>
      <color indexed="40"/>
      <name val="Bookman Old Style"/>
      <family val="1"/>
    </font>
    <font>
      <i/>
      <sz val="10"/>
      <color indexed="40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Bookman Old Style"/>
      <family val="1"/>
    </font>
    <font>
      <b/>
      <i/>
      <sz val="14"/>
      <color theme="1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>
      <alignment/>
      <protection/>
    </xf>
    <xf numFmtId="0" fontId="12" fillId="0" borderId="0">
      <alignment/>
      <protection/>
    </xf>
    <xf numFmtId="0" fontId="7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76" fontId="0" fillId="0" borderId="0" xfId="40" applyNumberFormat="1" applyFont="1" applyAlignment="1">
      <alignment/>
    </xf>
    <xf numFmtId="176" fontId="15" fillId="0" borderId="10" xfId="40" applyNumberFormat="1" applyFont="1" applyBorder="1" applyAlignment="1">
      <alignment/>
    </xf>
    <xf numFmtId="176" fontId="7" fillId="0" borderId="10" xfId="40" applyNumberFormat="1" applyFont="1" applyFill="1" applyBorder="1" applyAlignment="1">
      <alignment horizontal="left" vertical="center" wrapText="1"/>
    </xf>
    <xf numFmtId="176" fontId="10" fillId="0" borderId="10" xfId="40" applyNumberFormat="1" applyFont="1" applyBorder="1" applyAlignment="1">
      <alignment/>
    </xf>
    <xf numFmtId="0" fontId="23" fillId="33" borderId="10" xfId="0" applyFont="1" applyFill="1" applyBorder="1" applyAlignment="1">
      <alignment/>
    </xf>
    <xf numFmtId="0" fontId="24" fillId="34" borderId="10" xfId="0" applyFont="1" applyFill="1" applyBorder="1" applyAlignment="1">
      <alignment horizontal="left" vertical="center"/>
    </xf>
    <xf numFmtId="165" fontId="24" fillId="34" borderId="10" xfId="0" applyNumberFormat="1" applyFont="1" applyFill="1" applyBorder="1" applyAlignment="1">
      <alignment vertical="center"/>
    </xf>
    <xf numFmtId="0" fontId="25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0" fontId="79" fillId="0" borderId="0" xfId="0" applyFont="1" applyAlignment="1">
      <alignment/>
    </xf>
    <xf numFmtId="0" fontId="27" fillId="0" borderId="0" xfId="0" applyFont="1" applyAlignment="1">
      <alignment/>
    </xf>
    <xf numFmtId="176" fontId="79" fillId="0" borderId="0" xfId="40" applyNumberFormat="1" applyFont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76" fontId="26" fillId="0" borderId="10" xfId="40" applyNumberFormat="1" applyFont="1" applyBorder="1" applyAlignment="1">
      <alignment horizontal="center" wrapText="1"/>
    </xf>
    <xf numFmtId="176" fontId="26" fillId="0" borderId="10" xfId="4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vertical="center"/>
    </xf>
    <xf numFmtId="176" fontId="26" fillId="0" borderId="10" xfId="40" applyNumberFormat="1" applyFont="1" applyBorder="1" applyAlignment="1">
      <alignment/>
    </xf>
    <xf numFmtId="165" fontId="26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6" fontId="24" fillId="0" borderId="10" xfId="4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6" fillId="36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36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164" fontId="26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176" fontId="28" fillId="0" borderId="10" xfId="4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79" fillId="0" borderId="0" xfId="0" applyFont="1" applyBorder="1" applyAlignment="1">
      <alignment/>
    </xf>
    <xf numFmtId="176" fontId="25" fillId="0" borderId="10" xfId="4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176" fontId="28" fillId="0" borderId="10" xfId="4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176" fontId="28" fillId="0" borderId="10" xfId="4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/>
    </xf>
    <xf numFmtId="176" fontId="25" fillId="0" borderId="10" xfId="4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176" fontId="79" fillId="0" borderId="0" xfId="40" applyNumberFormat="1" applyFont="1" applyBorder="1" applyAlignment="1">
      <alignment/>
    </xf>
    <xf numFmtId="176" fontId="24" fillId="0" borderId="10" xfId="40" applyNumberFormat="1" applyFont="1" applyBorder="1" applyAlignment="1">
      <alignment horizontal="right"/>
    </xf>
    <xf numFmtId="0" fontId="25" fillId="34" borderId="10" xfId="0" applyFont="1" applyFill="1" applyBorder="1" applyAlignment="1">
      <alignment horizontal="left" vertical="center" wrapText="1"/>
    </xf>
    <xf numFmtId="0" fontId="24" fillId="37" borderId="10" xfId="0" applyFont="1" applyFill="1" applyBorder="1" applyAlignment="1">
      <alignment/>
    </xf>
    <xf numFmtId="0" fontId="24" fillId="37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79" fillId="0" borderId="10" xfId="0" applyFont="1" applyBorder="1" applyAlignment="1">
      <alignment/>
    </xf>
    <xf numFmtId="176" fontId="79" fillId="0" borderId="10" xfId="40" applyNumberFormat="1" applyFont="1" applyBorder="1" applyAlignment="1">
      <alignment/>
    </xf>
    <xf numFmtId="176" fontId="80" fillId="0" borderId="10" xfId="40" applyNumberFormat="1" applyFont="1" applyBorder="1" applyAlignment="1">
      <alignment/>
    </xf>
    <xf numFmtId="0" fontId="25" fillId="38" borderId="10" xfId="0" applyFont="1" applyFill="1" applyBorder="1" applyAlignment="1">
      <alignment horizontal="left" vertical="center" wrapText="1"/>
    </xf>
    <xf numFmtId="165" fontId="24" fillId="38" borderId="10" xfId="0" applyNumberFormat="1" applyFont="1" applyFill="1" applyBorder="1" applyAlignment="1">
      <alignment vertical="center"/>
    </xf>
    <xf numFmtId="176" fontId="24" fillId="38" borderId="10" xfId="40" applyNumberFormat="1" applyFont="1" applyFill="1" applyBorder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41" fontId="79" fillId="0" borderId="10" xfId="0" applyNumberFormat="1" applyFont="1" applyBorder="1" applyAlignment="1">
      <alignment/>
    </xf>
    <xf numFmtId="41" fontId="80" fillId="0" borderId="10" xfId="0" applyNumberFormat="1" applyFont="1" applyBorder="1" applyAlignment="1">
      <alignment/>
    </xf>
    <xf numFmtId="0" fontId="24" fillId="33" borderId="10" xfId="0" applyFont="1" applyFill="1" applyBorder="1" applyAlignment="1">
      <alignment horizontal="left" vertical="center"/>
    </xf>
    <xf numFmtId="41" fontId="26" fillId="0" borderId="10" xfId="0" applyNumberFormat="1" applyFont="1" applyBorder="1" applyAlignment="1">
      <alignment/>
    </xf>
    <xf numFmtId="41" fontId="24" fillId="0" borderId="10" xfId="0" applyNumberFormat="1" applyFont="1" applyBorder="1" applyAlignment="1">
      <alignment/>
    </xf>
    <xf numFmtId="41" fontId="28" fillId="0" borderId="10" xfId="0" applyNumberFormat="1" applyFont="1" applyFill="1" applyBorder="1" applyAlignment="1">
      <alignment horizontal="left" vertical="center" wrapText="1"/>
    </xf>
    <xf numFmtId="41" fontId="25" fillId="0" borderId="10" xfId="0" applyNumberFormat="1" applyFont="1" applyFill="1" applyBorder="1" applyAlignment="1">
      <alignment horizontal="left" vertical="center" wrapText="1"/>
    </xf>
    <xf numFmtId="41" fontId="28" fillId="0" borderId="10" xfId="0" applyNumberFormat="1" applyFont="1" applyFill="1" applyBorder="1" applyAlignment="1">
      <alignment horizontal="left" vertical="center"/>
    </xf>
    <xf numFmtId="41" fontId="25" fillId="0" borderId="10" xfId="0" applyNumberFormat="1" applyFont="1" applyFill="1" applyBorder="1" applyAlignment="1">
      <alignment horizontal="left" vertical="center"/>
    </xf>
    <xf numFmtId="176" fontId="0" fillId="0" borderId="10" xfId="40" applyNumberFormat="1" applyFont="1" applyBorder="1" applyAlignment="1">
      <alignment/>
    </xf>
    <xf numFmtId="176" fontId="15" fillId="0" borderId="0" xfId="40" applyNumberFormat="1" applyFont="1" applyAlignment="1">
      <alignment/>
    </xf>
    <xf numFmtId="0" fontId="75" fillId="0" borderId="10" xfId="0" applyFont="1" applyBorder="1" applyAlignment="1">
      <alignment/>
    </xf>
    <xf numFmtId="176" fontId="75" fillId="0" borderId="10" xfId="0" applyNumberFormat="1" applyFont="1" applyBorder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 horizontal="center"/>
    </xf>
    <xf numFmtId="176" fontId="10" fillId="0" borderId="10" xfId="40" applyNumberFormat="1" applyFont="1" applyBorder="1" applyAlignment="1">
      <alignment/>
    </xf>
    <xf numFmtId="176" fontId="3" fillId="0" borderId="10" xfId="40" applyNumberFormat="1" applyFont="1" applyFill="1" applyBorder="1" applyAlignment="1">
      <alignment horizontal="center" vertical="center"/>
    </xf>
    <xf numFmtId="176" fontId="3" fillId="0" borderId="10" xfId="40" applyNumberFormat="1" applyFont="1" applyFill="1" applyBorder="1" applyAlignment="1">
      <alignment horizontal="center" vertical="center" wrapText="1"/>
    </xf>
    <xf numFmtId="176" fontId="4" fillId="0" borderId="10" xfId="40" applyNumberFormat="1" applyFont="1" applyFill="1" applyBorder="1" applyAlignment="1">
      <alignment vertical="center"/>
    </xf>
    <xf numFmtId="176" fontId="4" fillId="0" borderId="10" xfId="40" applyNumberFormat="1" applyFont="1" applyFill="1" applyBorder="1" applyAlignment="1">
      <alignment vertical="center" wrapText="1"/>
    </xf>
    <xf numFmtId="176" fontId="4" fillId="0" borderId="10" xfId="40" applyNumberFormat="1" applyFont="1" applyFill="1" applyBorder="1" applyAlignment="1">
      <alignment horizontal="left" vertical="center" wrapText="1"/>
    </xf>
    <xf numFmtId="176" fontId="3" fillId="0" borderId="10" xfId="40" applyNumberFormat="1" applyFont="1" applyFill="1" applyBorder="1" applyAlignment="1">
      <alignment vertical="center" wrapText="1"/>
    </xf>
    <xf numFmtId="176" fontId="3" fillId="0" borderId="10" xfId="40" applyNumberFormat="1" applyFont="1" applyFill="1" applyBorder="1" applyAlignment="1">
      <alignment vertical="center"/>
    </xf>
    <xf numFmtId="176" fontId="4" fillId="0" borderId="10" xfId="40" applyNumberFormat="1" applyFont="1" applyFill="1" applyBorder="1" applyAlignment="1">
      <alignment horizontal="left" vertical="center"/>
    </xf>
    <xf numFmtId="176" fontId="3" fillId="0" borderId="10" xfId="40" applyNumberFormat="1" applyFont="1" applyFill="1" applyBorder="1" applyAlignment="1">
      <alignment horizontal="left" vertical="center" wrapText="1"/>
    </xf>
    <xf numFmtId="176" fontId="10" fillId="0" borderId="10" xfId="40" applyNumberFormat="1" applyFont="1" applyFill="1" applyBorder="1" applyAlignment="1">
      <alignment vertical="center" wrapText="1"/>
    </xf>
    <xf numFmtId="176" fontId="10" fillId="0" borderId="10" xfId="40" applyNumberFormat="1" applyFont="1" applyFill="1" applyBorder="1" applyAlignment="1">
      <alignment vertical="center"/>
    </xf>
    <xf numFmtId="176" fontId="10" fillId="0" borderId="10" xfId="40" applyNumberFormat="1" applyFont="1" applyFill="1" applyBorder="1" applyAlignment="1">
      <alignment horizontal="left" vertical="center" wrapText="1"/>
    </xf>
    <xf numFmtId="176" fontId="4" fillId="36" borderId="10" xfId="40" applyNumberFormat="1" applyFont="1" applyFill="1" applyBorder="1" applyAlignment="1">
      <alignment horizontal="left" vertical="center" wrapText="1"/>
    </xf>
    <xf numFmtId="176" fontId="7" fillId="36" borderId="10" xfId="40" applyNumberFormat="1" applyFont="1" applyFill="1" applyBorder="1" applyAlignment="1">
      <alignment horizontal="left" vertical="center" wrapText="1"/>
    </xf>
    <xf numFmtId="176" fontId="9" fillId="0" borderId="10" xfId="40" applyNumberFormat="1" applyFont="1" applyFill="1" applyBorder="1" applyAlignment="1">
      <alignment horizontal="left" vertical="center" wrapText="1"/>
    </xf>
    <xf numFmtId="176" fontId="7" fillId="0" borderId="10" xfId="40" applyNumberFormat="1" applyFont="1" applyFill="1" applyBorder="1" applyAlignment="1">
      <alignment vertical="center" wrapText="1"/>
    </xf>
    <xf numFmtId="176" fontId="7" fillId="0" borderId="10" xfId="40" applyNumberFormat="1" applyFont="1" applyFill="1" applyBorder="1" applyAlignment="1">
      <alignment vertical="center"/>
    </xf>
    <xf numFmtId="176" fontId="18" fillId="33" borderId="10" xfId="40" applyNumberFormat="1" applyFont="1" applyFill="1" applyBorder="1" applyAlignment="1">
      <alignment/>
    </xf>
    <xf numFmtId="176" fontId="10" fillId="0" borderId="10" xfId="40" applyNumberFormat="1" applyFont="1" applyFill="1" applyBorder="1" applyAlignment="1">
      <alignment horizontal="left" vertical="center"/>
    </xf>
    <xf numFmtId="176" fontId="5" fillId="34" borderId="10" xfId="40" applyNumberFormat="1" applyFont="1" applyFill="1" applyBorder="1" applyAlignment="1">
      <alignment horizontal="left" vertical="center"/>
    </xf>
    <xf numFmtId="176" fontId="5" fillId="34" borderId="10" xfId="40" applyNumberFormat="1" applyFont="1" applyFill="1" applyBorder="1" applyAlignment="1">
      <alignment vertical="center"/>
    </xf>
    <xf numFmtId="176" fontId="6" fillId="0" borderId="10" xfId="40" applyNumberFormat="1" applyFont="1" applyFill="1" applyBorder="1" applyAlignment="1">
      <alignment horizontal="left" vertical="center" wrapText="1"/>
    </xf>
    <xf numFmtId="176" fontId="7" fillId="0" borderId="10" xfId="40" applyNumberFormat="1" applyFont="1" applyFill="1" applyBorder="1" applyAlignment="1">
      <alignment horizontal="left" vertical="center"/>
    </xf>
    <xf numFmtId="176" fontId="6" fillId="0" borderId="10" xfId="40" applyNumberFormat="1" applyFont="1" applyFill="1" applyBorder="1" applyAlignment="1">
      <alignment horizontal="left" vertical="center"/>
    </xf>
    <xf numFmtId="176" fontId="9" fillId="0" borderId="10" xfId="40" applyNumberFormat="1" applyFont="1" applyFill="1" applyBorder="1" applyAlignment="1">
      <alignment horizontal="left" vertical="center"/>
    </xf>
    <xf numFmtId="176" fontId="8" fillId="34" borderId="10" xfId="40" applyNumberFormat="1" applyFont="1" applyFill="1" applyBorder="1" applyAlignment="1">
      <alignment horizontal="left" vertical="center"/>
    </xf>
    <xf numFmtId="176" fontId="5" fillId="34" borderId="10" xfId="40" applyNumberFormat="1" applyFont="1" applyFill="1" applyBorder="1" applyAlignment="1">
      <alignment horizontal="left" vertical="center" wrapText="1"/>
    </xf>
    <xf numFmtId="176" fontId="5" fillId="35" borderId="10" xfId="40" applyNumberFormat="1" applyFont="1" applyFill="1" applyBorder="1" applyAlignment="1">
      <alignment/>
    </xf>
    <xf numFmtId="176" fontId="17" fillId="35" borderId="10" xfId="40" applyNumberFormat="1" applyFont="1" applyFill="1" applyBorder="1" applyAlignment="1">
      <alignment/>
    </xf>
    <xf numFmtId="176" fontId="3" fillId="0" borderId="10" xfId="40" applyNumberFormat="1" applyFont="1" applyFill="1" applyBorder="1" applyAlignment="1">
      <alignment horizontal="left" vertical="center"/>
    </xf>
    <xf numFmtId="176" fontId="10" fillId="33" borderId="10" xfId="40" applyNumberFormat="1" applyFont="1" applyFill="1" applyBorder="1" applyAlignment="1">
      <alignment horizontal="left" vertical="center"/>
    </xf>
    <xf numFmtId="176" fontId="8" fillId="34" borderId="10" xfId="40" applyNumberFormat="1" applyFont="1" applyFill="1" applyBorder="1" applyAlignment="1">
      <alignment horizontal="left" vertical="center" wrapText="1"/>
    </xf>
    <xf numFmtId="176" fontId="5" fillId="37" borderId="10" xfId="40" applyNumberFormat="1" applyFont="1" applyFill="1" applyBorder="1" applyAlignment="1">
      <alignment/>
    </xf>
    <xf numFmtId="176" fontId="5" fillId="37" borderId="10" xfId="40" applyNumberFormat="1" applyFont="1" applyFill="1" applyBorder="1" applyAlignment="1">
      <alignment horizontal="left" vertical="center"/>
    </xf>
    <xf numFmtId="176" fontId="61" fillId="0" borderId="0" xfId="40" applyNumberFormat="1" applyFont="1" applyAlignment="1">
      <alignment/>
    </xf>
    <xf numFmtId="176" fontId="81" fillId="0" borderId="0" xfId="40" applyNumberFormat="1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176" fontId="82" fillId="0" borderId="10" xfId="40" applyNumberFormat="1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3" fillId="39" borderId="10" xfId="0" applyFont="1" applyFill="1" applyBorder="1" applyAlignment="1">
      <alignment horizontal="left" vertical="center"/>
    </xf>
    <xf numFmtId="0" fontId="8" fillId="39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75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0" fontId="10" fillId="35" borderId="10" xfId="0" applyFont="1" applyFill="1" applyBorder="1" applyAlignment="1">
      <alignment/>
    </xf>
    <xf numFmtId="3" fontId="10" fillId="35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3" fontId="15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44" applyFont="1" applyAlignment="1" applyProtection="1">
      <alignment horizontal="justify" vertical="center"/>
      <protection/>
    </xf>
    <xf numFmtId="0" fontId="34" fillId="0" borderId="0" xfId="0" applyFont="1" applyAlignment="1">
      <alignment horizontal="justify" vertical="center"/>
    </xf>
    <xf numFmtId="0" fontId="5" fillId="39" borderId="10" xfId="0" applyFont="1" applyFill="1" applyBorder="1" applyAlignment="1">
      <alignment wrapText="1"/>
    </xf>
    <xf numFmtId="14" fontId="15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9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10" fillId="0" borderId="10" xfId="0" applyFont="1" applyBorder="1" applyAlignment="1">
      <alignment horizontal="justify"/>
    </xf>
    <xf numFmtId="0" fontId="39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horizontal="justify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0" fillId="0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8" fillId="39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30" fillId="0" borderId="10" xfId="0" applyFont="1" applyFill="1" applyBorder="1" applyAlignment="1">
      <alignment horizontal="left" vertical="center" wrapText="1"/>
    </xf>
    <xf numFmtId="0" fontId="10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vertical="center"/>
    </xf>
    <xf numFmtId="0" fontId="9" fillId="39" borderId="10" xfId="0" applyFont="1" applyFill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0" fontId="79" fillId="0" borderId="0" xfId="0" applyFont="1" applyAlignment="1">
      <alignment horizontal="center" wrapText="1"/>
    </xf>
    <xf numFmtId="0" fontId="79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176" fontId="16" fillId="0" borderId="0" xfId="40" applyNumberFormat="1" applyFont="1" applyAlignment="1">
      <alignment horizontal="center" wrapText="1"/>
    </xf>
    <xf numFmtId="176" fontId="0" fillId="0" borderId="0" xfId="40" applyNumberFormat="1" applyFont="1" applyAlignment="1">
      <alignment horizontal="center" wrapText="1"/>
    </xf>
    <xf numFmtId="176" fontId="11" fillId="0" borderId="0" xfId="40" applyNumberFormat="1" applyFont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center" wrapText="1"/>
    </xf>
    <xf numFmtId="176" fontId="0" fillId="0" borderId="10" xfId="40" applyNumberFormat="1" applyFont="1" applyBorder="1" applyAlignment="1">
      <alignment/>
    </xf>
    <xf numFmtId="176" fontId="0" fillId="0" borderId="0" xfId="40" applyNumberFormat="1" applyFont="1" applyAlignment="1">
      <alignment horizontal="right"/>
    </xf>
    <xf numFmtId="176" fontId="0" fillId="0" borderId="0" xfId="40" applyNumberFormat="1" applyFont="1" applyAlignment="1">
      <alignment horizontal="right"/>
    </xf>
    <xf numFmtId="176" fontId="0" fillId="0" borderId="0" xfId="40" applyNumberFormat="1" applyFont="1" applyAlignment="1">
      <alignment horizontal="center" wrapText="1"/>
    </xf>
    <xf numFmtId="176" fontId="0" fillId="0" borderId="0" xfId="40" applyNumberFormat="1" applyFont="1" applyAlignment="1">
      <alignment/>
    </xf>
    <xf numFmtId="176" fontId="10" fillId="0" borderId="10" xfId="40" applyNumberFormat="1" applyFont="1" applyBorder="1" applyAlignment="1">
      <alignment horizontal="center"/>
    </xf>
    <xf numFmtId="176" fontId="75" fillId="0" borderId="10" xfId="40" applyNumberFormat="1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99">
      <selection activeCell="A78" sqref="A78"/>
    </sheetView>
  </sheetViews>
  <sheetFormatPr defaultColWidth="9.140625" defaultRowHeight="15"/>
  <cols>
    <col min="1" max="1" width="105.140625" style="32" customWidth="1"/>
    <col min="2" max="2" width="9.140625" style="32" customWidth="1"/>
    <col min="3" max="3" width="19.00390625" style="34" customWidth="1"/>
    <col min="4" max="4" width="20.140625" style="34" customWidth="1"/>
    <col min="5" max="5" width="18.8515625" style="34" customWidth="1"/>
    <col min="6" max="6" width="18.7109375" style="34" customWidth="1"/>
    <col min="7" max="16384" width="9.140625" style="32" customWidth="1"/>
  </cols>
  <sheetData>
    <row r="1" spans="1:6" ht="21" customHeight="1">
      <c r="A1" s="225" t="s">
        <v>447</v>
      </c>
      <c r="B1" s="226"/>
      <c r="C1" s="226"/>
      <c r="D1" s="226"/>
      <c r="E1" s="226"/>
      <c r="F1" s="227"/>
    </row>
    <row r="2" spans="1:6" ht="18.75" customHeight="1">
      <c r="A2" s="228" t="s">
        <v>436</v>
      </c>
      <c r="B2" s="226"/>
      <c r="C2" s="226"/>
      <c r="D2" s="226"/>
      <c r="E2" s="226"/>
      <c r="F2" s="227"/>
    </row>
    <row r="3" ht="15.75">
      <c r="A3" s="33"/>
    </row>
    <row r="4" spans="1:6" ht="15.75">
      <c r="A4" s="84" t="s">
        <v>446</v>
      </c>
      <c r="F4" s="34" t="s">
        <v>437</v>
      </c>
    </row>
    <row r="5" spans="1:6" ht="47.25">
      <c r="A5" s="35" t="s">
        <v>46</v>
      </c>
      <c r="B5" s="36" t="s">
        <v>47</v>
      </c>
      <c r="C5" s="37" t="s">
        <v>11</v>
      </c>
      <c r="D5" s="37" t="s">
        <v>12</v>
      </c>
      <c r="E5" s="37" t="s">
        <v>13</v>
      </c>
      <c r="F5" s="38" t="s">
        <v>43</v>
      </c>
    </row>
    <row r="6" spans="1:6" ht="15.75">
      <c r="A6" s="39" t="s">
        <v>48</v>
      </c>
      <c r="B6" s="40" t="s">
        <v>49</v>
      </c>
      <c r="C6" s="41">
        <f>17891022+667717</f>
        <v>18558739</v>
      </c>
      <c r="D6" s="41"/>
      <c r="E6" s="41"/>
      <c r="F6" s="41">
        <f>C6+D6+E6</f>
        <v>18558739</v>
      </c>
    </row>
    <row r="7" spans="1:6" ht="15.75">
      <c r="A7" s="39" t="s">
        <v>50</v>
      </c>
      <c r="B7" s="42" t="s">
        <v>51</v>
      </c>
      <c r="C7" s="41"/>
      <c r="D7" s="41"/>
      <c r="E7" s="41"/>
      <c r="F7" s="41">
        <f aca="true" t="shared" si="0" ref="F7:F70">C7+D7+E7</f>
        <v>0</v>
      </c>
    </row>
    <row r="8" spans="1:6" ht="15.75">
      <c r="A8" s="39" t="s">
        <v>52</v>
      </c>
      <c r="B8" s="42" t="s">
        <v>53</v>
      </c>
      <c r="C8" s="41"/>
      <c r="D8" s="41"/>
      <c r="E8" s="41"/>
      <c r="F8" s="41">
        <f t="shared" si="0"/>
        <v>0</v>
      </c>
    </row>
    <row r="9" spans="1:6" ht="15.75">
      <c r="A9" s="43" t="s">
        <v>54</v>
      </c>
      <c r="B9" s="42" t="s">
        <v>55</v>
      </c>
      <c r="C9" s="41"/>
      <c r="D9" s="41"/>
      <c r="E9" s="41"/>
      <c r="F9" s="41">
        <f t="shared" si="0"/>
        <v>0</v>
      </c>
    </row>
    <row r="10" spans="1:6" ht="15.75">
      <c r="A10" s="43" t="s">
        <v>56</v>
      </c>
      <c r="B10" s="42" t="s">
        <v>57</v>
      </c>
      <c r="C10" s="41"/>
      <c r="D10" s="41"/>
      <c r="E10" s="41"/>
      <c r="F10" s="41">
        <f t="shared" si="0"/>
        <v>0</v>
      </c>
    </row>
    <row r="11" spans="1:6" ht="15.75">
      <c r="A11" s="43" t="s">
        <v>58</v>
      </c>
      <c r="B11" s="42" t="s">
        <v>59</v>
      </c>
      <c r="C11" s="41"/>
      <c r="D11" s="41"/>
      <c r="E11" s="41"/>
      <c r="F11" s="41">
        <f t="shared" si="0"/>
        <v>0</v>
      </c>
    </row>
    <row r="12" spans="1:6" ht="15.75">
      <c r="A12" s="43" t="s">
        <v>60</v>
      </c>
      <c r="B12" s="42" t="s">
        <v>61</v>
      </c>
      <c r="C12" s="41">
        <v>819550</v>
      </c>
      <c r="D12" s="41"/>
      <c r="E12" s="41"/>
      <c r="F12" s="41">
        <f t="shared" si="0"/>
        <v>819550</v>
      </c>
    </row>
    <row r="13" spans="1:6" ht="15.75">
      <c r="A13" s="43" t="s">
        <v>62</v>
      </c>
      <c r="B13" s="42" t="s">
        <v>63</v>
      </c>
      <c r="C13" s="41"/>
      <c r="D13" s="41"/>
      <c r="E13" s="41"/>
      <c r="F13" s="41">
        <f t="shared" si="0"/>
        <v>0</v>
      </c>
    </row>
    <row r="14" spans="1:6" ht="15.75">
      <c r="A14" s="44" t="s">
        <v>64</v>
      </c>
      <c r="B14" s="42" t="s">
        <v>65</v>
      </c>
      <c r="C14" s="41">
        <v>84000</v>
      </c>
      <c r="D14" s="41"/>
      <c r="E14" s="41"/>
      <c r="F14" s="41">
        <f t="shared" si="0"/>
        <v>84000</v>
      </c>
    </row>
    <row r="15" spans="1:6" ht="15.75">
      <c r="A15" s="44" t="s">
        <v>66</v>
      </c>
      <c r="B15" s="42" t="s">
        <v>67</v>
      </c>
      <c r="C15" s="41"/>
      <c r="D15" s="41"/>
      <c r="E15" s="41"/>
      <c r="F15" s="41">
        <f t="shared" si="0"/>
        <v>0</v>
      </c>
    </row>
    <row r="16" spans="1:6" ht="15.75">
      <c r="A16" s="44" t="s">
        <v>68</v>
      </c>
      <c r="B16" s="42" t="s">
        <v>69</v>
      </c>
      <c r="C16" s="41"/>
      <c r="D16" s="41"/>
      <c r="E16" s="41"/>
      <c r="F16" s="41">
        <f t="shared" si="0"/>
        <v>0</v>
      </c>
    </row>
    <row r="17" spans="1:6" ht="15.75">
      <c r="A17" s="44" t="s">
        <v>70</v>
      </c>
      <c r="B17" s="42" t="s">
        <v>71</v>
      </c>
      <c r="C17" s="41"/>
      <c r="D17" s="41"/>
      <c r="E17" s="41"/>
      <c r="F17" s="41">
        <f t="shared" si="0"/>
        <v>0</v>
      </c>
    </row>
    <row r="18" spans="1:6" ht="15.75">
      <c r="A18" s="44" t="s">
        <v>354</v>
      </c>
      <c r="B18" s="42" t="s">
        <v>72</v>
      </c>
      <c r="C18" s="41"/>
      <c r="D18" s="41"/>
      <c r="E18" s="41"/>
      <c r="F18" s="41">
        <f t="shared" si="0"/>
        <v>0</v>
      </c>
    </row>
    <row r="19" spans="1:6" ht="15.75">
      <c r="A19" s="45" t="s">
        <v>333</v>
      </c>
      <c r="B19" s="46" t="s">
        <v>73</v>
      </c>
      <c r="C19" s="47">
        <f>SUM(C6:C18)</f>
        <v>19462289</v>
      </c>
      <c r="D19" s="47"/>
      <c r="E19" s="47"/>
      <c r="F19" s="47">
        <f t="shared" si="0"/>
        <v>19462289</v>
      </c>
    </row>
    <row r="20" spans="1:6" ht="15.75">
      <c r="A20" s="44" t="s">
        <v>74</v>
      </c>
      <c r="B20" s="42" t="s">
        <v>75</v>
      </c>
      <c r="C20" s="41">
        <v>7081848</v>
      </c>
      <c r="D20" s="41"/>
      <c r="E20" s="41"/>
      <c r="F20" s="41">
        <f t="shared" si="0"/>
        <v>7081848</v>
      </c>
    </row>
    <row r="21" spans="1:6" ht="15.75">
      <c r="A21" s="44" t="s">
        <v>76</v>
      </c>
      <c r="B21" s="42" t="s">
        <v>77</v>
      </c>
      <c r="C21" s="41">
        <v>3650700</v>
      </c>
      <c r="D21" s="41"/>
      <c r="E21" s="41"/>
      <c r="F21" s="41">
        <f t="shared" si="0"/>
        <v>3650700</v>
      </c>
    </row>
    <row r="22" spans="1:6" ht="15.75">
      <c r="A22" s="48" t="s">
        <v>78</v>
      </c>
      <c r="B22" s="42" t="s">
        <v>79</v>
      </c>
      <c r="C22" s="41"/>
      <c r="D22" s="41"/>
      <c r="E22" s="41"/>
      <c r="F22" s="41">
        <f t="shared" si="0"/>
        <v>0</v>
      </c>
    </row>
    <row r="23" spans="1:6" ht="15.75">
      <c r="A23" s="49" t="s">
        <v>334</v>
      </c>
      <c r="B23" s="46" t="s">
        <v>80</v>
      </c>
      <c r="C23" s="47">
        <f>SUM(C20:C22)</f>
        <v>10732548</v>
      </c>
      <c r="D23" s="47"/>
      <c r="E23" s="47"/>
      <c r="F23" s="47">
        <f t="shared" si="0"/>
        <v>10732548</v>
      </c>
    </row>
    <row r="24" spans="1:6" ht="15.75">
      <c r="A24" s="45" t="s">
        <v>384</v>
      </c>
      <c r="B24" s="46" t="s">
        <v>81</v>
      </c>
      <c r="C24" s="47">
        <f>SUM(C23,C19)</f>
        <v>30194837</v>
      </c>
      <c r="D24" s="47"/>
      <c r="E24" s="47"/>
      <c r="F24" s="47">
        <f t="shared" si="0"/>
        <v>30194837</v>
      </c>
    </row>
    <row r="25" spans="1:6" ht="15.75">
      <c r="A25" s="49" t="s">
        <v>355</v>
      </c>
      <c r="B25" s="46" t="s">
        <v>82</v>
      </c>
      <c r="C25" s="47">
        <v>6000989</v>
      </c>
      <c r="D25" s="47"/>
      <c r="E25" s="47"/>
      <c r="F25" s="47">
        <f t="shared" si="0"/>
        <v>6000989</v>
      </c>
    </row>
    <row r="26" spans="1:6" ht="15.75">
      <c r="A26" s="44" t="s">
        <v>83</v>
      </c>
      <c r="B26" s="42" t="s">
        <v>84</v>
      </c>
      <c r="C26" s="41"/>
      <c r="D26" s="41"/>
      <c r="E26" s="41"/>
      <c r="F26" s="41">
        <f t="shared" si="0"/>
        <v>0</v>
      </c>
    </row>
    <row r="27" spans="1:6" ht="15.75">
      <c r="A27" s="44" t="s">
        <v>85</v>
      </c>
      <c r="B27" s="42" t="s">
        <v>86</v>
      </c>
      <c r="C27" s="41">
        <v>8000000</v>
      </c>
      <c r="D27" s="41"/>
      <c r="E27" s="41"/>
      <c r="F27" s="41">
        <f t="shared" si="0"/>
        <v>8000000</v>
      </c>
    </row>
    <row r="28" spans="1:6" ht="15.75">
      <c r="A28" s="44" t="s">
        <v>87</v>
      </c>
      <c r="B28" s="42" t="s">
        <v>88</v>
      </c>
      <c r="C28" s="41">
        <v>0</v>
      </c>
      <c r="D28" s="41"/>
      <c r="E28" s="41"/>
      <c r="F28" s="41">
        <f t="shared" si="0"/>
        <v>0</v>
      </c>
    </row>
    <row r="29" spans="1:6" ht="15.75">
      <c r="A29" s="49" t="s">
        <v>335</v>
      </c>
      <c r="B29" s="46" t="s">
        <v>89</v>
      </c>
      <c r="C29" s="47">
        <f>SUM(C27:C28)</f>
        <v>8000000</v>
      </c>
      <c r="D29" s="47"/>
      <c r="E29" s="47"/>
      <c r="F29" s="47">
        <f t="shared" si="0"/>
        <v>8000000</v>
      </c>
    </row>
    <row r="30" spans="1:6" ht="15.75">
      <c r="A30" s="44" t="s">
        <v>90</v>
      </c>
      <c r="B30" s="42" t="s">
        <v>91</v>
      </c>
      <c r="C30" s="41">
        <v>925000</v>
      </c>
      <c r="D30" s="41"/>
      <c r="E30" s="41"/>
      <c r="F30" s="41">
        <f t="shared" si="0"/>
        <v>925000</v>
      </c>
    </row>
    <row r="31" spans="1:6" ht="15.75">
      <c r="A31" s="44" t="s">
        <v>92</v>
      </c>
      <c r="B31" s="42" t="s">
        <v>93</v>
      </c>
      <c r="C31" s="41">
        <v>820000</v>
      </c>
      <c r="D31" s="41"/>
      <c r="E31" s="41"/>
      <c r="F31" s="41">
        <f t="shared" si="0"/>
        <v>820000</v>
      </c>
    </row>
    <row r="32" spans="1:6" ht="15" customHeight="1">
      <c r="A32" s="49" t="s">
        <v>385</v>
      </c>
      <c r="B32" s="46" t="s">
        <v>94</v>
      </c>
      <c r="C32" s="47">
        <f>SUM(C30:C31)</f>
        <v>1745000</v>
      </c>
      <c r="D32" s="47"/>
      <c r="E32" s="47"/>
      <c r="F32" s="47">
        <f t="shared" si="0"/>
        <v>1745000</v>
      </c>
    </row>
    <row r="33" spans="1:6" ht="15.75">
      <c r="A33" s="44" t="s">
        <v>95</v>
      </c>
      <c r="B33" s="42" t="s">
        <v>96</v>
      </c>
      <c r="C33" s="41">
        <v>6000000</v>
      </c>
      <c r="D33" s="41"/>
      <c r="E33" s="41"/>
      <c r="F33" s="41">
        <f t="shared" si="0"/>
        <v>6000000</v>
      </c>
    </row>
    <row r="34" spans="1:6" ht="15.75">
      <c r="A34" s="44" t="s">
        <v>97</v>
      </c>
      <c r="B34" s="42" t="s">
        <v>98</v>
      </c>
      <c r="C34" s="41">
        <v>1131000</v>
      </c>
      <c r="D34" s="41"/>
      <c r="E34" s="41"/>
      <c r="F34" s="41">
        <f t="shared" si="0"/>
        <v>1131000</v>
      </c>
    </row>
    <row r="35" spans="1:6" ht="15.75">
      <c r="A35" s="44" t="s">
        <v>356</v>
      </c>
      <c r="B35" s="42" t="s">
        <v>99</v>
      </c>
      <c r="C35" s="41">
        <f>1800000+540000</f>
        <v>2340000</v>
      </c>
      <c r="D35" s="41"/>
      <c r="E35" s="41"/>
      <c r="F35" s="41">
        <f t="shared" si="0"/>
        <v>2340000</v>
      </c>
    </row>
    <row r="36" spans="1:6" ht="15.75">
      <c r="A36" s="44" t="s">
        <v>100</v>
      </c>
      <c r="B36" s="42" t="s">
        <v>101</v>
      </c>
      <c r="C36" s="41">
        <v>42184526</v>
      </c>
      <c r="D36" s="41"/>
      <c r="E36" s="41"/>
      <c r="F36" s="41">
        <f t="shared" si="0"/>
        <v>42184526</v>
      </c>
    </row>
    <row r="37" spans="1:6" ht="15.75">
      <c r="A37" s="50" t="s">
        <v>357</v>
      </c>
      <c r="B37" s="42" t="s">
        <v>102</v>
      </c>
      <c r="C37" s="41"/>
      <c r="D37" s="41"/>
      <c r="E37" s="41"/>
      <c r="F37" s="41">
        <f t="shared" si="0"/>
        <v>0</v>
      </c>
    </row>
    <row r="38" spans="1:6" ht="15.75">
      <c r="A38" s="48" t="s">
        <v>103</v>
      </c>
      <c r="B38" s="42" t="s">
        <v>104</v>
      </c>
      <c r="C38" s="41"/>
      <c r="D38" s="41"/>
      <c r="E38" s="41"/>
      <c r="F38" s="41">
        <f t="shared" si="0"/>
        <v>0</v>
      </c>
    </row>
    <row r="39" spans="1:6" ht="15.75">
      <c r="A39" s="44" t="s">
        <v>358</v>
      </c>
      <c r="B39" s="42" t="s">
        <v>105</v>
      </c>
      <c r="C39" s="41">
        <v>6638000</v>
      </c>
      <c r="D39" s="41"/>
      <c r="E39" s="41"/>
      <c r="F39" s="41">
        <f t="shared" si="0"/>
        <v>6638000</v>
      </c>
    </row>
    <row r="40" spans="1:6" ht="15.75">
      <c r="A40" s="49" t="s">
        <v>336</v>
      </c>
      <c r="B40" s="46" t="s">
        <v>106</v>
      </c>
      <c r="C40" s="47">
        <f>SUM(C33:C39)</f>
        <v>58293526</v>
      </c>
      <c r="D40" s="47"/>
      <c r="E40" s="47"/>
      <c r="F40" s="47">
        <f t="shared" si="0"/>
        <v>58293526</v>
      </c>
    </row>
    <row r="41" spans="1:6" ht="15.75">
      <c r="A41" s="44" t="s">
        <v>107</v>
      </c>
      <c r="B41" s="42" t="s">
        <v>108</v>
      </c>
      <c r="C41" s="41">
        <v>948000</v>
      </c>
      <c r="D41" s="41"/>
      <c r="E41" s="41"/>
      <c r="F41" s="41">
        <f t="shared" si="0"/>
        <v>948000</v>
      </c>
    </row>
    <row r="42" spans="1:6" ht="15.75">
      <c r="A42" s="44" t="s">
        <v>109</v>
      </c>
      <c r="B42" s="42" t="s">
        <v>110</v>
      </c>
      <c r="C42" s="41">
        <v>500000</v>
      </c>
      <c r="D42" s="41"/>
      <c r="E42" s="41"/>
      <c r="F42" s="41">
        <f t="shared" si="0"/>
        <v>500000</v>
      </c>
    </row>
    <row r="43" spans="1:6" ht="15.75">
      <c r="A43" s="49" t="s">
        <v>337</v>
      </c>
      <c r="B43" s="46" t="s">
        <v>111</v>
      </c>
      <c r="C43" s="47">
        <f>SUM(C41:C42)</f>
        <v>1448000</v>
      </c>
      <c r="D43" s="47"/>
      <c r="E43" s="47"/>
      <c r="F43" s="47">
        <f t="shared" si="0"/>
        <v>1448000</v>
      </c>
    </row>
    <row r="44" spans="1:6" ht="15.75">
      <c r="A44" s="44" t="s">
        <v>112</v>
      </c>
      <c r="B44" s="42" t="s">
        <v>113</v>
      </c>
      <c r="C44" s="41">
        <v>15514766</v>
      </c>
      <c r="D44" s="41"/>
      <c r="E44" s="41"/>
      <c r="F44" s="41">
        <f t="shared" si="0"/>
        <v>15514766</v>
      </c>
    </row>
    <row r="45" spans="1:6" ht="15.75">
      <c r="A45" s="44" t="s">
        <v>114</v>
      </c>
      <c r="B45" s="42" t="s">
        <v>115</v>
      </c>
      <c r="C45" s="41">
        <v>340000</v>
      </c>
      <c r="D45" s="41"/>
      <c r="E45" s="41"/>
      <c r="F45" s="41">
        <f t="shared" si="0"/>
        <v>340000</v>
      </c>
    </row>
    <row r="46" spans="1:6" ht="15.75">
      <c r="A46" s="44" t="s">
        <v>359</v>
      </c>
      <c r="B46" s="42" t="s">
        <v>116</v>
      </c>
      <c r="C46" s="41"/>
      <c r="D46" s="41"/>
      <c r="E46" s="41"/>
      <c r="F46" s="41">
        <f t="shared" si="0"/>
        <v>0</v>
      </c>
    </row>
    <row r="47" spans="1:6" ht="15.75">
      <c r="A47" s="44" t="s">
        <v>360</v>
      </c>
      <c r="B47" s="42" t="s">
        <v>117</v>
      </c>
      <c r="C47" s="41"/>
      <c r="D47" s="41"/>
      <c r="E47" s="41"/>
      <c r="F47" s="41">
        <f t="shared" si="0"/>
        <v>0</v>
      </c>
    </row>
    <row r="48" spans="1:6" ht="15.75">
      <c r="A48" s="44" t="s">
        <v>118</v>
      </c>
      <c r="B48" s="42" t="s">
        <v>119</v>
      </c>
      <c r="C48" s="41">
        <v>397573</v>
      </c>
      <c r="D48" s="41"/>
      <c r="E48" s="41"/>
      <c r="F48" s="41">
        <f t="shared" si="0"/>
        <v>397573</v>
      </c>
    </row>
    <row r="49" spans="1:6" ht="15.75">
      <c r="A49" s="49" t="s">
        <v>338</v>
      </c>
      <c r="B49" s="46" t="s">
        <v>120</v>
      </c>
      <c r="C49" s="47">
        <f>SUM(C44:C48)</f>
        <v>16252339</v>
      </c>
      <c r="D49" s="47"/>
      <c r="E49" s="47"/>
      <c r="F49" s="47">
        <f t="shared" si="0"/>
        <v>16252339</v>
      </c>
    </row>
    <row r="50" spans="1:6" ht="15.75">
      <c r="A50" s="49" t="s">
        <v>339</v>
      </c>
      <c r="B50" s="46" t="s">
        <v>121</v>
      </c>
      <c r="C50" s="47">
        <f>SUM(C49,C43,C40,C32,C29)</f>
        <v>85738865</v>
      </c>
      <c r="D50" s="47"/>
      <c r="E50" s="47"/>
      <c r="F50" s="47">
        <f t="shared" si="0"/>
        <v>85738865</v>
      </c>
    </row>
    <row r="51" spans="1:6" ht="15.75">
      <c r="A51" s="51" t="s">
        <v>122</v>
      </c>
      <c r="B51" s="42" t="s">
        <v>123</v>
      </c>
      <c r="C51" s="41"/>
      <c r="D51" s="41"/>
      <c r="E51" s="41"/>
      <c r="F51" s="41">
        <f t="shared" si="0"/>
        <v>0</v>
      </c>
    </row>
    <row r="52" spans="1:6" ht="15.75">
      <c r="A52" s="51" t="s">
        <v>340</v>
      </c>
      <c r="B52" s="42" t="s">
        <v>124</v>
      </c>
      <c r="C52" s="41"/>
      <c r="D52" s="41"/>
      <c r="E52" s="41"/>
      <c r="F52" s="41">
        <f t="shared" si="0"/>
        <v>0</v>
      </c>
    </row>
    <row r="53" spans="1:6" ht="15.75">
      <c r="A53" s="52" t="s">
        <v>361</v>
      </c>
      <c r="B53" s="42" t="s">
        <v>125</v>
      </c>
      <c r="C53" s="41"/>
      <c r="D53" s="41"/>
      <c r="E53" s="41"/>
      <c r="F53" s="41">
        <f t="shared" si="0"/>
        <v>0</v>
      </c>
    </row>
    <row r="54" spans="1:6" ht="15.75">
      <c r="A54" s="52" t="s">
        <v>362</v>
      </c>
      <c r="B54" s="42" t="s">
        <v>126</v>
      </c>
      <c r="C54" s="41"/>
      <c r="D54" s="41"/>
      <c r="E54" s="41"/>
      <c r="F54" s="41">
        <f t="shared" si="0"/>
        <v>0</v>
      </c>
    </row>
    <row r="55" spans="1:6" ht="15.75">
      <c r="A55" s="52" t="s">
        <v>363</v>
      </c>
      <c r="B55" s="42" t="s">
        <v>127</v>
      </c>
      <c r="C55" s="41"/>
      <c r="D55" s="41"/>
      <c r="E55" s="41"/>
      <c r="F55" s="41">
        <f t="shared" si="0"/>
        <v>0</v>
      </c>
    </row>
    <row r="56" spans="1:6" ht="15.75">
      <c r="A56" s="51" t="s">
        <v>364</v>
      </c>
      <c r="B56" s="42" t="s">
        <v>128</v>
      </c>
      <c r="C56" s="41"/>
      <c r="D56" s="41"/>
      <c r="E56" s="41"/>
      <c r="F56" s="41">
        <f t="shared" si="0"/>
        <v>0</v>
      </c>
    </row>
    <row r="57" spans="1:6" ht="15.75">
      <c r="A57" s="51" t="s">
        <v>365</v>
      </c>
      <c r="B57" s="42" t="s">
        <v>129</v>
      </c>
      <c r="C57" s="41"/>
      <c r="D57" s="41"/>
      <c r="E57" s="41"/>
      <c r="F57" s="41">
        <f t="shared" si="0"/>
        <v>0</v>
      </c>
    </row>
    <row r="58" spans="1:6" ht="15.75">
      <c r="A58" s="51" t="s">
        <v>366</v>
      </c>
      <c r="B58" s="42" t="s">
        <v>130</v>
      </c>
      <c r="C58" s="41">
        <v>5125900</v>
      </c>
      <c r="D58" s="41"/>
      <c r="E58" s="41"/>
      <c r="F58" s="41">
        <f t="shared" si="0"/>
        <v>5125900</v>
      </c>
    </row>
    <row r="59" spans="1:6" ht="15.75">
      <c r="A59" s="53" t="s">
        <v>341</v>
      </c>
      <c r="B59" s="46" t="s">
        <v>131</v>
      </c>
      <c r="C59" s="47">
        <f>SUM(C51:C58)</f>
        <v>5125900</v>
      </c>
      <c r="D59" s="47"/>
      <c r="E59" s="47"/>
      <c r="F59" s="47">
        <f t="shared" si="0"/>
        <v>5125900</v>
      </c>
    </row>
    <row r="60" spans="1:6" ht="15.75">
      <c r="A60" s="54" t="s">
        <v>367</v>
      </c>
      <c r="B60" s="42" t="s">
        <v>132</v>
      </c>
      <c r="C60" s="41"/>
      <c r="D60" s="41"/>
      <c r="E60" s="41"/>
      <c r="F60" s="41">
        <f t="shared" si="0"/>
        <v>0</v>
      </c>
    </row>
    <row r="61" spans="1:6" ht="15.75">
      <c r="A61" s="54" t="s">
        <v>133</v>
      </c>
      <c r="B61" s="42" t="s">
        <v>134</v>
      </c>
      <c r="C61" s="41"/>
      <c r="D61" s="41"/>
      <c r="E61" s="41"/>
      <c r="F61" s="41">
        <f t="shared" si="0"/>
        <v>0</v>
      </c>
    </row>
    <row r="62" spans="1:6" ht="15.75">
      <c r="A62" s="54" t="s">
        <v>135</v>
      </c>
      <c r="B62" s="42" t="s">
        <v>136</v>
      </c>
      <c r="C62" s="41"/>
      <c r="D62" s="41"/>
      <c r="E62" s="41"/>
      <c r="F62" s="41">
        <f t="shared" si="0"/>
        <v>0</v>
      </c>
    </row>
    <row r="63" spans="1:6" ht="15.75">
      <c r="A63" s="54" t="s">
        <v>342</v>
      </c>
      <c r="B63" s="42" t="s">
        <v>137</v>
      </c>
      <c r="C63" s="41"/>
      <c r="D63" s="41"/>
      <c r="E63" s="41"/>
      <c r="F63" s="41">
        <f t="shared" si="0"/>
        <v>0</v>
      </c>
    </row>
    <row r="64" spans="1:6" ht="15.75">
      <c r="A64" s="54" t="s">
        <v>368</v>
      </c>
      <c r="B64" s="42" t="s">
        <v>138</v>
      </c>
      <c r="C64" s="41"/>
      <c r="D64" s="41"/>
      <c r="E64" s="41"/>
      <c r="F64" s="41">
        <f t="shared" si="0"/>
        <v>0</v>
      </c>
    </row>
    <row r="65" spans="1:6" ht="15.75">
      <c r="A65" s="54" t="s">
        <v>343</v>
      </c>
      <c r="B65" s="42" t="s">
        <v>139</v>
      </c>
      <c r="C65" s="41">
        <v>88339754</v>
      </c>
      <c r="D65" s="41"/>
      <c r="E65" s="41"/>
      <c r="F65" s="41">
        <f t="shared" si="0"/>
        <v>88339754</v>
      </c>
    </row>
    <row r="66" spans="1:6" ht="15.75">
      <c r="A66" s="54" t="s">
        <v>369</v>
      </c>
      <c r="B66" s="42" t="s">
        <v>140</v>
      </c>
      <c r="C66" s="41"/>
      <c r="D66" s="41"/>
      <c r="E66" s="41"/>
      <c r="F66" s="41">
        <f t="shared" si="0"/>
        <v>0</v>
      </c>
    </row>
    <row r="67" spans="1:6" ht="15.75">
      <c r="A67" s="54" t="s">
        <v>370</v>
      </c>
      <c r="B67" s="42" t="s">
        <v>141</v>
      </c>
      <c r="C67" s="41">
        <v>1566513</v>
      </c>
      <c r="D67" s="41"/>
      <c r="E67" s="41"/>
      <c r="F67" s="41">
        <v>1566513</v>
      </c>
    </row>
    <row r="68" spans="1:6" ht="15.75">
      <c r="A68" s="54" t="s">
        <v>142</v>
      </c>
      <c r="B68" s="42" t="s">
        <v>143</v>
      </c>
      <c r="C68" s="41"/>
      <c r="D68" s="41"/>
      <c r="E68" s="41"/>
      <c r="F68" s="41">
        <f t="shared" si="0"/>
        <v>0</v>
      </c>
    </row>
    <row r="69" spans="1:6" ht="15.75">
      <c r="A69" s="55" t="s">
        <v>144</v>
      </c>
      <c r="B69" s="42" t="s">
        <v>145</v>
      </c>
      <c r="C69" s="41"/>
      <c r="D69" s="41"/>
      <c r="E69" s="41"/>
      <c r="F69" s="41">
        <f t="shared" si="0"/>
        <v>0</v>
      </c>
    </row>
    <row r="70" spans="1:6" ht="15.75">
      <c r="A70" s="54" t="s">
        <v>371</v>
      </c>
      <c r="B70" s="42" t="s">
        <v>147</v>
      </c>
      <c r="C70" s="41"/>
      <c r="D70" s="41"/>
      <c r="E70" s="41"/>
      <c r="F70" s="41">
        <f t="shared" si="0"/>
        <v>0</v>
      </c>
    </row>
    <row r="71" spans="1:6" ht="15.75">
      <c r="A71" s="55" t="s">
        <v>20</v>
      </c>
      <c r="B71" s="42" t="s">
        <v>148</v>
      </c>
      <c r="C71" s="41"/>
      <c r="D71" s="41"/>
      <c r="E71" s="41"/>
      <c r="F71" s="41">
        <f aca="true" t="shared" si="1" ref="F71:F121">C71+D71+E71</f>
        <v>0</v>
      </c>
    </row>
    <row r="72" spans="1:6" ht="15.75">
      <c r="A72" s="55" t="s">
        <v>21</v>
      </c>
      <c r="B72" s="42" t="s">
        <v>148</v>
      </c>
      <c r="C72" s="41"/>
      <c r="D72" s="41">
        <v>500000</v>
      </c>
      <c r="E72" s="41"/>
      <c r="F72" s="41">
        <v>500000</v>
      </c>
    </row>
    <row r="73" spans="1:6" ht="15.75">
      <c r="A73" s="53" t="s">
        <v>344</v>
      </c>
      <c r="B73" s="46" t="s">
        <v>149</v>
      </c>
      <c r="C73" s="47">
        <f>C65+C67</f>
        <v>89906267</v>
      </c>
      <c r="D73" s="47">
        <f>SUM(D60:D72)</f>
        <v>500000</v>
      </c>
      <c r="E73" s="47"/>
      <c r="F73" s="47">
        <f t="shared" si="1"/>
        <v>90406267</v>
      </c>
    </row>
    <row r="74" spans="1:6" ht="15.75">
      <c r="A74" s="80" t="s">
        <v>10</v>
      </c>
      <c r="B74" s="81"/>
      <c r="C74" s="82">
        <f>C73+C59+C50+C25+C24</f>
        <v>216966858</v>
      </c>
      <c r="D74" s="82">
        <f>D73+D59+D50+D25+D24</f>
        <v>500000</v>
      </c>
      <c r="E74" s="82">
        <f>E73+E59+E50+E25+E24</f>
        <v>0</v>
      </c>
      <c r="F74" s="82">
        <f>F73+F59+F50+F25+F24</f>
        <v>217466858</v>
      </c>
    </row>
    <row r="75" spans="1:6" ht="15.75">
      <c r="A75" s="56" t="s">
        <v>150</v>
      </c>
      <c r="B75" s="42" t="s">
        <v>151</v>
      </c>
      <c r="C75" s="41"/>
      <c r="D75" s="41"/>
      <c r="E75" s="41"/>
      <c r="F75" s="41">
        <f t="shared" si="1"/>
        <v>0</v>
      </c>
    </row>
    <row r="76" spans="1:6" ht="15.75">
      <c r="A76" s="56" t="s">
        <v>372</v>
      </c>
      <c r="B76" s="42" t="s">
        <v>152</v>
      </c>
      <c r="C76" s="41"/>
      <c r="D76" s="41"/>
      <c r="E76" s="41"/>
      <c r="F76" s="41">
        <f t="shared" si="1"/>
        <v>0</v>
      </c>
    </row>
    <row r="77" spans="1:6" ht="15.75">
      <c r="A77" s="56" t="s">
        <v>153</v>
      </c>
      <c r="B77" s="42" t="s">
        <v>154</v>
      </c>
      <c r="C77" s="41"/>
      <c r="D77" s="41"/>
      <c r="E77" s="41"/>
      <c r="F77" s="41">
        <f t="shared" si="1"/>
        <v>0</v>
      </c>
    </row>
    <row r="78" spans="1:6" ht="15.75">
      <c r="A78" s="56" t="s">
        <v>155</v>
      </c>
      <c r="B78" s="42" t="s">
        <v>156</v>
      </c>
      <c r="C78" s="41">
        <v>22584323</v>
      </c>
      <c r="D78" s="41"/>
      <c r="E78" s="41"/>
      <c r="F78" s="41">
        <f t="shared" si="1"/>
        <v>22584323</v>
      </c>
    </row>
    <row r="79" spans="1:6" ht="15.75">
      <c r="A79" s="48" t="s">
        <v>157</v>
      </c>
      <c r="B79" s="42" t="s">
        <v>158</v>
      </c>
      <c r="C79" s="41"/>
      <c r="D79" s="41"/>
      <c r="E79" s="41"/>
      <c r="F79" s="41">
        <f t="shared" si="1"/>
        <v>0</v>
      </c>
    </row>
    <row r="80" spans="1:6" ht="15.75">
      <c r="A80" s="48" t="s">
        <v>159</v>
      </c>
      <c r="B80" s="42" t="s">
        <v>160</v>
      </c>
      <c r="C80" s="41"/>
      <c r="D80" s="41"/>
      <c r="E80" s="41"/>
      <c r="F80" s="41">
        <f t="shared" si="1"/>
        <v>0</v>
      </c>
    </row>
    <row r="81" spans="1:6" ht="15.75">
      <c r="A81" s="48" t="s">
        <v>161</v>
      </c>
      <c r="B81" s="42" t="s">
        <v>162</v>
      </c>
      <c r="C81" s="41">
        <v>6097767</v>
      </c>
      <c r="D81" s="41"/>
      <c r="E81" s="41"/>
      <c r="F81" s="41">
        <f t="shared" si="1"/>
        <v>6097767</v>
      </c>
    </row>
    <row r="82" spans="1:6" ht="15.75">
      <c r="A82" s="57" t="s">
        <v>345</v>
      </c>
      <c r="B82" s="46" t="s">
        <v>163</v>
      </c>
      <c r="C82" s="47">
        <f>SUM(C75:C81)</f>
        <v>28682090</v>
      </c>
      <c r="D82" s="47"/>
      <c r="E82" s="47"/>
      <c r="F82" s="47">
        <f t="shared" si="1"/>
        <v>28682090</v>
      </c>
    </row>
    <row r="83" spans="1:6" ht="15.75">
      <c r="A83" s="51" t="s">
        <v>164</v>
      </c>
      <c r="B83" s="42" t="s">
        <v>165</v>
      </c>
      <c r="C83" s="41">
        <v>227018141</v>
      </c>
      <c r="D83" s="41"/>
      <c r="E83" s="41"/>
      <c r="F83" s="41">
        <f t="shared" si="1"/>
        <v>227018141</v>
      </c>
    </row>
    <row r="84" spans="1:6" ht="15.75">
      <c r="A84" s="51" t="s">
        <v>166</v>
      </c>
      <c r="B84" s="42" t="s">
        <v>167</v>
      </c>
      <c r="C84" s="41"/>
      <c r="D84" s="41"/>
      <c r="E84" s="41"/>
      <c r="F84" s="41">
        <f t="shared" si="1"/>
        <v>0</v>
      </c>
    </row>
    <row r="85" spans="1:6" ht="15.75">
      <c r="A85" s="51" t="s">
        <v>168</v>
      </c>
      <c r="B85" s="42" t="s">
        <v>169</v>
      </c>
      <c r="C85" s="41"/>
      <c r="D85" s="41"/>
      <c r="E85" s="41"/>
      <c r="F85" s="41">
        <f t="shared" si="1"/>
        <v>0</v>
      </c>
    </row>
    <row r="86" spans="1:6" ht="15.75">
      <c r="A86" s="51" t="s">
        <v>170</v>
      </c>
      <c r="B86" s="42" t="s">
        <v>171</v>
      </c>
      <c r="C86" s="41">
        <v>61294899</v>
      </c>
      <c r="D86" s="41"/>
      <c r="E86" s="41"/>
      <c r="F86" s="41">
        <f t="shared" si="1"/>
        <v>61294899</v>
      </c>
    </row>
    <row r="87" spans="1:6" ht="15.75">
      <c r="A87" s="53" t="s">
        <v>346</v>
      </c>
      <c r="B87" s="46" t="s">
        <v>172</v>
      </c>
      <c r="C87" s="47">
        <f>SUM(C83:C86)</f>
        <v>288313040</v>
      </c>
      <c r="D87" s="47"/>
      <c r="E87" s="47"/>
      <c r="F87" s="47">
        <f t="shared" si="1"/>
        <v>288313040</v>
      </c>
    </row>
    <row r="88" spans="1:6" ht="15.75">
      <c r="A88" s="51" t="s">
        <v>173</v>
      </c>
      <c r="B88" s="42" t="s">
        <v>174</v>
      </c>
      <c r="C88" s="41"/>
      <c r="D88" s="41"/>
      <c r="E88" s="41"/>
      <c r="F88" s="41">
        <f t="shared" si="1"/>
        <v>0</v>
      </c>
    </row>
    <row r="89" spans="1:6" ht="15.75">
      <c r="A89" s="51" t="s">
        <v>373</v>
      </c>
      <c r="B89" s="42" t="s">
        <v>175</v>
      </c>
      <c r="C89" s="41"/>
      <c r="D89" s="41"/>
      <c r="E89" s="41"/>
      <c r="F89" s="41">
        <f t="shared" si="1"/>
        <v>0</v>
      </c>
    </row>
    <row r="90" spans="1:6" ht="15.75">
      <c r="A90" s="51" t="s">
        <v>374</v>
      </c>
      <c r="B90" s="42" t="s">
        <v>176</v>
      </c>
      <c r="C90" s="41"/>
      <c r="D90" s="41"/>
      <c r="E90" s="41"/>
      <c r="F90" s="41">
        <f t="shared" si="1"/>
        <v>0</v>
      </c>
    </row>
    <row r="91" spans="1:6" ht="15.75">
      <c r="A91" s="51" t="s">
        <v>375</v>
      </c>
      <c r="B91" s="42" t="s">
        <v>177</v>
      </c>
      <c r="C91" s="41"/>
      <c r="D91" s="41"/>
      <c r="E91" s="41"/>
      <c r="F91" s="41">
        <f t="shared" si="1"/>
        <v>0</v>
      </c>
    </row>
    <row r="92" spans="1:6" ht="15.75">
      <c r="A92" s="51" t="s">
        <v>376</v>
      </c>
      <c r="B92" s="42" t="s">
        <v>178</v>
      </c>
      <c r="C92" s="41"/>
      <c r="D92" s="41"/>
      <c r="E92" s="41"/>
      <c r="F92" s="41">
        <f t="shared" si="1"/>
        <v>0</v>
      </c>
    </row>
    <row r="93" spans="1:6" ht="15.75">
      <c r="A93" s="51" t="s">
        <v>377</v>
      </c>
      <c r="B93" s="42" t="s">
        <v>179</v>
      </c>
      <c r="C93" s="41"/>
      <c r="D93" s="41"/>
      <c r="E93" s="41"/>
      <c r="F93" s="41">
        <f t="shared" si="1"/>
        <v>0</v>
      </c>
    </row>
    <row r="94" spans="1:6" ht="15.75">
      <c r="A94" s="51" t="s">
        <v>180</v>
      </c>
      <c r="B94" s="42" t="s">
        <v>181</v>
      </c>
      <c r="C94" s="41"/>
      <c r="D94" s="41"/>
      <c r="E94" s="41"/>
      <c r="F94" s="41">
        <f t="shared" si="1"/>
        <v>0</v>
      </c>
    </row>
    <row r="95" spans="1:6" ht="15.75">
      <c r="A95" s="51" t="s">
        <v>378</v>
      </c>
      <c r="B95" s="42" t="s">
        <v>182</v>
      </c>
      <c r="C95" s="41"/>
      <c r="D95" s="41"/>
      <c r="E95" s="41"/>
      <c r="F95" s="41">
        <f t="shared" si="1"/>
        <v>0</v>
      </c>
    </row>
    <row r="96" spans="1:6" ht="15.75">
      <c r="A96" s="53" t="s">
        <v>347</v>
      </c>
      <c r="B96" s="46" t="s">
        <v>183</v>
      </c>
      <c r="C96" s="41"/>
      <c r="D96" s="41"/>
      <c r="E96" s="41"/>
      <c r="F96" s="41">
        <f t="shared" si="1"/>
        <v>0</v>
      </c>
    </row>
    <row r="97" spans="1:6" ht="15.75">
      <c r="A97" s="80" t="s">
        <v>442</v>
      </c>
      <c r="B97" s="81"/>
      <c r="C97" s="82">
        <f>C87+C82</f>
        <v>316995130</v>
      </c>
      <c r="D97" s="82">
        <f>D96+D87+D82</f>
        <v>0</v>
      </c>
      <c r="E97" s="82">
        <f>E96+E87+E82</f>
        <v>0</v>
      </c>
      <c r="F97" s="82">
        <f>F96+F87+F82</f>
        <v>316995130</v>
      </c>
    </row>
    <row r="98" spans="1:6" ht="15.75">
      <c r="A98" s="26" t="s">
        <v>386</v>
      </c>
      <c r="B98" s="27" t="s">
        <v>184</v>
      </c>
      <c r="C98" s="47">
        <f>C97+C74</f>
        <v>533961988</v>
      </c>
      <c r="D98" s="47">
        <f>D96+D87+D82+D74</f>
        <v>500000</v>
      </c>
      <c r="E98" s="47"/>
      <c r="F98" s="47">
        <f t="shared" si="1"/>
        <v>534461988</v>
      </c>
    </row>
    <row r="99" spans="1:25" ht="15.75">
      <c r="A99" s="51" t="s">
        <v>379</v>
      </c>
      <c r="B99" s="44" t="s">
        <v>185</v>
      </c>
      <c r="C99" s="58"/>
      <c r="D99" s="58"/>
      <c r="E99" s="58"/>
      <c r="F99" s="41">
        <f t="shared" si="1"/>
        <v>0</v>
      </c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60"/>
      <c r="Y99" s="60"/>
    </row>
    <row r="100" spans="1:25" ht="15.75">
      <c r="A100" s="51" t="s">
        <v>186</v>
      </c>
      <c r="B100" s="44" t="s">
        <v>187</v>
      </c>
      <c r="C100" s="58"/>
      <c r="D100" s="58"/>
      <c r="E100" s="58"/>
      <c r="F100" s="41">
        <f t="shared" si="1"/>
        <v>0</v>
      </c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60"/>
      <c r="Y100" s="60"/>
    </row>
    <row r="101" spans="1:25" ht="15.75">
      <c r="A101" s="51" t="s">
        <v>380</v>
      </c>
      <c r="B101" s="44" t="s">
        <v>188</v>
      </c>
      <c r="C101" s="58"/>
      <c r="D101" s="58"/>
      <c r="E101" s="58"/>
      <c r="F101" s="41">
        <f t="shared" si="1"/>
        <v>0</v>
      </c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60"/>
      <c r="Y101" s="60"/>
    </row>
    <row r="102" spans="1:25" ht="15.75">
      <c r="A102" s="53" t="s">
        <v>348</v>
      </c>
      <c r="B102" s="49" t="s">
        <v>189</v>
      </c>
      <c r="C102" s="61">
        <f>SUM(C99:C101)</f>
        <v>0</v>
      </c>
      <c r="D102" s="61"/>
      <c r="E102" s="61"/>
      <c r="F102" s="41">
        <f t="shared" si="1"/>
        <v>0</v>
      </c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0"/>
      <c r="Y102" s="60"/>
    </row>
    <row r="103" spans="1:25" ht="15.75">
      <c r="A103" s="63" t="s">
        <v>381</v>
      </c>
      <c r="B103" s="44" t="s">
        <v>190</v>
      </c>
      <c r="C103" s="64"/>
      <c r="D103" s="64"/>
      <c r="E103" s="64"/>
      <c r="F103" s="41">
        <f t="shared" si="1"/>
        <v>0</v>
      </c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0"/>
      <c r="Y103" s="60"/>
    </row>
    <row r="104" spans="1:25" ht="15.75">
      <c r="A104" s="63" t="s">
        <v>351</v>
      </c>
      <c r="B104" s="44" t="s">
        <v>191</v>
      </c>
      <c r="C104" s="64"/>
      <c r="D104" s="64"/>
      <c r="E104" s="64"/>
      <c r="F104" s="41">
        <f t="shared" si="1"/>
        <v>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0"/>
      <c r="Y104" s="60"/>
    </row>
    <row r="105" spans="1:25" ht="15.75">
      <c r="A105" s="51" t="s">
        <v>192</v>
      </c>
      <c r="B105" s="44" t="s">
        <v>193</v>
      </c>
      <c r="C105" s="66"/>
      <c r="D105" s="66"/>
      <c r="E105" s="66"/>
      <c r="F105" s="41">
        <f t="shared" si="1"/>
        <v>0</v>
      </c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60"/>
      <c r="Y105" s="60"/>
    </row>
    <row r="106" spans="1:25" ht="15.75">
      <c r="A106" s="51" t="s">
        <v>382</v>
      </c>
      <c r="B106" s="44" t="s">
        <v>194</v>
      </c>
      <c r="C106" s="66"/>
      <c r="D106" s="66"/>
      <c r="E106" s="66"/>
      <c r="F106" s="41">
        <f t="shared" si="1"/>
        <v>0</v>
      </c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60"/>
      <c r="Y106" s="60"/>
    </row>
    <row r="107" spans="1:25" ht="15.75">
      <c r="A107" s="67" t="s">
        <v>349</v>
      </c>
      <c r="B107" s="49" t="s">
        <v>195</v>
      </c>
      <c r="C107" s="68">
        <f>SUM(C103:C106)</f>
        <v>0</v>
      </c>
      <c r="D107" s="68"/>
      <c r="E107" s="68"/>
      <c r="F107" s="41">
        <f t="shared" si="1"/>
        <v>0</v>
      </c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0"/>
      <c r="Y107" s="60"/>
    </row>
    <row r="108" spans="1:25" ht="15.75">
      <c r="A108" s="63" t="s">
        <v>196</v>
      </c>
      <c r="B108" s="44" t="s">
        <v>197</v>
      </c>
      <c r="C108" s="64"/>
      <c r="D108" s="64"/>
      <c r="E108" s="64"/>
      <c r="F108" s="41">
        <f t="shared" si="1"/>
        <v>0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0"/>
      <c r="Y108" s="60"/>
    </row>
    <row r="109" spans="1:25" ht="15.75">
      <c r="A109" s="63" t="s">
        <v>198</v>
      </c>
      <c r="B109" s="44" t="s">
        <v>199</v>
      </c>
      <c r="C109" s="64">
        <v>6194628</v>
      </c>
      <c r="D109" s="64"/>
      <c r="E109" s="64"/>
      <c r="F109" s="41">
        <f t="shared" si="1"/>
        <v>6194628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0"/>
      <c r="Y109" s="60"/>
    </row>
    <row r="110" spans="1:25" ht="15.75">
      <c r="A110" s="67" t="s">
        <v>200</v>
      </c>
      <c r="B110" s="49" t="s">
        <v>201</v>
      </c>
      <c r="C110" s="64">
        <v>63714850</v>
      </c>
      <c r="D110" s="64"/>
      <c r="E110" s="64"/>
      <c r="F110" s="41">
        <f t="shared" si="1"/>
        <v>63714850</v>
      </c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0"/>
      <c r="Y110" s="60"/>
    </row>
    <row r="111" spans="1:25" ht="15.75">
      <c r="A111" s="63" t="s">
        <v>202</v>
      </c>
      <c r="B111" s="44" t="s">
        <v>203</v>
      </c>
      <c r="C111" s="64"/>
      <c r="D111" s="64"/>
      <c r="E111" s="64"/>
      <c r="F111" s="41">
        <f t="shared" si="1"/>
        <v>0</v>
      </c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0"/>
      <c r="Y111" s="60"/>
    </row>
    <row r="112" spans="1:25" ht="15.75">
      <c r="A112" s="63" t="s">
        <v>204</v>
      </c>
      <c r="B112" s="44" t="s">
        <v>205</v>
      </c>
      <c r="C112" s="64"/>
      <c r="D112" s="64"/>
      <c r="E112" s="64"/>
      <c r="F112" s="41">
        <f t="shared" si="1"/>
        <v>0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0"/>
      <c r="Y112" s="60"/>
    </row>
    <row r="113" spans="1:25" ht="15.75">
      <c r="A113" s="63" t="s">
        <v>206</v>
      </c>
      <c r="B113" s="44" t="s">
        <v>207</v>
      </c>
      <c r="C113" s="64"/>
      <c r="D113" s="64"/>
      <c r="E113" s="64"/>
      <c r="F113" s="41">
        <f t="shared" si="1"/>
        <v>0</v>
      </c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0"/>
      <c r="Y113" s="60"/>
    </row>
    <row r="114" spans="1:25" ht="15.75">
      <c r="A114" s="67" t="s">
        <v>350</v>
      </c>
      <c r="B114" s="49" t="s">
        <v>208</v>
      </c>
      <c r="C114" s="68">
        <f>SUM(C102+C107+C108+C109+C110+C111+C112+C113)</f>
        <v>69909478</v>
      </c>
      <c r="D114" s="68"/>
      <c r="E114" s="68"/>
      <c r="F114" s="41">
        <f t="shared" si="1"/>
        <v>69909478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0"/>
      <c r="Y114" s="60"/>
    </row>
    <row r="115" spans="1:25" ht="15.75">
      <c r="A115" s="63" t="s">
        <v>209</v>
      </c>
      <c r="B115" s="44" t="s">
        <v>210</v>
      </c>
      <c r="C115" s="64"/>
      <c r="D115" s="64"/>
      <c r="E115" s="64"/>
      <c r="F115" s="41">
        <f t="shared" si="1"/>
        <v>0</v>
      </c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0"/>
      <c r="Y115" s="60"/>
    </row>
    <row r="116" spans="1:25" ht="15.75">
      <c r="A116" s="51" t="s">
        <v>211</v>
      </c>
      <c r="B116" s="44" t="s">
        <v>212</v>
      </c>
      <c r="C116" s="66"/>
      <c r="D116" s="66"/>
      <c r="E116" s="66"/>
      <c r="F116" s="41">
        <f t="shared" si="1"/>
        <v>0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60"/>
      <c r="Y116" s="60"/>
    </row>
    <row r="117" spans="1:25" ht="15.75">
      <c r="A117" s="63" t="s">
        <v>383</v>
      </c>
      <c r="B117" s="44" t="s">
        <v>213</v>
      </c>
      <c r="C117" s="64"/>
      <c r="D117" s="64"/>
      <c r="E117" s="64"/>
      <c r="F117" s="41">
        <f t="shared" si="1"/>
        <v>0</v>
      </c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0"/>
      <c r="Y117" s="60"/>
    </row>
    <row r="118" spans="1:25" ht="15.75">
      <c r="A118" s="63" t="s">
        <v>352</v>
      </c>
      <c r="B118" s="44" t="s">
        <v>214</v>
      </c>
      <c r="C118" s="64"/>
      <c r="D118" s="64"/>
      <c r="E118" s="64"/>
      <c r="F118" s="41">
        <f t="shared" si="1"/>
        <v>0</v>
      </c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0"/>
      <c r="Y118" s="60"/>
    </row>
    <row r="119" spans="1:25" ht="15.75">
      <c r="A119" s="67" t="s">
        <v>353</v>
      </c>
      <c r="B119" s="49" t="s">
        <v>215</v>
      </c>
      <c r="C119" s="68">
        <f>SUM(C115:C118)</f>
        <v>0</v>
      </c>
      <c r="D119" s="68"/>
      <c r="E119" s="68"/>
      <c r="F119" s="41">
        <f t="shared" si="1"/>
        <v>0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0"/>
      <c r="Y119" s="60"/>
    </row>
    <row r="120" spans="1:25" ht="15.75">
      <c r="A120" s="51" t="s">
        <v>216</v>
      </c>
      <c r="B120" s="44" t="s">
        <v>217</v>
      </c>
      <c r="C120" s="66"/>
      <c r="D120" s="66"/>
      <c r="E120" s="66"/>
      <c r="F120" s="41">
        <f t="shared" si="1"/>
        <v>0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60"/>
      <c r="Y120" s="60"/>
    </row>
    <row r="121" spans="1:25" ht="15.75">
      <c r="A121" s="28" t="s">
        <v>387</v>
      </c>
      <c r="B121" s="29" t="s">
        <v>218</v>
      </c>
      <c r="C121" s="68">
        <f>SUM(C114+C119)</f>
        <v>69909478</v>
      </c>
      <c r="D121" s="68"/>
      <c r="E121" s="68"/>
      <c r="F121" s="41">
        <f t="shared" si="1"/>
        <v>69909478</v>
      </c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0"/>
      <c r="Y121" s="60"/>
    </row>
    <row r="122" spans="1:25" ht="15.75">
      <c r="A122" s="30" t="s">
        <v>443</v>
      </c>
      <c r="B122" s="31"/>
      <c r="C122" s="71">
        <f>C121+C98</f>
        <v>603871466</v>
      </c>
      <c r="D122" s="71">
        <f>D121+D98</f>
        <v>500000</v>
      </c>
      <c r="E122" s="71">
        <f>E121+E98</f>
        <v>0</v>
      </c>
      <c r="F122" s="71">
        <f>F121+F98</f>
        <v>604371466</v>
      </c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</row>
    <row r="123" spans="2:25" ht="15.75">
      <c r="B123" s="60"/>
      <c r="C123" s="70"/>
      <c r="D123" s="70"/>
      <c r="E123" s="70"/>
      <c r="F123" s="7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</row>
    <row r="124" spans="2:25" ht="15.75">
      <c r="B124" s="60"/>
      <c r="C124" s="70"/>
      <c r="D124" s="70"/>
      <c r="E124" s="70"/>
      <c r="F124" s="7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</row>
    <row r="125" spans="2:25" ht="15.75">
      <c r="B125" s="60"/>
      <c r="C125" s="70"/>
      <c r="D125" s="70"/>
      <c r="E125" s="70"/>
      <c r="F125" s="7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</row>
    <row r="126" spans="2:25" ht="15.75">
      <c r="B126" s="60"/>
      <c r="C126" s="70"/>
      <c r="D126" s="70"/>
      <c r="E126" s="70"/>
      <c r="F126" s="7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</row>
    <row r="127" spans="2:25" ht="15.75">
      <c r="B127" s="60"/>
      <c r="C127" s="70"/>
      <c r="D127" s="70"/>
      <c r="E127" s="70"/>
      <c r="F127" s="7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</row>
    <row r="128" spans="2:25" ht="15.75">
      <c r="B128" s="60"/>
      <c r="C128" s="70"/>
      <c r="D128" s="70"/>
      <c r="E128" s="70"/>
      <c r="F128" s="7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</row>
    <row r="129" spans="2:25" ht="15.75">
      <c r="B129" s="60"/>
      <c r="C129" s="70"/>
      <c r="D129" s="70"/>
      <c r="E129" s="70"/>
      <c r="F129" s="7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</row>
    <row r="130" spans="2:25" ht="15.75">
      <c r="B130" s="60"/>
      <c r="C130" s="70"/>
      <c r="D130" s="70"/>
      <c r="E130" s="70"/>
      <c r="F130" s="7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</row>
    <row r="131" spans="2:25" ht="15.75">
      <c r="B131" s="60"/>
      <c r="C131" s="70"/>
      <c r="D131" s="70"/>
      <c r="E131" s="70"/>
      <c r="F131" s="7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2:25" ht="15.75">
      <c r="B132" s="60"/>
      <c r="C132" s="70"/>
      <c r="D132" s="70"/>
      <c r="E132" s="70"/>
      <c r="F132" s="7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</row>
    <row r="133" spans="2:25" ht="15.75">
      <c r="B133" s="60"/>
      <c r="C133" s="70"/>
      <c r="D133" s="70"/>
      <c r="E133" s="70"/>
      <c r="F133" s="7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</row>
    <row r="134" spans="2:25" ht="15.75">
      <c r="B134" s="60"/>
      <c r="C134" s="70"/>
      <c r="D134" s="70"/>
      <c r="E134" s="70"/>
      <c r="F134" s="7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</row>
    <row r="135" spans="2:25" ht="15.75">
      <c r="B135" s="60"/>
      <c r="C135" s="70"/>
      <c r="D135" s="70"/>
      <c r="E135" s="70"/>
      <c r="F135" s="7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</row>
    <row r="136" spans="2:25" ht="15.75">
      <c r="B136" s="60"/>
      <c r="C136" s="70"/>
      <c r="D136" s="70"/>
      <c r="E136" s="70"/>
      <c r="F136" s="7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</row>
    <row r="137" spans="2:25" ht="15.75">
      <c r="B137" s="60"/>
      <c r="C137" s="70"/>
      <c r="D137" s="70"/>
      <c r="E137" s="70"/>
      <c r="F137" s="7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</row>
    <row r="138" spans="2:25" ht="15.75">
      <c r="B138" s="60"/>
      <c r="C138" s="70"/>
      <c r="D138" s="70"/>
      <c r="E138" s="70"/>
      <c r="F138" s="7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</row>
    <row r="139" spans="2:25" ht="15.75">
      <c r="B139" s="60"/>
      <c r="C139" s="70"/>
      <c r="D139" s="70"/>
      <c r="E139" s="70"/>
      <c r="F139" s="7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</row>
    <row r="140" spans="2:25" ht="15.75">
      <c r="B140" s="60"/>
      <c r="C140" s="70"/>
      <c r="D140" s="70"/>
      <c r="E140" s="70"/>
      <c r="F140" s="7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</row>
    <row r="141" spans="2:25" ht="15.75">
      <c r="B141" s="60"/>
      <c r="C141" s="70"/>
      <c r="D141" s="70"/>
      <c r="E141" s="70"/>
      <c r="F141" s="7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</row>
    <row r="142" spans="2:25" ht="15.75">
      <c r="B142" s="60"/>
      <c r="C142" s="70"/>
      <c r="D142" s="70"/>
      <c r="E142" s="70"/>
      <c r="F142" s="7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</row>
    <row r="143" spans="2:25" ht="15.75">
      <c r="B143" s="60"/>
      <c r="C143" s="70"/>
      <c r="D143" s="70"/>
      <c r="E143" s="70"/>
      <c r="F143" s="7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</row>
    <row r="144" spans="2:25" ht="15.75">
      <c r="B144" s="60"/>
      <c r="C144" s="70"/>
      <c r="D144" s="70"/>
      <c r="E144" s="70"/>
      <c r="F144" s="7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2:25" ht="15.75">
      <c r="B145" s="60"/>
      <c r="C145" s="70"/>
      <c r="D145" s="70"/>
      <c r="E145" s="70"/>
      <c r="F145" s="7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6" spans="2:25" ht="15.75">
      <c r="B146" s="60"/>
      <c r="C146" s="70"/>
      <c r="D146" s="70"/>
      <c r="E146" s="70"/>
      <c r="F146" s="7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</row>
    <row r="147" spans="2:25" ht="15.75">
      <c r="B147" s="60"/>
      <c r="C147" s="70"/>
      <c r="D147" s="70"/>
      <c r="E147" s="70"/>
      <c r="F147" s="7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</row>
    <row r="148" spans="2:25" ht="15.75">
      <c r="B148" s="60"/>
      <c r="C148" s="70"/>
      <c r="D148" s="70"/>
      <c r="E148" s="70"/>
      <c r="F148" s="7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</row>
    <row r="149" spans="2:25" ht="15.75">
      <c r="B149" s="60"/>
      <c r="C149" s="70"/>
      <c r="D149" s="70"/>
      <c r="E149" s="70"/>
      <c r="F149" s="7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</row>
    <row r="150" spans="2:25" ht="15.75">
      <c r="B150" s="60"/>
      <c r="C150" s="70"/>
      <c r="D150" s="70"/>
      <c r="E150" s="70"/>
      <c r="F150" s="7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</row>
    <row r="151" spans="2:25" ht="15.75">
      <c r="B151" s="60"/>
      <c r="C151" s="70"/>
      <c r="D151" s="70"/>
      <c r="E151" s="70"/>
      <c r="F151" s="7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</row>
    <row r="152" spans="2:25" ht="15.75">
      <c r="B152" s="60"/>
      <c r="C152" s="70"/>
      <c r="D152" s="70"/>
      <c r="E152" s="70"/>
      <c r="F152" s="7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</row>
    <row r="153" spans="2:25" ht="15.75">
      <c r="B153" s="60"/>
      <c r="C153" s="70"/>
      <c r="D153" s="70"/>
      <c r="E153" s="70"/>
      <c r="F153" s="7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</row>
    <row r="154" spans="2:25" ht="15.75">
      <c r="B154" s="60"/>
      <c r="C154" s="70"/>
      <c r="D154" s="70"/>
      <c r="E154" s="70"/>
      <c r="F154" s="7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</row>
    <row r="155" spans="2:25" ht="15.75">
      <c r="B155" s="60"/>
      <c r="C155" s="70"/>
      <c r="D155" s="70"/>
      <c r="E155" s="70"/>
      <c r="F155" s="7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</row>
    <row r="156" spans="2:25" ht="15.75">
      <c r="B156" s="60"/>
      <c r="C156" s="70"/>
      <c r="D156" s="70"/>
      <c r="E156" s="70"/>
      <c r="F156" s="7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</row>
    <row r="157" spans="2:25" ht="15.75">
      <c r="B157" s="60"/>
      <c r="C157" s="70"/>
      <c r="D157" s="70"/>
      <c r="E157" s="70"/>
      <c r="F157" s="7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</row>
    <row r="158" spans="2:25" ht="15.75">
      <c r="B158" s="60"/>
      <c r="C158" s="70"/>
      <c r="D158" s="70"/>
      <c r="E158" s="70"/>
      <c r="F158" s="7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</row>
    <row r="159" spans="2:25" ht="15.75">
      <c r="B159" s="60"/>
      <c r="C159" s="70"/>
      <c r="D159" s="70"/>
      <c r="E159" s="70"/>
      <c r="F159" s="7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</row>
    <row r="160" spans="2:25" ht="15.75">
      <c r="B160" s="60"/>
      <c r="C160" s="70"/>
      <c r="D160" s="70"/>
      <c r="E160" s="70"/>
      <c r="F160" s="7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</row>
    <row r="161" spans="2:25" ht="15.75">
      <c r="B161" s="60"/>
      <c r="C161" s="70"/>
      <c r="D161" s="70"/>
      <c r="E161" s="70"/>
      <c r="F161" s="7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</row>
    <row r="162" spans="2:25" ht="15.75">
      <c r="B162" s="60"/>
      <c r="C162" s="70"/>
      <c r="D162" s="70"/>
      <c r="E162" s="70"/>
      <c r="F162" s="7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</row>
    <row r="163" spans="2:25" ht="15.75">
      <c r="B163" s="60"/>
      <c r="C163" s="70"/>
      <c r="D163" s="70"/>
      <c r="E163" s="70"/>
      <c r="F163" s="7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</row>
    <row r="164" spans="2:25" ht="15.75">
      <c r="B164" s="60"/>
      <c r="C164" s="70"/>
      <c r="D164" s="70"/>
      <c r="E164" s="70"/>
      <c r="F164" s="7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</row>
    <row r="165" spans="2:25" ht="15.75">
      <c r="B165" s="60"/>
      <c r="C165" s="70"/>
      <c r="D165" s="70"/>
      <c r="E165" s="70"/>
      <c r="F165" s="7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</row>
    <row r="166" spans="2:25" ht="15.75">
      <c r="B166" s="60"/>
      <c r="C166" s="70"/>
      <c r="D166" s="70"/>
      <c r="E166" s="70"/>
      <c r="F166" s="7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</row>
    <row r="167" spans="2:25" ht="15.75">
      <c r="B167" s="60"/>
      <c r="C167" s="70"/>
      <c r="D167" s="70"/>
      <c r="E167" s="70"/>
      <c r="F167" s="7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</row>
    <row r="168" spans="2:25" ht="15.75">
      <c r="B168" s="60"/>
      <c r="C168" s="70"/>
      <c r="D168" s="70"/>
      <c r="E168" s="70"/>
      <c r="F168" s="7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</row>
    <row r="169" spans="2:25" ht="15.75">
      <c r="B169" s="60"/>
      <c r="C169" s="70"/>
      <c r="D169" s="70"/>
      <c r="E169" s="70"/>
      <c r="F169" s="7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</row>
    <row r="170" spans="2:25" ht="15.75">
      <c r="B170" s="60"/>
      <c r="C170" s="70"/>
      <c r="D170" s="70"/>
      <c r="E170" s="70"/>
      <c r="F170" s="7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</row>
    <row r="171" spans="2:25" ht="15.75">
      <c r="B171" s="60"/>
      <c r="C171" s="70"/>
      <c r="D171" s="70"/>
      <c r="E171" s="70"/>
      <c r="F171" s="7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  <headerFooter>
    <oddHeader>&amp;R
1. sz. melléklet az 1/2018. (II.16.) önkormányzati rendelethez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workbookViewId="0" topLeftCell="A1">
      <selection activeCell="G22" sqref="G2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31" t="s">
        <v>482</v>
      </c>
      <c r="B1" s="232"/>
      <c r="C1" s="232"/>
      <c r="D1" s="232"/>
      <c r="E1" s="232"/>
      <c r="F1" s="232"/>
      <c r="G1" s="232"/>
      <c r="H1" s="232"/>
    </row>
    <row r="2" spans="1:8" ht="23.25" customHeight="1">
      <c r="A2" s="233" t="s">
        <v>481</v>
      </c>
      <c r="B2" s="238"/>
      <c r="C2" s="238"/>
      <c r="D2" s="238"/>
      <c r="E2" s="238"/>
      <c r="F2" s="238"/>
      <c r="G2" s="238"/>
      <c r="H2" s="238"/>
    </row>
    <row r="3" ht="18">
      <c r="A3" s="11"/>
    </row>
    <row r="5" spans="1:8" ht="30">
      <c r="A5" s="2" t="s">
        <v>46</v>
      </c>
      <c r="B5" s="3" t="s">
        <v>47</v>
      </c>
      <c r="C5" s="12" t="s">
        <v>26</v>
      </c>
      <c r="D5" s="12" t="s">
        <v>27</v>
      </c>
      <c r="E5" s="12" t="s">
        <v>27</v>
      </c>
      <c r="F5" s="12" t="s">
        <v>27</v>
      </c>
      <c r="G5" s="12" t="s">
        <v>27</v>
      </c>
      <c r="H5" s="14" t="s">
        <v>28</v>
      </c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8"/>
      <c r="B8" s="8"/>
      <c r="C8" s="8"/>
      <c r="D8" s="8"/>
      <c r="E8" s="8"/>
      <c r="F8" s="8"/>
      <c r="G8" s="8"/>
      <c r="H8" s="8"/>
    </row>
    <row r="9" spans="1:8" ht="15">
      <c r="A9" s="8"/>
      <c r="B9" s="8"/>
      <c r="C9" s="8"/>
      <c r="D9" s="8"/>
      <c r="E9" s="8"/>
      <c r="F9" s="8"/>
      <c r="G9" s="8"/>
      <c r="H9" s="8"/>
    </row>
    <row r="10" spans="1:8" ht="15">
      <c r="A10" s="7" t="s">
        <v>23</v>
      </c>
      <c r="B10" s="6" t="s">
        <v>148</v>
      </c>
      <c r="C10" s="8"/>
      <c r="D10" s="8"/>
      <c r="E10" s="8"/>
      <c r="F10" s="8"/>
      <c r="G10" s="8"/>
      <c r="H10" s="8"/>
    </row>
    <row r="11" spans="1:8" ht="15">
      <c r="A11" s="7"/>
      <c r="B11" s="6"/>
      <c r="C11" s="8"/>
      <c r="D11" s="8"/>
      <c r="E11" s="8"/>
      <c r="F11" s="8"/>
      <c r="G11" s="8"/>
      <c r="H11" s="8"/>
    </row>
    <row r="12" spans="1:8" ht="15">
      <c r="A12" s="7"/>
      <c r="B12" s="6"/>
      <c r="C12" s="8"/>
      <c r="D12" s="8"/>
      <c r="E12" s="8"/>
      <c r="F12" s="8"/>
      <c r="G12" s="8"/>
      <c r="H12" s="8"/>
    </row>
    <row r="13" spans="1:8" ht="15">
      <c r="A13" s="7"/>
      <c r="B13" s="6"/>
      <c r="C13" s="8"/>
      <c r="D13" s="8"/>
      <c r="E13" s="8"/>
      <c r="F13" s="8"/>
      <c r="G13" s="8"/>
      <c r="H13" s="8"/>
    </row>
    <row r="14" spans="1:8" ht="15">
      <c r="A14" s="7"/>
      <c r="B14" s="6"/>
      <c r="C14" s="8"/>
      <c r="D14" s="8"/>
      <c r="E14" s="8"/>
      <c r="F14" s="8"/>
      <c r="G14" s="8"/>
      <c r="H14" s="8"/>
    </row>
    <row r="15" spans="1:8" ht="15">
      <c r="A15" s="7" t="s">
        <v>22</v>
      </c>
      <c r="B15" s="6" t="s">
        <v>148</v>
      </c>
      <c r="C15" s="8"/>
      <c r="D15" s="8"/>
      <c r="E15" s="8"/>
      <c r="F15" s="8"/>
      <c r="G15" s="8"/>
      <c r="H15" s="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  <headerFooter>
    <oddHeader>&amp;R7.melléklet a z 1/2018. (II.16.)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Layout" workbookViewId="0" topLeftCell="A1">
      <selection activeCell="C14" sqref="C14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4.7109375" style="0" customWidth="1"/>
    <col min="4" max="4" width="19.57421875" style="0" customWidth="1"/>
  </cols>
  <sheetData>
    <row r="1" spans="1:4" ht="23.25" customHeight="1">
      <c r="A1" s="231" t="s">
        <v>435</v>
      </c>
      <c r="B1" s="231"/>
      <c r="C1" s="231"/>
      <c r="D1" s="231"/>
    </row>
    <row r="2" spans="1:4" ht="25.5" customHeight="1">
      <c r="A2" s="239" t="s">
        <v>483</v>
      </c>
      <c r="B2" s="239"/>
      <c r="C2" s="239"/>
      <c r="D2" s="239"/>
    </row>
    <row r="3" spans="1:4" ht="21.75" customHeight="1">
      <c r="A3" s="17"/>
      <c r="B3" s="13"/>
      <c r="C3" s="13"/>
      <c r="D3" s="13"/>
    </row>
    <row r="4" spans="1:4" ht="20.25" customHeight="1">
      <c r="A4" s="4"/>
      <c r="D4" t="s">
        <v>437</v>
      </c>
    </row>
    <row r="5" spans="1:4" ht="26.25">
      <c r="A5" s="10" t="s">
        <v>24</v>
      </c>
      <c r="B5" s="3" t="s">
        <v>47</v>
      </c>
      <c r="C5" s="18" t="s">
        <v>25</v>
      </c>
      <c r="D5" s="16" t="s">
        <v>43</v>
      </c>
    </row>
    <row r="6" spans="1:4" ht="26.25" customHeight="1">
      <c r="A6" s="15" t="s">
        <v>41</v>
      </c>
      <c r="B6" s="5" t="s">
        <v>201</v>
      </c>
      <c r="C6" s="94">
        <v>63714850</v>
      </c>
      <c r="D6" s="94">
        <f>SUM(C6:C6)</f>
        <v>63714850</v>
      </c>
    </row>
    <row r="7" spans="1:4" ht="26.25" customHeight="1">
      <c r="A7" s="15" t="s">
        <v>42</v>
      </c>
      <c r="B7" s="5" t="s">
        <v>201</v>
      </c>
      <c r="C7" s="94"/>
      <c r="D7" s="94"/>
    </row>
    <row r="8" spans="1:4" ht="22.5" customHeight="1">
      <c r="A8" s="10" t="s">
        <v>44</v>
      </c>
      <c r="B8" s="10"/>
      <c r="C8" s="94">
        <f>SUM(C6:C7)</f>
        <v>63714850</v>
      </c>
      <c r="D8" s="94">
        <f>SUM(C8:C8)</f>
        <v>63714850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5" r:id="rId1"/>
  <headerFooter>
    <oddHeader>&amp;R8. melléklet az 1/2018. (II.16.)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view="pageLayout" workbookViewId="0" topLeftCell="F1">
      <selection activeCell="P5" sqref="P5"/>
    </sheetView>
  </sheetViews>
  <sheetFormatPr defaultColWidth="9.140625" defaultRowHeight="15"/>
  <cols>
    <col min="1" max="1" width="91.140625" style="21" customWidth="1"/>
    <col min="2" max="2" width="9.140625" style="21" customWidth="1"/>
    <col min="3" max="3" width="20.00390625" style="21" bestFit="1" customWidth="1"/>
    <col min="4" max="5" width="18.57421875" style="21" customWidth="1"/>
    <col min="6" max="6" width="19.140625" style="21" customWidth="1"/>
    <col min="7" max="8" width="19.28125" style="21" customWidth="1"/>
    <col min="9" max="9" width="20.140625" style="21" customWidth="1"/>
    <col min="10" max="10" width="18.421875" style="21" customWidth="1"/>
    <col min="11" max="11" width="22.57421875" style="21" customWidth="1"/>
    <col min="12" max="12" width="19.57421875" style="21" customWidth="1"/>
    <col min="13" max="13" width="20.8515625" style="21" customWidth="1"/>
    <col min="14" max="14" width="20.421875" style="21" customWidth="1"/>
    <col min="15" max="15" width="23.28125" style="21" customWidth="1"/>
    <col min="16" max="16" width="21.421875" style="135" bestFit="1" customWidth="1"/>
    <col min="17" max="16384" width="9.140625" style="21" customWidth="1"/>
  </cols>
  <sheetData>
    <row r="1" spans="1:15" ht="28.5" customHeight="1">
      <c r="A1" s="240" t="s">
        <v>435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26.25" customHeight="1">
      <c r="A2" s="242" t="s">
        <v>453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4" ht="15">
      <c r="A4" s="95" t="s">
        <v>26</v>
      </c>
    </row>
    <row r="5" spans="1:17" ht="25.5">
      <c r="A5" s="101" t="s">
        <v>46</v>
      </c>
      <c r="B5" s="102" t="s">
        <v>47</v>
      </c>
      <c r="C5" s="22" t="s">
        <v>29</v>
      </c>
      <c r="D5" s="22" t="s">
        <v>30</v>
      </c>
      <c r="E5" s="22" t="s">
        <v>31</v>
      </c>
      <c r="F5" s="22" t="s">
        <v>32</v>
      </c>
      <c r="G5" s="22" t="s">
        <v>33</v>
      </c>
      <c r="H5" s="22" t="s">
        <v>34</v>
      </c>
      <c r="I5" s="22" t="s">
        <v>35</v>
      </c>
      <c r="J5" s="22" t="s">
        <v>36</v>
      </c>
      <c r="K5" s="22" t="s">
        <v>37</v>
      </c>
      <c r="L5" s="22" t="s">
        <v>38</v>
      </c>
      <c r="M5" s="22" t="s">
        <v>39</v>
      </c>
      <c r="N5" s="22" t="s">
        <v>40</v>
      </c>
      <c r="O5" s="100" t="s">
        <v>28</v>
      </c>
      <c r="P5" s="136"/>
      <c r="Q5" s="95"/>
    </row>
    <row r="6" spans="1:17" ht="15">
      <c r="A6" s="103" t="s">
        <v>48</v>
      </c>
      <c r="B6" s="103" t="s">
        <v>49</v>
      </c>
      <c r="C6" s="22">
        <f aca="true" t="shared" si="0" ref="C6:C18">$P6/12</f>
        <v>1546561.5833333333</v>
      </c>
      <c r="D6" s="22">
        <f aca="true" t="shared" si="1" ref="D6:N18">$P6/12</f>
        <v>1546561.5833333333</v>
      </c>
      <c r="E6" s="22">
        <f t="shared" si="1"/>
        <v>1546561.5833333333</v>
      </c>
      <c r="F6" s="22">
        <f t="shared" si="1"/>
        <v>1546561.5833333333</v>
      </c>
      <c r="G6" s="22">
        <f t="shared" si="1"/>
        <v>1546561.5833333333</v>
      </c>
      <c r="H6" s="22">
        <f t="shared" si="1"/>
        <v>1546561.5833333333</v>
      </c>
      <c r="I6" s="22">
        <f t="shared" si="1"/>
        <v>1546561.5833333333</v>
      </c>
      <c r="J6" s="22">
        <f t="shared" si="1"/>
        <v>1546561.5833333333</v>
      </c>
      <c r="K6" s="22">
        <f t="shared" si="1"/>
        <v>1546561.5833333333</v>
      </c>
      <c r="L6" s="22">
        <f t="shared" si="1"/>
        <v>1546561.5833333333</v>
      </c>
      <c r="M6" s="22">
        <f t="shared" si="1"/>
        <v>1546561.5833333333</v>
      </c>
      <c r="N6" s="22">
        <f t="shared" si="1"/>
        <v>1546561.5833333333</v>
      </c>
      <c r="O6" s="22">
        <f aca="true" t="shared" si="2" ref="O6:O20">SUM(C6:N6)</f>
        <v>18558739</v>
      </c>
      <c r="P6" s="136">
        <f>17891022+667717</f>
        <v>18558739</v>
      </c>
      <c r="Q6" s="95"/>
    </row>
    <row r="7" spans="1:17" ht="15">
      <c r="A7" s="103" t="s">
        <v>50</v>
      </c>
      <c r="B7" s="103" t="s">
        <v>51</v>
      </c>
      <c r="C7" s="22">
        <f t="shared" si="0"/>
        <v>0</v>
      </c>
      <c r="D7" s="22">
        <f t="shared" si="1"/>
        <v>0</v>
      </c>
      <c r="E7" s="22">
        <f t="shared" si="1"/>
        <v>0</v>
      </c>
      <c r="F7" s="22">
        <f t="shared" si="1"/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22">
        <f t="shared" si="1"/>
        <v>0</v>
      </c>
      <c r="M7" s="22">
        <f t="shared" si="1"/>
        <v>0</v>
      </c>
      <c r="N7" s="22">
        <f t="shared" si="1"/>
        <v>0</v>
      </c>
      <c r="O7" s="22">
        <f t="shared" si="2"/>
        <v>0</v>
      </c>
      <c r="P7" s="136"/>
      <c r="Q7" s="95"/>
    </row>
    <row r="8" spans="1:17" ht="15">
      <c r="A8" s="103" t="s">
        <v>52</v>
      </c>
      <c r="B8" s="103" t="s">
        <v>53</v>
      </c>
      <c r="C8" s="22">
        <f t="shared" si="0"/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2"/>
        <v>0</v>
      </c>
      <c r="P8" s="136"/>
      <c r="Q8" s="95"/>
    </row>
    <row r="9" spans="1:17" ht="15">
      <c r="A9" s="104" t="s">
        <v>54</v>
      </c>
      <c r="B9" s="103" t="s">
        <v>55</v>
      </c>
      <c r="C9" s="22">
        <f t="shared" si="0"/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2"/>
        <v>0</v>
      </c>
      <c r="P9" s="136"/>
      <c r="Q9" s="95"/>
    </row>
    <row r="10" spans="1:17" ht="15">
      <c r="A10" s="104" t="s">
        <v>56</v>
      </c>
      <c r="B10" s="103" t="s">
        <v>57</v>
      </c>
      <c r="C10" s="22">
        <f t="shared" si="0"/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2"/>
        <v>0</v>
      </c>
      <c r="P10" s="136"/>
      <c r="Q10" s="95"/>
    </row>
    <row r="11" spans="1:17" ht="15">
      <c r="A11" s="104" t="s">
        <v>58</v>
      </c>
      <c r="B11" s="103" t="s">
        <v>59</v>
      </c>
      <c r="C11" s="22">
        <f t="shared" si="0"/>
        <v>0</v>
      </c>
      <c r="D11" s="22">
        <f t="shared" si="1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2"/>
        <v>0</v>
      </c>
      <c r="P11" s="136"/>
      <c r="Q11" s="95"/>
    </row>
    <row r="12" spans="1:17" ht="15">
      <c r="A12" s="104" t="s">
        <v>60</v>
      </c>
      <c r="B12" s="103" t="s">
        <v>61</v>
      </c>
      <c r="C12" s="22">
        <f t="shared" si="0"/>
        <v>68295.83333333333</v>
      </c>
      <c r="D12" s="22">
        <f t="shared" si="1"/>
        <v>68295.83333333333</v>
      </c>
      <c r="E12" s="22">
        <f t="shared" si="1"/>
        <v>68295.83333333333</v>
      </c>
      <c r="F12" s="22">
        <f t="shared" si="1"/>
        <v>68295.83333333333</v>
      </c>
      <c r="G12" s="22">
        <f t="shared" si="1"/>
        <v>68295.83333333333</v>
      </c>
      <c r="H12" s="22">
        <f t="shared" si="1"/>
        <v>68295.83333333333</v>
      </c>
      <c r="I12" s="22">
        <f t="shared" si="1"/>
        <v>68295.83333333333</v>
      </c>
      <c r="J12" s="22">
        <f t="shared" si="1"/>
        <v>68295.83333333333</v>
      </c>
      <c r="K12" s="22">
        <f t="shared" si="1"/>
        <v>68295.83333333333</v>
      </c>
      <c r="L12" s="22">
        <f t="shared" si="1"/>
        <v>68295.83333333333</v>
      </c>
      <c r="M12" s="22">
        <f t="shared" si="1"/>
        <v>68295.83333333333</v>
      </c>
      <c r="N12" s="22">
        <f t="shared" si="1"/>
        <v>68295.83333333333</v>
      </c>
      <c r="O12" s="22">
        <f t="shared" si="2"/>
        <v>819550.0000000001</v>
      </c>
      <c r="P12" s="136">
        <v>819550</v>
      </c>
      <c r="Q12" s="95"/>
    </row>
    <row r="13" spans="1:17" ht="15">
      <c r="A13" s="104" t="s">
        <v>62</v>
      </c>
      <c r="B13" s="103" t="s">
        <v>63</v>
      </c>
      <c r="C13" s="22">
        <f t="shared" si="0"/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2"/>
        <v>0</v>
      </c>
      <c r="P13" s="136"/>
      <c r="Q13" s="95"/>
    </row>
    <row r="14" spans="1:17" ht="15">
      <c r="A14" s="105" t="s">
        <v>64</v>
      </c>
      <c r="B14" s="103" t="s">
        <v>65</v>
      </c>
      <c r="C14" s="22">
        <f t="shared" si="0"/>
        <v>7000</v>
      </c>
      <c r="D14" s="22">
        <f t="shared" si="1"/>
        <v>7000</v>
      </c>
      <c r="E14" s="22">
        <f t="shared" si="1"/>
        <v>7000</v>
      </c>
      <c r="F14" s="22">
        <f t="shared" si="1"/>
        <v>7000</v>
      </c>
      <c r="G14" s="22">
        <f t="shared" si="1"/>
        <v>7000</v>
      </c>
      <c r="H14" s="22">
        <f t="shared" si="1"/>
        <v>7000</v>
      </c>
      <c r="I14" s="22">
        <f t="shared" si="1"/>
        <v>7000</v>
      </c>
      <c r="J14" s="22">
        <f t="shared" si="1"/>
        <v>7000</v>
      </c>
      <c r="K14" s="22">
        <f t="shared" si="1"/>
        <v>7000</v>
      </c>
      <c r="L14" s="22">
        <f t="shared" si="1"/>
        <v>7000</v>
      </c>
      <c r="M14" s="22">
        <f t="shared" si="1"/>
        <v>7000</v>
      </c>
      <c r="N14" s="22">
        <f t="shared" si="1"/>
        <v>7000</v>
      </c>
      <c r="O14" s="22">
        <f t="shared" si="2"/>
        <v>84000</v>
      </c>
      <c r="P14" s="136">
        <v>84000</v>
      </c>
      <c r="Q14" s="95"/>
    </row>
    <row r="15" spans="1:17" ht="15">
      <c r="A15" s="105" t="s">
        <v>66</v>
      </c>
      <c r="B15" s="103" t="s">
        <v>67</v>
      </c>
      <c r="C15" s="22">
        <f t="shared" si="0"/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  <c r="O15" s="22">
        <f t="shared" si="2"/>
        <v>0</v>
      </c>
      <c r="P15" s="136"/>
      <c r="Q15" s="95"/>
    </row>
    <row r="16" spans="1:17" ht="15">
      <c r="A16" s="105" t="s">
        <v>68</v>
      </c>
      <c r="B16" s="103" t="s">
        <v>69</v>
      </c>
      <c r="C16" s="22">
        <f t="shared" si="0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2"/>
        <v>0</v>
      </c>
      <c r="P16" s="136"/>
      <c r="Q16" s="95"/>
    </row>
    <row r="17" spans="1:17" ht="15">
      <c r="A17" s="105" t="s">
        <v>70</v>
      </c>
      <c r="B17" s="103" t="s">
        <v>71</v>
      </c>
      <c r="C17" s="22">
        <f t="shared" si="0"/>
        <v>0</v>
      </c>
      <c r="D17" s="22">
        <f t="shared" si="1"/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 t="shared" si="1"/>
        <v>0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2"/>
        <v>0</v>
      </c>
      <c r="P17" s="136"/>
      <c r="Q17" s="95"/>
    </row>
    <row r="18" spans="1:17" ht="15">
      <c r="A18" s="105" t="s">
        <v>354</v>
      </c>
      <c r="B18" s="103" t="s">
        <v>72</v>
      </c>
      <c r="C18" s="22">
        <f t="shared" si="0"/>
        <v>0</v>
      </c>
      <c r="D18" s="22">
        <f t="shared" si="1"/>
        <v>0</v>
      </c>
      <c r="E18" s="22">
        <f t="shared" si="1"/>
        <v>0</v>
      </c>
      <c r="F18" s="22">
        <f t="shared" si="1"/>
        <v>0</v>
      </c>
      <c r="G18" s="22">
        <f t="shared" si="1"/>
        <v>0</v>
      </c>
      <c r="H18" s="22">
        <f t="shared" si="1"/>
        <v>0</v>
      </c>
      <c r="I18" s="22">
        <f t="shared" si="1"/>
        <v>0</v>
      </c>
      <c r="J18" s="22">
        <f t="shared" si="1"/>
        <v>0</v>
      </c>
      <c r="K18" s="22">
        <f t="shared" si="1"/>
        <v>0</v>
      </c>
      <c r="L18" s="22">
        <f t="shared" si="1"/>
        <v>0</v>
      </c>
      <c r="M18" s="22">
        <f t="shared" si="1"/>
        <v>0</v>
      </c>
      <c r="N18" s="22">
        <f t="shared" si="1"/>
        <v>0</v>
      </c>
      <c r="O18" s="22">
        <f t="shared" si="2"/>
        <v>0</v>
      </c>
      <c r="P18" s="136"/>
      <c r="Q18" s="95"/>
    </row>
    <row r="19" spans="1:17" ht="15">
      <c r="A19" s="106" t="s">
        <v>333</v>
      </c>
      <c r="B19" s="107" t="s">
        <v>73</v>
      </c>
      <c r="C19" s="22">
        <f aca="true" t="shared" si="3" ref="C19:N19">SUM(C6:C18)</f>
        <v>1621857.4166666665</v>
      </c>
      <c r="D19" s="22">
        <f t="shared" si="3"/>
        <v>1621857.4166666665</v>
      </c>
      <c r="E19" s="22">
        <f t="shared" si="3"/>
        <v>1621857.4166666665</v>
      </c>
      <c r="F19" s="22">
        <f t="shared" si="3"/>
        <v>1621857.4166666665</v>
      </c>
      <c r="G19" s="22">
        <f t="shared" si="3"/>
        <v>1621857.4166666665</v>
      </c>
      <c r="H19" s="22">
        <f t="shared" si="3"/>
        <v>1621857.4166666665</v>
      </c>
      <c r="I19" s="22">
        <f t="shared" si="3"/>
        <v>1621857.4166666665</v>
      </c>
      <c r="J19" s="22">
        <f t="shared" si="3"/>
        <v>1621857.4166666665</v>
      </c>
      <c r="K19" s="22">
        <f t="shared" si="3"/>
        <v>1621857.4166666665</v>
      </c>
      <c r="L19" s="22">
        <f t="shared" si="3"/>
        <v>1621857.4166666665</v>
      </c>
      <c r="M19" s="22">
        <f t="shared" si="3"/>
        <v>1621857.4166666665</v>
      </c>
      <c r="N19" s="22">
        <f t="shared" si="3"/>
        <v>1621857.4166666665</v>
      </c>
      <c r="O19" s="22">
        <f t="shared" si="2"/>
        <v>19462288.999999996</v>
      </c>
      <c r="P19" s="136">
        <f>SUM(P6:P18)</f>
        <v>19462289</v>
      </c>
      <c r="Q19" s="95"/>
    </row>
    <row r="20" spans="1:17" ht="15">
      <c r="A20" s="105" t="s">
        <v>74</v>
      </c>
      <c r="B20" s="103" t="s">
        <v>75</v>
      </c>
      <c r="C20" s="22">
        <f aca="true" t="shared" si="4" ref="C20:N22">$P20/12</f>
        <v>590154</v>
      </c>
      <c r="D20" s="22">
        <f t="shared" si="4"/>
        <v>590154</v>
      </c>
      <c r="E20" s="22">
        <f t="shared" si="4"/>
        <v>590154</v>
      </c>
      <c r="F20" s="22">
        <f t="shared" si="4"/>
        <v>590154</v>
      </c>
      <c r="G20" s="22">
        <f t="shared" si="4"/>
        <v>590154</v>
      </c>
      <c r="H20" s="22">
        <f t="shared" si="4"/>
        <v>590154</v>
      </c>
      <c r="I20" s="22">
        <f t="shared" si="4"/>
        <v>590154</v>
      </c>
      <c r="J20" s="22">
        <f t="shared" si="4"/>
        <v>590154</v>
      </c>
      <c r="K20" s="22">
        <f t="shared" si="4"/>
        <v>590154</v>
      </c>
      <c r="L20" s="22">
        <f t="shared" si="4"/>
        <v>590154</v>
      </c>
      <c r="M20" s="22">
        <f t="shared" si="4"/>
        <v>590154</v>
      </c>
      <c r="N20" s="22">
        <f t="shared" si="4"/>
        <v>590154</v>
      </c>
      <c r="O20" s="22">
        <f t="shared" si="2"/>
        <v>7081848</v>
      </c>
      <c r="P20" s="136">
        <v>7081848</v>
      </c>
      <c r="Q20" s="95"/>
    </row>
    <row r="21" spans="1:17" ht="30">
      <c r="A21" s="105" t="s">
        <v>76</v>
      </c>
      <c r="B21" s="103" t="s">
        <v>77</v>
      </c>
      <c r="C21" s="22">
        <f t="shared" si="4"/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  <c r="N21" s="22">
        <f t="shared" si="4"/>
        <v>0</v>
      </c>
      <c r="O21" s="22"/>
      <c r="P21" s="136"/>
      <c r="Q21" s="95"/>
    </row>
    <row r="22" spans="1:17" ht="15">
      <c r="A22" s="108" t="s">
        <v>78</v>
      </c>
      <c r="B22" s="103" t="s">
        <v>79</v>
      </c>
      <c r="C22" s="22">
        <f t="shared" si="4"/>
        <v>304225</v>
      </c>
      <c r="D22" s="22">
        <f t="shared" si="4"/>
        <v>304225</v>
      </c>
      <c r="E22" s="22">
        <f t="shared" si="4"/>
        <v>304225</v>
      </c>
      <c r="F22" s="22">
        <f t="shared" si="4"/>
        <v>304225</v>
      </c>
      <c r="G22" s="22">
        <f t="shared" si="4"/>
        <v>304225</v>
      </c>
      <c r="H22" s="22">
        <f t="shared" si="4"/>
        <v>304225</v>
      </c>
      <c r="I22" s="22">
        <f t="shared" si="4"/>
        <v>304225</v>
      </c>
      <c r="J22" s="22">
        <f t="shared" si="4"/>
        <v>304225</v>
      </c>
      <c r="K22" s="22">
        <f t="shared" si="4"/>
        <v>304225</v>
      </c>
      <c r="L22" s="22">
        <f t="shared" si="4"/>
        <v>304225</v>
      </c>
      <c r="M22" s="22">
        <f t="shared" si="4"/>
        <v>304225</v>
      </c>
      <c r="N22" s="22">
        <f t="shared" si="4"/>
        <v>304225</v>
      </c>
      <c r="O22" s="22">
        <f>SUM(C22:N22)</f>
        <v>3650700</v>
      </c>
      <c r="P22" s="136">
        <v>3650700</v>
      </c>
      <c r="Q22" s="95"/>
    </row>
    <row r="23" spans="1:17" ht="15">
      <c r="A23" s="109" t="s">
        <v>334</v>
      </c>
      <c r="B23" s="107" t="s">
        <v>80</v>
      </c>
      <c r="C23" s="22">
        <f>SUM(C20:C22)</f>
        <v>894379</v>
      </c>
      <c r="D23" s="22">
        <f aca="true" t="shared" si="5" ref="D23:N23">SUM(D20:D22)</f>
        <v>894379</v>
      </c>
      <c r="E23" s="22">
        <f t="shared" si="5"/>
        <v>894379</v>
      </c>
      <c r="F23" s="22">
        <f t="shared" si="5"/>
        <v>894379</v>
      </c>
      <c r="G23" s="22">
        <f t="shared" si="5"/>
        <v>894379</v>
      </c>
      <c r="H23" s="22">
        <f t="shared" si="5"/>
        <v>894379</v>
      </c>
      <c r="I23" s="22">
        <f t="shared" si="5"/>
        <v>894379</v>
      </c>
      <c r="J23" s="22">
        <f t="shared" si="5"/>
        <v>894379</v>
      </c>
      <c r="K23" s="22">
        <f t="shared" si="5"/>
        <v>894379</v>
      </c>
      <c r="L23" s="22">
        <f t="shared" si="5"/>
        <v>894379</v>
      </c>
      <c r="M23" s="22">
        <f t="shared" si="5"/>
        <v>894379</v>
      </c>
      <c r="N23" s="22">
        <f t="shared" si="5"/>
        <v>894379</v>
      </c>
      <c r="O23" s="22">
        <f>SUM(C23:N23)</f>
        <v>10732548</v>
      </c>
      <c r="P23" s="136"/>
      <c r="Q23" s="95"/>
    </row>
    <row r="24" spans="1:17" ht="15">
      <c r="A24" s="110" t="s">
        <v>384</v>
      </c>
      <c r="B24" s="111" t="s">
        <v>81</v>
      </c>
      <c r="C24" s="22">
        <f aca="true" t="shared" si="6" ref="C24:N24">SUM(C19+C23)</f>
        <v>2516236.4166666665</v>
      </c>
      <c r="D24" s="22">
        <f t="shared" si="6"/>
        <v>2516236.4166666665</v>
      </c>
      <c r="E24" s="22">
        <f t="shared" si="6"/>
        <v>2516236.4166666665</v>
      </c>
      <c r="F24" s="22">
        <f t="shared" si="6"/>
        <v>2516236.4166666665</v>
      </c>
      <c r="G24" s="22">
        <f t="shared" si="6"/>
        <v>2516236.4166666665</v>
      </c>
      <c r="H24" s="22">
        <f t="shared" si="6"/>
        <v>2516236.4166666665</v>
      </c>
      <c r="I24" s="22">
        <f t="shared" si="6"/>
        <v>2516236.4166666665</v>
      </c>
      <c r="J24" s="22">
        <f t="shared" si="6"/>
        <v>2516236.4166666665</v>
      </c>
      <c r="K24" s="22">
        <f t="shared" si="6"/>
        <v>2516236.4166666665</v>
      </c>
      <c r="L24" s="22">
        <f t="shared" si="6"/>
        <v>2516236.4166666665</v>
      </c>
      <c r="M24" s="22">
        <f t="shared" si="6"/>
        <v>2516236.4166666665</v>
      </c>
      <c r="N24" s="22">
        <f t="shared" si="6"/>
        <v>2516236.4166666665</v>
      </c>
      <c r="O24" s="22">
        <f>SUM(C24:N24)</f>
        <v>30194837.000000004</v>
      </c>
      <c r="P24" s="136"/>
      <c r="Q24" s="95"/>
    </row>
    <row r="25" spans="1:17" ht="15">
      <c r="A25" s="112" t="s">
        <v>355</v>
      </c>
      <c r="B25" s="111" t="s">
        <v>82</v>
      </c>
      <c r="C25" s="22">
        <f aca="true" t="shared" si="7" ref="C25:N28">$P25/12</f>
        <v>500082.4166666667</v>
      </c>
      <c r="D25" s="22">
        <f t="shared" si="7"/>
        <v>500082.4166666667</v>
      </c>
      <c r="E25" s="22">
        <f t="shared" si="7"/>
        <v>500082.4166666667</v>
      </c>
      <c r="F25" s="22">
        <f t="shared" si="7"/>
        <v>500082.4166666667</v>
      </c>
      <c r="G25" s="22">
        <f t="shared" si="7"/>
        <v>500082.4166666667</v>
      </c>
      <c r="H25" s="22">
        <f t="shared" si="7"/>
        <v>500082.4166666667</v>
      </c>
      <c r="I25" s="22">
        <f t="shared" si="7"/>
        <v>500082.4166666667</v>
      </c>
      <c r="J25" s="22">
        <f t="shared" si="7"/>
        <v>500082.4166666667</v>
      </c>
      <c r="K25" s="22">
        <f t="shared" si="7"/>
        <v>500082.4166666667</v>
      </c>
      <c r="L25" s="22">
        <f t="shared" si="7"/>
        <v>500082.4166666667</v>
      </c>
      <c r="M25" s="22">
        <f t="shared" si="7"/>
        <v>500082.4166666667</v>
      </c>
      <c r="N25" s="22">
        <f t="shared" si="7"/>
        <v>500082.4166666667</v>
      </c>
      <c r="O25" s="22">
        <f>SUM(C25:N25)</f>
        <v>6000989.000000001</v>
      </c>
      <c r="P25" s="136">
        <v>6000989</v>
      </c>
      <c r="Q25" s="95"/>
    </row>
    <row r="26" spans="1:17" ht="15">
      <c r="A26" s="105" t="s">
        <v>83</v>
      </c>
      <c r="B26" s="103" t="s">
        <v>84</v>
      </c>
      <c r="C26" s="22">
        <f t="shared" si="7"/>
        <v>0</v>
      </c>
      <c r="D26" s="22">
        <f t="shared" si="7"/>
        <v>0</v>
      </c>
      <c r="E26" s="22">
        <f t="shared" si="7"/>
        <v>0</v>
      </c>
      <c r="F26" s="22">
        <f t="shared" si="7"/>
        <v>0</v>
      </c>
      <c r="G26" s="22">
        <f t="shared" si="7"/>
        <v>0</v>
      </c>
      <c r="H26" s="22">
        <f t="shared" si="7"/>
        <v>0</v>
      </c>
      <c r="I26" s="22">
        <f t="shared" si="7"/>
        <v>0</v>
      </c>
      <c r="J26" s="22">
        <f t="shared" si="7"/>
        <v>0</v>
      </c>
      <c r="K26" s="22">
        <f t="shared" si="7"/>
        <v>0</v>
      </c>
      <c r="L26" s="22">
        <f t="shared" si="7"/>
        <v>0</v>
      </c>
      <c r="M26" s="22">
        <f t="shared" si="7"/>
        <v>0</v>
      </c>
      <c r="N26" s="22">
        <f t="shared" si="7"/>
        <v>0</v>
      </c>
      <c r="O26" s="22"/>
      <c r="P26" s="136"/>
      <c r="Q26" s="95"/>
    </row>
    <row r="27" spans="1:17" ht="15">
      <c r="A27" s="105" t="s">
        <v>85</v>
      </c>
      <c r="B27" s="103" t="s">
        <v>86</v>
      </c>
      <c r="C27" s="22">
        <f t="shared" si="7"/>
        <v>666666.6666666666</v>
      </c>
      <c r="D27" s="22">
        <f t="shared" si="7"/>
        <v>666666.6666666666</v>
      </c>
      <c r="E27" s="22">
        <f t="shared" si="7"/>
        <v>666666.6666666666</v>
      </c>
      <c r="F27" s="22">
        <f t="shared" si="7"/>
        <v>666666.6666666666</v>
      </c>
      <c r="G27" s="22">
        <f t="shared" si="7"/>
        <v>666666.6666666666</v>
      </c>
      <c r="H27" s="22">
        <f t="shared" si="7"/>
        <v>666666.6666666666</v>
      </c>
      <c r="I27" s="22">
        <f t="shared" si="7"/>
        <v>666666.6666666666</v>
      </c>
      <c r="J27" s="22">
        <f t="shared" si="7"/>
        <v>666666.6666666666</v>
      </c>
      <c r="K27" s="22">
        <f t="shared" si="7"/>
        <v>666666.6666666666</v>
      </c>
      <c r="L27" s="22">
        <f t="shared" si="7"/>
        <v>666666.6666666666</v>
      </c>
      <c r="M27" s="22">
        <f t="shared" si="7"/>
        <v>666666.6666666666</v>
      </c>
      <c r="N27" s="22">
        <f t="shared" si="7"/>
        <v>666666.6666666666</v>
      </c>
      <c r="O27" s="22">
        <f>SUM(C27:N27)</f>
        <v>8000000.000000001</v>
      </c>
      <c r="P27" s="136">
        <v>8000000</v>
      </c>
      <c r="Q27" s="95"/>
    </row>
    <row r="28" spans="1:17" ht="15">
      <c r="A28" s="105" t="s">
        <v>87</v>
      </c>
      <c r="B28" s="103" t="s">
        <v>88</v>
      </c>
      <c r="C28" s="22">
        <f t="shared" si="7"/>
        <v>0</v>
      </c>
      <c r="D28" s="22">
        <f t="shared" si="7"/>
        <v>0</v>
      </c>
      <c r="E28" s="22">
        <f t="shared" si="7"/>
        <v>0</v>
      </c>
      <c r="F28" s="22">
        <f t="shared" si="7"/>
        <v>0</v>
      </c>
      <c r="G28" s="22">
        <f t="shared" si="7"/>
        <v>0</v>
      </c>
      <c r="H28" s="22">
        <f t="shared" si="7"/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/>
      <c r="P28" s="136"/>
      <c r="Q28" s="95"/>
    </row>
    <row r="29" spans="1:17" ht="15">
      <c r="A29" s="109" t="s">
        <v>335</v>
      </c>
      <c r="B29" s="107" t="s">
        <v>89</v>
      </c>
      <c r="C29" s="22">
        <f aca="true" t="shared" si="8" ref="C29:N29">SUM(C27:C28)</f>
        <v>666666.6666666666</v>
      </c>
      <c r="D29" s="22">
        <f t="shared" si="8"/>
        <v>666666.6666666666</v>
      </c>
      <c r="E29" s="22">
        <f t="shared" si="8"/>
        <v>666666.6666666666</v>
      </c>
      <c r="F29" s="22">
        <f t="shared" si="8"/>
        <v>666666.6666666666</v>
      </c>
      <c r="G29" s="22">
        <f t="shared" si="8"/>
        <v>666666.6666666666</v>
      </c>
      <c r="H29" s="22">
        <f t="shared" si="8"/>
        <v>666666.6666666666</v>
      </c>
      <c r="I29" s="22">
        <f t="shared" si="8"/>
        <v>666666.6666666666</v>
      </c>
      <c r="J29" s="22">
        <f t="shared" si="8"/>
        <v>666666.6666666666</v>
      </c>
      <c r="K29" s="22">
        <f t="shared" si="8"/>
        <v>666666.6666666666</v>
      </c>
      <c r="L29" s="22">
        <f t="shared" si="8"/>
        <v>666666.6666666666</v>
      </c>
      <c r="M29" s="22">
        <f t="shared" si="8"/>
        <v>666666.6666666666</v>
      </c>
      <c r="N29" s="22">
        <f t="shared" si="8"/>
        <v>666666.6666666666</v>
      </c>
      <c r="O29" s="22">
        <f>SUM(C29:N29)</f>
        <v>8000000.000000001</v>
      </c>
      <c r="P29" s="136"/>
      <c r="Q29" s="95"/>
    </row>
    <row r="30" spans="1:17" ht="15">
      <c r="A30" s="105" t="s">
        <v>90</v>
      </c>
      <c r="B30" s="103" t="s">
        <v>91</v>
      </c>
      <c r="C30" s="22">
        <f aca="true" t="shared" si="9" ref="C30:N31">$P30/12</f>
        <v>77083.33333333333</v>
      </c>
      <c r="D30" s="22">
        <f t="shared" si="9"/>
        <v>77083.33333333333</v>
      </c>
      <c r="E30" s="22">
        <f t="shared" si="9"/>
        <v>77083.33333333333</v>
      </c>
      <c r="F30" s="22">
        <f t="shared" si="9"/>
        <v>77083.33333333333</v>
      </c>
      <c r="G30" s="22">
        <f t="shared" si="9"/>
        <v>77083.33333333333</v>
      </c>
      <c r="H30" s="22">
        <f t="shared" si="9"/>
        <v>77083.33333333333</v>
      </c>
      <c r="I30" s="22">
        <f t="shared" si="9"/>
        <v>77083.33333333333</v>
      </c>
      <c r="J30" s="22">
        <f t="shared" si="9"/>
        <v>77083.33333333333</v>
      </c>
      <c r="K30" s="22">
        <f t="shared" si="9"/>
        <v>77083.33333333333</v>
      </c>
      <c r="L30" s="22">
        <f t="shared" si="9"/>
        <v>77083.33333333333</v>
      </c>
      <c r="M30" s="22">
        <f t="shared" si="9"/>
        <v>77083.33333333333</v>
      </c>
      <c r="N30" s="22">
        <f t="shared" si="9"/>
        <v>77083.33333333333</v>
      </c>
      <c r="O30" s="22">
        <f>SUM(C30:N30)</f>
        <v>925000.0000000001</v>
      </c>
      <c r="P30" s="136">
        <v>925000</v>
      </c>
      <c r="Q30" s="95"/>
    </row>
    <row r="31" spans="1:17" ht="15">
      <c r="A31" s="105" t="s">
        <v>92</v>
      </c>
      <c r="B31" s="103" t="s">
        <v>93</v>
      </c>
      <c r="C31" s="22">
        <f t="shared" si="9"/>
        <v>68333.33333333333</v>
      </c>
      <c r="D31" s="22">
        <f t="shared" si="9"/>
        <v>68333.33333333333</v>
      </c>
      <c r="E31" s="22">
        <f t="shared" si="9"/>
        <v>68333.33333333333</v>
      </c>
      <c r="F31" s="22">
        <f t="shared" si="9"/>
        <v>68333.33333333333</v>
      </c>
      <c r="G31" s="22">
        <f t="shared" si="9"/>
        <v>68333.33333333333</v>
      </c>
      <c r="H31" s="22">
        <f t="shared" si="9"/>
        <v>68333.33333333333</v>
      </c>
      <c r="I31" s="22">
        <f t="shared" si="9"/>
        <v>68333.33333333333</v>
      </c>
      <c r="J31" s="22">
        <f t="shared" si="9"/>
        <v>68333.33333333333</v>
      </c>
      <c r="K31" s="22">
        <f t="shared" si="9"/>
        <v>68333.33333333333</v>
      </c>
      <c r="L31" s="22">
        <f t="shared" si="9"/>
        <v>68333.33333333333</v>
      </c>
      <c r="M31" s="22">
        <f t="shared" si="9"/>
        <v>68333.33333333333</v>
      </c>
      <c r="N31" s="22">
        <f t="shared" si="9"/>
        <v>68333.33333333333</v>
      </c>
      <c r="O31" s="22">
        <f>SUM(C31:N31)</f>
        <v>820000.0000000001</v>
      </c>
      <c r="P31" s="136">
        <v>820000</v>
      </c>
      <c r="Q31" s="95"/>
    </row>
    <row r="32" spans="1:17" ht="15">
      <c r="A32" s="109" t="s">
        <v>385</v>
      </c>
      <c r="B32" s="107" t="s">
        <v>94</v>
      </c>
      <c r="C32" s="22">
        <f aca="true" t="shared" si="10" ref="C32:O32">SUM(C30:C31)</f>
        <v>145416.66666666666</v>
      </c>
      <c r="D32" s="22">
        <f t="shared" si="10"/>
        <v>145416.66666666666</v>
      </c>
      <c r="E32" s="22">
        <f t="shared" si="10"/>
        <v>145416.66666666666</v>
      </c>
      <c r="F32" s="22">
        <f t="shared" si="10"/>
        <v>145416.66666666666</v>
      </c>
      <c r="G32" s="22">
        <f t="shared" si="10"/>
        <v>145416.66666666666</v>
      </c>
      <c r="H32" s="22">
        <f t="shared" si="10"/>
        <v>145416.66666666666</v>
      </c>
      <c r="I32" s="22">
        <f t="shared" si="10"/>
        <v>145416.66666666666</v>
      </c>
      <c r="J32" s="22">
        <f t="shared" si="10"/>
        <v>145416.66666666666</v>
      </c>
      <c r="K32" s="22">
        <f t="shared" si="10"/>
        <v>145416.66666666666</v>
      </c>
      <c r="L32" s="22">
        <f t="shared" si="10"/>
        <v>145416.66666666666</v>
      </c>
      <c r="M32" s="22">
        <f t="shared" si="10"/>
        <v>145416.66666666666</v>
      </c>
      <c r="N32" s="22">
        <f t="shared" si="10"/>
        <v>145416.66666666666</v>
      </c>
      <c r="O32" s="22">
        <f t="shared" si="10"/>
        <v>1745000.0000000002</v>
      </c>
      <c r="P32" s="136"/>
      <c r="Q32" s="95"/>
    </row>
    <row r="33" spans="1:17" ht="15">
      <c r="A33" s="105" t="s">
        <v>95</v>
      </c>
      <c r="B33" s="103" t="s">
        <v>96</v>
      </c>
      <c r="C33" s="22">
        <f aca="true" t="shared" si="11" ref="C33:N39">$P33/12</f>
        <v>500000</v>
      </c>
      <c r="D33" s="22">
        <f t="shared" si="11"/>
        <v>500000</v>
      </c>
      <c r="E33" s="22">
        <f t="shared" si="11"/>
        <v>500000</v>
      </c>
      <c r="F33" s="22">
        <f t="shared" si="11"/>
        <v>500000</v>
      </c>
      <c r="G33" s="22">
        <f t="shared" si="11"/>
        <v>500000</v>
      </c>
      <c r="H33" s="22">
        <f t="shared" si="11"/>
        <v>500000</v>
      </c>
      <c r="I33" s="22">
        <f t="shared" si="11"/>
        <v>500000</v>
      </c>
      <c r="J33" s="22">
        <f t="shared" si="11"/>
        <v>500000</v>
      </c>
      <c r="K33" s="22">
        <f t="shared" si="11"/>
        <v>500000</v>
      </c>
      <c r="L33" s="22">
        <f t="shared" si="11"/>
        <v>500000</v>
      </c>
      <c r="M33" s="22">
        <f t="shared" si="11"/>
        <v>500000</v>
      </c>
      <c r="N33" s="22">
        <f t="shared" si="11"/>
        <v>500000</v>
      </c>
      <c r="O33" s="22">
        <f aca="true" t="shared" si="12" ref="O33:O48">SUM(C33:N33)</f>
        <v>6000000</v>
      </c>
      <c r="P33" s="136">
        <v>6000000</v>
      </c>
      <c r="Q33" s="95"/>
    </row>
    <row r="34" spans="1:17" ht="15">
      <c r="A34" s="105" t="s">
        <v>97</v>
      </c>
      <c r="B34" s="103" t="s">
        <v>98</v>
      </c>
      <c r="C34" s="22">
        <f t="shared" si="11"/>
        <v>94250</v>
      </c>
      <c r="D34" s="22">
        <f t="shared" si="11"/>
        <v>94250</v>
      </c>
      <c r="E34" s="22">
        <f t="shared" si="11"/>
        <v>94250</v>
      </c>
      <c r="F34" s="22">
        <f t="shared" si="11"/>
        <v>94250</v>
      </c>
      <c r="G34" s="22">
        <f t="shared" si="11"/>
        <v>94250</v>
      </c>
      <c r="H34" s="22">
        <f t="shared" si="11"/>
        <v>94250</v>
      </c>
      <c r="I34" s="22">
        <f t="shared" si="11"/>
        <v>94250</v>
      </c>
      <c r="J34" s="22">
        <f t="shared" si="11"/>
        <v>94250</v>
      </c>
      <c r="K34" s="22">
        <f t="shared" si="11"/>
        <v>94250</v>
      </c>
      <c r="L34" s="22">
        <f t="shared" si="11"/>
        <v>94250</v>
      </c>
      <c r="M34" s="22">
        <f t="shared" si="11"/>
        <v>94250</v>
      </c>
      <c r="N34" s="22">
        <f t="shared" si="11"/>
        <v>94250</v>
      </c>
      <c r="O34" s="22">
        <f t="shared" si="12"/>
        <v>1131000</v>
      </c>
      <c r="P34" s="136">
        <v>1131000</v>
      </c>
      <c r="Q34" s="95"/>
    </row>
    <row r="35" spans="1:17" ht="15">
      <c r="A35" s="105" t="s">
        <v>356</v>
      </c>
      <c r="B35" s="103" t="s">
        <v>99</v>
      </c>
      <c r="C35" s="22">
        <f t="shared" si="11"/>
        <v>195000</v>
      </c>
      <c r="D35" s="22">
        <f t="shared" si="11"/>
        <v>195000</v>
      </c>
      <c r="E35" s="22">
        <f t="shared" si="11"/>
        <v>195000</v>
      </c>
      <c r="F35" s="22">
        <f t="shared" si="11"/>
        <v>195000</v>
      </c>
      <c r="G35" s="22">
        <f t="shared" si="11"/>
        <v>195000</v>
      </c>
      <c r="H35" s="22">
        <f t="shared" si="11"/>
        <v>195000</v>
      </c>
      <c r="I35" s="22">
        <f t="shared" si="11"/>
        <v>195000</v>
      </c>
      <c r="J35" s="22">
        <f t="shared" si="11"/>
        <v>195000</v>
      </c>
      <c r="K35" s="22">
        <f t="shared" si="11"/>
        <v>195000</v>
      </c>
      <c r="L35" s="22">
        <f t="shared" si="11"/>
        <v>195000</v>
      </c>
      <c r="M35" s="22">
        <f t="shared" si="11"/>
        <v>195000</v>
      </c>
      <c r="N35" s="22">
        <f t="shared" si="11"/>
        <v>195000</v>
      </c>
      <c r="O35" s="22">
        <f t="shared" si="12"/>
        <v>2340000</v>
      </c>
      <c r="P35" s="136">
        <v>2340000</v>
      </c>
      <c r="Q35" s="95"/>
    </row>
    <row r="36" spans="1:17" ht="15">
      <c r="A36" s="105" t="s">
        <v>100</v>
      </c>
      <c r="B36" s="103" t="s">
        <v>101</v>
      </c>
      <c r="C36" s="22">
        <f t="shared" si="11"/>
        <v>3515377.1666666665</v>
      </c>
      <c r="D36" s="22">
        <f t="shared" si="11"/>
        <v>3515377.1666666665</v>
      </c>
      <c r="E36" s="22">
        <f t="shared" si="11"/>
        <v>3515377.1666666665</v>
      </c>
      <c r="F36" s="22">
        <f t="shared" si="11"/>
        <v>3515377.1666666665</v>
      </c>
      <c r="G36" s="22">
        <f t="shared" si="11"/>
        <v>3515377.1666666665</v>
      </c>
      <c r="H36" s="22">
        <f t="shared" si="11"/>
        <v>3515377.1666666665</v>
      </c>
      <c r="I36" s="22">
        <f t="shared" si="11"/>
        <v>3515377.1666666665</v>
      </c>
      <c r="J36" s="22">
        <f t="shared" si="11"/>
        <v>3515377.1666666665</v>
      </c>
      <c r="K36" s="22">
        <f t="shared" si="11"/>
        <v>3515377.1666666665</v>
      </c>
      <c r="L36" s="22">
        <f t="shared" si="11"/>
        <v>3515377.1666666665</v>
      </c>
      <c r="M36" s="22">
        <f t="shared" si="11"/>
        <v>3515377.1666666665</v>
      </c>
      <c r="N36" s="22">
        <f t="shared" si="11"/>
        <v>3515377.1666666665</v>
      </c>
      <c r="O36" s="22">
        <f t="shared" si="12"/>
        <v>42184526</v>
      </c>
      <c r="P36" s="136">
        <v>42184526</v>
      </c>
      <c r="Q36" s="95"/>
    </row>
    <row r="37" spans="1:17" ht="15">
      <c r="A37" s="113" t="s">
        <v>357</v>
      </c>
      <c r="B37" s="103" t="s">
        <v>102</v>
      </c>
      <c r="C37" s="22">
        <f t="shared" si="11"/>
        <v>0</v>
      </c>
      <c r="D37" s="22">
        <f t="shared" si="11"/>
        <v>0</v>
      </c>
      <c r="E37" s="22">
        <f t="shared" si="11"/>
        <v>0</v>
      </c>
      <c r="F37" s="22">
        <f t="shared" si="11"/>
        <v>0</v>
      </c>
      <c r="G37" s="22">
        <f t="shared" si="11"/>
        <v>0</v>
      </c>
      <c r="H37" s="22">
        <f t="shared" si="11"/>
        <v>0</v>
      </c>
      <c r="I37" s="22">
        <f t="shared" si="11"/>
        <v>0</v>
      </c>
      <c r="J37" s="22">
        <f t="shared" si="11"/>
        <v>0</v>
      </c>
      <c r="K37" s="22">
        <f t="shared" si="11"/>
        <v>0</v>
      </c>
      <c r="L37" s="22">
        <f t="shared" si="11"/>
        <v>0</v>
      </c>
      <c r="M37" s="22">
        <f t="shared" si="11"/>
        <v>0</v>
      </c>
      <c r="N37" s="22">
        <f t="shared" si="11"/>
        <v>0</v>
      </c>
      <c r="O37" s="22">
        <f t="shared" si="12"/>
        <v>0</v>
      </c>
      <c r="P37" s="136"/>
      <c r="Q37" s="95"/>
    </row>
    <row r="38" spans="1:17" ht="15">
      <c r="A38" s="108" t="s">
        <v>103</v>
      </c>
      <c r="B38" s="103" t="s">
        <v>104</v>
      </c>
      <c r="C38" s="22">
        <f t="shared" si="11"/>
        <v>0</v>
      </c>
      <c r="D38" s="22">
        <f t="shared" si="11"/>
        <v>0</v>
      </c>
      <c r="E38" s="22">
        <f t="shared" si="11"/>
        <v>0</v>
      </c>
      <c r="F38" s="22">
        <f t="shared" si="11"/>
        <v>0</v>
      </c>
      <c r="G38" s="22">
        <f t="shared" si="11"/>
        <v>0</v>
      </c>
      <c r="H38" s="22">
        <f t="shared" si="11"/>
        <v>0</v>
      </c>
      <c r="I38" s="22">
        <f t="shared" si="11"/>
        <v>0</v>
      </c>
      <c r="J38" s="22">
        <f t="shared" si="11"/>
        <v>0</v>
      </c>
      <c r="K38" s="22">
        <f t="shared" si="11"/>
        <v>0</v>
      </c>
      <c r="L38" s="22">
        <f t="shared" si="11"/>
        <v>0</v>
      </c>
      <c r="M38" s="22">
        <f t="shared" si="11"/>
        <v>0</v>
      </c>
      <c r="N38" s="22">
        <f t="shared" si="11"/>
        <v>0</v>
      </c>
      <c r="O38" s="22">
        <f t="shared" si="12"/>
        <v>0</v>
      </c>
      <c r="P38" s="136"/>
      <c r="Q38" s="95"/>
    </row>
    <row r="39" spans="1:17" ht="15">
      <c r="A39" s="105" t="s">
        <v>358</v>
      </c>
      <c r="B39" s="103" t="s">
        <v>105</v>
      </c>
      <c r="C39" s="22">
        <f t="shared" si="11"/>
        <v>553166.6666666666</v>
      </c>
      <c r="D39" s="22">
        <f t="shared" si="11"/>
        <v>553166.6666666666</v>
      </c>
      <c r="E39" s="22">
        <f t="shared" si="11"/>
        <v>553166.6666666666</v>
      </c>
      <c r="F39" s="22">
        <f t="shared" si="11"/>
        <v>553166.6666666666</v>
      </c>
      <c r="G39" s="22">
        <f t="shared" si="11"/>
        <v>553166.6666666666</v>
      </c>
      <c r="H39" s="22">
        <f t="shared" si="11"/>
        <v>553166.6666666666</v>
      </c>
      <c r="I39" s="22">
        <f t="shared" si="11"/>
        <v>553166.6666666666</v>
      </c>
      <c r="J39" s="22">
        <f t="shared" si="11"/>
        <v>553166.6666666666</v>
      </c>
      <c r="K39" s="22">
        <f t="shared" si="11"/>
        <v>553166.6666666666</v>
      </c>
      <c r="L39" s="22">
        <f t="shared" si="11"/>
        <v>553166.6666666666</v>
      </c>
      <c r="M39" s="22">
        <f t="shared" si="11"/>
        <v>553166.6666666666</v>
      </c>
      <c r="N39" s="22">
        <f t="shared" si="11"/>
        <v>553166.6666666666</v>
      </c>
      <c r="O39" s="22">
        <f t="shared" si="12"/>
        <v>6638000.000000001</v>
      </c>
      <c r="P39" s="136">
        <v>6638000</v>
      </c>
      <c r="Q39" s="95"/>
    </row>
    <row r="40" spans="1:17" ht="15">
      <c r="A40" s="109" t="s">
        <v>336</v>
      </c>
      <c r="B40" s="107" t="s">
        <v>106</v>
      </c>
      <c r="C40" s="22">
        <f aca="true" t="shared" si="13" ref="C40:N40">SUM(C33:C39)</f>
        <v>4857793.833333333</v>
      </c>
      <c r="D40" s="22">
        <f t="shared" si="13"/>
        <v>4857793.833333333</v>
      </c>
      <c r="E40" s="22">
        <f t="shared" si="13"/>
        <v>4857793.833333333</v>
      </c>
      <c r="F40" s="22">
        <f t="shared" si="13"/>
        <v>4857793.833333333</v>
      </c>
      <c r="G40" s="22">
        <f t="shared" si="13"/>
        <v>4857793.833333333</v>
      </c>
      <c r="H40" s="22">
        <f t="shared" si="13"/>
        <v>4857793.833333333</v>
      </c>
      <c r="I40" s="22">
        <f t="shared" si="13"/>
        <v>4857793.833333333</v>
      </c>
      <c r="J40" s="22">
        <f t="shared" si="13"/>
        <v>4857793.833333333</v>
      </c>
      <c r="K40" s="22">
        <f t="shared" si="13"/>
        <v>4857793.833333333</v>
      </c>
      <c r="L40" s="22">
        <f t="shared" si="13"/>
        <v>4857793.833333333</v>
      </c>
      <c r="M40" s="22">
        <f t="shared" si="13"/>
        <v>4857793.833333333</v>
      </c>
      <c r="N40" s="22">
        <f t="shared" si="13"/>
        <v>4857793.833333333</v>
      </c>
      <c r="O40" s="22">
        <f t="shared" si="12"/>
        <v>58293526.00000001</v>
      </c>
      <c r="P40" s="136"/>
      <c r="Q40" s="95"/>
    </row>
    <row r="41" spans="1:17" ht="15">
      <c r="A41" s="105" t="s">
        <v>107</v>
      </c>
      <c r="B41" s="103" t="s">
        <v>108</v>
      </c>
      <c r="C41" s="22">
        <f aca="true" t="shared" si="14" ref="C41:N42">$P41/12</f>
        <v>79000</v>
      </c>
      <c r="D41" s="22">
        <f t="shared" si="14"/>
        <v>79000</v>
      </c>
      <c r="E41" s="22">
        <f t="shared" si="14"/>
        <v>79000</v>
      </c>
      <c r="F41" s="22">
        <f t="shared" si="14"/>
        <v>79000</v>
      </c>
      <c r="G41" s="22">
        <f t="shared" si="14"/>
        <v>79000</v>
      </c>
      <c r="H41" s="22">
        <f t="shared" si="14"/>
        <v>79000</v>
      </c>
      <c r="I41" s="22">
        <f t="shared" si="14"/>
        <v>79000</v>
      </c>
      <c r="J41" s="22">
        <f t="shared" si="14"/>
        <v>79000</v>
      </c>
      <c r="K41" s="22">
        <f t="shared" si="14"/>
        <v>79000</v>
      </c>
      <c r="L41" s="22">
        <f t="shared" si="14"/>
        <v>79000</v>
      </c>
      <c r="M41" s="22">
        <f t="shared" si="14"/>
        <v>79000</v>
      </c>
      <c r="N41" s="22">
        <f t="shared" si="14"/>
        <v>79000</v>
      </c>
      <c r="O41" s="22">
        <f t="shared" si="12"/>
        <v>948000</v>
      </c>
      <c r="P41" s="136">
        <v>948000</v>
      </c>
      <c r="Q41" s="95"/>
    </row>
    <row r="42" spans="1:17" ht="15">
      <c r="A42" s="105" t="s">
        <v>109</v>
      </c>
      <c r="B42" s="103" t="s">
        <v>110</v>
      </c>
      <c r="C42" s="22">
        <f t="shared" si="14"/>
        <v>41666.666666666664</v>
      </c>
      <c r="D42" s="22">
        <f t="shared" si="14"/>
        <v>41666.666666666664</v>
      </c>
      <c r="E42" s="22">
        <f t="shared" si="14"/>
        <v>41666.666666666664</v>
      </c>
      <c r="F42" s="22">
        <f t="shared" si="14"/>
        <v>41666.666666666664</v>
      </c>
      <c r="G42" s="22">
        <f t="shared" si="14"/>
        <v>41666.666666666664</v>
      </c>
      <c r="H42" s="22">
        <f t="shared" si="14"/>
        <v>41666.666666666664</v>
      </c>
      <c r="I42" s="22">
        <f t="shared" si="14"/>
        <v>41666.666666666664</v>
      </c>
      <c r="J42" s="22">
        <f t="shared" si="14"/>
        <v>41666.666666666664</v>
      </c>
      <c r="K42" s="22">
        <f t="shared" si="14"/>
        <v>41666.666666666664</v>
      </c>
      <c r="L42" s="22">
        <f t="shared" si="14"/>
        <v>41666.666666666664</v>
      </c>
      <c r="M42" s="22">
        <f t="shared" si="14"/>
        <v>41666.666666666664</v>
      </c>
      <c r="N42" s="22">
        <f t="shared" si="14"/>
        <v>41666.666666666664</v>
      </c>
      <c r="O42" s="22">
        <f t="shared" si="12"/>
        <v>500000.00000000006</v>
      </c>
      <c r="P42" s="136">
        <v>500000</v>
      </c>
      <c r="Q42" s="95"/>
    </row>
    <row r="43" spans="1:17" ht="15">
      <c r="A43" s="109" t="s">
        <v>337</v>
      </c>
      <c r="B43" s="107" t="s">
        <v>111</v>
      </c>
      <c r="C43" s="22">
        <f aca="true" t="shared" si="15" ref="C43:N43">SUM(C41:C42)</f>
        <v>120666.66666666666</v>
      </c>
      <c r="D43" s="22">
        <f t="shared" si="15"/>
        <v>120666.66666666666</v>
      </c>
      <c r="E43" s="22">
        <f t="shared" si="15"/>
        <v>120666.66666666666</v>
      </c>
      <c r="F43" s="22">
        <f t="shared" si="15"/>
        <v>120666.66666666666</v>
      </c>
      <c r="G43" s="22">
        <f t="shared" si="15"/>
        <v>120666.66666666666</v>
      </c>
      <c r="H43" s="22">
        <f t="shared" si="15"/>
        <v>120666.66666666666</v>
      </c>
      <c r="I43" s="22">
        <f t="shared" si="15"/>
        <v>120666.66666666666</v>
      </c>
      <c r="J43" s="22">
        <f t="shared" si="15"/>
        <v>120666.66666666666</v>
      </c>
      <c r="K43" s="22">
        <f t="shared" si="15"/>
        <v>120666.66666666666</v>
      </c>
      <c r="L43" s="22">
        <f t="shared" si="15"/>
        <v>120666.66666666666</v>
      </c>
      <c r="M43" s="22">
        <f t="shared" si="15"/>
        <v>120666.66666666666</v>
      </c>
      <c r="N43" s="22">
        <f t="shared" si="15"/>
        <v>120666.66666666666</v>
      </c>
      <c r="O43" s="22">
        <f t="shared" si="12"/>
        <v>1448000</v>
      </c>
      <c r="P43" s="136"/>
      <c r="Q43" s="95"/>
    </row>
    <row r="44" spans="1:17" ht="15">
      <c r="A44" s="105" t="s">
        <v>112</v>
      </c>
      <c r="B44" s="103" t="s">
        <v>113</v>
      </c>
      <c r="C44" s="22">
        <f aca="true" t="shared" si="16" ref="C44:N48">$P44/12</f>
        <v>1292897.1666666667</v>
      </c>
      <c r="D44" s="22">
        <f t="shared" si="16"/>
        <v>1292897.1666666667</v>
      </c>
      <c r="E44" s="22">
        <f t="shared" si="16"/>
        <v>1292897.1666666667</v>
      </c>
      <c r="F44" s="22">
        <f t="shared" si="16"/>
        <v>1292897.1666666667</v>
      </c>
      <c r="G44" s="22">
        <f t="shared" si="16"/>
        <v>1292897.1666666667</v>
      </c>
      <c r="H44" s="22">
        <f t="shared" si="16"/>
        <v>1292897.1666666667</v>
      </c>
      <c r="I44" s="22">
        <f t="shared" si="16"/>
        <v>1292897.1666666667</v>
      </c>
      <c r="J44" s="22">
        <f t="shared" si="16"/>
        <v>1292897.1666666667</v>
      </c>
      <c r="K44" s="22">
        <f t="shared" si="16"/>
        <v>1292897.1666666667</v>
      </c>
      <c r="L44" s="22">
        <f t="shared" si="16"/>
        <v>1292897.1666666667</v>
      </c>
      <c r="M44" s="22">
        <f t="shared" si="16"/>
        <v>1292897.1666666667</v>
      </c>
      <c r="N44" s="22">
        <f t="shared" si="16"/>
        <v>1292897.1666666667</v>
      </c>
      <c r="O44" s="22">
        <f t="shared" si="12"/>
        <v>15514765.999999998</v>
      </c>
      <c r="P44" s="136">
        <v>15514766</v>
      </c>
      <c r="Q44" s="95"/>
    </row>
    <row r="45" spans="1:17" ht="15">
      <c r="A45" s="105" t="s">
        <v>114</v>
      </c>
      <c r="B45" s="103" t="s">
        <v>115</v>
      </c>
      <c r="C45" s="22">
        <f t="shared" si="16"/>
        <v>28333.333333333332</v>
      </c>
      <c r="D45" s="22">
        <f t="shared" si="16"/>
        <v>28333.333333333332</v>
      </c>
      <c r="E45" s="22">
        <f t="shared" si="16"/>
        <v>28333.333333333332</v>
      </c>
      <c r="F45" s="22">
        <f t="shared" si="16"/>
        <v>28333.333333333332</v>
      </c>
      <c r="G45" s="22">
        <f t="shared" si="16"/>
        <v>28333.333333333332</v>
      </c>
      <c r="H45" s="22">
        <f t="shared" si="16"/>
        <v>28333.333333333332</v>
      </c>
      <c r="I45" s="22">
        <f t="shared" si="16"/>
        <v>28333.333333333332</v>
      </c>
      <c r="J45" s="22">
        <f t="shared" si="16"/>
        <v>28333.333333333332</v>
      </c>
      <c r="K45" s="22">
        <f t="shared" si="16"/>
        <v>28333.333333333332</v>
      </c>
      <c r="L45" s="22">
        <f t="shared" si="16"/>
        <v>28333.333333333332</v>
      </c>
      <c r="M45" s="22">
        <f t="shared" si="16"/>
        <v>28333.333333333332</v>
      </c>
      <c r="N45" s="22">
        <f t="shared" si="16"/>
        <v>28333.333333333332</v>
      </c>
      <c r="O45" s="22">
        <f t="shared" si="12"/>
        <v>340000</v>
      </c>
      <c r="P45" s="136">
        <v>340000</v>
      </c>
      <c r="Q45" s="95"/>
    </row>
    <row r="46" spans="1:17" ht="15">
      <c r="A46" s="105" t="s">
        <v>359</v>
      </c>
      <c r="B46" s="103" t="s">
        <v>116</v>
      </c>
      <c r="C46" s="22">
        <f t="shared" si="16"/>
        <v>0</v>
      </c>
      <c r="D46" s="22">
        <f t="shared" si="16"/>
        <v>0</v>
      </c>
      <c r="E46" s="22">
        <f t="shared" si="16"/>
        <v>0</v>
      </c>
      <c r="F46" s="22">
        <f t="shared" si="16"/>
        <v>0</v>
      </c>
      <c r="G46" s="22">
        <f t="shared" si="16"/>
        <v>0</v>
      </c>
      <c r="H46" s="22">
        <f t="shared" si="16"/>
        <v>0</v>
      </c>
      <c r="I46" s="22">
        <f t="shared" si="16"/>
        <v>0</v>
      </c>
      <c r="J46" s="22">
        <f t="shared" si="16"/>
        <v>0</v>
      </c>
      <c r="K46" s="22">
        <f t="shared" si="16"/>
        <v>0</v>
      </c>
      <c r="L46" s="22">
        <f t="shared" si="16"/>
        <v>0</v>
      </c>
      <c r="M46" s="22">
        <f t="shared" si="16"/>
        <v>0</v>
      </c>
      <c r="N46" s="22">
        <f t="shared" si="16"/>
        <v>0</v>
      </c>
      <c r="O46" s="22">
        <f t="shared" si="12"/>
        <v>0</v>
      </c>
      <c r="P46" s="136"/>
      <c r="Q46" s="95"/>
    </row>
    <row r="47" spans="1:17" ht="15">
      <c r="A47" s="105" t="s">
        <v>360</v>
      </c>
      <c r="B47" s="103" t="s">
        <v>117</v>
      </c>
      <c r="C47" s="22">
        <f t="shared" si="16"/>
        <v>0</v>
      </c>
      <c r="D47" s="22">
        <f t="shared" si="16"/>
        <v>0</v>
      </c>
      <c r="E47" s="22">
        <f t="shared" si="16"/>
        <v>0</v>
      </c>
      <c r="F47" s="22">
        <f t="shared" si="16"/>
        <v>0</v>
      </c>
      <c r="G47" s="22">
        <f t="shared" si="16"/>
        <v>0</v>
      </c>
      <c r="H47" s="22">
        <f t="shared" si="16"/>
        <v>0</v>
      </c>
      <c r="I47" s="22">
        <f t="shared" si="16"/>
        <v>0</v>
      </c>
      <c r="J47" s="22">
        <f t="shared" si="16"/>
        <v>0</v>
      </c>
      <c r="K47" s="22">
        <f t="shared" si="16"/>
        <v>0</v>
      </c>
      <c r="L47" s="22">
        <f t="shared" si="16"/>
        <v>0</v>
      </c>
      <c r="M47" s="22">
        <f t="shared" si="16"/>
        <v>0</v>
      </c>
      <c r="N47" s="22">
        <f t="shared" si="16"/>
        <v>0</v>
      </c>
      <c r="O47" s="22">
        <f t="shared" si="12"/>
        <v>0</v>
      </c>
      <c r="P47" s="136"/>
      <c r="Q47" s="95"/>
    </row>
    <row r="48" spans="1:17" ht="15">
      <c r="A48" s="105" t="s">
        <v>118</v>
      </c>
      <c r="B48" s="103" t="s">
        <v>119</v>
      </c>
      <c r="C48" s="22">
        <f t="shared" si="16"/>
        <v>33131.083333333336</v>
      </c>
      <c r="D48" s="22">
        <f t="shared" si="16"/>
        <v>33131.083333333336</v>
      </c>
      <c r="E48" s="22">
        <f t="shared" si="16"/>
        <v>33131.083333333336</v>
      </c>
      <c r="F48" s="22">
        <f t="shared" si="16"/>
        <v>33131.083333333336</v>
      </c>
      <c r="G48" s="22">
        <f t="shared" si="16"/>
        <v>33131.083333333336</v>
      </c>
      <c r="H48" s="22">
        <f t="shared" si="16"/>
        <v>33131.083333333336</v>
      </c>
      <c r="I48" s="22">
        <f t="shared" si="16"/>
        <v>33131.083333333336</v>
      </c>
      <c r="J48" s="22">
        <f t="shared" si="16"/>
        <v>33131.083333333336</v>
      </c>
      <c r="K48" s="22">
        <f t="shared" si="16"/>
        <v>33131.083333333336</v>
      </c>
      <c r="L48" s="22">
        <f t="shared" si="16"/>
        <v>33131.083333333336</v>
      </c>
      <c r="M48" s="22">
        <f t="shared" si="16"/>
        <v>33131.083333333336</v>
      </c>
      <c r="N48" s="22">
        <f t="shared" si="16"/>
        <v>33131.083333333336</v>
      </c>
      <c r="O48" s="22">
        <f t="shared" si="12"/>
        <v>397572.99999999994</v>
      </c>
      <c r="P48" s="136">
        <v>397573</v>
      </c>
      <c r="Q48" s="95"/>
    </row>
    <row r="49" spans="1:17" ht="15">
      <c r="A49" s="109" t="s">
        <v>338</v>
      </c>
      <c r="B49" s="107" t="s">
        <v>120</v>
      </c>
      <c r="C49" s="22">
        <f aca="true" t="shared" si="17" ref="C49:J49">SUM(C44:C48)</f>
        <v>1354361.5833333333</v>
      </c>
      <c r="D49" s="22">
        <f t="shared" si="17"/>
        <v>1354361.5833333333</v>
      </c>
      <c r="E49" s="22">
        <f t="shared" si="17"/>
        <v>1354361.5833333333</v>
      </c>
      <c r="F49" s="22">
        <f t="shared" si="17"/>
        <v>1354361.5833333333</v>
      </c>
      <c r="G49" s="22">
        <f t="shared" si="17"/>
        <v>1354361.5833333333</v>
      </c>
      <c r="H49" s="22">
        <f t="shared" si="17"/>
        <v>1354361.5833333333</v>
      </c>
      <c r="I49" s="22">
        <f t="shared" si="17"/>
        <v>1354361.5833333333</v>
      </c>
      <c r="J49" s="22">
        <f t="shared" si="17"/>
        <v>1354361.5833333333</v>
      </c>
      <c r="K49" s="22">
        <f>SUM(J44:J48)</f>
        <v>1354361.5833333333</v>
      </c>
      <c r="L49" s="22">
        <f>SUM(L44:L48)</f>
        <v>1354361.5833333333</v>
      </c>
      <c r="M49" s="22">
        <f>SUM(M44:M48)</f>
        <v>1354361.5833333333</v>
      </c>
      <c r="N49" s="22">
        <f>SUM(N44:N48)</f>
        <v>1354361.5833333333</v>
      </c>
      <c r="O49" s="22">
        <f>SUM(O44:O48)</f>
        <v>16252338.999999998</v>
      </c>
      <c r="P49" s="136"/>
      <c r="Q49" s="95"/>
    </row>
    <row r="50" spans="1:17" ht="15">
      <c r="A50" s="112" t="s">
        <v>339</v>
      </c>
      <c r="B50" s="111" t="s">
        <v>121</v>
      </c>
      <c r="C50" s="22">
        <f aca="true" t="shared" si="18" ref="C50:N50">SUM(C29+C32+C40+C43+C49)</f>
        <v>7144905.416666666</v>
      </c>
      <c r="D50" s="22">
        <f t="shared" si="18"/>
        <v>7144905.416666666</v>
      </c>
      <c r="E50" s="22">
        <f t="shared" si="18"/>
        <v>7144905.416666666</v>
      </c>
      <c r="F50" s="22">
        <f t="shared" si="18"/>
        <v>7144905.416666666</v>
      </c>
      <c r="G50" s="22">
        <f t="shared" si="18"/>
        <v>7144905.416666666</v>
      </c>
      <c r="H50" s="22">
        <f t="shared" si="18"/>
        <v>7144905.416666666</v>
      </c>
      <c r="I50" s="22">
        <f t="shared" si="18"/>
        <v>7144905.416666666</v>
      </c>
      <c r="J50" s="22">
        <f t="shared" si="18"/>
        <v>7144905.416666666</v>
      </c>
      <c r="K50" s="22">
        <f t="shared" si="18"/>
        <v>7144905.416666666</v>
      </c>
      <c r="L50" s="22">
        <f t="shared" si="18"/>
        <v>7144905.416666666</v>
      </c>
      <c r="M50" s="22">
        <f t="shared" si="18"/>
        <v>7144905.416666666</v>
      </c>
      <c r="N50" s="22">
        <f t="shared" si="18"/>
        <v>7144905.416666666</v>
      </c>
      <c r="O50" s="22">
        <f aca="true" t="shared" si="19" ref="O50:O70">SUM(C50:N50)</f>
        <v>85738865</v>
      </c>
      <c r="P50" s="136"/>
      <c r="Q50" s="95"/>
    </row>
    <row r="51" spans="1:17" ht="15">
      <c r="A51" s="23" t="s">
        <v>122</v>
      </c>
      <c r="B51" s="103" t="s">
        <v>123</v>
      </c>
      <c r="C51" s="22">
        <f aca="true" t="shared" si="20" ref="C51:N58">$P51/12</f>
        <v>0</v>
      </c>
      <c r="D51" s="22">
        <f t="shared" si="20"/>
        <v>0</v>
      </c>
      <c r="E51" s="22">
        <f t="shared" si="20"/>
        <v>0</v>
      </c>
      <c r="F51" s="22">
        <f t="shared" si="20"/>
        <v>0</v>
      </c>
      <c r="G51" s="22">
        <f t="shared" si="20"/>
        <v>0</v>
      </c>
      <c r="H51" s="22">
        <f t="shared" si="20"/>
        <v>0</v>
      </c>
      <c r="I51" s="22">
        <f t="shared" si="20"/>
        <v>0</v>
      </c>
      <c r="J51" s="22">
        <f t="shared" si="20"/>
        <v>0</v>
      </c>
      <c r="K51" s="22">
        <f t="shared" si="20"/>
        <v>0</v>
      </c>
      <c r="L51" s="22">
        <f t="shared" si="20"/>
        <v>0</v>
      </c>
      <c r="M51" s="22">
        <f t="shared" si="20"/>
        <v>0</v>
      </c>
      <c r="N51" s="22">
        <f t="shared" si="20"/>
        <v>0</v>
      </c>
      <c r="O51" s="22">
        <f t="shared" si="19"/>
        <v>0</v>
      </c>
      <c r="P51" s="136"/>
      <c r="Q51" s="95"/>
    </row>
    <row r="52" spans="1:17" ht="15">
      <c r="A52" s="23" t="s">
        <v>340</v>
      </c>
      <c r="B52" s="103" t="s">
        <v>124</v>
      </c>
      <c r="C52" s="22">
        <f t="shared" si="20"/>
        <v>0</v>
      </c>
      <c r="D52" s="22">
        <f t="shared" si="20"/>
        <v>0</v>
      </c>
      <c r="E52" s="22">
        <f t="shared" si="20"/>
        <v>0</v>
      </c>
      <c r="F52" s="22">
        <f t="shared" si="20"/>
        <v>0</v>
      </c>
      <c r="G52" s="22">
        <f t="shared" si="20"/>
        <v>0</v>
      </c>
      <c r="H52" s="22">
        <f t="shared" si="20"/>
        <v>0</v>
      </c>
      <c r="I52" s="22">
        <f t="shared" si="20"/>
        <v>0</v>
      </c>
      <c r="J52" s="22">
        <f t="shared" si="20"/>
        <v>0</v>
      </c>
      <c r="K52" s="22">
        <f t="shared" si="20"/>
        <v>0</v>
      </c>
      <c r="L52" s="22">
        <f t="shared" si="20"/>
        <v>0</v>
      </c>
      <c r="M52" s="22">
        <f t="shared" si="20"/>
        <v>0</v>
      </c>
      <c r="N52" s="22">
        <f t="shared" si="20"/>
        <v>0</v>
      </c>
      <c r="O52" s="22">
        <f t="shared" si="19"/>
        <v>0</v>
      </c>
      <c r="P52" s="136"/>
      <c r="Q52" s="95"/>
    </row>
    <row r="53" spans="1:17" ht="15">
      <c r="A53" s="114" t="s">
        <v>361</v>
      </c>
      <c r="B53" s="103" t="s">
        <v>125</v>
      </c>
      <c r="C53" s="22">
        <f t="shared" si="20"/>
        <v>0</v>
      </c>
      <c r="D53" s="22">
        <f t="shared" si="20"/>
        <v>0</v>
      </c>
      <c r="E53" s="22">
        <f t="shared" si="20"/>
        <v>0</v>
      </c>
      <c r="F53" s="22">
        <f t="shared" si="20"/>
        <v>0</v>
      </c>
      <c r="G53" s="22">
        <f t="shared" si="20"/>
        <v>0</v>
      </c>
      <c r="H53" s="22">
        <f t="shared" si="20"/>
        <v>0</v>
      </c>
      <c r="I53" s="22">
        <f t="shared" si="20"/>
        <v>0</v>
      </c>
      <c r="J53" s="22">
        <f t="shared" si="20"/>
        <v>0</v>
      </c>
      <c r="K53" s="22">
        <f t="shared" si="20"/>
        <v>0</v>
      </c>
      <c r="L53" s="22">
        <f t="shared" si="20"/>
        <v>0</v>
      </c>
      <c r="M53" s="22">
        <f t="shared" si="20"/>
        <v>0</v>
      </c>
      <c r="N53" s="22">
        <f t="shared" si="20"/>
        <v>0</v>
      </c>
      <c r="O53" s="22">
        <f t="shared" si="19"/>
        <v>0</v>
      </c>
      <c r="P53" s="136"/>
      <c r="Q53" s="95"/>
    </row>
    <row r="54" spans="1:17" ht="15">
      <c r="A54" s="114" t="s">
        <v>362</v>
      </c>
      <c r="B54" s="103" t="s">
        <v>126</v>
      </c>
      <c r="C54" s="22">
        <f t="shared" si="20"/>
        <v>0</v>
      </c>
      <c r="D54" s="22">
        <f t="shared" si="20"/>
        <v>0</v>
      </c>
      <c r="E54" s="22">
        <f t="shared" si="20"/>
        <v>0</v>
      </c>
      <c r="F54" s="22">
        <f t="shared" si="20"/>
        <v>0</v>
      </c>
      <c r="G54" s="22">
        <f t="shared" si="20"/>
        <v>0</v>
      </c>
      <c r="H54" s="22">
        <f t="shared" si="20"/>
        <v>0</v>
      </c>
      <c r="I54" s="22">
        <f t="shared" si="20"/>
        <v>0</v>
      </c>
      <c r="J54" s="22">
        <f t="shared" si="20"/>
        <v>0</v>
      </c>
      <c r="K54" s="22">
        <f t="shared" si="20"/>
        <v>0</v>
      </c>
      <c r="L54" s="22">
        <f t="shared" si="20"/>
        <v>0</v>
      </c>
      <c r="M54" s="22">
        <f t="shared" si="20"/>
        <v>0</v>
      </c>
      <c r="N54" s="22">
        <f t="shared" si="20"/>
        <v>0</v>
      </c>
      <c r="O54" s="22">
        <f t="shared" si="19"/>
        <v>0</v>
      </c>
      <c r="P54" s="136"/>
      <c r="Q54" s="95"/>
    </row>
    <row r="55" spans="1:17" ht="15">
      <c r="A55" s="114" t="s">
        <v>363</v>
      </c>
      <c r="B55" s="103" t="s">
        <v>127</v>
      </c>
      <c r="C55" s="22">
        <f t="shared" si="20"/>
        <v>0</v>
      </c>
      <c r="D55" s="22">
        <f t="shared" si="20"/>
        <v>0</v>
      </c>
      <c r="E55" s="22">
        <f t="shared" si="20"/>
        <v>0</v>
      </c>
      <c r="F55" s="22">
        <f t="shared" si="20"/>
        <v>0</v>
      </c>
      <c r="G55" s="22">
        <f t="shared" si="20"/>
        <v>0</v>
      </c>
      <c r="H55" s="22">
        <f t="shared" si="20"/>
        <v>0</v>
      </c>
      <c r="I55" s="22">
        <f t="shared" si="20"/>
        <v>0</v>
      </c>
      <c r="J55" s="22">
        <f t="shared" si="20"/>
        <v>0</v>
      </c>
      <c r="K55" s="22">
        <f t="shared" si="20"/>
        <v>0</v>
      </c>
      <c r="L55" s="22">
        <f t="shared" si="20"/>
        <v>0</v>
      </c>
      <c r="M55" s="22">
        <f t="shared" si="20"/>
        <v>0</v>
      </c>
      <c r="N55" s="22">
        <f t="shared" si="20"/>
        <v>0</v>
      </c>
      <c r="O55" s="22">
        <f t="shared" si="19"/>
        <v>0</v>
      </c>
      <c r="P55" s="136"/>
      <c r="Q55" s="95"/>
    </row>
    <row r="56" spans="1:17" ht="15">
      <c r="A56" s="23" t="s">
        <v>364</v>
      </c>
      <c r="B56" s="103" t="s">
        <v>128</v>
      </c>
      <c r="C56" s="22">
        <f t="shared" si="20"/>
        <v>0</v>
      </c>
      <c r="D56" s="22">
        <f t="shared" si="20"/>
        <v>0</v>
      </c>
      <c r="E56" s="22">
        <f t="shared" si="20"/>
        <v>0</v>
      </c>
      <c r="F56" s="22">
        <f t="shared" si="20"/>
        <v>0</v>
      </c>
      <c r="G56" s="22">
        <f t="shared" si="20"/>
        <v>0</v>
      </c>
      <c r="H56" s="22">
        <f t="shared" si="20"/>
        <v>0</v>
      </c>
      <c r="I56" s="22">
        <f t="shared" si="20"/>
        <v>0</v>
      </c>
      <c r="J56" s="22">
        <f t="shared" si="20"/>
        <v>0</v>
      </c>
      <c r="K56" s="22">
        <f t="shared" si="20"/>
        <v>0</v>
      </c>
      <c r="L56" s="22">
        <f t="shared" si="20"/>
        <v>0</v>
      </c>
      <c r="M56" s="22">
        <f t="shared" si="20"/>
        <v>0</v>
      </c>
      <c r="N56" s="22">
        <f t="shared" si="20"/>
        <v>0</v>
      </c>
      <c r="O56" s="22">
        <f t="shared" si="19"/>
        <v>0</v>
      </c>
      <c r="P56" s="136"/>
      <c r="Q56" s="95"/>
    </row>
    <row r="57" spans="1:17" ht="15">
      <c r="A57" s="23" t="s">
        <v>365</v>
      </c>
      <c r="B57" s="103" t="s">
        <v>129</v>
      </c>
      <c r="C57" s="22">
        <f t="shared" si="20"/>
        <v>0</v>
      </c>
      <c r="D57" s="22">
        <f t="shared" si="20"/>
        <v>0</v>
      </c>
      <c r="E57" s="22">
        <f t="shared" si="20"/>
        <v>0</v>
      </c>
      <c r="F57" s="22">
        <f t="shared" si="20"/>
        <v>0</v>
      </c>
      <c r="G57" s="22">
        <f t="shared" si="20"/>
        <v>0</v>
      </c>
      <c r="H57" s="22">
        <f t="shared" si="20"/>
        <v>0</v>
      </c>
      <c r="I57" s="22">
        <f t="shared" si="20"/>
        <v>0</v>
      </c>
      <c r="J57" s="22">
        <f t="shared" si="20"/>
        <v>0</v>
      </c>
      <c r="K57" s="22">
        <f t="shared" si="20"/>
        <v>0</v>
      </c>
      <c r="L57" s="22">
        <f t="shared" si="20"/>
        <v>0</v>
      </c>
      <c r="M57" s="22">
        <f t="shared" si="20"/>
        <v>0</v>
      </c>
      <c r="N57" s="22">
        <f t="shared" si="20"/>
        <v>0</v>
      </c>
      <c r="O57" s="22">
        <f t="shared" si="19"/>
        <v>0</v>
      </c>
      <c r="P57" s="136"/>
      <c r="Q57" s="95"/>
    </row>
    <row r="58" spans="1:17" ht="15">
      <c r="A58" s="23" t="s">
        <v>366</v>
      </c>
      <c r="B58" s="103" t="s">
        <v>130</v>
      </c>
      <c r="C58" s="22">
        <f>$P58/12+977900</f>
        <v>1323566.6666666667</v>
      </c>
      <c r="D58" s="22">
        <f t="shared" si="20"/>
        <v>345666.6666666667</v>
      </c>
      <c r="E58" s="22">
        <f t="shared" si="20"/>
        <v>345666.6666666667</v>
      </c>
      <c r="F58" s="22">
        <f t="shared" si="20"/>
        <v>345666.6666666667</v>
      </c>
      <c r="G58" s="22">
        <f t="shared" si="20"/>
        <v>345666.6666666667</v>
      </c>
      <c r="H58" s="22">
        <f t="shared" si="20"/>
        <v>345666.6666666667</v>
      </c>
      <c r="I58" s="22">
        <f t="shared" si="20"/>
        <v>345666.6666666667</v>
      </c>
      <c r="J58" s="22">
        <f t="shared" si="20"/>
        <v>345666.6666666667</v>
      </c>
      <c r="K58" s="22">
        <f t="shared" si="20"/>
        <v>345666.6666666667</v>
      </c>
      <c r="L58" s="22">
        <f t="shared" si="20"/>
        <v>345666.6666666667</v>
      </c>
      <c r="M58" s="22">
        <f t="shared" si="20"/>
        <v>345666.6666666667</v>
      </c>
      <c r="N58" s="22">
        <f t="shared" si="20"/>
        <v>345666.6666666667</v>
      </c>
      <c r="O58" s="22">
        <f t="shared" si="19"/>
        <v>5125900</v>
      </c>
      <c r="P58" s="136">
        <v>4148000</v>
      </c>
      <c r="Q58" s="95"/>
    </row>
    <row r="59" spans="1:17" ht="15">
      <c r="A59" s="115" t="s">
        <v>341</v>
      </c>
      <c r="B59" s="111" t="s">
        <v>131</v>
      </c>
      <c r="C59" s="22">
        <f aca="true" t="shared" si="21" ref="C59:N59">SUM(C51:C58)</f>
        <v>1323566.6666666667</v>
      </c>
      <c r="D59" s="22">
        <f t="shared" si="21"/>
        <v>345666.6666666667</v>
      </c>
      <c r="E59" s="22">
        <f t="shared" si="21"/>
        <v>345666.6666666667</v>
      </c>
      <c r="F59" s="22">
        <f t="shared" si="21"/>
        <v>345666.6666666667</v>
      </c>
      <c r="G59" s="22">
        <f t="shared" si="21"/>
        <v>345666.6666666667</v>
      </c>
      <c r="H59" s="22">
        <f t="shared" si="21"/>
        <v>345666.6666666667</v>
      </c>
      <c r="I59" s="22">
        <f t="shared" si="21"/>
        <v>345666.6666666667</v>
      </c>
      <c r="J59" s="22">
        <f t="shared" si="21"/>
        <v>345666.6666666667</v>
      </c>
      <c r="K59" s="22">
        <f t="shared" si="21"/>
        <v>345666.6666666667</v>
      </c>
      <c r="L59" s="22">
        <f t="shared" si="21"/>
        <v>345666.6666666667</v>
      </c>
      <c r="M59" s="22">
        <f t="shared" si="21"/>
        <v>345666.6666666667</v>
      </c>
      <c r="N59" s="22">
        <f t="shared" si="21"/>
        <v>345666.6666666667</v>
      </c>
      <c r="O59" s="22">
        <f t="shared" si="19"/>
        <v>5125900</v>
      </c>
      <c r="P59" s="136">
        <v>977900</v>
      </c>
      <c r="Q59" s="95"/>
    </row>
    <row r="60" spans="1:17" ht="15">
      <c r="A60" s="116" t="s">
        <v>367</v>
      </c>
      <c r="B60" s="103" t="s">
        <v>132</v>
      </c>
      <c r="C60" s="22">
        <f aca="true" t="shared" si="22" ref="C60:N72">$P60/12</f>
        <v>0</v>
      </c>
      <c r="D60" s="22">
        <f t="shared" si="22"/>
        <v>0</v>
      </c>
      <c r="E60" s="22">
        <f t="shared" si="22"/>
        <v>0</v>
      </c>
      <c r="F60" s="22">
        <f t="shared" si="22"/>
        <v>0</v>
      </c>
      <c r="G60" s="22">
        <f t="shared" si="22"/>
        <v>0</v>
      </c>
      <c r="H60" s="22">
        <f t="shared" si="22"/>
        <v>0</v>
      </c>
      <c r="I60" s="22">
        <f t="shared" si="22"/>
        <v>0</v>
      </c>
      <c r="J60" s="22">
        <f t="shared" si="22"/>
        <v>0</v>
      </c>
      <c r="K60" s="22">
        <f t="shared" si="22"/>
        <v>0</v>
      </c>
      <c r="L60" s="22">
        <f t="shared" si="22"/>
        <v>0</v>
      </c>
      <c r="M60" s="22">
        <f t="shared" si="22"/>
        <v>0</v>
      </c>
      <c r="N60" s="22">
        <f t="shared" si="22"/>
        <v>0</v>
      </c>
      <c r="O60" s="22">
        <f t="shared" si="19"/>
        <v>0</v>
      </c>
      <c r="P60" s="136"/>
      <c r="Q60" s="95"/>
    </row>
    <row r="61" spans="1:17" ht="15">
      <c r="A61" s="116" t="s">
        <v>133</v>
      </c>
      <c r="B61" s="103" t="s">
        <v>134</v>
      </c>
      <c r="C61" s="22">
        <f t="shared" si="22"/>
        <v>0</v>
      </c>
      <c r="D61" s="22">
        <f t="shared" si="22"/>
        <v>0</v>
      </c>
      <c r="E61" s="22">
        <f t="shared" si="22"/>
        <v>0</v>
      </c>
      <c r="F61" s="22">
        <f t="shared" si="22"/>
        <v>0</v>
      </c>
      <c r="G61" s="22">
        <f t="shared" si="22"/>
        <v>0</v>
      </c>
      <c r="H61" s="22">
        <f t="shared" si="22"/>
        <v>0</v>
      </c>
      <c r="I61" s="22">
        <f t="shared" si="22"/>
        <v>0</v>
      </c>
      <c r="J61" s="22">
        <f t="shared" si="22"/>
        <v>0</v>
      </c>
      <c r="K61" s="22">
        <f t="shared" si="22"/>
        <v>0</v>
      </c>
      <c r="L61" s="22">
        <f t="shared" si="22"/>
        <v>0</v>
      </c>
      <c r="M61" s="22">
        <f t="shared" si="22"/>
        <v>0</v>
      </c>
      <c r="N61" s="22">
        <f t="shared" si="22"/>
        <v>0</v>
      </c>
      <c r="O61" s="22">
        <f t="shared" si="19"/>
        <v>0</v>
      </c>
      <c r="P61" s="136"/>
      <c r="Q61" s="95"/>
    </row>
    <row r="62" spans="1:17" ht="30">
      <c r="A62" s="116" t="s">
        <v>135</v>
      </c>
      <c r="B62" s="103" t="s">
        <v>136</v>
      </c>
      <c r="C62" s="22">
        <f t="shared" si="22"/>
        <v>0</v>
      </c>
      <c r="D62" s="22">
        <f t="shared" si="22"/>
        <v>0</v>
      </c>
      <c r="E62" s="22">
        <f t="shared" si="22"/>
        <v>0</v>
      </c>
      <c r="F62" s="22">
        <f t="shared" si="22"/>
        <v>0</v>
      </c>
      <c r="G62" s="22">
        <f t="shared" si="22"/>
        <v>0</v>
      </c>
      <c r="H62" s="22">
        <f t="shared" si="22"/>
        <v>0</v>
      </c>
      <c r="I62" s="22">
        <f t="shared" si="22"/>
        <v>0</v>
      </c>
      <c r="J62" s="22">
        <f t="shared" si="22"/>
        <v>0</v>
      </c>
      <c r="K62" s="22">
        <f t="shared" si="22"/>
        <v>0</v>
      </c>
      <c r="L62" s="22">
        <f t="shared" si="22"/>
        <v>0</v>
      </c>
      <c r="M62" s="22">
        <f t="shared" si="22"/>
        <v>0</v>
      </c>
      <c r="N62" s="22">
        <f t="shared" si="22"/>
        <v>0</v>
      </c>
      <c r="O62" s="22">
        <f t="shared" si="19"/>
        <v>0</v>
      </c>
      <c r="P62" s="136"/>
      <c r="Q62" s="95"/>
    </row>
    <row r="63" spans="1:17" ht="15">
      <c r="A63" s="116" t="s">
        <v>342</v>
      </c>
      <c r="B63" s="103" t="s">
        <v>137</v>
      </c>
      <c r="C63" s="22">
        <f t="shared" si="22"/>
        <v>0</v>
      </c>
      <c r="D63" s="22">
        <f t="shared" si="22"/>
        <v>0</v>
      </c>
      <c r="E63" s="22">
        <f t="shared" si="22"/>
        <v>0</v>
      </c>
      <c r="F63" s="22">
        <f t="shared" si="22"/>
        <v>0</v>
      </c>
      <c r="G63" s="22">
        <f t="shared" si="22"/>
        <v>0</v>
      </c>
      <c r="H63" s="22">
        <f t="shared" si="22"/>
        <v>0</v>
      </c>
      <c r="I63" s="22">
        <f t="shared" si="22"/>
        <v>0</v>
      </c>
      <c r="J63" s="22">
        <f t="shared" si="22"/>
        <v>0</v>
      </c>
      <c r="K63" s="22">
        <f t="shared" si="22"/>
        <v>0</v>
      </c>
      <c r="L63" s="22">
        <f t="shared" si="22"/>
        <v>0</v>
      </c>
      <c r="M63" s="22">
        <f t="shared" si="22"/>
        <v>0</v>
      </c>
      <c r="N63" s="22">
        <f t="shared" si="22"/>
        <v>0</v>
      </c>
      <c r="O63" s="22">
        <f t="shared" si="19"/>
        <v>0</v>
      </c>
      <c r="P63" s="136"/>
      <c r="Q63" s="95"/>
    </row>
    <row r="64" spans="1:17" ht="15">
      <c r="A64" s="116" t="s">
        <v>368</v>
      </c>
      <c r="B64" s="103" t="s">
        <v>138</v>
      </c>
      <c r="C64" s="22">
        <f t="shared" si="22"/>
        <v>0</v>
      </c>
      <c r="D64" s="22">
        <f t="shared" si="22"/>
        <v>0</v>
      </c>
      <c r="E64" s="22">
        <f t="shared" si="22"/>
        <v>0</v>
      </c>
      <c r="F64" s="22">
        <f t="shared" si="22"/>
        <v>0</v>
      </c>
      <c r="G64" s="22">
        <f t="shared" si="22"/>
        <v>0</v>
      </c>
      <c r="H64" s="22">
        <f t="shared" si="22"/>
        <v>0</v>
      </c>
      <c r="I64" s="22">
        <f t="shared" si="22"/>
        <v>0</v>
      </c>
      <c r="J64" s="22">
        <f t="shared" si="22"/>
        <v>0</v>
      </c>
      <c r="K64" s="22">
        <f t="shared" si="22"/>
        <v>0</v>
      </c>
      <c r="L64" s="22">
        <f t="shared" si="22"/>
        <v>0</v>
      </c>
      <c r="M64" s="22">
        <f t="shared" si="22"/>
        <v>0</v>
      </c>
      <c r="N64" s="22">
        <f t="shared" si="22"/>
        <v>0</v>
      </c>
      <c r="O64" s="22">
        <f t="shared" si="19"/>
        <v>0</v>
      </c>
      <c r="P64" s="136"/>
      <c r="Q64" s="95"/>
    </row>
    <row r="65" spans="1:17" ht="15">
      <c r="A65" s="116" t="s">
        <v>343</v>
      </c>
      <c r="B65" s="103" t="s">
        <v>139</v>
      </c>
      <c r="C65" s="22">
        <f t="shared" si="22"/>
        <v>7361646.166666667</v>
      </c>
      <c r="D65" s="22">
        <f t="shared" si="22"/>
        <v>7361646.166666667</v>
      </c>
      <c r="E65" s="22">
        <f t="shared" si="22"/>
        <v>7361646.166666667</v>
      </c>
      <c r="F65" s="22">
        <f t="shared" si="22"/>
        <v>7361646.166666667</v>
      </c>
      <c r="G65" s="22">
        <f t="shared" si="22"/>
        <v>7361646.166666667</v>
      </c>
      <c r="H65" s="22">
        <f t="shared" si="22"/>
        <v>7361646.166666667</v>
      </c>
      <c r="I65" s="22">
        <f t="shared" si="22"/>
        <v>7361646.166666667</v>
      </c>
      <c r="J65" s="22">
        <f t="shared" si="22"/>
        <v>7361646.166666667</v>
      </c>
      <c r="K65" s="22">
        <f t="shared" si="22"/>
        <v>7361646.166666667</v>
      </c>
      <c r="L65" s="22">
        <f t="shared" si="22"/>
        <v>7361646.166666667</v>
      </c>
      <c r="M65" s="22">
        <f t="shared" si="22"/>
        <v>7361646.166666667</v>
      </c>
      <c r="N65" s="22">
        <f t="shared" si="22"/>
        <v>7361646.166666667</v>
      </c>
      <c r="O65" s="22">
        <f t="shared" si="19"/>
        <v>88339754</v>
      </c>
      <c r="P65" s="136">
        <v>88339754</v>
      </c>
      <c r="Q65" s="95"/>
    </row>
    <row r="66" spans="1:17" ht="30">
      <c r="A66" s="116" t="s">
        <v>369</v>
      </c>
      <c r="B66" s="103" t="s">
        <v>140</v>
      </c>
      <c r="C66" s="22">
        <f t="shared" si="22"/>
        <v>0</v>
      </c>
      <c r="D66" s="22">
        <f t="shared" si="22"/>
        <v>0</v>
      </c>
      <c r="E66" s="22">
        <f t="shared" si="22"/>
        <v>0</v>
      </c>
      <c r="F66" s="22">
        <f t="shared" si="22"/>
        <v>0</v>
      </c>
      <c r="G66" s="22">
        <f t="shared" si="22"/>
        <v>0</v>
      </c>
      <c r="H66" s="22">
        <f t="shared" si="22"/>
        <v>0</v>
      </c>
      <c r="I66" s="22">
        <f t="shared" si="22"/>
        <v>0</v>
      </c>
      <c r="J66" s="22">
        <f t="shared" si="22"/>
        <v>0</v>
      </c>
      <c r="K66" s="22">
        <f t="shared" si="22"/>
        <v>0</v>
      </c>
      <c r="L66" s="22">
        <f t="shared" si="22"/>
        <v>0</v>
      </c>
      <c r="M66" s="22">
        <f t="shared" si="22"/>
        <v>0</v>
      </c>
      <c r="N66" s="22">
        <f t="shared" si="22"/>
        <v>0</v>
      </c>
      <c r="O66" s="22">
        <f t="shared" si="19"/>
        <v>0</v>
      </c>
      <c r="P66" s="136"/>
      <c r="Q66" s="95"/>
    </row>
    <row r="67" spans="1:17" ht="15">
      <c r="A67" s="116" t="s">
        <v>370</v>
      </c>
      <c r="B67" s="103" t="s">
        <v>141</v>
      </c>
      <c r="C67" s="22">
        <f t="shared" si="22"/>
        <v>130542.75</v>
      </c>
      <c r="D67" s="22">
        <f t="shared" si="22"/>
        <v>130542.75</v>
      </c>
      <c r="E67" s="22">
        <f t="shared" si="22"/>
        <v>130542.75</v>
      </c>
      <c r="F67" s="22">
        <f t="shared" si="22"/>
        <v>130542.75</v>
      </c>
      <c r="G67" s="22">
        <f t="shared" si="22"/>
        <v>130542.75</v>
      </c>
      <c r="H67" s="22">
        <f t="shared" si="22"/>
        <v>130542.75</v>
      </c>
      <c r="I67" s="22">
        <f t="shared" si="22"/>
        <v>130542.75</v>
      </c>
      <c r="J67" s="22">
        <f t="shared" si="22"/>
        <v>130542.75</v>
      </c>
      <c r="K67" s="22">
        <f t="shared" si="22"/>
        <v>130542.75</v>
      </c>
      <c r="L67" s="22">
        <f t="shared" si="22"/>
        <v>130542.75</v>
      </c>
      <c r="M67" s="22">
        <f>$P67/12+500000</f>
        <v>630542.75</v>
      </c>
      <c r="N67" s="22">
        <f t="shared" si="22"/>
        <v>130542.75</v>
      </c>
      <c r="O67" s="22">
        <f t="shared" si="19"/>
        <v>2066513</v>
      </c>
      <c r="P67" s="136">
        <v>1566513</v>
      </c>
      <c r="Q67" s="95"/>
    </row>
    <row r="68" spans="1:17" ht="15">
      <c r="A68" s="116" t="s">
        <v>142</v>
      </c>
      <c r="B68" s="103" t="s">
        <v>143</v>
      </c>
      <c r="C68" s="22">
        <f t="shared" si="22"/>
        <v>0</v>
      </c>
      <c r="D68" s="22">
        <f t="shared" si="22"/>
        <v>0</v>
      </c>
      <c r="E68" s="22">
        <f t="shared" si="22"/>
        <v>0</v>
      </c>
      <c r="F68" s="22">
        <f t="shared" si="22"/>
        <v>0</v>
      </c>
      <c r="G68" s="22">
        <f t="shared" si="22"/>
        <v>0</v>
      </c>
      <c r="H68" s="22">
        <f t="shared" si="22"/>
        <v>0</v>
      </c>
      <c r="I68" s="22">
        <f t="shared" si="22"/>
        <v>0</v>
      </c>
      <c r="J68" s="22">
        <f t="shared" si="22"/>
        <v>0</v>
      </c>
      <c r="K68" s="22">
        <f t="shared" si="22"/>
        <v>0</v>
      </c>
      <c r="L68" s="22">
        <f t="shared" si="22"/>
        <v>0</v>
      </c>
      <c r="M68" s="22">
        <f t="shared" si="22"/>
        <v>0</v>
      </c>
      <c r="N68" s="22">
        <f t="shared" si="22"/>
        <v>0</v>
      </c>
      <c r="O68" s="22">
        <f t="shared" si="19"/>
        <v>0</v>
      </c>
      <c r="P68" s="136"/>
      <c r="Q68" s="95"/>
    </row>
    <row r="69" spans="1:17" ht="15">
      <c r="A69" s="117" t="s">
        <v>144</v>
      </c>
      <c r="B69" s="103" t="s">
        <v>145</v>
      </c>
      <c r="C69" s="22">
        <f t="shared" si="22"/>
        <v>0</v>
      </c>
      <c r="D69" s="22">
        <f t="shared" si="22"/>
        <v>0</v>
      </c>
      <c r="E69" s="22">
        <f t="shared" si="22"/>
        <v>0</v>
      </c>
      <c r="F69" s="22">
        <f t="shared" si="22"/>
        <v>0</v>
      </c>
      <c r="G69" s="22">
        <f t="shared" si="22"/>
        <v>0</v>
      </c>
      <c r="H69" s="22">
        <f t="shared" si="22"/>
        <v>0</v>
      </c>
      <c r="I69" s="22">
        <f t="shared" si="22"/>
        <v>0</v>
      </c>
      <c r="J69" s="22">
        <f t="shared" si="22"/>
        <v>0</v>
      </c>
      <c r="K69" s="22">
        <f t="shared" si="22"/>
        <v>0</v>
      </c>
      <c r="L69" s="22">
        <f t="shared" si="22"/>
        <v>0</v>
      </c>
      <c r="M69" s="22">
        <f t="shared" si="22"/>
        <v>0</v>
      </c>
      <c r="N69" s="22">
        <f t="shared" si="22"/>
        <v>0</v>
      </c>
      <c r="O69" s="22">
        <f t="shared" si="19"/>
        <v>0</v>
      </c>
      <c r="P69" s="136"/>
      <c r="Q69" s="95"/>
    </row>
    <row r="70" spans="1:17" ht="15">
      <c r="A70" s="116" t="s">
        <v>371</v>
      </c>
      <c r="B70" s="103" t="s">
        <v>147</v>
      </c>
      <c r="C70" s="22">
        <f t="shared" si="22"/>
        <v>0</v>
      </c>
      <c r="D70" s="22">
        <f t="shared" si="22"/>
        <v>0</v>
      </c>
      <c r="E70" s="22">
        <f t="shared" si="22"/>
        <v>0</v>
      </c>
      <c r="F70" s="22">
        <f t="shared" si="22"/>
        <v>0</v>
      </c>
      <c r="G70" s="22">
        <f t="shared" si="22"/>
        <v>0</v>
      </c>
      <c r="H70" s="22">
        <f t="shared" si="22"/>
        <v>0</v>
      </c>
      <c r="I70" s="22">
        <f t="shared" si="22"/>
        <v>0</v>
      </c>
      <c r="J70" s="22">
        <f t="shared" si="22"/>
        <v>0</v>
      </c>
      <c r="K70" s="22">
        <f t="shared" si="22"/>
        <v>0</v>
      </c>
      <c r="L70" s="22">
        <f t="shared" si="22"/>
        <v>0</v>
      </c>
      <c r="M70" s="22">
        <f t="shared" si="22"/>
        <v>0</v>
      </c>
      <c r="N70" s="22">
        <f t="shared" si="22"/>
        <v>0</v>
      </c>
      <c r="O70" s="22">
        <f t="shared" si="19"/>
        <v>0</v>
      </c>
      <c r="P70" s="136"/>
      <c r="Q70" s="95"/>
    </row>
    <row r="71" spans="1:17" ht="15">
      <c r="A71" s="117" t="s">
        <v>20</v>
      </c>
      <c r="B71" s="103" t="s">
        <v>148</v>
      </c>
      <c r="C71" s="22">
        <f t="shared" si="22"/>
        <v>0</v>
      </c>
      <c r="D71" s="22">
        <f t="shared" si="22"/>
        <v>0</v>
      </c>
      <c r="E71" s="22">
        <f t="shared" si="22"/>
        <v>0</v>
      </c>
      <c r="F71" s="22">
        <f t="shared" si="22"/>
        <v>0</v>
      </c>
      <c r="G71" s="22">
        <f t="shared" si="22"/>
        <v>0</v>
      </c>
      <c r="H71" s="22">
        <f t="shared" si="22"/>
        <v>0</v>
      </c>
      <c r="I71" s="22">
        <f t="shared" si="22"/>
        <v>0</v>
      </c>
      <c r="J71" s="22">
        <f t="shared" si="22"/>
        <v>0</v>
      </c>
      <c r="K71" s="22">
        <f t="shared" si="22"/>
        <v>0</v>
      </c>
      <c r="L71" s="22">
        <f t="shared" si="22"/>
        <v>0</v>
      </c>
      <c r="M71" s="22">
        <f t="shared" si="22"/>
        <v>0</v>
      </c>
      <c r="N71" s="22">
        <f t="shared" si="22"/>
        <v>0</v>
      </c>
      <c r="O71" s="22">
        <f aca="true" t="shared" si="23" ref="O71:O134">SUM(C71:N71)</f>
        <v>0</v>
      </c>
      <c r="P71" s="136"/>
      <c r="Q71" s="95"/>
    </row>
    <row r="72" spans="1:17" ht="15">
      <c r="A72" s="117" t="s">
        <v>21</v>
      </c>
      <c r="B72" s="103" t="s">
        <v>148</v>
      </c>
      <c r="C72" s="22">
        <f t="shared" si="22"/>
        <v>0</v>
      </c>
      <c r="D72" s="22">
        <f t="shared" si="22"/>
        <v>0</v>
      </c>
      <c r="E72" s="22">
        <f t="shared" si="22"/>
        <v>0</v>
      </c>
      <c r="F72" s="22">
        <f t="shared" si="22"/>
        <v>0</v>
      </c>
      <c r="G72" s="22">
        <f t="shared" si="22"/>
        <v>0</v>
      </c>
      <c r="H72" s="22">
        <f t="shared" si="22"/>
        <v>0</v>
      </c>
      <c r="I72" s="22">
        <f t="shared" si="22"/>
        <v>0</v>
      </c>
      <c r="J72" s="22">
        <f t="shared" si="22"/>
        <v>0</v>
      </c>
      <c r="K72" s="22">
        <f t="shared" si="22"/>
        <v>0</v>
      </c>
      <c r="L72" s="22">
        <f t="shared" si="22"/>
        <v>0</v>
      </c>
      <c r="M72" s="22">
        <f t="shared" si="22"/>
        <v>0</v>
      </c>
      <c r="N72" s="22">
        <f t="shared" si="22"/>
        <v>0</v>
      </c>
      <c r="O72" s="22">
        <f t="shared" si="23"/>
        <v>0</v>
      </c>
      <c r="P72" s="136"/>
      <c r="Q72" s="95"/>
    </row>
    <row r="73" spans="1:17" ht="15">
      <c r="A73" s="115" t="s">
        <v>344</v>
      </c>
      <c r="B73" s="111" t="s">
        <v>149</v>
      </c>
      <c r="C73" s="22">
        <f aca="true" t="shared" si="24" ref="C73:O73">SUM(C65:C72)</f>
        <v>7492188.916666667</v>
      </c>
      <c r="D73" s="22">
        <f t="shared" si="24"/>
        <v>7492188.916666667</v>
      </c>
      <c r="E73" s="22">
        <f t="shared" si="24"/>
        <v>7492188.916666667</v>
      </c>
      <c r="F73" s="22">
        <f t="shared" si="24"/>
        <v>7492188.916666667</v>
      </c>
      <c r="G73" s="22">
        <f t="shared" si="24"/>
        <v>7492188.916666667</v>
      </c>
      <c r="H73" s="22">
        <f t="shared" si="24"/>
        <v>7492188.916666667</v>
      </c>
      <c r="I73" s="22">
        <f t="shared" si="24"/>
        <v>7492188.916666667</v>
      </c>
      <c r="J73" s="22">
        <f t="shared" si="24"/>
        <v>7492188.916666667</v>
      </c>
      <c r="K73" s="22">
        <f t="shared" si="24"/>
        <v>7492188.916666667</v>
      </c>
      <c r="L73" s="22">
        <f t="shared" si="24"/>
        <v>7492188.916666667</v>
      </c>
      <c r="M73" s="22">
        <f t="shared" si="24"/>
        <v>7992188.916666667</v>
      </c>
      <c r="N73" s="22">
        <f t="shared" si="24"/>
        <v>7492188.916666667</v>
      </c>
      <c r="O73" s="22">
        <f t="shared" si="24"/>
        <v>90406267</v>
      </c>
      <c r="P73" s="136"/>
      <c r="Q73" s="95"/>
    </row>
    <row r="74" spans="1:17" ht="15.75">
      <c r="A74" s="118" t="s">
        <v>10</v>
      </c>
      <c r="B74" s="11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>
        <f t="shared" si="23"/>
        <v>0</v>
      </c>
      <c r="P74" s="136"/>
      <c r="Q74" s="95"/>
    </row>
    <row r="75" spans="1:17" ht="15">
      <c r="A75" s="108" t="s">
        <v>150</v>
      </c>
      <c r="B75" s="103" t="s">
        <v>151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>
        <f t="shared" si="23"/>
        <v>0</v>
      </c>
      <c r="P75" s="136"/>
      <c r="Q75" s="95"/>
    </row>
    <row r="76" spans="1:17" ht="15">
      <c r="A76" s="108" t="s">
        <v>372</v>
      </c>
      <c r="B76" s="103" t="s">
        <v>152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>
        <f t="shared" si="23"/>
        <v>0</v>
      </c>
      <c r="P76" s="136"/>
      <c r="Q76" s="95"/>
    </row>
    <row r="77" spans="1:17" ht="15">
      <c r="A77" s="108" t="s">
        <v>153</v>
      </c>
      <c r="B77" s="103" t="s">
        <v>154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>
        <f t="shared" si="23"/>
        <v>0</v>
      </c>
      <c r="P77" s="136"/>
      <c r="Q77" s="95"/>
    </row>
    <row r="78" spans="1:17" ht="15">
      <c r="A78" s="108" t="s">
        <v>155</v>
      </c>
      <c r="B78" s="103" t="s">
        <v>156</v>
      </c>
      <c r="C78" s="22"/>
      <c r="D78" s="22"/>
      <c r="E78" s="22"/>
      <c r="F78" s="22"/>
      <c r="G78" s="22">
        <v>22584323</v>
      </c>
      <c r="H78" s="22"/>
      <c r="I78" s="22"/>
      <c r="J78" s="22"/>
      <c r="K78" s="22"/>
      <c r="L78" s="22"/>
      <c r="M78" s="22"/>
      <c r="N78" s="22"/>
      <c r="O78" s="22">
        <v>25382</v>
      </c>
      <c r="P78" s="136"/>
      <c r="Q78" s="95"/>
    </row>
    <row r="79" spans="1:17" ht="15">
      <c r="A79" s="108" t="s">
        <v>157</v>
      </c>
      <c r="B79" s="103" t="s">
        <v>158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>
        <f t="shared" si="23"/>
        <v>0</v>
      </c>
      <c r="P79" s="136"/>
      <c r="Q79" s="95"/>
    </row>
    <row r="80" spans="1:17" ht="15">
      <c r="A80" s="108" t="s">
        <v>159</v>
      </c>
      <c r="B80" s="103" t="s">
        <v>160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>
        <f t="shared" si="23"/>
        <v>0</v>
      </c>
      <c r="P80" s="136"/>
      <c r="Q80" s="95"/>
    </row>
    <row r="81" spans="1:17" ht="15">
      <c r="A81" s="108" t="s">
        <v>161</v>
      </c>
      <c r="B81" s="103" t="s">
        <v>162</v>
      </c>
      <c r="C81" s="22"/>
      <c r="D81" s="22"/>
      <c r="E81" s="22"/>
      <c r="F81" s="22"/>
      <c r="G81" s="22">
        <v>6097767</v>
      </c>
      <c r="H81" s="22"/>
      <c r="I81" s="22"/>
      <c r="J81" s="22"/>
      <c r="K81" s="22"/>
      <c r="L81" s="22"/>
      <c r="M81" s="22"/>
      <c r="N81" s="22"/>
      <c r="O81" s="22">
        <f>SUM(C81:N81)</f>
        <v>6097767</v>
      </c>
      <c r="P81" s="136"/>
      <c r="Q81" s="95"/>
    </row>
    <row r="82" spans="1:17" ht="15">
      <c r="A82" s="119" t="s">
        <v>345</v>
      </c>
      <c r="B82" s="111" t="s">
        <v>163</v>
      </c>
      <c r="C82" s="22">
        <f>SUM(C75:C81)</f>
        <v>0</v>
      </c>
      <c r="D82" s="22">
        <f aca="true" t="shared" si="25" ref="D82:N82">SUM(D75:D81)</f>
        <v>0</v>
      </c>
      <c r="E82" s="22">
        <f t="shared" si="25"/>
        <v>0</v>
      </c>
      <c r="F82" s="22">
        <f t="shared" si="25"/>
        <v>0</v>
      </c>
      <c r="G82" s="22">
        <f>SUM(G75:G81)</f>
        <v>28682090</v>
      </c>
      <c r="H82" s="22">
        <f t="shared" si="25"/>
        <v>0</v>
      </c>
      <c r="I82" s="22">
        <f t="shared" si="25"/>
        <v>0</v>
      </c>
      <c r="J82" s="22">
        <f t="shared" si="25"/>
        <v>0</v>
      </c>
      <c r="K82" s="22">
        <f t="shared" si="25"/>
        <v>0</v>
      </c>
      <c r="L82" s="22">
        <f t="shared" si="25"/>
        <v>0</v>
      </c>
      <c r="M82" s="22">
        <f t="shared" si="25"/>
        <v>0</v>
      </c>
      <c r="N82" s="22">
        <f t="shared" si="25"/>
        <v>0</v>
      </c>
      <c r="O82" s="22">
        <f>SUM(C82:N82)</f>
        <v>28682090</v>
      </c>
      <c r="P82" s="136"/>
      <c r="Q82" s="95"/>
    </row>
    <row r="83" spans="1:17" ht="15">
      <c r="A83" s="23" t="s">
        <v>164</v>
      </c>
      <c r="B83" s="103" t="s">
        <v>165</v>
      </c>
      <c r="C83" s="22"/>
      <c r="D83" s="22"/>
      <c r="E83" s="22"/>
      <c r="F83" s="22"/>
      <c r="G83" s="22">
        <v>227018141</v>
      </c>
      <c r="H83" s="22"/>
      <c r="I83" s="22"/>
      <c r="J83" s="22"/>
      <c r="K83" s="22"/>
      <c r="L83" s="22"/>
      <c r="M83" s="22"/>
      <c r="N83" s="22"/>
      <c r="O83" s="22">
        <f>SUM(C83:N83)</f>
        <v>227018141</v>
      </c>
      <c r="P83" s="136"/>
      <c r="Q83" s="95"/>
    </row>
    <row r="84" spans="1:17" ht="15">
      <c r="A84" s="23" t="s">
        <v>166</v>
      </c>
      <c r="B84" s="103" t="s">
        <v>167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>
        <f t="shared" si="23"/>
        <v>0</v>
      </c>
      <c r="P84" s="136"/>
      <c r="Q84" s="95"/>
    </row>
    <row r="85" spans="1:17" ht="15">
      <c r="A85" s="23" t="s">
        <v>168</v>
      </c>
      <c r="B85" s="103" t="s">
        <v>169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>
        <f t="shared" si="23"/>
        <v>0</v>
      </c>
      <c r="P85" s="136"/>
      <c r="Q85" s="95"/>
    </row>
    <row r="86" spans="1:17" ht="15">
      <c r="A86" s="23" t="s">
        <v>170</v>
      </c>
      <c r="B86" s="103" t="s">
        <v>171</v>
      </c>
      <c r="C86" s="22"/>
      <c r="D86" s="22"/>
      <c r="E86" s="22"/>
      <c r="F86" s="22"/>
      <c r="G86" s="22">
        <v>61294899</v>
      </c>
      <c r="H86" s="22"/>
      <c r="I86" s="22"/>
      <c r="J86" s="22"/>
      <c r="K86" s="22"/>
      <c r="L86" s="22"/>
      <c r="M86" s="22"/>
      <c r="N86" s="22"/>
      <c r="O86" s="22">
        <f>SUM(C86:N86)</f>
        <v>61294899</v>
      </c>
      <c r="P86" s="136"/>
      <c r="Q86" s="95"/>
    </row>
    <row r="87" spans="1:17" ht="15">
      <c r="A87" s="115" t="s">
        <v>346</v>
      </c>
      <c r="B87" s="111" t="s">
        <v>172</v>
      </c>
      <c r="C87" s="22">
        <f>SUM(C83:C86)</f>
        <v>0</v>
      </c>
      <c r="D87" s="22">
        <f aca="true" t="shared" si="26" ref="D87:N87">SUM(D83:D86)</f>
        <v>0</v>
      </c>
      <c r="E87" s="22">
        <f t="shared" si="26"/>
        <v>0</v>
      </c>
      <c r="F87" s="22">
        <f t="shared" si="26"/>
        <v>0</v>
      </c>
      <c r="G87" s="22">
        <f>SUM(G83:G86)</f>
        <v>288313040</v>
      </c>
      <c r="H87" s="22">
        <f t="shared" si="26"/>
        <v>0</v>
      </c>
      <c r="I87" s="22">
        <f t="shared" si="26"/>
        <v>0</v>
      </c>
      <c r="J87" s="22">
        <f t="shared" si="26"/>
        <v>0</v>
      </c>
      <c r="K87" s="22">
        <f>SUM(K83:K86)</f>
        <v>0</v>
      </c>
      <c r="L87" s="22">
        <f t="shared" si="26"/>
        <v>0</v>
      </c>
      <c r="M87" s="22">
        <f>SUM(M83:M86)</f>
        <v>0</v>
      </c>
      <c r="N87" s="22">
        <f t="shared" si="26"/>
        <v>0</v>
      </c>
      <c r="O87" s="22">
        <f>SUM(C87:N87)</f>
        <v>288313040</v>
      </c>
      <c r="P87" s="136"/>
      <c r="Q87" s="95"/>
    </row>
    <row r="88" spans="1:17" ht="30">
      <c r="A88" s="23" t="s">
        <v>173</v>
      </c>
      <c r="B88" s="103" t="s">
        <v>174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>
        <f t="shared" si="23"/>
        <v>0</v>
      </c>
      <c r="P88" s="136"/>
      <c r="Q88" s="95"/>
    </row>
    <row r="89" spans="1:17" ht="30">
      <c r="A89" s="23" t="s">
        <v>373</v>
      </c>
      <c r="B89" s="103" t="s">
        <v>175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>
        <f t="shared" si="23"/>
        <v>0</v>
      </c>
      <c r="P89" s="136"/>
      <c r="Q89" s="95"/>
    </row>
    <row r="90" spans="1:17" ht="30">
      <c r="A90" s="23" t="s">
        <v>374</v>
      </c>
      <c r="B90" s="103" t="s">
        <v>176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>
        <f t="shared" si="23"/>
        <v>0</v>
      </c>
      <c r="P90" s="136"/>
      <c r="Q90" s="95"/>
    </row>
    <row r="91" spans="1:17" ht="15">
      <c r="A91" s="23" t="s">
        <v>375</v>
      </c>
      <c r="B91" s="103" t="s">
        <v>177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>
        <f t="shared" si="23"/>
        <v>0</v>
      </c>
      <c r="P91" s="136"/>
      <c r="Q91" s="95"/>
    </row>
    <row r="92" spans="1:17" ht="30">
      <c r="A92" s="23" t="s">
        <v>376</v>
      </c>
      <c r="B92" s="103" t="s">
        <v>178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f t="shared" si="23"/>
        <v>0</v>
      </c>
      <c r="P92" s="136"/>
      <c r="Q92" s="95"/>
    </row>
    <row r="93" spans="1:17" ht="30">
      <c r="A93" s="23" t="s">
        <v>377</v>
      </c>
      <c r="B93" s="103" t="s">
        <v>179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>
        <f t="shared" si="23"/>
        <v>0</v>
      </c>
      <c r="P93" s="136"/>
      <c r="Q93" s="95"/>
    </row>
    <row r="94" spans="1:17" ht="15">
      <c r="A94" s="23" t="s">
        <v>180</v>
      </c>
      <c r="B94" s="103" t="s">
        <v>181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>
        <f t="shared" si="23"/>
        <v>0</v>
      </c>
      <c r="P94" s="136"/>
      <c r="Q94" s="95"/>
    </row>
    <row r="95" spans="1:17" ht="15">
      <c r="A95" s="23" t="s">
        <v>378</v>
      </c>
      <c r="B95" s="103" t="s">
        <v>182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>
        <f t="shared" si="23"/>
        <v>0</v>
      </c>
      <c r="P95" s="136"/>
      <c r="Q95" s="95"/>
    </row>
    <row r="96" spans="1:17" ht="15">
      <c r="A96" s="115" t="s">
        <v>347</v>
      </c>
      <c r="B96" s="111" t="s">
        <v>183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>
        <f t="shared" si="23"/>
        <v>0</v>
      </c>
      <c r="P96" s="136"/>
      <c r="Q96" s="95"/>
    </row>
    <row r="97" spans="1:17" ht="15.75">
      <c r="A97" s="118" t="s">
        <v>9</v>
      </c>
      <c r="B97" s="11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>
        <f t="shared" si="23"/>
        <v>0</v>
      </c>
      <c r="P97" s="136"/>
      <c r="Q97" s="95"/>
    </row>
    <row r="98" spans="1:17" ht="15.75">
      <c r="A98" s="120" t="s">
        <v>386</v>
      </c>
      <c r="B98" s="121" t="s">
        <v>184</v>
      </c>
      <c r="C98" s="22">
        <f aca="true" t="shared" si="27" ref="C98:N98">SUM(C82+C73+C59+C50+C25+C24+C87)</f>
        <v>18976979.833333332</v>
      </c>
      <c r="D98" s="22">
        <f t="shared" si="27"/>
        <v>17999079.833333332</v>
      </c>
      <c r="E98" s="22">
        <f t="shared" si="27"/>
        <v>17999079.833333332</v>
      </c>
      <c r="F98" s="22">
        <f t="shared" si="27"/>
        <v>17999079.833333332</v>
      </c>
      <c r="G98" s="22">
        <f t="shared" si="27"/>
        <v>334994209.8333333</v>
      </c>
      <c r="H98" s="22">
        <f t="shared" si="27"/>
        <v>17999079.833333332</v>
      </c>
      <c r="I98" s="22">
        <f t="shared" si="27"/>
        <v>17999079.833333332</v>
      </c>
      <c r="J98" s="22">
        <f t="shared" si="27"/>
        <v>17999079.833333332</v>
      </c>
      <c r="K98" s="22">
        <f t="shared" si="27"/>
        <v>17999079.833333332</v>
      </c>
      <c r="L98" s="22">
        <f t="shared" si="27"/>
        <v>17999079.833333332</v>
      </c>
      <c r="M98" s="22">
        <f t="shared" si="27"/>
        <v>18499079.833333332</v>
      </c>
      <c r="N98" s="22">
        <f t="shared" si="27"/>
        <v>17999079.833333332</v>
      </c>
      <c r="O98" s="22">
        <f>SUM(C98:N99)</f>
        <v>534461987.9999998</v>
      </c>
      <c r="P98" s="136"/>
      <c r="Q98" s="95"/>
    </row>
    <row r="99" spans="1:17" ht="15">
      <c r="A99" s="23" t="s">
        <v>379</v>
      </c>
      <c r="B99" s="105" t="s">
        <v>185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>
        <f t="shared" si="23"/>
        <v>0</v>
      </c>
      <c r="P99" s="136"/>
      <c r="Q99" s="95"/>
    </row>
    <row r="100" spans="1:17" ht="15">
      <c r="A100" s="23" t="s">
        <v>186</v>
      </c>
      <c r="B100" s="105" t="s">
        <v>187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>
        <f t="shared" si="23"/>
        <v>0</v>
      </c>
      <c r="P100" s="136"/>
      <c r="Q100" s="95"/>
    </row>
    <row r="101" spans="1:17" ht="15">
      <c r="A101" s="23" t="s">
        <v>380</v>
      </c>
      <c r="B101" s="105" t="s">
        <v>188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>
        <f t="shared" si="23"/>
        <v>0</v>
      </c>
      <c r="P101" s="136"/>
      <c r="Q101" s="95"/>
    </row>
    <row r="102" spans="1:17" ht="15">
      <c r="A102" s="122" t="s">
        <v>348</v>
      </c>
      <c r="B102" s="109" t="s">
        <v>189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>
        <f t="shared" si="23"/>
        <v>0</v>
      </c>
      <c r="P102" s="136"/>
      <c r="Q102" s="95"/>
    </row>
    <row r="103" spans="1:17" ht="15">
      <c r="A103" s="123" t="s">
        <v>381</v>
      </c>
      <c r="B103" s="105" t="s">
        <v>190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>
        <f t="shared" si="23"/>
        <v>0</v>
      </c>
      <c r="P103" s="136"/>
      <c r="Q103" s="95"/>
    </row>
    <row r="104" spans="1:17" ht="15">
      <c r="A104" s="123" t="s">
        <v>351</v>
      </c>
      <c r="B104" s="105" t="s">
        <v>191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>
        <f t="shared" si="23"/>
        <v>0</v>
      </c>
      <c r="P104" s="136"/>
      <c r="Q104" s="95"/>
    </row>
    <row r="105" spans="1:17" ht="15">
      <c r="A105" s="23" t="s">
        <v>192</v>
      </c>
      <c r="B105" s="105" t="s">
        <v>193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>
        <f t="shared" si="23"/>
        <v>0</v>
      </c>
      <c r="P105" s="136"/>
      <c r="Q105" s="95"/>
    </row>
    <row r="106" spans="1:17" ht="15">
      <c r="A106" s="23" t="s">
        <v>382</v>
      </c>
      <c r="B106" s="105" t="s">
        <v>194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>
        <f t="shared" si="23"/>
        <v>0</v>
      </c>
      <c r="P106" s="136"/>
      <c r="Q106" s="95"/>
    </row>
    <row r="107" spans="1:17" ht="15">
      <c r="A107" s="124" t="s">
        <v>349</v>
      </c>
      <c r="B107" s="109" t="s">
        <v>195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>
        <f t="shared" si="23"/>
        <v>0</v>
      </c>
      <c r="P107" s="136"/>
      <c r="Q107" s="95"/>
    </row>
    <row r="108" spans="1:17" ht="15">
      <c r="A108" s="123" t="s">
        <v>196</v>
      </c>
      <c r="B108" s="105" t="s">
        <v>197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>
        <f t="shared" si="23"/>
        <v>0</v>
      </c>
      <c r="P108" s="136"/>
      <c r="Q108" s="95"/>
    </row>
    <row r="109" spans="1:17" ht="15">
      <c r="A109" s="123" t="s">
        <v>198</v>
      </c>
      <c r="B109" s="105" t="s">
        <v>199</v>
      </c>
      <c r="C109" s="22">
        <v>6194628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>
        <f t="shared" si="23"/>
        <v>6194628</v>
      </c>
      <c r="P109" s="136"/>
      <c r="Q109" s="95"/>
    </row>
    <row r="110" spans="1:17" ht="15">
      <c r="A110" s="124" t="s">
        <v>200</v>
      </c>
      <c r="B110" s="109" t="s">
        <v>201</v>
      </c>
      <c r="C110" s="22">
        <v>63714850</v>
      </c>
      <c r="D110" s="22">
        <f aca="true" t="shared" si="28" ref="D110:N110">$P110/12</f>
        <v>0</v>
      </c>
      <c r="E110" s="22">
        <f t="shared" si="28"/>
        <v>0</v>
      </c>
      <c r="F110" s="22">
        <f t="shared" si="28"/>
        <v>0</v>
      </c>
      <c r="G110" s="22">
        <f t="shared" si="28"/>
        <v>0</v>
      </c>
      <c r="H110" s="22">
        <f t="shared" si="28"/>
        <v>0</v>
      </c>
      <c r="I110" s="22">
        <f t="shared" si="28"/>
        <v>0</v>
      </c>
      <c r="J110" s="22">
        <f t="shared" si="28"/>
        <v>0</v>
      </c>
      <c r="K110" s="22">
        <f t="shared" si="28"/>
        <v>0</v>
      </c>
      <c r="L110" s="22">
        <f t="shared" si="28"/>
        <v>0</v>
      </c>
      <c r="M110" s="22">
        <f t="shared" si="28"/>
        <v>0</v>
      </c>
      <c r="N110" s="22">
        <f t="shared" si="28"/>
        <v>0</v>
      </c>
      <c r="O110" s="22">
        <f>SUM(C110:N110)</f>
        <v>63714850</v>
      </c>
      <c r="P110" s="136"/>
      <c r="Q110" s="95"/>
    </row>
    <row r="111" spans="1:17" ht="15">
      <c r="A111" s="123" t="s">
        <v>202</v>
      </c>
      <c r="B111" s="105" t="s">
        <v>203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>
        <f t="shared" si="23"/>
        <v>0</v>
      </c>
      <c r="P111" s="136"/>
      <c r="Q111" s="95"/>
    </row>
    <row r="112" spans="1:17" ht="15">
      <c r="A112" s="123" t="s">
        <v>204</v>
      </c>
      <c r="B112" s="105" t="s">
        <v>205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>
        <f t="shared" si="23"/>
        <v>0</v>
      </c>
      <c r="P112" s="136"/>
      <c r="Q112" s="95"/>
    </row>
    <row r="113" spans="1:17" ht="15">
      <c r="A113" s="123" t="s">
        <v>206</v>
      </c>
      <c r="B113" s="105" t="s">
        <v>207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>
        <f t="shared" si="23"/>
        <v>0</v>
      </c>
      <c r="P113" s="136"/>
      <c r="Q113" s="95"/>
    </row>
    <row r="114" spans="1:17" ht="15">
      <c r="A114" s="125" t="s">
        <v>350</v>
      </c>
      <c r="B114" s="112" t="s">
        <v>208</v>
      </c>
      <c r="C114" s="22">
        <f aca="true" t="shared" si="29" ref="C114:N114">SUM(C110:C113)</f>
        <v>63714850</v>
      </c>
      <c r="D114" s="22">
        <f t="shared" si="29"/>
        <v>0</v>
      </c>
      <c r="E114" s="22">
        <f t="shared" si="29"/>
        <v>0</v>
      </c>
      <c r="F114" s="22">
        <f t="shared" si="29"/>
        <v>0</v>
      </c>
      <c r="G114" s="22">
        <f t="shared" si="29"/>
        <v>0</v>
      </c>
      <c r="H114" s="22">
        <f t="shared" si="29"/>
        <v>0</v>
      </c>
      <c r="I114" s="22">
        <f t="shared" si="29"/>
        <v>0</v>
      </c>
      <c r="J114" s="22">
        <f t="shared" si="29"/>
        <v>0</v>
      </c>
      <c r="K114" s="22">
        <f t="shared" si="29"/>
        <v>0</v>
      </c>
      <c r="L114" s="22">
        <f t="shared" si="29"/>
        <v>0</v>
      </c>
      <c r="M114" s="22">
        <f t="shared" si="29"/>
        <v>0</v>
      </c>
      <c r="N114" s="22">
        <f t="shared" si="29"/>
        <v>0</v>
      </c>
      <c r="O114" s="22">
        <f>SUM(C114:N114)</f>
        <v>63714850</v>
      </c>
      <c r="P114" s="136"/>
      <c r="Q114" s="95"/>
    </row>
    <row r="115" spans="1:17" ht="15">
      <c r="A115" s="123" t="s">
        <v>209</v>
      </c>
      <c r="B115" s="105" t="s">
        <v>210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>
        <f t="shared" si="23"/>
        <v>0</v>
      </c>
      <c r="P115" s="136"/>
      <c r="Q115" s="95"/>
    </row>
    <row r="116" spans="1:17" ht="15">
      <c r="A116" s="23" t="s">
        <v>211</v>
      </c>
      <c r="B116" s="105" t="s">
        <v>212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>
        <f t="shared" si="23"/>
        <v>0</v>
      </c>
      <c r="P116" s="136"/>
      <c r="Q116" s="95"/>
    </row>
    <row r="117" spans="1:17" ht="15">
      <c r="A117" s="123" t="s">
        <v>383</v>
      </c>
      <c r="B117" s="105" t="s">
        <v>213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>
        <f t="shared" si="23"/>
        <v>0</v>
      </c>
      <c r="P117" s="136"/>
      <c r="Q117" s="95"/>
    </row>
    <row r="118" spans="1:17" ht="15">
      <c r="A118" s="123" t="s">
        <v>352</v>
      </c>
      <c r="B118" s="105" t="s">
        <v>214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>
        <f t="shared" si="23"/>
        <v>0</v>
      </c>
      <c r="P118" s="136"/>
      <c r="Q118" s="95"/>
    </row>
    <row r="119" spans="1:17" ht="15">
      <c r="A119" s="125" t="s">
        <v>353</v>
      </c>
      <c r="B119" s="112" t="s">
        <v>215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>
        <f t="shared" si="23"/>
        <v>0</v>
      </c>
      <c r="P119" s="136"/>
      <c r="Q119" s="95"/>
    </row>
    <row r="120" spans="1:17" ht="15">
      <c r="A120" s="23" t="s">
        <v>216</v>
      </c>
      <c r="B120" s="105" t="s">
        <v>217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>
        <f t="shared" si="23"/>
        <v>0</v>
      </c>
      <c r="P120" s="136"/>
      <c r="Q120" s="95"/>
    </row>
    <row r="121" spans="1:17" ht="15.75">
      <c r="A121" s="126" t="s">
        <v>387</v>
      </c>
      <c r="B121" s="127" t="s">
        <v>218</v>
      </c>
      <c r="C121" s="22">
        <f>SUM(C114+C109)</f>
        <v>69909478</v>
      </c>
      <c r="D121" s="22">
        <f aca="true" t="shared" si="30" ref="D121:N121">SUM(D114)</f>
        <v>0</v>
      </c>
      <c r="E121" s="22">
        <f t="shared" si="30"/>
        <v>0</v>
      </c>
      <c r="F121" s="22">
        <f t="shared" si="30"/>
        <v>0</v>
      </c>
      <c r="G121" s="22">
        <f t="shared" si="30"/>
        <v>0</v>
      </c>
      <c r="H121" s="22">
        <f t="shared" si="30"/>
        <v>0</v>
      </c>
      <c r="I121" s="22">
        <f t="shared" si="30"/>
        <v>0</v>
      </c>
      <c r="J121" s="22">
        <f t="shared" si="30"/>
        <v>0</v>
      </c>
      <c r="K121" s="22">
        <f t="shared" si="30"/>
        <v>0</v>
      </c>
      <c r="L121" s="22">
        <f t="shared" si="30"/>
        <v>0</v>
      </c>
      <c r="M121" s="22">
        <f t="shared" si="30"/>
        <v>0</v>
      </c>
      <c r="N121" s="22">
        <f t="shared" si="30"/>
        <v>0</v>
      </c>
      <c r="O121" s="22">
        <f>SUM(C121:N121)</f>
        <v>69909478</v>
      </c>
      <c r="P121" s="136"/>
      <c r="Q121" s="95"/>
    </row>
    <row r="122" spans="1:17" ht="15.75">
      <c r="A122" s="128" t="s">
        <v>424</v>
      </c>
      <c r="B122" s="129"/>
      <c r="C122" s="22">
        <f aca="true" t="shared" si="31" ref="C122:N122">SUM(C121+C98)</f>
        <v>88886457.83333333</v>
      </c>
      <c r="D122" s="22">
        <f t="shared" si="31"/>
        <v>17999079.833333332</v>
      </c>
      <c r="E122" s="22">
        <f t="shared" si="31"/>
        <v>17999079.833333332</v>
      </c>
      <c r="F122" s="22">
        <f t="shared" si="31"/>
        <v>17999079.833333332</v>
      </c>
      <c r="G122" s="22">
        <f t="shared" si="31"/>
        <v>334994209.8333333</v>
      </c>
      <c r="H122" s="22">
        <f t="shared" si="31"/>
        <v>17999079.833333332</v>
      </c>
      <c r="I122" s="22">
        <f t="shared" si="31"/>
        <v>17999079.833333332</v>
      </c>
      <c r="J122" s="22">
        <f t="shared" si="31"/>
        <v>17999079.833333332</v>
      </c>
      <c r="K122" s="22">
        <f t="shared" si="31"/>
        <v>17999079.833333332</v>
      </c>
      <c r="L122" s="22">
        <f t="shared" si="31"/>
        <v>17999079.833333332</v>
      </c>
      <c r="M122" s="22">
        <f t="shared" si="31"/>
        <v>18499079.833333332</v>
      </c>
      <c r="N122" s="22">
        <f t="shared" si="31"/>
        <v>17999079.833333332</v>
      </c>
      <c r="O122" s="22">
        <f>SUM(C122:N122)</f>
        <v>604371466</v>
      </c>
      <c r="P122" s="136"/>
      <c r="Q122" s="95"/>
    </row>
    <row r="123" spans="1:17" ht="25.5">
      <c r="A123" s="101" t="s">
        <v>46</v>
      </c>
      <c r="B123" s="102" t="s">
        <v>417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>
        <f t="shared" si="23"/>
        <v>0</v>
      </c>
      <c r="P123" s="136"/>
      <c r="Q123" s="95"/>
    </row>
    <row r="124" spans="1:17" ht="15">
      <c r="A124" s="104" t="s">
        <v>219</v>
      </c>
      <c r="B124" s="108" t="s">
        <v>220</v>
      </c>
      <c r="C124" s="22">
        <f aca="true" t="shared" si="32" ref="C124:N129">$P124/12</f>
        <v>7379825.333333333</v>
      </c>
      <c r="D124" s="22">
        <f t="shared" si="32"/>
        <v>7379825.333333333</v>
      </c>
      <c r="E124" s="22">
        <f t="shared" si="32"/>
        <v>7379825.333333333</v>
      </c>
      <c r="F124" s="22">
        <f t="shared" si="32"/>
        <v>7379825.333333333</v>
      </c>
      <c r="G124" s="22">
        <f t="shared" si="32"/>
        <v>7379825.333333333</v>
      </c>
      <c r="H124" s="22">
        <f t="shared" si="32"/>
        <v>7379825.333333333</v>
      </c>
      <c r="I124" s="22">
        <f t="shared" si="32"/>
        <v>7379825.333333333</v>
      </c>
      <c r="J124" s="22">
        <f t="shared" si="32"/>
        <v>7379825.333333333</v>
      </c>
      <c r="K124" s="22">
        <f t="shared" si="32"/>
        <v>7379825.333333333</v>
      </c>
      <c r="L124" s="22">
        <f t="shared" si="32"/>
        <v>7379825.333333333</v>
      </c>
      <c r="M124" s="22">
        <f t="shared" si="32"/>
        <v>7379825.333333333</v>
      </c>
      <c r="N124" s="22">
        <f t="shared" si="32"/>
        <v>7379825.333333333</v>
      </c>
      <c r="O124" s="22">
        <f>SUM(C124:N124)</f>
        <v>88557904</v>
      </c>
      <c r="P124" s="136">
        <v>88557904</v>
      </c>
      <c r="Q124" s="95"/>
    </row>
    <row r="125" spans="1:17" ht="15">
      <c r="A125" s="105" t="s">
        <v>221</v>
      </c>
      <c r="B125" s="108" t="s">
        <v>222</v>
      </c>
      <c r="C125" s="22">
        <f t="shared" si="32"/>
        <v>3446225</v>
      </c>
      <c r="D125" s="22">
        <f t="shared" si="32"/>
        <v>3446225</v>
      </c>
      <c r="E125" s="22">
        <f t="shared" si="32"/>
        <v>3446225</v>
      </c>
      <c r="F125" s="22">
        <f t="shared" si="32"/>
        <v>3446225</v>
      </c>
      <c r="G125" s="22">
        <f t="shared" si="32"/>
        <v>3446225</v>
      </c>
      <c r="H125" s="22">
        <f t="shared" si="32"/>
        <v>3446225</v>
      </c>
      <c r="I125" s="22">
        <f t="shared" si="32"/>
        <v>3446225</v>
      </c>
      <c r="J125" s="22">
        <f t="shared" si="32"/>
        <v>3446225</v>
      </c>
      <c r="K125" s="22">
        <f t="shared" si="32"/>
        <v>3446225</v>
      </c>
      <c r="L125" s="22">
        <f t="shared" si="32"/>
        <v>3446225</v>
      </c>
      <c r="M125" s="22">
        <f t="shared" si="32"/>
        <v>3446225</v>
      </c>
      <c r="N125" s="22">
        <f t="shared" si="32"/>
        <v>3446225</v>
      </c>
      <c r="O125" s="22">
        <f>SUM(C125:N125)</f>
        <v>41354700</v>
      </c>
      <c r="P125" s="136">
        <v>41354700</v>
      </c>
      <c r="Q125" s="95"/>
    </row>
    <row r="126" spans="1:17" ht="15">
      <c r="A126" s="105" t="s">
        <v>223</v>
      </c>
      <c r="B126" s="108" t="s">
        <v>224</v>
      </c>
      <c r="C126" s="22">
        <f t="shared" si="32"/>
        <v>3100444</v>
      </c>
      <c r="D126" s="22">
        <f t="shared" si="32"/>
        <v>3100444</v>
      </c>
      <c r="E126" s="22">
        <f t="shared" si="32"/>
        <v>3100444</v>
      </c>
      <c r="F126" s="22">
        <f t="shared" si="32"/>
        <v>3100444</v>
      </c>
      <c r="G126" s="22">
        <f t="shared" si="32"/>
        <v>3100444</v>
      </c>
      <c r="H126" s="22">
        <f t="shared" si="32"/>
        <v>3100444</v>
      </c>
      <c r="I126" s="22">
        <f t="shared" si="32"/>
        <v>3100444</v>
      </c>
      <c r="J126" s="22">
        <f t="shared" si="32"/>
        <v>3100444</v>
      </c>
      <c r="K126" s="22">
        <f t="shared" si="32"/>
        <v>3100444</v>
      </c>
      <c r="L126" s="22">
        <f t="shared" si="32"/>
        <v>3100444</v>
      </c>
      <c r="M126" s="22">
        <f t="shared" si="32"/>
        <v>3100444</v>
      </c>
      <c r="N126" s="22">
        <f t="shared" si="32"/>
        <v>3100444</v>
      </c>
      <c r="O126" s="22">
        <f>SUM(C126:N126)</f>
        <v>37205328</v>
      </c>
      <c r="P126" s="136">
        <v>37205328</v>
      </c>
      <c r="Q126" s="95"/>
    </row>
    <row r="127" spans="1:17" ht="15">
      <c r="A127" s="105" t="s">
        <v>225</v>
      </c>
      <c r="B127" s="108" t="s">
        <v>226</v>
      </c>
      <c r="C127" s="22">
        <f t="shared" si="32"/>
        <v>150000</v>
      </c>
      <c r="D127" s="22">
        <f t="shared" si="32"/>
        <v>150000</v>
      </c>
      <c r="E127" s="22">
        <f t="shared" si="32"/>
        <v>150000</v>
      </c>
      <c r="F127" s="22">
        <f t="shared" si="32"/>
        <v>150000</v>
      </c>
      <c r="G127" s="22">
        <f t="shared" si="32"/>
        <v>150000</v>
      </c>
      <c r="H127" s="22">
        <f t="shared" si="32"/>
        <v>150000</v>
      </c>
      <c r="I127" s="22">
        <f t="shared" si="32"/>
        <v>150000</v>
      </c>
      <c r="J127" s="22">
        <f t="shared" si="32"/>
        <v>150000</v>
      </c>
      <c r="K127" s="22">
        <f t="shared" si="32"/>
        <v>150000</v>
      </c>
      <c r="L127" s="22">
        <f t="shared" si="32"/>
        <v>150000</v>
      </c>
      <c r="M127" s="22">
        <f t="shared" si="32"/>
        <v>150000</v>
      </c>
      <c r="N127" s="22">
        <f t="shared" si="32"/>
        <v>150000</v>
      </c>
      <c r="O127" s="22">
        <f>SUM(C127:N127)</f>
        <v>1800000</v>
      </c>
      <c r="P127" s="136">
        <v>1800000</v>
      </c>
      <c r="Q127" s="95"/>
    </row>
    <row r="128" spans="1:17" ht="15">
      <c r="A128" s="105" t="s">
        <v>227</v>
      </c>
      <c r="B128" s="108" t="s">
        <v>228</v>
      </c>
      <c r="C128" s="22">
        <f t="shared" si="32"/>
        <v>0</v>
      </c>
      <c r="D128" s="22">
        <f t="shared" si="32"/>
        <v>0</v>
      </c>
      <c r="E128" s="22">
        <f t="shared" si="32"/>
        <v>0</v>
      </c>
      <c r="F128" s="22">
        <f t="shared" si="32"/>
        <v>0</v>
      </c>
      <c r="G128" s="22">
        <f t="shared" si="32"/>
        <v>0</v>
      </c>
      <c r="H128" s="22">
        <f t="shared" si="32"/>
        <v>0</v>
      </c>
      <c r="I128" s="22">
        <f t="shared" si="32"/>
        <v>0</v>
      </c>
      <c r="J128" s="22">
        <f t="shared" si="32"/>
        <v>0</v>
      </c>
      <c r="K128" s="22">
        <f t="shared" si="32"/>
        <v>0</v>
      </c>
      <c r="L128" s="22">
        <f t="shared" si="32"/>
        <v>0</v>
      </c>
      <c r="M128" s="22">
        <f t="shared" si="32"/>
        <v>0</v>
      </c>
      <c r="N128" s="22">
        <f t="shared" si="32"/>
        <v>0</v>
      </c>
      <c r="O128" s="22"/>
      <c r="P128" s="136"/>
      <c r="Q128" s="95"/>
    </row>
    <row r="129" spans="1:17" ht="15">
      <c r="A129" s="105" t="s">
        <v>229</v>
      </c>
      <c r="B129" s="108" t="s">
        <v>230</v>
      </c>
      <c r="C129" s="22">
        <f t="shared" si="32"/>
        <v>0</v>
      </c>
      <c r="D129" s="22">
        <f t="shared" si="32"/>
        <v>0</v>
      </c>
      <c r="E129" s="22">
        <f t="shared" si="32"/>
        <v>0</v>
      </c>
      <c r="F129" s="22">
        <f t="shared" si="32"/>
        <v>0</v>
      </c>
      <c r="G129" s="22">
        <f t="shared" si="32"/>
        <v>0</v>
      </c>
      <c r="H129" s="22">
        <f t="shared" si="32"/>
        <v>0</v>
      </c>
      <c r="I129" s="22">
        <f t="shared" si="32"/>
        <v>0</v>
      </c>
      <c r="J129" s="22">
        <f t="shared" si="32"/>
        <v>0</v>
      </c>
      <c r="K129" s="22">
        <f t="shared" si="32"/>
        <v>0</v>
      </c>
      <c r="L129" s="22">
        <f t="shared" si="32"/>
        <v>0</v>
      </c>
      <c r="M129" s="22">
        <f t="shared" si="32"/>
        <v>0</v>
      </c>
      <c r="N129" s="22">
        <f t="shared" si="32"/>
        <v>0</v>
      </c>
      <c r="O129" s="22">
        <f>SUM(C129:N129)</f>
        <v>0</v>
      </c>
      <c r="P129" s="136"/>
      <c r="Q129" s="95"/>
    </row>
    <row r="130" spans="1:17" ht="15">
      <c r="A130" s="109" t="s">
        <v>426</v>
      </c>
      <c r="B130" s="130" t="s">
        <v>231</v>
      </c>
      <c r="C130" s="22">
        <f aca="true" t="shared" si="33" ref="C130:N130">SUM(C124:C129)</f>
        <v>14076494.333333332</v>
      </c>
      <c r="D130" s="22">
        <f t="shared" si="33"/>
        <v>14076494.333333332</v>
      </c>
      <c r="E130" s="22">
        <f t="shared" si="33"/>
        <v>14076494.333333332</v>
      </c>
      <c r="F130" s="22">
        <f t="shared" si="33"/>
        <v>14076494.333333332</v>
      </c>
      <c r="G130" s="22">
        <f t="shared" si="33"/>
        <v>14076494.333333332</v>
      </c>
      <c r="H130" s="22">
        <f t="shared" si="33"/>
        <v>14076494.333333332</v>
      </c>
      <c r="I130" s="22">
        <f t="shared" si="33"/>
        <v>14076494.333333332</v>
      </c>
      <c r="J130" s="22">
        <f t="shared" si="33"/>
        <v>14076494.333333332</v>
      </c>
      <c r="K130" s="22">
        <f t="shared" si="33"/>
        <v>14076494.333333332</v>
      </c>
      <c r="L130" s="22">
        <f t="shared" si="33"/>
        <v>14076494.333333332</v>
      </c>
      <c r="M130" s="22">
        <f t="shared" si="33"/>
        <v>14076494.333333332</v>
      </c>
      <c r="N130" s="22">
        <f t="shared" si="33"/>
        <v>14076494.333333332</v>
      </c>
      <c r="O130" s="22">
        <f>SUM(C130:N130)</f>
        <v>168917932</v>
      </c>
      <c r="P130" s="136"/>
      <c r="Q130" s="95"/>
    </row>
    <row r="131" spans="1:17" ht="15">
      <c r="A131" s="105" t="s">
        <v>232</v>
      </c>
      <c r="B131" s="108" t="s">
        <v>233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>
        <f t="shared" si="23"/>
        <v>0</v>
      </c>
      <c r="P131" s="136"/>
      <c r="Q131" s="95"/>
    </row>
    <row r="132" spans="1:17" ht="30">
      <c r="A132" s="105" t="s">
        <v>234</v>
      </c>
      <c r="B132" s="108" t="s">
        <v>235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>
        <f t="shared" si="23"/>
        <v>0</v>
      </c>
      <c r="P132" s="136"/>
      <c r="Q132" s="95"/>
    </row>
    <row r="133" spans="1:17" ht="30">
      <c r="A133" s="105" t="s">
        <v>388</v>
      </c>
      <c r="B133" s="108" t="s">
        <v>236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>
        <f t="shared" si="23"/>
        <v>0</v>
      </c>
      <c r="P133" s="136"/>
      <c r="Q133" s="95"/>
    </row>
    <row r="134" spans="1:17" ht="30">
      <c r="A134" s="105" t="s">
        <v>389</v>
      </c>
      <c r="B134" s="108" t="s">
        <v>237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>
        <f t="shared" si="23"/>
        <v>0</v>
      </c>
      <c r="P134" s="136"/>
      <c r="Q134" s="95"/>
    </row>
    <row r="135" spans="1:17" ht="15">
      <c r="A135" s="105" t="s">
        <v>390</v>
      </c>
      <c r="B135" s="108" t="s">
        <v>238</v>
      </c>
      <c r="C135" s="22">
        <f aca="true" t="shared" si="34" ref="C135:N135">$P135/12</f>
        <v>4724685.416666667</v>
      </c>
      <c r="D135" s="22">
        <f t="shared" si="34"/>
        <v>4724685.416666667</v>
      </c>
      <c r="E135" s="22">
        <f t="shared" si="34"/>
        <v>4724685.416666667</v>
      </c>
      <c r="F135" s="22">
        <f t="shared" si="34"/>
        <v>4724685.416666667</v>
      </c>
      <c r="G135" s="22">
        <f t="shared" si="34"/>
        <v>4724685.416666667</v>
      </c>
      <c r="H135" s="22">
        <f t="shared" si="34"/>
        <v>4724685.416666667</v>
      </c>
      <c r="I135" s="22">
        <f t="shared" si="34"/>
        <v>4724685.416666667</v>
      </c>
      <c r="J135" s="22">
        <f t="shared" si="34"/>
        <v>4724685.416666667</v>
      </c>
      <c r="K135" s="22">
        <f t="shared" si="34"/>
        <v>4724685.416666667</v>
      </c>
      <c r="L135" s="22">
        <f t="shared" si="34"/>
        <v>4724685.416666667</v>
      </c>
      <c r="M135" s="22">
        <f t="shared" si="34"/>
        <v>4724685.416666667</v>
      </c>
      <c r="N135" s="22">
        <f t="shared" si="34"/>
        <v>4724685.416666667</v>
      </c>
      <c r="O135" s="22">
        <f>SUM(C135:N135)</f>
        <v>56696224.99999999</v>
      </c>
      <c r="P135" s="136">
        <v>56696225</v>
      </c>
      <c r="Q135" s="95"/>
    </row>
    <row r="136" spans="1:17" ht="15">
      <c r="A136" s="112" t="s">
        <v>427</v>
      </c>
      <c r="B136" s="119" t="s">
        <v>239</v>
      </c>
      <c r="C136" s="22">
        <f aca="true" t="shared" si="35" ref="C136:N136">SUM(C130:C135)</f>
        <v>18801179.75</v>
      </c>
      <c r="D136" s="22">
        <f t="shared" si="35"/>
        <v>18801179.75</v>
      </c>
      <c r="E136" s="22">
        <f t="shared" si="35"/>
        <v>18801179.75</v>
      </c>
      <c r="F136" s="22">
        <f t="shared" si="35"/>
        <v>18801179.75</v>
      </c>
      <c r="G136" s="22">
        <f t="shared" si="35"/>
        <v>18801179.75</v>
      </c>
      <c r="H136" s="22">
        <f t="shared" si="35"/>
        <v>18801179.75</v>
      </c>
      <c r="I136" s="22">
        <f t="shared" si="35"/>
        <v>18801179.75</v>
      </c>
      <c r="J136" s="22">
        <f t="shared" si="35"/>
        <v>18801179.75</v>
      </c>
      <c r="K136" s="22">
        <f t="shared" si="35"/>
        <v>18801179.75</v>
      </c>
      <c r="L136" s="22">
        <f t="shared" si="35"/>
        <v>18801179.75</v>
      </c>
      <c r="M136" s="22">
        <f t="shared" si="35"/>
        <v>18801179.75</v>
      </c>
      <c r="N136" s="22">
        <f t="shared" si="35"/>
        <v>18801179.75</v>
      </c>
      <c r="O136" s="22">
        <f>SUM(C136:N136)</f>
        <v>225614157</v>
      </c>
      <c r="P136" s="136"/>
      <c r="Q136" s="95"/>
    </row>
    <row r="137" spans="1:17" ht="15">
      <c r="A137" s="105" t="s">
        <v>394</v>
      </c>
      <c r="B137" s="108" t="s">
        <v>248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>
        <f aca="true" t="shared" si="36" ref="O137:O199">SUM(C137:N137)</f>
        <v>0</v>
      </c>
      <c r="P137" s="136"/>
      <c r="Q137" s="95"/>
    </row>
    <row r="138" spans="1:17" ht="15">
      <c r="A138" s="105" t="s">
        <v>395</v>
      </c>
      <c r="B138" s="108" t="s">
        <v>249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>
        <f t="shared" si="36"/>
        <v>0</v>
      </c>
      <c r="P138" s="136"/>
      <c r="Q138" s="95"/>
    </row>
    <row r="139" spans="1:17" ht="15">
      <c r="A139" s="109" t="s">
        <v>429</v>
      </c>
      <c r="B139" s="130" t="s">
        <v>250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>
        <f t="shared" si="36"/>
        <v>0</v>
      </c>
      <c r="P139" s="136"/>
      <c r="Q139" s="95"/>
    </row>
    <row r="140" spans="1:17" ht="15">
      <c r="A140" s="105" t="s">
        <v>396</v>
      </c>
      <c r="B140" s="108" t="s">
        <v>251</v>
      </c>
      <c r="C140" s="22">
        <f aca="true" t="shared" si="37" ref="C140:N149">$P140/12</f>
        <v>0</v>
      </c>
      <c r="D140" s="22">
        <f t="shared" si="37"/>
        <v>0</v>
      </c>
      <c r="E140" s="22">
        <f t="shared" si="37"/>
        <v>0</v>
      </c>
      <c r="F140" s="22">
        <f t="shared" si="37"/>
        <v>0</v>
      </c>
      <c r="G140" s="22">
        <f t="shared" si="37"/>
        <v>0</v>
      </c>
      <c r="H140" s="22">
        <f t="shared" si="37"/>
        <v>0</v>
      </c>
      <c r="I140" s="22">
        <f t="shared" si="37"/>
        <v>0</v>
      </c>
      <c r="J140" s="22">
        <f t="shared" si="37"/>
        <v>0</v>
      </c>
      <c r="K140" s="22">
        <f t="shared" si="37"/>
        <v>0</v>
      </c>
      <c r="L140" s="22">
        <f t="shared" si="37"/>
        <v>0</v>
      </c>
      <c r="M140" s="22">
        <f t="shared" si="37"/>
        <v>0</v>
      </c>
      <c r="N140" s="22">
        <f t="shared" si="37"/>
        <v>0</v>
      </c>
      <c r="O140" s="22">
        <f t="shared" si="36"/>
        <v>0</v>
      </c>
      <c r="P140" s="136"/>
      <c r="Q140" s="95"/>
    </row>
    <row r="141" spans="1:17" ht="15">
      <c r="A141" s="105" t="s">
        <v>397</v>
      </c>
      <c r="B141" s="108" t="s">
        <v>252</v>
      </c>
      <c r="C141" s="22">
        <f t="shared" si="37"/>
        <v>0</v>
      </c>
      <c r="D141" s="22">
        <f t="shared" si="37"/>
        <v>0</v>
      </c>
      <c r="E141" s="22">
        <f t="shared" si="37"/>
        <v>0</v>
      </c>
      <c r="F141" s="22">
        <f t="shared" si="37"/>
        <v>0</v>
      </c>
      <c r="G141" s="22">
        <f t="shared" si="37"/>
        <v>0</v>
      </c>
      <c r="H141" s="22">
        <f t="shared" si="37"/>
        <v>0</v>
      </c>
      <c r="I141" s="22">
        <f t="shared" si="37"/>
        <v>0</v>
      </c>
      <c r="J141" s="22">
        <f t="shared" si="37"/>
        <v>0</v>
      </c>
      <c r="K141" s="22">
        <f t="shared" si="37"/>
        <v>0</v>
      </c>
      <c r="L141" s="22">
        <f t="shared" si="37"/>
        <v>0</v>
      </c>
      <c r="M141" s="22">
        <f t="shared" si="37"/>
        <v>0</v>
      </c>
      <c r="N141" s="22">
        <f t="shared" si="37"/>
        <v>0</v>
      </c>
      <c r="O141" s="22">
        <f t="shared" si="36"/>
        <v>0</v>
      </c>
      <c r="P141" s="136"/>
      <c r="Q141" s="95"/>
    </row>
    <row r="142" spans="1:17" ht="15">
      <c r="A142" s="105" t="s">
        <v>398</v>
      </c>
      <c r="B142" s="108" t="s">
        <v>253</v>
      </c>
      <c r="C142" s="22">
        <f t="shared" si="37"/>
        <v>0</v>
      </c>
      <c r="D142" s="22">
        <f t="shared" si="37"/>
        <v>0</v>
      </c>
      <c r="E142" s="22">
        <f t="shared" si="37"/>
        <v>0</v>
      </c>
      <c r="F142" s="22">
        <f t="shared" si="37"/>
        <v>0</v>
      </c>
      <c r="G142" s="22">
        <f t="shared" si="37"/>
        <v>0</v>
      </c>
      <c r="H142" s="22">
        <f t="shared" si="37"/>
        <v>0</v>
      </c>
      <c r="I142" s="22">
        <f t="shared" si="37"/>
        <v>0</v>
      </c>
      <c r="J142" s="22">
        <f t="shared" si="37"/>
        <v>0</v>
      </c>
      <c r="K142" s="22">
        <f t="shared" si="37"/>
        <v>0</v>
      </c>
      <c r="L142" s="22">
        <f t="shared" si="37"/>
        <v>0</v>
      </c>
      <c r="M142" s="22">
        <f t="shared" si="37"/>
        <v>0</v>
      </c>
      <c r="N142" s="22">
        <f t="shared" si="37"/>
        <v>0</v>
      </c>
      <c r="O142" s="22">
        <f t="shared" si="36"/>
        <v>0</v>
      </c>
      <c r="P142" s="136"/>
      <c r="Q142" s="95"/>
    </row>
    <row r="143" spans="1:17" ht="15">
      <c r="A143" s="105" t="s">
        <v>399</v>
      </c>
      <c r="B143" s="108" t="s">
        <v>254</v>
      </c>
      <c r="C143" s="22">
        <f t="shared" si="37"/>
        <v>1100000</v>
      </c>
      <c r="D143" s="22">
        <f t="shared" si="37"/>
        <v>1100000</v>
      </c>
      <c r="E143" s="22">
        <f t="shared" si="37"/>
        <v>1100000</v>
      </c>
      <c r="F143" s="22">
        <f t="shared" si="37"/>
        <v>1100000</v>
      </c>
      <c r="G143" s="22">
        <f t="shared" si="37"/>
        <v>1100000</v>
      </c>
      <c r="H143" s="22">
        <f t="shared" si="37"/>
        <v>1100000</v>
      </c>
      <c r="I143" s="22">
        <f t="shared" si="37"/>
        <v>1100000</v>
      </c>
      <c r="J143" s="22">
        <f t="shared" si="37"/>
        <v>1100000</v>
      </c>
      <c r="K143" s="22">
        <f t="shared" si="37"/>
        <v>1100000</v>
      </c>
      <c r="L143" s="22">
        <f t="shared" si="37"/>
        <v>1100000</v>
      </c>
      <c r="M143" s="22">
        <f t="shared" si="37"/>
        <v>1100000</v>
      </c>
      <c r="N143" s="22">
        <f t="shared" si="37"/>
        <v>1100000</v>
      </c>
      <c r="O143" s="22">
        <f>SUM(C143:N143)</f>
        <v>13200000</v>
      </c>
      <c r="P143" s="136">
        <v>13200000</v>
      </c>
      <c r="Q143" s="95"/>
    </row>
    <row r="144" spans="1:17" ht="15">
      <c r="A144" s="105" t="s">
        <v>400</v>
      </c>
      <c r="B144" s="108" t="s">
        <v>255</v>
      </c>
      <c r="C144" s="22">
        <f t="shared" si="37"/>
        <v>0</v>
      </c>
      <c r="D144" s="22">
        <f t="shared" si="37"/>
        <v>0</v>
      </c>
      <c r="E144" s="22">
        <f t="shared" si="37"/>
        <v>0</v>
      </c>
      <c r="F144" s="22">
        <f t="shared" si="37"/>
        <v>0</v>
      </c>
      <c r="G144" s="22">
        <f t="shared" si="37"/>
        <v>0</v>
      </c>
      <c r="H144" s="22">
        <f t="shared" si="37"/>
        <v>0</v>
      </c>
      <c r="I144" s="22">
        <f t="shared" si="37"/>
        <v>0</v>
      </c>
      <c r="J144" s="22">
        <f t="shared" si="37"/>
        <v>0</v>
      </c>
      <c r="K144" s="22">
        <f t="shared" si="37"/>
        <v>0</v>
      </c>
      <c r="L144" s="22">
        <f t="shared" si="37"/>
        <v>0</v>
      </c>
      <c r="M144" s="22">
        <f t="shared" si="37"/>
        <v>0</v>
      </c>
      <c r="N144" s="22">
        <f t="shared" si="37"/>
        <v>0</v>
      </c>
      <c r="O144" s="22">
        <f t="shared" si="36"/>
        <v>0</v>
      </c>
      <c r="P144" s="136"/>
      <c r="Q144" s="95"/>
    </row>
    <row r="145" spans="1:17" ht="15">
      <c r="A145" s="105" t="s">
        <v>256</v>
      </c>
      <c r="B145" s="108" t="s">
        <v>257</v>
      </c>
      <c r="C145" s="22">
        <f t="shared" si="37"/>
        <v>0</v>
      </c>
      <c r="D145" s="22">
        <f t="shared" si="37"/>
        <v>0</v>
      </c>
      <c r="E145" s="22">
        <f t="shared" si="37"/>
        <v>0</v>
      </c>
      <c r="F145" s="22">
        <f t="shared" si="37"/>
        <v>0</v>
      </c>
      <c r="G145" s="22">
        <f t="shared" si="37"/>
        <v>0</v>
      </c>
      <c r="H145" s="22">
        <f t="shared" si="37"/>
        <v>0</v>
      </c>
      <c r="I145" s="22">
        <f t="shared" si="37"/>
        <v>0</v>
      </c>
      <c r="J145" s="22">
        <f t="shared" si="37"/>
        <v>0</v>
      </c>
      <c r="K145" s="22">
        <f t="shared" si="37"/>
        <v>0</v>
      </c>
      <c r="L145" s="22">
        <f t="shared" si="37"/>
        <v>0</v>
      </c>
      <c r="M145" s="22">
        <f t="shared" si="37"/>
        <v>0</v>
      </c>
      <c r="N145" s="22">
        <f t="shared" si="37"/>
        <v>0</v>
      </c>
      <c r="O145" s="22">
        <f t="shared" si="36"/>
        <v>0</v>
      </c>
      <c r="P145" s="136"/>
      <c r="Q145" s="95"/>
    </row>
    <row r="146" spans="1:17" ht="15">
      <c r="A146" s="105" t="s">
        <v>401</v>
      </c>
      <c r="B146" s="108" t="s">
        <v>258</v>
      </c>
      <c r="C146" s="22">
        <f t="shared" si="37"/>
        <v>398333.3333333333</v>
      </c>
      <c r="D146" s="22">
        <f t="shared" si="37"/>
        <v>398333.3333333333</v>
      </c>
      <c r="E146" s="22">
        <f t="shared" si="37"/>
        <v>398333.3333333333</v>
      </c>
      <c r="F146" s="22">
        <f t="shared" si="37"/>
        <v>398333.3333333333</v>
      </c>
      <c r="G146" s="22">
        <f t="shared" si="37"/>
        <v>398333.3333333333</v>
      </c>
      <c r="H146" s="22">
        <f t="shared" si="37"/>
        <v>398333.3333333333</v>
      </c>
      <c r="I146" s="22">
        <f t="shared" si="37"/>
        <v>398333.3333333333</v>
      </c>
      <c r="J146" s="22">
        <f t="shared" si="37"/>
        <v>398333.3333333333</v>
      </c>
      <c r="K146" s="22">
        <f t="shared" si="37"/>
        <v>398333.3333333333</v>
      </c>
      <c r="L146" s="22">
        <f t="shared" si="37"/>
        <v>398333.3333333333</v>
      </c>
      <c r="M146" s="22">
        <f t="shared" si="37"/>
        <v>398333.3333333333</v>
      </c>
      <c r="N146" s="22">
        <f t="shared" si="37"/>
        <v>398333.3333333333</v>
      </c>
      <c r="O146" s="22">
        <f>SUM(C146:N146)</f>
        <v>4780000</v>
      </c>
      <c r="P146" s="136">
        <v>4780000</v>
      </c>
      <c r="Q146" s="95"/>
    </row>
    <row r="147" spans="1:17" ht="15">
      <c r="A147" s="105" t="s">
        <v>402</v>
      </c>
      <c r="B147" s="108" t="s">
        <v>259</v>
      </c>
      <c r="C147" s="22">
        <f t="shared" si="37"/>
        <v>35833.333333333336</v>
      </c>
      <c r="D147" s="22">
        <f t="shared" si="37"/>
        <v>35833.333333333336</v>
      </c>
      <c r="E147" s="22">
        <f t="shared" si="37"/>
        <v>35833.333333333336</v>
      </c>
      <c r="F147" s="22">
        <f t="shared" si="37"/>
        <v>35833.333333333336</v>
      </c>
      <c r="G147" s="22">
        <f t="shared" si="37"/>
        <v>35833.333333333336</v>
      </c>
      <c r="H147" s="22">
        <f t="shared" si="37"/>
        <v>35833.333333333336</v>
      </c>
      <c r="I147" s="22">
        <f t="shared" si="37"/>
        <v>35833.333333333336</v>
      </c>
      <c r="J147" s="22">
        <f t="shared" si="37"/>
        <v>35833.333333333336</v>
      </c>
      <c r="K147" s="22">
        <f t="shared" si="37"/>
        <v>35833.333333333336</v>
      </c>
      <c r="L147" s="22">
        <f t="shared" si="37"/>
        <v>35833.333333333336</v>
      </c>
      <c r="M147" s="22">
        <f t="shared" si="37"/>
        <v>35833.333333333336</v>
      </c>
      <c r="N147" s="22">
        <f t="shared" si="37"/>
        <v>35833.333333333336</v>
      </c>
      <c r="O147" s="22">
        <f>SUM(C147:N147)</f>
        <v>429999.99999999994</v>
      </c>
      <c r="P147" s="136">
        <v>430000</v>
      </c>
      <c r="Q147" s="95"/>
    </row>
    <row r="148" spans="1:17" ht="15">
      <c r="A148" s="109" t="s">
        <v>430</v>
      </c>
      <c r="B148" s="130" t="s">
        <v>260</v>
      </c>
      <c r="C148" s="22">
        <f>SUM(C140:C147)</f>
        <v>1534166.6666666665</v>
      </c>
      <c r="D148" s="22">
        <f>SUM(D140:D147)</f>
        <v>1534166.6666666665</v>
      </c>
      <c r="E148" s="22">
        <f>SUM(E138:E147)</f>
        <v>1534166.6666666665</v>
      </c>
      <c r="F148" s="22">
        <f aca="true" t="shared" si="38" ref="F148:N148">SUM(F140:F147)</f>
        <v>1534166.6666666665</v>
      </c>
      <c r="G148" s="22">
        <f t="shared" si="38"/>
        <v>1534166.6666666665</v>
      </c>
      <c r="H148" s="22">
        <f t="shared" si="38"/>
        <v>1534166.6666666665</v>
      </c>
      <c r="I148" s="22">
        <f t="shared" si="38"/>
        <v>1534166.6666666665</v>
      </c>
      <c r="J148" s="22">
        <f t="shared" si="38"/>
        <v>1534166.6666666665</v>
      </c>
      <c r="K148" s="22">
        <f t="shared" si="38"/>
        <v>1534166.6666666665</v>
      </c>
      <c r="L148" s="22">
        <f t="shared" si="38"/>
        <v>1534166.6666666665</v>
      </c>
      <c r="M148" s="22">
        <f t="shared" si="38"/>
        <v>1534166.6666666665</v>
      </c>
      <c r="N148" s="22">
        <f t="shared" si="38"/>
        <v>1534166.6666666665</v>
      </c>
      <c r="O148" s="22">
        <f>SUM(C148:N148)</f>
        <v>18409999.999999996</v>
      </c>
      <c r="P148" s="136"/>
      <c r="Q148" s="95"/>
    </row>
    <row r="149" spans="1:17" ht="15">
      <c r="A149" s="105" t="s">
        <v>403</v>
      </c>
      <c r="B149" s="108" t="s">
        <v>261</v>
      </c>
      <c r="C149" s="22">
        <f t="shared" si="37"/>
        <v>43003.5</v>
      </c>
      <c r="D149" s="22">
        <f t="shared" si="37"/>
        <v>43003.5</v>
      </c>
      <c r="E149" s="22">
        <f t="shared" si="37"/>
        <v>43003.5</v>
      </c>
      <c r="F149" s="22">
        <f t="shared" si="37"/>
        <v>43003.5</v>
      </c>
      <c r="G149" s="22">
        <f t="shared" si="37"/>
        <v>43003.5</v>
      </c>
      <c r="H149" s="22">
        <f t="shared" si="37"/>
        <v>43003.5</v>
      </c>
      <c r="I149" s="22">
        <f t="shared" si="37"/>
        <v>43003.5</v>
      </c>
      <c r="J149" s="22">
        <f t="shared" si="37"/>
        <v>43003.5</v>
      </c>
      <c r="K149" s="22">
        <f t="shared" si="37"/>
        <v>43003.5</v>
      </c>
      <c r="L149" s="22">
        <f t="shared" si="37"/>
        <v>43003.5</v>
      </c>
      <c r="M149" s="22">
        <f t="shared" si="37"/>
        <v>43003.5</v>
      </c>
      <c r="N149" s="22">
        <f t="shared" si="37"/>
        <v>43003.5</v>
      </c>
      <c r="O149" s="22">
        <f t="shared" si="36"/>
        <v>516042</v>
      </c>
      <c r="P149" s="136">
        <v>516042</v>
      </c>
      <c r="Q149" s="95"/>
    </row>
    <row r="150" spans="1:17" ht="15">
      <c r="A150" s="112" t="s">
        <v>431</v>
      </c>
      <c r="B150" s="119" t="s">
        <v>262</v>
      </c>
      <c r="C150" s="22">
        <f>SUM(C148+C149)</f>
        <v>1577170.1666666665</v>
      </c>
      <c r="D150" s="22">
        <f aca="true" t="shared" si="39" ref="D150:N150">SUM(D148+D149)</f>
        <v>1577170.1666666665</v>
      </c>
      <c r="E150" s="22">
        <f t="shared" si="39"/>
        <v>1577170.1666666665</v>
      </c>
      <c r="F150" s="22">
        <f t="shared" si="39"/>
        <v>1577170.1666666665</v>
      </c>
      <c r="G150" s="22">
        <f t="shared" si="39"/>
        <v>1577170.1666666665</v>
      </c>
      <c r="H150" s="22">
        <f t="shared" si="39"/>
        <v>1577170.1666666665</v>
      </c>
      <c r="I150" s="22">
        <f t="shared" si="39"/>
        <v>1577170.1666666665</v>
      </c>
      <c r="J150" s="22">
        <f t="shared" si="39"/>
        <v>1577170.1666666665</v>
      </c>
      <c r="K150" s="22">
        <f t="shared" si="39"/>
        <v>1577170.1666666665</v>
      </c>
      <c r="L150" s="22">
        <f t="shared" si="39"/>
        <v>1577170.1666666665</v>
      </c>
      <c r="M150" s="22">
        <f t="shared" si="39"/>
        <v>1577170.1666666665</v>
      </c>
      <c r="N150" s="22">
        <f t="shared" si="39"/>
        <v>1577170.1666666665</v>
      </c>
      <c r="O150" s="22">
        <f>SUM(C150:N150)</f>
        <v>18926041.999999996</v>
      </c>
      <c r="P150" s="136"/>
      <c r="Q150" s="95"/>
    </row>
    <row r="151" spans="1:17" ht="15">
      <c r="A151" s="23" t="s">
        <v>263</v>
      </c>
      <c r="B151" s="108" t="s">
        <v>264</v>
      </c>
      <c r="C151" s="22">
        <f aca="true" t="shared" si="40" ref="C151:N153">$P151/12</f>
        <v>0</v>
      </c>
      <c r="D151" s="22">
        <f t="shared" si="40"/>
        <v>0</v>
      </c>
      <c r="E151" s="22">
        <f t="shared" si="40"/>
        <v>0</v>
      </c>
      <c r="F151" s="22">
        <f t="shared" si="40"/>
        <v>0</v>
      </c>
      <c r="G151" s="22">
        <f t="shared" si="40"/>
        <v>0</v>
      </c>
      <c r="H151" s="22">
        <f t="shared" si="40"/>
        <v>0</v>
      </c>
      <c r="I151" s="22">
        <f t="shared" si="40"/>
        <v>0</v>
      </c>
      <c r="J151" s="22">
        <f t="shared" si="40"/>
        <v>0</v>
      </c>
      <c r="K151" s="22">
        <f t="shared" si="40"/>
        <v>0</v>
      </c>
      <c r="L151" s="22">
        <f t="shared" si="40"/>
        <v>0</v>
      </c>
      <c r="M151" s="22">
        <f t="shared" si="40"/>
        <v>0</v>
      </c>
      <c r="N151" s="22">
        <f t="shared" si="40"/>
        <v>0</v>
      </c>
      <c r="O151" s="22">
        <f t="shared" si="36"/>
        <v>0</v>
      </c>
      <c r="P151" s="136"/>
      <c r="Q151" s="95"/>
    </row>
    <row r="152" spans="1:17" ht="15">
      <c r="A152" s="23" t="s">
        <v>404</v>
      </c>
      <c r="B152" s="108" t="s">
        <v>265</v>
      </c>
      <c r="C152" s="22">
        <f t="shared" si="40"/>
        <v>104583.33333333333</v>
      </c>
      <c r="D152" s="22">
        <f t="shared" si="40"/>
        <v>104583.33333333333</v>
      </c>
      <c r="E152" s="22">
        <f t="shared" si="40"/>
        <v>104583.33333333333</v>
      </c>
      <c r="F152" s="22">
        <f t="shared" si="40"/>
        <v>104583.33333333333</v>
      </c>
      <c r="G152" s="22">
        <f t="shared" si="40"/>
        <v>104583.33333333333</v>
      </c>
      <c r="H152" s="22">
        <f t="shared" si="40"/>
        <v>104583.33333333333</v>
      </c>
      <c r="I152" s="22">
        <f t="shared" si="40"/>
        <v>104583.33333333333</v>
      </c>
      <c r="J152" s="22">
        <f t="shared" si="40"/>
        <v>104583.33333333333</v>
      </c>
      <c r="K152" s="22">
        <f t="shared" si="40"/>
        <v>104583.33333333333</v>
      </c>
      <c r="L152" s="22">
        <f t="shared" si="40"/>
        <v>104583.33333333333</v>
      </c>
      <c r="M152" s="22">
        <f t="shared" si="40"/>
        <v>104583.33333333333</v>
      </c>
      <c r="N152" s="22">
        <f t="shared" si="40"/>
        <v>104583.33333333333</v>
      </c>
      <c r="O152" s="22">
        <f t="shared" si="36"/>
        <v>1255000</v>
      </c>
      <c r="P152" s="136">
        <v>1255000</v>
      </c>
      <c r="Q152" s="95"/>
    </row>
    <row r="153" spans="1:17" ht="15">
      <c r="A153" s="23" t="s">
        <v>405</v>
      </c>
      <c r="B153" s="108" t="s">
        <v>266</v>
      </c>
      <c r="C153" s="22">
        <f t="shared" si="40"/>
        <v>0</v>
      </c>
      <c r="D153" s="22">
        <f t="shared" si="40"/>
        <v>0</v>
      </c>
      <c r="E153" s="22">
        <f t="shared" si="40"/>
        <v>0</v>
      </c>
      <c r="F153" s="22">
        <f t="shared" si="40"/>
        <v>0</v>
      </c>
      <c r="G153" s="22">
        <f t="shared" si="40"/>
        <v>0</v>
      </c>
      <c r="H153" s="22">
        <f t="shared" si="40"/>
        <v>0</v>
      </c>
      <c r="I153" s="22">
        <f t="shared" si="40"/>
        <v>0</v>
      </c>
      <c r="J153" s="22">
        <f t="shared" si="40"/>
        <v>0</v>
      </c>
      <c r="K153" s="22">
        <f t="shared" si="40"/>
        <v>0</v>
      </c>
      <c r="L153" s="22">
        <f t="shared" si="40"/>
        <v>0</v>
      </c>
      <c r="M153" s="22">
        <f t="shared" si="40"/>
        <v>0</v>
      </c>
      <c r="N153" s="22">
        <f t="shared" si="40"/>
        <v>0</v>
      </c>
      <c r="O153" s="22">
        <f t="shared" si="36"/>
        <v>0</v>
      </c>
      <c r="P153" s="136"/>
      <c r="Q153" s="95"/>
    </row>
    <row r="154" spans="1:17" ht="15">
      <c r="A154" s="23" t="s">
        <v>406</v>
      </c>
      <c r="B154" s="108" t="s">
        <v>267</v>
      </c>
      <c r="C154" s="22">
        <f aca="true" t="shared" si="41" ref="C154:N161">$P154/12</f>
        <v>80166.66666666667</v>
      </c>
      <c r="D154" s="22">
        <f t="shared" si="41"/>
        <v>80166.66666666667</v>
      </c>
      <c r="E154" s="22">
        <f t="shared" si="41"/>
        <v>80166.66666666667</v>
      </c>
      <c r="F154" s="22">
        <f t="shared" si="41"/>
        <v>80166.66666666667</v>
      </c>
      <c r="G154" s="22">
        <f t="shared" si="41"/>
        <v>80166.66666666667</v>
      </c>
      <c r="H154" s="22">
        <f t="shared" si="41"/>
        <v>80166.66666666667</v>
      </c>
      <c r="I154" s="22">
        <f t="shared" si="41"/>
        <v>80166.66666666667</v>
      </c>
      <c r="J154" s="22">
        <f t="shared" si="41"/>
        <v>80166.66666666667</v>
      </c>
      <c r="K154" s="22">
        <f t="shared" si="41"/>
        <v>80166.66666666667</v>
      </c>
      <c r="L154" s="22">
        <f t="shared" si="41"/>
        <v>80166.66666666667</v>
      </c>
      <c r="M154" s="22">
        <f t="shared" si="41"/>
        <v>80166.66666666667</v>
      </c>
      <c r="N154" s="22">
        <f t="shared" si="41"/>
        <v>80166.66666666667</v>
      </c>
      <c r="O154" s="22">
        <f>SUM(C154:N154)</f>
        <v>961999.9999999999</v>
      </c>
      <c r="P154" s="136">
        <v>962000</v>
      </c>
      <c r="Q154" s="95"/>
    </row>
    <row r="155" spans="1:17" ht="15">
      <c r="A155" s="23" t="s">
        <v>268</v>
      </c>
      <c r="B155" s="108" t="s">
        <v>269</v>
      </c>
      <c r="C155" s="22">
        <f t="shared" si="41"/>
        <v>0</v>
      </c>
      <c r="D155" s="22">
        <f t="shared" si="41"/>
        <v>0</v>
      </c>
      <c r="E155" s="22">
        <f t="shared" si="41"/>
        <v>0</v>
      </c>
      <c r="F155" s="22">
        <f t="shared" si="41"/>
        <v>0</v>
      </c>
      <c r="G155" s="22">
        <f t="shared" si="41"/>
        <v>0</v>
      </c>
      <c r="H155" s="22">
        <f t="shared" si="41"/>
        <v>0</v>
      </c>
      <c r="I155" s="22">
        <f t="shared" si="41"/>
        <v>0</v>
      </c>
      <c r="J155" s="22">
        <f t="shared" si="41"/>
        <v>0</v>
      </c>
      <c r="K155" s="22">
        <f t="shared" si="41"/>
        <v>0</v>
      </c>
      <c r="L155" s="22">
        <f t="shared" si="41"/>
        <v>0</v>
      </c>
      <c r="M155" s="22">
        <f t="shared" si="41"/>
        <v>0</v>
      </c>
      <c r="N155" s="22">
        <f t="shared" si="41"/>
        <v>0</v>
      </c>
      <c r="O155" s="22"/>
      <c r="P155" s="136"/>
      <c r="Q155" s="95"/>
    </row>
    <row r="156" spans="1:17" ht="15">
      <c r="A156" s="23" t="s">
        <v>270</v>
      </c>
      <c r="B156" s="108" t="s">
        <v>271</v>
      </c>
      <c r="C156" s="22">
        <f t="shared" si="41"/>
        <v>0</v>
      </c>
      <c r="D156" s="22">
        <f t="shared" si="41"/>
        <v>0</v>
      </c>
      <c r="E156" s="22">
        <f t="shared" si="41"/>
        <v>0</v>
      </c>
      <c r="F156" s="22">
        <f t="shared" si="41"/>
        <v>0</v>
      </c>
      <c r="G156" s="22">
        <f t="shared" si="41"/>
        <v>0</v>
      </c>
      <c r="H156" s="22">
        <f t="shared" si="41"/>
        <v>0</v>
      </c>
      <c r="I156" s="22">
        <f t="shared" si="41"/>
        <v>0</v>
      </c>
      <c r="J156" s="22">
        <f t="shared" si="41"/>
        <v>0</v>
      </c>
      <c r="K156" s="22">
        <f t="shared" si="41"/>
        <v>0</v>
      </c>
      <c r="L156" s="22">
        <f t="shared" si="41"/>
        <v>0</v>
      </c>
      <c r="M156" s="22">
        <f t="shared" si="41"/>
        <v>0</v>
      </c>
      <c r="N156" s="22">
        <f t="shared" si="41"/>
        <v>0</v>
      </c>
      <c r="O156" s="22">
        <f t="shared" si="36"/>
        <v>0</v>
      </c>
      <c r="P156" s="136"/>
      <c r="Q156" s="95"/>
    </row>
    <row r="157" spans="1:17" ht="15">
      <c r="A157" s="23" t="s">
        <v>272</v>
      </c>
      <c r="B157" s="108" t="s">
        <v>273</v>
      </c>
      <c r="C157" s="22">
        <f t="shared" si="41"/>
        <v>0</v>
      </c>
      <c r="D157" s="22">
        <f t="shared" si="41"/>
        <v>0</v>
      </c>
      <c r="E157" s="22">
        <f t="shared" si="41"/>
        <v>0</v>
      </c>
      <c r="F157" s="22">
        <f t="shared" si="41"/>
        <v>0</v>
      </c>
      <c r="G157" s="22">
        <f t="shared" si="41"/>
        <v>0</v>
      </c>
      <c r="H157" s="22">
        <f t="shared" si="41"/>
        <v>0</v>
      </c>
      <c r="I157" s="22">
        <f t="shared" si="41"/>
        <v>0</v>
      </c>
      <c r="J157" s="22">
        <f t="shared" si="41"/>
        <v>0</v>
      </c>
      <c r="K157" s="22">
        <f t="shared" si="41"/>
        <v>0</v>
      </c>
      <c r="L157" s="22">
        <f t="shared" si="41"/>
        <v>0</v>
      </c>
      <c r="M157" s="22">
        <f t="shared" si="41"/>
        <v>0</v>
      </c>
      <c r="N157" s="22">
        <f t="shared" si="41"/>
        <v>0</v>
      </c>
      <c r="O157" s="22">
        <f t="shared" si="36"/>
        <v>0</v>
      </c>
      <c r="P157" s="136"/>
      <c r="Q157" s="95"/>
    </row>
    <row r="158" spans="1:17" ht="15">
      <c r="A158" s="23" t="s">
        <v>407</v>
      </c>
      <c r="B158" s="108" t="s">
        <v>274</v>
      </c>
      <c r="C158" s="22">
        <f t="shared" si="41"/>
        <v>0</v>
      </c>
      <c r="D158" s="22">
        <f t="shared" si="41"/>
        <v>0</v>
      </c>
      <c r="E158" s="22">
        <f t="shared" si="41"/>
        <v>0</v>
      </c>
      <c r="F158" s="22">
        <f t="shared" si="41"/>
        <v>0</v>
      </c>
      <c r="G158" s="22">
        <f t="shared" si="41"/>
        <v>0</v>
      </c>
      <c r="H158" s="22">
        <f t="shared" si="41"/>
        <v>0</v>
      </c>
      <c r="I158" s="22">
        <f t="shared" si="41"/>
        <v>0</v>
      </c>
      <c r="J158" s="22">
        <f t="shared" si="41"/>
        <v>0</v>
      </c>
      <c r="K158" s="22">
        <f t="shared" si="41"/>
        <v>0</v>
      </c>
      <c r="L158" s="22">
        <f t="shared" si="41"/>
        <v>0</v>
      </c>
      <c r="M158" s="22">
        <f t="shared" si="41"/>
        <v>0</v>
      </c>
      <c r="N158" s="22">
        <f t="shared" si="41"/>
        <v>0</v>
      </c>
      <c r="O158" s="22">
        <f t="shared" si="36"/>
        <v>0</v>
      </c>
      <c r="P158" s="136"/>
      <c r="Q158" s="95"/>
    </row>
    <row r="159" spans="1:17" ht="15">
      <c r="A159" s="23" t="s">
        <v>408</v>
      </c>
      <c r="B159" s="108" t="s">
        <v>275</v>
      </c>
      <c r="C159" s="22">
        <f t="shared" si="41"/>
        <v>0</v>
      </c>
      <c r="D159" s="22">
        <f t="shared" si="41"/>
        <v>0</v>
      </c>
      <c r="E159" s="22">
        <f t="shared" si="41"/>
        <v>0</v>
      </c>
      <c r="F159" s="22">
        <f t="shared" si="41"/>
        <v>0</v>
      </c>
      <c r="G159" s="22">
        <f t="shared" si="41"/>
        <v>0</v>
      </c>
      <c r="H159" s="22">
        <f t="shared" si="41"/>
        <v>0</v>
      </c>
      <c r="I159" s="22">
        <f t="shared" si="41"/>
        <v>0</v>
      </c>
      <c r="J159" s="22">
        <f t="shared" si="41"/>
        <v>0</v>
      </c>
      <c r="K159" s="22">
        <f t="shared" si="41"/>
        <v>0</v>
      </c>
      <c r="L159" s="22">
        <f t="shared" si="41"/>
        <v>0</v>
      </c>
      <c r="M159" s="22">
        <f t="shared" si="41"/>
        <v>0</v>
      </c>
      <c r="N159" s="22">
        <f t="shared" si="41"/>
        <v>0</v>
      </c>
      <c r="O159" s="22">
        <f t="shared" si="36"/>
        <v>0</v>
      </c>
      <c r="P159" s="136"/>
      <c r="Q159" s="95"/>
    </row>
    <row r="160" spans="1:17" ht="15">
      <c r="A160" s="23" t="s">
        <v>454</v>
      </c>
      <c r="B160" s="108" t="s">
        <v>276</v>
      </c>
      <c r="C160" s="22">
        <f t="shared" si="41"/>
        <v>0</v>
      </c>
      <c r="D160" s="22">
        <f t="shared" si="41"/>
        <v>0</v>
      </c>
      <c r="E160" s="22">
        <f t="shared" si="41"/>
        <v>0</v>
      </c>
      <c r="F160" s="22">
        <f t="shared" si="41"/>
        <v>0</v>
      </c>
      <c r="G160" s="22">
        <f t="shared" si="41"/>
        <v>0</v>
      </c>
      <c r="H160" s="22">
        <f t="shared" si="41"/>
        <v>0</v>
      </c>
      <c r="I160" s="22">
        <f t="shared" si="41"/>
        <v>0</v>
      </c>
      <c r="J160" s="22">
        <f t="shared" si="41"/>
        <v>0</v>
      </c>
      <c r="K160" s="22">
        <f t="shared" si="41"/>
        <v>0</v>
      </c>
      <c r="L160" s="22">
        <f t="shared" si="41"/>
        <v>0</v>
      </c>
      <c r="M160" s="22">
        <f t="shared" si="41"/>
        <v>0</v>
      </c>
      <c r="N160" s="22">
        <f t="shared" si="41"/>
        <v>0</v>
      </c>
      <c r="O160" s="22"/>
      <c r="P160" s="136"/>
      <c r="Q160" s="95"/>
    </row>
    <row r="161" spans="1:17" ht="15">
      <c r="A161" s="23" t="s">
        <v>409</v>
      </c>
      <c r="B161" s="108" t="s">
        <v>440</v>
      </c>
      <c r="C161" s="22">
        <f t="shared" si="41"/>
        <v>310333.3333333333</v>
      </c>
      <c r="D161" s="22">
        <f t="shared" si="41"/>
        <v>310333.3333333333</v>
      </c>
      <c r="E161" s="22">
        <f t="shared" si="41"/>
        <v>310333.3333333333</v>
      </c>
      <c r="F161" s="22">
        <f t="shared" si="41"/>
        <v>310333.3333333333</v>
      </c>
      <c r="G161" s="22">
        <f t="shared" si="41"/>
        <v>310333.3333333333</v>
      </c>
      <c r="H161" s="22">
        <f t="shared" si="41"/>
        <v>310333.3333333333</v>
      </c>
      <c r="I161" s="22">
        <f t="shared" si="41"/>
        <v>310333.3333333333</v>
      </c>
      <c r="J161" s="22">
        <f t="shared" si="41"/>
        <v>310333.3333333333</v>
      </c>
      <c r="K161" s="22">
        <f t="shared" si="41"/>
        <v>310333.3333333333</v>
      </c>
      <c r="L161" s="22">
        <f t="shared" si="41"/>
        <v>310333.3333333333</v>
      </c>
      <c r="M161" s="22">
        <f t="shared" si="41"/>
        <v>310333.3333333333</v>
      </c>
      <c r="N161" s="22">
        <f t="shared" si="41"/>
        <v>310333.3333333333</v>
      </c>
      <c r="O161" s="22">
        <f>SUM(C161:N161)</f>
        <v>3724000.0000000005</v>
      </c>
      <c r="P161" s="136">
        <v>3724000</v>
      </c>
      <c r="Q161" s="95"/>
    </row>
    <row r="162" spans="1:17" ht="15">
      <c r="A162" s="115" t="s">
        <v>432</v>
      </c>
      <c r="B162" s="119" t="s">
        <v>277</v>
      </c>
      <c r="C162" s="22">
        <f aca="true" t="shared" si="42" ref="C162:N162">SUM(C151:C161)</f>
        <v>495083.3333333333</v>
      </c>
      <c r="D162" s="22">
        <f t="shared" si="42"/>
        <v>495083.3333333333</v>
      </c>
      <c r="E162" s="22">
        <f t="shared" si="42"/>
        <v>495083.3333333333</v>
      </c>
      <c r="F162" s="22">
        <f t="shared" si="42"/>
        <v>495083.3333333333</v>
      </c>
      <c r="G162" s="22">
        <f t="shared" si="42"/>
        <v>495083.3333333333</v>
      </c>
      <c r="H162" s="22">
        <f t="shared" si="42"/>
        <v>495083.3333333333</v>
      </c>
      <c r="I162" s="22">
        <f t="shared" si="42"/>
        <v>495083.3333333333</v>
      </c>
      <c r="J162" s="22">
        <f t="shared" si="42"/>
        <v>495083.3333333333</v>
      </c>
      <c r="K162" s="22">
        <f t="shared" si="42"/>
        <v>495083.3333333333</v>
      </c>
      <c r="L162" s="22">
        <f t="shared" si="42"/>
        <v>495083.3333333333</v>
      </c>
      <c r="M162" s="22">
        <f t="shared" si="42"/>
        <v>495083.3333333333</v>
      </c>
      <c r="N162" s="22">
        <f t="shared" si="42"/>
        <v>495083.3333333333</v>
      </c>
      <c r="O162" s="22">
        <f>SUM(C162:N162)</f>
        <v>5940999.999999999</v>
      </c>
      <c r="P162" s="136"/>
      <c r="Q162" s="95"/>
    </row>
    <row r="163" spans="1:17" ht="30">
      <c r="A163" s="23" t="s">
        <v>286</v>
      </c>
      <c r="B163" s="108" t="s">
        <v>287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>
        <f t="shared" si="36"/>
        <v>0</v>
      </c>
      <c r="P163" s="136"/>
      <c r="Q163" s="95"/>
    </row>
    <row r="164" spans="1:17" ht="30">
      <c r="A164" s="105" t="s">
        <v>413</v>
      </c>
      <c r="B164" s="108" t="s">
        <v>288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>
        <f t="shared" si="36"/>
        <v>0</v>
      </c>
      <c r="P164" s="136"/>
      <c r="Q164" s="95"/>
    </row>
    <row r="165" spans="1:17" ht="15">
      <c r="A165" s="23" t="s">
        <v>414</v>
      </c>
      <c r="B165" s="108" t="s">
        <v>289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136"/>
      <c r="Q165" s="95"/>
    </row>
    <row r="166" spans="1:17" ht="15">
      <c r="A166" s="112" t="s">
        <v>434</v>
      </c>
      <c r="B166" s="119" t="s">
        <v>290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136"/>
      <c r="Q166" s="95"/>
    </row>
    <row r="167" spans="1:17" ht="15.75">
      <c r="A167" s="118" t="s">
        <v>10</v>
      </c>
      <c r="B167" s="131"/>
      <c r="C167" s="22">
        <f aca="true" t="shared" si="43" ref="C167:N167">SUM(C162+C150+C136)</f>
        <v>20873433.25</v>
      </c>
      <c r="D167" s="22">
        <f t="shared" si="43"/>
        <v>20873433.25</v>
      </c>
      <c r="E167" s="22">
        <f t="shared" si="43"/>
        <v>20873433.25</v>
      </c>
      <c r="F167" s="22">
        <f t="shared" si="43"/>
        <v>20873433.25</v>
      </c>
      <c r="G167" s="22">
        <f t="shared" si="43"/>
        <v>20873433.25</v>
      </c>
      <c r="H167" s="22">
        <f t="shared" si="43"/>
        <v>20873433.25</v>
      </c>
      <c r="I167" s="22">
        <f t="shared" si="43"/>
        <v>20873433.25</v>
      </c>
      <c r="J167" s="22">
        <f t="shared" si="43"/>
        <v>20873433.25</v>
      </c>
      <c r="K167" s="22">
        <f t="shared" si="43"/>
        <v>20873433.25</v>
      </c>
      <c r="L167" s="22">
        <f t="shared" si="43"/>
        <v>20873433.25</v>
      </c>
      <c r="M167" s="22">
        <f t="shared" si="43"/>
        <v>20873433.25</v>
      </c>
      <c r="N167" s="22">
        <f t="shared" si="43"/>
        <v>20873433.25</v>
      </c>
      <c r="O167" s="22">
        <f>SUM(C167:N167)</f>
        <v>250481199</v>
      </c>
      <c r="P167" s="136"/>
      <c r="Q167" s="95"/>
    </row>
    <row r="168" spans="1:17" ht="15">
      <c r="A168" s="105" t="s">
        <v>240</v>
      </c>
      <c r="B168" s="108" t="s">
        <v>241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>
        <f t="shared" si="36"/>
        <v>0</v>
      </c>
      <c r="P168" s="136"/>
      <c r="Q168" s="95"/>
    </row>
    <row r="169" spans="1:17" ht="30">
      <c r="A169" s="105" t="s">
        <v>242</v>
      </c>
      <c r="B169" s="108" t="s">
        <v>243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>
        <f t="shared" si="36"/>
        <v>0</v>
      </c>
      <c r="P169" s="136"/>
      <c r="Q169" s="95"/>
    </row>
    <row r="170" spans="1:17" ht="30">
      <c r="A170" s="105" t="s">
        <v>391</v>
      </c>
      <c r="B170" s="108" t="s">
        <v>244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>
        <f t="shared" si="36"/>
        <v>0</v>
      </c>
      <c r="P170" s="136"/>
      <c r="Q170" s="95"/>
    </row>
    <row r="171" spans="1:17" ht="30">
      <c r="A171" s="105" t="s">
        <v>392</v>
      </c>
      <c r="B171" s="108" t="s">
        <v>245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>
        <f t="shared" si="36"/>
        <v>0</v>
      </c>
      <c r="P171" s="136"/>
      <c r="Q171" s="95"/>
    </row>
    <row r="172" spans="1:17" ht="15">
      <c r="A172" s="105" t="s">
        <v>393</v>
      </c>
      <c r="B172" s="108" t="s">
        <v>246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>
        <f>SUM(C172:N172)</f>
        <v>0</v>
      </c>
      <c r="P172" s="136"/>
      <c r="Q172" s="95"/>
    </row>
    <row r="173" spans="1:17" ht="15">
      <c r="A173" s="112" t="s">
        <v>428</v>
      </c>
      <c r="B173" s="119" t="s">
        <v>247</v>
      </c>
      <c r="C173" s="22">
        <f aca="true" t="shared" si="44" ref="C173:N173">SUM(C168:C172)</f>
        <v>0</v>
      </c>
      <c r="D173" s="22">
        <f t="shared" si="44"/>
        <v>0</v>
      </c>
      <c r="E173" s="22">
        <f t="shared" si="44"/>
        <v>0</v>
      </c>
      <c r="F173" s="22">
        <f t="shared" si="44"/>
        <v>0</v>
      </c>
      <c r="G173" s="22">
        <f t="shared" si="44"/>
        <v>0</v>
      </c>
      <c r="H173" s="22">
        <f t="shared" si="44"/>
        <v>0</v>
      </c>
      <c r="I173" s="22">
        <f t="shared" si="44"/>
        <v>0</v>
      </c>
      <c r="J173" s="22">
        <f t="shared" si="44"/>
        <v>0</v>
      </c>
      <c r="K173" s="22">
        <f t="shared" si="44"/>
        <v>0</v>
      </c>
      <c r="L173" s="22">
        <f t="shared" si="44"/>
        <v>0</v>
      </c>
      <c r="M173" s="22">
        <f t="shared" si="44"/>
        <v>0</v>
      </c>
      <c r="N173" s="22">
        <f t="shared" si="44"/>
        <v>0</v>
      </c>
      <c r="O173" s="22">
        <f>SUM(C173:N173)</f>
        <v>0</v>
      </c>
      <c r="P173" s="136"/>
      <c r="Q173" s="95"/>
    </row>
    <row r="174" spans="1:17" ht="15">
      <c r="A174" s="23" t="s">
        <v>410</v>
      </c>
      <c r="B174" s="108" t="s">
        <v>278</v>
      </c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>
        <f t="shared" si="36"/>
        <v>0</v>
      </c>
      <c r="P174" s="136"/>
      <c r="Q174" s="95"/>
    </row>
    <row r="175" spans="1:17" ht="15">
      <c r="A175" s="23" t="s">
        <v>411</v>
      </c>
      <c r="B175" s="108" t="s">
        <v>279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136"/>
      <c r="Q175" s="95"/>
    </row>
    <row r="176" spans="1:17" ht="15">
      <c r="A176" s="23" t="s">
        <v>280</v>
      </c>
      <c r="B176" s="108" t="s">
        <v>281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>
        <f t="shared" si="36"/>
        <v>0</v>
      </c>
      <c r="P176" s="136"/>
      <c r="Q176" s="95"/>
    </row>
    <row r="177" spans="1:17" ht="15">
      <c r="A177" s="23" t="s">
        <v>412</v>
      </c>
      <c r="B177" s="108" t="s">
        <v>282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>
        <f t="shared" si="36"/>
        <v>0</v>
      </c>
      <c r="P177" s="136"/>
      <c r="Q177" s="95"/>
    </row>
    <row r="178" spans="1:17" ht="15">
      <c r="A178" s="23" t="s">
        <v>283</v>
      </c>
      <c r="B178" s="108" t="s">
        <v>284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>
        <f t="shared" si="36"/>
        <v>0</v>
      </c>
      <c r="P178" s="136"/>
      <c r="Q178" s="95"/>
    </row>
    <row r="179" spans="1:17" ht="15">
      <c r="A179" s="112" t="s">
        <v>433</v>
      </c>
      <c r="B179" s="119" t="s">
        <v>285</v>
      </c>
      <c r="C179" s="22">
        <f>SUM(C174:C178)</f>
        <v>0</v>
      </c>
      <c r="D179" s="22">
        <f aca="true" t="shared" si="45" ref="D179:N179">SUM(D174:D178)</f>
        <v>0</v>
      </c>
      <c r="E179" s="22">
        <f t="shared" si="45"/>
        <v>0</v>
      </c>
      <c r="F179" s="22">
        <f t="shared" si="45"/>
        <v>0</v>
      </c>
      <c r="G179" s="22">
        <f t="shared" si="45"/>
        <v>0</v>
      </c>
      <c r="H179" s="22">
        <f t="shared" si="45"/>
        <v>0</v>
      </c>
      <c r="I179" s="22">
        <f t="shared" si="45"/>
        <v>0</v>
      </c>
      <c r="J179" s="22">
        <f t="shared" si="45"/>
        <v>0</v>
      </c>
      <c r="K179" s="22"/>
      <c r="L179" s="22">
        <f t="shared" si="45"/>
        <v>0</v>
      </c>
      <c r="M179" s="22">
        <f t="shared" si="45"/>
        <v>0</v>
      </c>
      <c r="N179" s="22">
        <f t="shared" si="45"/>
        <v>0</v>
      </c>
      <c r="O179" s="22"/>
      <c r="P179" s="136"/>
      <c r="Q179" s="95"/>
    </row>
    <row r="180" spans="1:17" ht="30">
      <c r="A180" s="23" t="s">
        <v>291</v>
      </c>
      <c r="B180" s="108" t="s">
        <v>292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>
        <f t="shared" si="36"/>
        <v>0</v>
      </c>
      <c r="P180" s="136"/>
      <c r="Q180" s="95"/>
    </row>
    <row r="181" spans="1:17" ht="30">
      <c r="A181" s="105" t="s">
        <v>415</v>
      </c>
      <c r="B181" s="108" t="s">
        <v>293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>
        <f t="shared" si="36"/>
        <v>0</v>
      </c>
      <c r="P181" s="136"/>
      <c r="Q181" s="95"/>
    </row>
    <row r="182" spans="1:17" ht="15">
      <c r="A182" s="23" t="s">
        <v>416</v>
      </c>
      <c r="B182" s="108" t="s">
        <v>294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>
        <f t="shared" si="36"/>
        <v>0</v>
      </c>
      <c r="P182" s="136"/>
      <c r="Q182" s="95"/>
    </row>
    <row r="183" spans="1:17" ht="15">
      <c r="A183" s="112" t="s">
        <v>1</v>
      </c>
      <c r="B183" s="119" t="s">
        <v>295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>
        <f t="shared" si="36"/>
        <v>0</v>
      </c>
      <c r="P183" s="136"/>
      <c r="Q183" s="95"/>
    </row>
    <row r="184" spans="1:17" ht="15.75">
      <c r="A184" s="118" t="s">
        <v>9</v>
      </c>
      <c r="B184" s="13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>
        <f t="shared" si="36"/>
        <v>0</v>
      </c>
      <c r="P184" s="136"/>
      <c r="Q184" s="95"/>
    </row>
    <row r="185" spans="1:17" ht="15.75">
      <c r="A185" s="132" t="s">
        <v>0</v>
      </c>
      <c r="B185" s="120" t="s">
        <v>296</v>
      </c>
      <c r="C185" s="22">
        <f aca="true" t="shared" si="46" ref="C185:N185">SUM(C179+C183+C173+C166+C162+C150+C136)</f>
        <v>20873433.25</v>
      </c>
      <c r="D185" s="22">
        <f t="shared" si="46"/>
        <v>20873433.25</v>
      </c>
      <c r="E185" s="22">
        <f t="shared" si="46"/>
        <v>20873433.25</v>
      </c>
      <c r="F185" s="22">
        <f t="shared" si="46"/>
        <v>20873433.25</v>
      </c>
      <c r="G185" s="22">
        <f t="shared" si="46"/>
        <v>20873433.25</v>
      </c>
      <c r="H185" s="22">
        <f t="shared" si="46"/>
        <v>20873433.25</v>
      </c>
      <c r="I185" s="22">
        <f t="shared" si="46"/>
        <v>20873433.25</v>
      </c>
      <c r="J185" s="22">
        <f t="shared" si="46"/>
        <v>20873433.25</v>
      </c>
      <c r="K185" s="22">
        <f t="shared" si="46"/>
        <v>20873433.25</v>
      </c>
      <c r="L185" s="22">
        <f t="shared" si="46"/>
        <v>20873433.25</v>
      </c>
      <c r="M185" s="22">
        <f t="shared" si="46"/>
        <v>20873433.25</v>
      </c>
      <c r="N185" s="22">
        <f t="shared" si="46"/>
        <v>20873433.25</v>
      </c>
      <c r="O185" s="22">
        <f>SUM(C185:N185)</f>
        <v>250481199</v>
      </c>
      <c r="P185" s="136"/>
      <c r="Q185" s="95"/>
    </row>
    <row r="186" spans="1:17" ht="15.75">
      <c r="A186" s="133" t="s">
        <v>18</v>
      </c>
      <c r="B186" s="134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>
        <f t="shared" si="36"/>
        <v>0</v>
      </c>
      <c r="P186" s="136"/>
      <c r="Q186" s="95"/>
    </row>
    <row r="187" spans="1:17" ht="15.75">
      <c r="A187" s="133" t="s">
        <v>19</v>
      </c>
      <c r="B187" s="134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>
        <f t="shared" si="36"/>
        <v>0</v>
      </c>
      <c r="P187" s="136"/>
      <c r="Q187" s="95"/>
    </row>
    <row r="188" spans="1:17" ht="15">
      <c r="A188" s="123" t="s">
        <v>418</v>
      </c>
      <c r="B188" s="105" t="s">
        <v>297</v>
      </c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>
        <f t="shared" si="36"/>
        <v>0</v>
      </c>
      <c r="P188" s="136"/>
      <c r="Q188" s="95"/>
    </row>
    <row r="189" spans="1:17" ht="15">
      <c r="A189" s="23" t="s">
        <v>298</v>
      </c>
      <c r="B189" s="105" t="s">
        <v>299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>
        <f t="shared" si="36"/>
        <v>0</v>
      </c>
      <c r="P189" s="136"/>
      <c r="Q189" s="95"/>
    </row>
    <row r="190" spans="1:17" ht="15">
      <c r="A190" s="123" t="s">
        <v>419</v>
      </c>
      <c r="B190" s="105" t="s">
        <v>300</v>
      </c>
      <c r="C190" s="22">
        <v>18000000</v>
      </c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>
        <f t="shared" si="36"/>
        <v>18000000</v>
      </c>
      <c r="P190" s="136"/>
      <c r="Q190" s="95"/>
    </row>
    <row r="191" spans="1:17" ht="15">
      <c r="A191" s="122" t="s">
        <v>2</v>
      </c>
      <c r="B191" s="109" t="s">
        <v>301</v>
      </c>
      <c r="C191" s="22">
        <v>18000000</v>
      </c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>
        <f t="shared" si="36"/>
        <v>18000000</v>
      </c>
      <c r="P191" s="136"/>
      <c r="Q191" s="95"/>
    </row>
    <row r="192" spans="1:17" ht="15">
      <c r="A192" s="23" t="s">
        <v>420</v>
      </c>
      <c r="B192" s="105" t="s">
        <v>302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>
        <f t="shared" si="36"/>
        <v>0</v>
      </c>
      <c r="P192" s="136"/>
      <c r="Q192" s="95"/>
    </row>
    <row r="193" spans="1:17" ht="15">
      <c r="A193" s="123" t="s">
        <v>303</v>
      </c>
      <c r="B193" s="105" t="s">
        <v>304</v>
      </c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>
        <f t="shared" si="36"/>
        <v>0</v>
      </c>
      <c r="P193" s="136"/>
      <c r="Q193" s="95"/>
    </row>
    <row r="194" spans="1:17" ht="15">
      <c r="A194" s="23" t="s">
        <v>421</v>
      </c>
      <c r="B194" s="105" t="s">
        <v>305</v>
      </c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>
        <f t="shared" si="36"/>
        <v>0</v>
      </c>
      <c r="P194" s="136"/>
      <c r="Q194" s="95"/>
    </row>
    <row r="195" spans="1:17" ht="15">
      <c r="A195" s="123" t="s">
        <v>306</v>
      </c>
      <c r="B195" s="105" t="s">
        <v>307</v>
      </c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>
        <f t="shared" si="36"/>
        <v>0</v>
      </c>
      <c r="P195" s="136"/>
      <c r="Q195" s="95"/>
    </row>
    <row r="196" spans="1:17" ht="15">
      <c r="A196" s="124" t="s">
        <v>3</v>
      </c>
      <c r="B196" s="109" t="s">
        <v>308</v>
      </c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>
        <f t="shared" si="36"/>
        <v>0</v>
      </c>
      <c r="P196" s="136"/>
      <c r="Q196" s="95"/>
    </row>
    <row r="197" spans="1:17" ht="15">
      <c r="A197" s="105" t="s">
        <v>16</v>
      </c>
      <c r="B197" s="105" t="s">
        <v>309</v>
      </c>
      <c r="C197" s="22">
        <v>19250187</v>
      </c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>
        <f>SUM(C197:N197)</f>
        <v>19250187</v>
      </c>
      <c r="P197" s="136"/>
      <c r="Q197" s="95"/>
    </row>
    <row r="198" spans="1:17" ht="15">
      <c r="A198" s="105" t="s">
        <v>17</v>
      </c>
      <c r="B198" s="105" t="s">
        <v>309</v>
      </c>
      <c r="C198" s="22">
        <v>316640080</v>
      </c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>
        <f>SUM(C198:N198)</f>
        <v>316640080</v>
      </c>
      <c r="P198" s="136"/>
      <c r="Q198" s="95"/>
    </row>
    <row r="199" spans="1:17" ht="15">
      <c r="A199" s="105" t="s">
        <v>14</v>
      </c>
      <c r="B199" s="105" t="s">
        <v>310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>
        <f t="shared" si="36"/>
        <v>0</v>
      </c>
      <c r="P199" s="136"/>
      <c r="Q199" s="95"/>
    </row>
    <row r="200" spans="1:17" ht="15">
      <c r="A200" s="105" t="s">
        <v>15</v>
      </c>
      <c r="B200" s="105" t="s">
        <v>310</v>
      </c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>
        <f aca="true" t="shared" si="47" ref="O200:O213">SUM(C200:N200)</f>
        <v>0</v>
      </c>
      <c r="P200" s="136"/>
      <c r="Q200" s="95"/>
    </row>
    <row r="201" spans="1:17" ht="15">
      <c r="A201" s="109" t="s">
        <v>4</v>
      </c>
      <c r="B201" s="109" t="s">
        <v>311</v>
      </c>
      <c r="C201" s="22">
        <f>SUM(C197:C200)</f>
        <v>335890267</v>
      </c>
      <c r="D201" s="22">
        <f aca="true" t="shared" si="48" ref="D201:M201">SUM(D197:D200)</f>
        <v>0</v>
      </c>
      <c r="E201" s="22">
        <f t="shared" si="48"/>
        <v>0</v>
      </c>
      <c r="F201" s="22">
        <f t="shared" si="48"/>
        <v>0</v>
      </c>
      <c r="G201" s="22">
        <f t="shared" si="48"/>
        <v>0</v>
      </c>
      <c r="H201" s="22">
        <f t="shared" si="48"/>
        <v>0</v>
      </c>
      <c r="I201" s="22">
        <f t="shared" si="48"/>
        <v>0</v>
      </c>
      <c r="J201" s="22">
        <f t="shared" si="48"/>
        <v>0</v>
      </c>
      <c r="K201" s="22">
        <f t="shared" si="48"/>
        <v>0</v>
      </c>
      <c r="L201" s="22">
        <f t="shared" si="48"/>
        <v>0</v>
      </c>
      <c r="M201" s="22">
        <f t="shared" si="48"/>
        <v>0</v>
      </c>
      <c r="N201" s="22"/>
      <c r="O201" s="22">
        <f>SUM(C201:N201)</f>
        <v>335890267</v>
      </c>
      <c r="P201" s="136"/>
      <c r="Q201" s="95"/>
    </row>
    <row r="202" spans="1:17" ht="15">
      <c r="A202" s="123" t="s">
        <v>312</v>
      </c>
      <c r="B202" s="105" t="s">
        <v>313</v>
      </c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>
        <f t="shared" si="47"/>
        <v>0</v>
      </c>
      <c r="P202" s="136"/>
      <c r="Q202" s="95"/>
    </row>
    <row r="203" spans="1:17" ht="15">
      <c r="A203" s="123" t="s">
        <v>314</v>
      </c>
      <c r="B203" s="105" t="s">
        <v>315</v>
      </c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>
        <f t="shared" si="47"/>
        <v>0</v>
      </c>
      <c r="P203" s="136"/>
      <c r="Q203" s="95"/>
    </row>
    <row r="204" spans="1:17" ht="15">
      <c r="A204" s="123" t="s">
        <v>316</v>
      </c>
      <c r="B204" s="105" t="s">
        <v>317</v>
      </c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>
        <f t="shared" si="47"/>
        <v>0</v>
      </c>
      <c r="P204" s="136"/>
      <c r="Q204" s="95"/>
    </row>
    <row r="205" spans="1:17" ht="15">
      <c r="A205" s="123" t="s">
        <v>318</v>
      </c>
      <c r="B205" s="105" t="s">
        <v>319</v>
      </c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>
        <f t="shared" si="47"/>
        <v>0</v>
      </c>
      <c r="P205" s="136"/>
      <c r="Q205" s="95"/>
    </row>
    <row r="206" spans="1:17" ht="15">
      <c r="A206" s="23" t="s">
        <v>422</v>
      </c>
      <c r="B206" s="105" t="s">
        <v>320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>
        <f t="shared" si="47"/>
        <v>0</v>
      </c>
      <c r="P206" s="136"/>
      <c r="Q206" s="95"/>
    </row>
    <row r="207" spans="1:17" ht="15">
      <c r="A207" s="122" t="s">
        <v>5</v>
      </c>
      <c r="B207" s="109" t="s">
        <v>321</v>
      </c>
      <c r="C207" s="22">
        <f>SUM(C191+C196+C201)</f>
        <v>353890267</v>
      </c>
      <c r="D207" s="22">
        <f aca="true" t="shared" si="49" ref="D207:M207">SUM(D191+D196+D201)</f>
        <v>0</v>
      </c>
      <c r="E207" s="22">
        <f t="shared" si="49"/>
        <v>0</v>
      </c>
      <c r="F207" s="22">
        <f t="shared" si="49"/>
        <v>0</v>
      </c>
      <c r="G207" s="22">
        <f t="shared" si="49"/>
        <v>0</v>
      </c>
      <c r="H207" s="22">
        <f t="shared" si="49"/>
        <v>0</v>
      </c>
      <c r="I207" s="22">
        <f t="shared" si="49"/>
        <v>0</v>
      </c>
      <c r="J207" s="22">
        <f t="shared" si="49"/>
        <v>0</v>
      </c>
      <c r="K207" s="22">
        <f t="shared" si="49"/>
        <v>0</v>
      </c>
      <c r="L207" s="22">
        <f t="shared" si="49"/>
        <v>0</v>
      </c>
      <c r="M207" s="22">
        <f t="shared" si="49"/>
        <v>0</v>
      </c>
      <c r="N207" s="22"/>
      <c r="O207" s="22">
        <f>SUM(C207:N207)</f>
        <v>353890267</v>
      </c>
      <c r="P207" s="136"/>
      <c r="Q207" s="95"/>
    </row>
    <row r="208" spans="1:17" ht="15">
      <c r="A208" s="23" t="s">
        <v>322</v>
      </c>
      <c r="B208" s="105" t="s">
        <v>323</v>
      </c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>
        <f t="shared" si="47"/>
        <v>0</v>
      </c>
      <c r="P208" s="136"/>
      <c r="Q208" s="95"/>
    </row>
    <row r="209" spans="1:17" ht="15">
      <c r="A209" s="23" t="s">
        <v>324</v>
      </c>
      <c r="B209" s="105" t="s">
        <v>325</v>
      </c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>
        <f t="shared" si="47"/>
        <v>0</v>
      </c>
      <c r="P209" s="136"/>
      <c r="Q209" s="95"/>
    </row>
    <row r="210" spans="1:17" ht="15">
      <c r="A210" s="123" t="s">
        <v>326</v>
      </c>
      <c r="B210" s="105" t="s">
        <v>327</v>
      </c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>
        <f t="shared" si="47"/>
        <v>0</v>
      </c>
      <c r="P210" s="136"/>
      <c r="Q210" s="95"/>
    </row>
    <row r="211" spans="1:17" ht="15">
      <c r="A211" s="123" t="s">
        <v>423</v>
      </c>
      <c r="B211" s="105" t="s">
        <v>328</v>
      </c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>
        <f t="shared" si="47"/>
        <v>0</v>
      </c>
      <c r="P211" s="136"/>
      <c r="Q211" s="95"/>
    </row>
    <row r="212" spans="1:17" ht="15">
      <c r="A212" s="124" t="s">
        <v>6</v>
      </c>
      <c r="B212" s="109" t="s">
        <v>329</v>
      </c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>
        <f t="shared" si="47"/>
        <v>0</v>
      </c>
      <c r="P212" s="136"/>
      <c r="Q212" s="95"/>
    </row>
    <row r="213" spans="1:17" ht="15">
      <c r="A213" s="122" t="s">
        <v>330</v>
      </c>
      <c r="B213" s="109" t="s">
        <v>331</v>
      </c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>
        <f t="shared" si="47"/>
        <v>0</v>
      </c>
      <c r="P213" s="136"/>
      <c r="Q213" s="95"/>
    </row>
    <row r="214" spans="1:17" ht="15.75">
      <c r="A214" s="126" t="s">
        <v>7</v>
      </c>
      <c r="B214" s="127" t="s">
        <v>332</v>
      </c>
      <c r="C214" s="22">
        <f>SUM(C207)</f>
        <v>353890267</v>
      </c>
      <c r="D214" s="22">
        <f>SUM(D207+D212+D213)</f>
        <v>0</v>
      </c>
      <c r="E214" s="22">
        <f aca="true" t="shared" si="50" ref="E214:M214">SUM(E207+E212+E213)</f>
        <v>0</v>
      </c>
      <c r="F214" s="22">
        <f t="shared" si="50"/>
        <v>0</v>
      </c>
      <c r="G214" s="22">
        <f t="shared" si="50"/>
        <v>0</v>
      </c>
      <c r="H214" s="22">
        <f t="shared" si="50"/>
        <v>0</v>
      </c>
      <c r="I214" s="22">
        <f t="shared" si="50"/>
        <v>0</v>
      </c>
      <c r="J214" s="22">
        <f t="shared" si="50"/>
        <v>0</v>
      </c>
      <c r="K214" s="22">
        <f t="shared" si="50"/>
        <v>0</v>
      </c>
      <c r="L214" s="22">
        <f t="shared" si="50"/>
        <v>0</v>
      </c>
      <c r="M214" s="22">
        <f t="shared" si="50"/>
        <v>0</v>
      </c>
      <c r="N214" s="22"/>
      <c r="O214" s="22">
        <f>SUM(C214:N214)</f>
        <v>353890267</v>
      </c>
      <c r="P214" s="136"/>
      <c r="Q214" s="95"/>
    </row>
    <row r="215" spans="1:17" ht="15.75">
      <c r="A215" s="128" t="s">
        <v>425</v>
      </c>
      <c r="B215" s="129"/>
      <c r="C215" s="22">
        <f aca="true" t="shared" si="51" ref="C215:N215">SUM(C185+C214)</f>
        <v>374763700.25</v>
      </c>
      <c r="D215" s="22">
        <f t="shared" si="51"/>
        <v>20873433.25</v>
      </c>
      <c r="E215" s="22">
        <f t="shared" si="51"/>
        <v>20873433.25</v>
      </c>
      <c r="F215" s="22">
        <f t="shared" si="51"/>
        <v>20873433.25</v>
      </c>
      <c r="G215" s="22">
        <f t="shared" si="51"/>
        <v>20873433.25</v>
      </c>
      <c r="H215" s="22">
        <f t="shared" si="51"/>
        <v>20873433.25</v>
      </c>
      <c r="I215" s="22">
        <f t="shared" si="51"/>
        <v>20873433.25</v>
      </c>
      <c r="J215" s="22">
        <f t="shared" si="51"/>
        <v>20873433.25</v>
      </c>
      <c r="K215" s="22">
        <f t="shared" si="51"/>
        <v>20873433.25</v>
      </c>
      <c r="L215" s="22">
        <f t="shared" si="51"/>
        <v>20873433.25</v>
      </c>
      <c r="M215" s="22">
        <f t="shared" si="51"/>
        <v>20873433.25</v>
      </c>
      <c r="N215" s="22">
        <f t="shared" si="51"/>
        <v>20873433.25</v>
      </c>
      <c r="O215" s="22">
        <f>SUM(C215:N215)</f>
        <v>604371466</v>
      </c>
      <c r="P215" s="136"/>
      <c r="Q215" s="95"/>
    </row>
    <row r="216" spans="2:17" ht="15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36"/>
      <c r="Q216" s="95"/>
    </row>
    <row r="217" spans="2:17" ht="15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36"/>
      <c r="Q217" s="95"/>
    </row>
    <row r="218" spans="2:17" ht="15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36"/>
      <c r="Q218" s="95"/>
    </row>
    <row r="219" spans="2:17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36"/>
      <c r="Q219" s="95"/>
    </row>
    <row r="220" spans="2:17" ht="15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36"/>
      <c r="Q220" s="95"/>
    </row>
    <row r="221" spans="2:17" ht="15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36"/>
      <c r="Q221" s="95"/>
    </row>
    <row r="222" spans="2:17" ht="15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36"/>
      <c r="Q222" s="95"/>
    </row>
    <row r="223" spans="2:17" ht="15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36"/>
      <c r="Q223" s="95"/>
    </row>
    <row r="224" spans="2:17" ht="15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36"/>
      <c r="Q224" s="95"/>
    </row>
    <row r="225" spans="2:17" ht="15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36"/>
      <c r="Q225" s="95"/>
    </row>
    <row r="226" spans="2:17" ht="15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36"/>
      <c r="Q226" s="95"/>
    </row>
    <row r="227" spans="2:17" ht="15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36"/>
      <c r="Q227" s="95"/>
    </row>
    <row r="228" spans="2:17" ht="15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36"/>
      <c r="Q228" s="95"/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8" r:id="rId1"/>
  <headerFooter>
    <oddHeader>&amp;R9. számú melléklet az 1/2018. (II.16.)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view="pageLayout" workbookViewId="0" topLeftCell="F1">
      <selection activeCell="P5" sqref="P5"/>
    </sheetView>
  </sheetViews>
  <sheetFormatPr defaultColWidth="9.140625" defaultRowHeight="15"/>
  <cols>
    <col min="1" max="1" width="91.140625" style="21" customWidth="1"/>
    <col min="2" max="2" width="9.140625" style="21" customWidth="1"/>
    <col min="3" max="3" width="20.00390625" style="21" bestFit="1" customWidth="1"/>
    <col min="4" max="5" width="18.57421875" style="21" customWidth="1"/>
    <col min="6" max="6" width="19.140625" style="21" customWidth="1"/>
    <col min="7" max="8" width="19.28125" style="21" customWidth="1"/>
    <col min="9" max="9" width="20.140625" style="21" customWidth="1"/>
    <col min="10" max="10" width="18.421875" style="21" customWidth="1"/>
    <col min="11" max="11" width="22.57421875" style="21" customWidth="1"/>
    <col min="12" max="12" width="19.57421875" style="21" customWidth="1"/>
    <col min="13" max="13" width="20.8515625" style="21" customWidth="1"/>
    <col min="14" max="14" width="20.421875" style="21" customWidth="1"/>
    <col min="15" max="15" width="23.28125" style="21" customWidth="1"/>
    <col min="16" max="16" width="21.421875" style="135" bestFit="1" customWidth="1"/>
    <col min="17" max="16384" width="9.140625" style="21" customWidth="1"/>
  </cols>
  <sheetData>
    <row r="1" spans="1:15" ht="28.5" customHeight="1">
      <c r="A1" s="240" t="s">
        <v>455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26.25" customHeight="1">
      <c r="A2" s="242" t="s">
        <v>453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4" ht="15">
      <c r="A4" s="95" t="s">
        <v>26</v>
      </c>
    </row>
    <row r="5" spans="1:17" ht="25.5">
      <c r="A5" s="101" t="s">
        <v>46</v>
      </c>
      <c r="B5" s="102" t="s">
        <v>47</v>
      </c>
      <c r="C5" s="22" t="s">
        <v>29</v>
      </c>
      <c r="D5" s="22" t="s">
        <v>30</v>
      </c>
      <c r="E5" s="22" t="s">
        <v>31</v>
      </c>
      <c r="F5" s="22" t="s">
        <v>32</v>
      </c>
      <c r="G5" s="22" t="s">
        <v>33</v>
      </c>
      <c r="H5" s="22" t="s">
        <v>34</v>
      </c>
      <c r="I5" s="22" t="s">
        <v>35</v>
      </c>
      <c r="J5" s="22" t="s">
        <v>36</v>
      </c>
      <c r="K5" s="22" t="s">
        <v>37</v>
      </c>
      <c r="L5" s="22" t="s">
        <v>38</v>
      </c>
      <c r="M5" s="22" t="s">
        <v>39</v>
      </c>
      <c r="N5" s="22" t="s">
        <v>40</v>
      </c>
      <c r="O5" s="100" t="s">
        <v>28</v>
      </c>
      <c r="P5" s="136"/>
      <c r="Q5" s="95"/>
    </row>
    <row r="6" spans="1:17" ht="15">
      <c r="A6" s="103" t="s">
        <v>48</v>
      </c>
      <c r="B6" s="103" t="s">
        <v>49</v>
      </c>
      <c r="C6" s="22">
        <f aca="true" t="shared" si="0" ref="C6:C18">$P6/12</f>
        <v>3675541.6666666665</v>
      </c>
      <c r="D6" s="22">
        <f aca="true" t="shared" si="1" ref="D6:N18">$P6/12</f>
        <v>3675541.6666666665</v>
      </c>
      <c r="E6" s="22">
        <f t="shared" si="1"/>
        <v>3675541.6666666665</v>
      </c>
      <c r="F6" s="22">
        <f t="shared" si="1"/>
        <v>3675541.6666666665</v>
      </c>
      <c r="G6" s="22">
        <f t="shared" si="1"/>
        <v>3675541.6666666665</v>
      </c>
      <c r="H6" s="22">
        <f t="shared" si="1"/>
        <v>3675541.6666666665</v>
      </c>
      <c r="I6" s="22">
        <f t="shared" si="1"/>
        <v>3675541.6666666665</v>
      </c>
      <c r="J6" s="22">
        <f t="shared" si="1"/>
        <v>3675541.6666666665</v>
      </c>
      <c r="K6" s="22">
        <f t="shared" si="1"/>
        <v>3675541.6666666665</v>
      </c>
      <c r="L6" s="22">
        <f t="shared" si="1"/>
        <v>3675541.6666666665</v>
      </c>
      <c r="M6" s="22">
        <f t="shared" si="1"/>
        <v>3675541.6666666665</v>
      </c>
      <c r="N6" s="22">
        <f t="shared" si="1"/>
        <v>3675541.6666666665</v>
      </c>
      <c r="O6" s="22">
        <f aca="true" t="shared" si="2" ref="O6:O20">SUM(C6:N6)</f>
        <v>44106500</v>
      </c>
      <c r="P6" s="136">
        <v>44106500</v>
      </c>
      <c r="Q6" s="95"/>
    </row>
    <row r="7" spans="1:17" ht="15">
      <c r="A7" s="103" t="s">
        <v>50</v>
      </c>
      <c r="B7" s="103" t="s">
        <v>51</v>
      </c>
      <c r="C7" s="22">
        <f t="shared" si="0"/>
        <v>0</v>
      </c>
      <c r="D7" s="22">
        <f t="shared" si="1"/>
        <v>0</v>
      </c>
      <c r="E7" s="22">
        <f t="shared" si="1"/>
        <v>0</v>
      </c>
      <c r="F7" s="22">
        <f t="shared" si="1"/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22">
        <f t="shared" si="1"/>
        <v>0</v>
      </c>
      <c r="M7" s="22">
        <f t="shared" si="1"/>
        <v>0</v>
      </c>
      <c r="N7" s="22">
        <f t="shared" si="1"/>
        <v>0</v>
      </c>
      <c r="O7" s="22">
        <f t="shared" si="2"/>
        <v>0</v>
      </c>
      <c r="P7" s="136"/>
      <c r="Q7" s="95"/>
    </row>
    <row r="8" spans="1:17" ht="15">
      <c r="A8" s="103" t="s">
        <v>52</v>
      </c>
      <c r="B8" s="103" t="s">
        <v>53</v>
      </c>
      <c r="C8" s="22">
        <f t="shared" si="0"/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2"/>
        <v>0</v>
      </c>
      <c r="P8" s="136"/>
      <c r="Q8" s="95"/>
    </row>
    <row r="9" spans="1:17" ht="15">
      <c r="A9" s="104" t="s">
        <v>54</v>
      </c>
      <c r="B9" s="103" t="s">
        <v>55</v>
      </c>
      <c r="C9" s="22">
        <f t="shared" si="0"/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2"/>
        <v>0</v>
      </c>
      <c r="P9" s="136"/>
      <c r="Q9" s="95"/>
    </row>
    <row r="10" spans="1:17" ht="15">
      <c r="A10" s="104" t="s">
        <v>56</v>
      </c>
      <c r="B10" s="103" t="s">
        <v>57</v>
      </c>
      <c r="C10" s="22">
        <f t="shared" si="0"/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2"/>
        <v>0</v>
      </c>
      <c r="P10" s="136"/>
      <c r="Q10" s="95"/>
    </row>
    <row r="11" spans="1:17" ht="15">
      <c r="A11" s="104" t="s">
        <v>58</v>
      </c>
      <c r="B11" s="103" t="s">
        <v>59</v>
      </c>
      <c r="C11" s="22">
        <f t="shared" si="0"/>
        <v>177583.33333333334</v>
      </c>
      <c r="D11" s="22">
        <f t="shared" si="1"/>
        <v>177583.33333333334</v>
      </c>
      <c r="E11" s="22">
        <f t="shared" si="1"/>
        <v>177583.33333333334</v>
      </c>
      <c r="F11" s="22">
        <f t="shared" si="1"/>
        <v>177583.33333333334</v>
      </c>
      <c r="G11" s="22">
        <f t="shared" si="1"/>
        <v>177583.33333333334</v>
      </c>
      <c r="H11" s="22">
        <f t="shared" si="1"/>
        <v>177583.33333333334</v>
      </c>
      <c r="I11" s="22">
        <f t="shared" si="1"/>
        <v>177583.33333333334</v>
      </c>
      <c r="J11" s="22">
        <f t="shared" si="1"/>
        <v>177583.33333333334</v>
      </c>
      <c r="K11" s="22">
        <f t="shared" si="1"/>
        <v>177583.33333333334</v>
      </c>
      <c r="L11" s="22">
        <f t="shared" si="1"/>
        <v>177583.33333333334</v>
      </c>
      <c r="M11" s="22">
        <f t="shared" si="1"/>
        <v>177583.33333333334</v>
      </c>
      <c r="N11" s="22">
        <f t="shared" si="1"/>
        <v>177583.33333333334</v>
      </c>
      <c r="O11" s="22">
        <f t="shared" si="2"/>
        <v>2130999.9999999995</v>
      </c>
      <c r="P11" s="136">
        <v>2131000</v>
      </c>
      <c r="Q11" s="95"/>
    </row>
    <row r="12" spans="1:17" ht="15">
      <c r="A12" s="104" t="s">
        <v>60</v>
      </c>
      <c r="B12" s="103" t="s">
        <v>61</v>
      </c>
      <c r="C12" s="22">
        <f t="shared" si="0"/>
        <v>161509</v>
      </c>
      <c r="D12" s="22">
        <f t="shared" si="1"/>
        <v>161509</v>
      </c>
      <c r="E12" s="22">
        <f t="shared" si="1"/>
        <v>161509</v>
      </c>
      <c r="F12" s="22">
        <f t="shared" si="1"/>
        <v>161509</v>
      </c>
      <c r="G12" s="22">
        <f t="shared" si="1"/>
        <v>161509</v>
      </c>
      <c r="H12" s="22">
        <f t="shared" si="1"/>
        <v>161509</v>
      </c>
      <c r="I12" s="22">
        <f t="shared" si="1"/>
        <v>161509</v>
      </c>
      <c r="J12" s="22">
        <f t="shared" si="1"/>
        <v>161509</v>
      </c>
      <c r="K12" s="22">
        <f t="shared" si="1"/>
        <v>161509</v>
      </c>
      <c r="L12" s="22">
        <f t="shared" si="1"/>
        <v>161509</v>
      </c>
      <c r="M12" s="22">
        <f t="shared" si="1"/>
        <v>161509</v>
      </c>
      <c r="N12" s="22">
        <f t="shared" si="1"/>
        <v>161509</v>
      </c>
      <c r="O12" s="22">
        <f t="shared" si="2"/>
        <v>1938108</v>
      </c>
      <c r="P12" s="136">
        <v>1938108</v>
      </c>
      <c r="Q12" s="95"/>
    </row>
    <row r="13" spans="1:17" ht="15">
      <c r="A13" s="104" t="s">
        <v>62</v>
      </c>
      <c r="B13" s="103" t="s">
        <v>63</v>
      </c>
      <c r="C13" s="22">
        <f t="shared" si="0"/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2"/>
        <v>0</v>
      </c>
      <c r="P13" s="136"/>
      <c r="Q13" s="95"/>
    </row>
    <row r="14" spans="1:17" ht="15">
      <c r="A14" s="105" t="s">
        <v>64</v>
      </c>
      <c r="B14" s="103" t="s">
        <v>65</v>
      </c>
      <c r="C14" s="22">
        <f t="shared" si="0"/>
        <v>58333.333333333336</v>
      </c>
      <c r="D14" s="22">
        <f t="shared" si="1"/>
        <v>58333.333333333336</v>
      </c>
      <c r="E14" s="22">
        <f t="shared" si="1"/>
        <v>58333.333333333336</v>
      </c>
      <c r="F14" s="22">
        <f t="shared" si="1"/>
        <v>58333.333333333336</v>
      </c>
      <c r="G14" s="22">
        <f t="shared" si="1"/>
        <v>58333.333333333336</v>
      </c>
      <c r="H14" s="22">
        <f t="shared" si="1"/>
        <v>58333.333333333336</v>
      </c>
      <c r="I14" s="22">
        <f t="shared" si="1"/>
        <v>58333.333333333336</v>
      </c>
      <c r="J14" s="22">
        <f t="shared" si="1"/>
        <v>58333.333333333336</v>
      </c>
      <c r="K14" s="22">
        <f t="shared" si="1"/>
        <v>58333.333333333336</v>
      </c>
      <c r="L14" s="22">
        <f t="shared" si="1"/>
        <v>58333.333333333336</v>
      </c>
      <c r="M14" s="22">
        <f t="shared" si="1"/>
        <v>58333.333333333336</v>
      </c>
      <c r="N14" s="22">
        <f t="shared" si="1"/>
        <v>58333.333333333336</v>
      </c>
      <c r="O14" s="22">
        <f t="shared" si="2"/>
        <v>700000.0000000001</v>
      </c>
      <c r="P14" s="136">
        <v>700000</v>
      </c>
      <c r="Q14" s="95"/>
    </row>
    <row r="15" spans="1:17" ht="15">
      <c r="A15" s="105" t="s">
        <v>66</v>
      </c>
      <c r="B15" s="103" t="s">
        <v>67</v>
      </c>
      <c r="C15" s="22">
        <f t="shared" si="0"/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  <c r="O15" s="22">
        <f t="shared" si="2"/>
        <v>0</v>
      </c>
      <c r="P15" s="136"/>
      <c r="Q15" s="95"/>
    </row>
    <row r="16" spans="1:17" ht="15">
      <c r="A16" s="105" t="s">
        <v>68</v>
      </c>
      <c r="B16" s="103" t="s">
        <v>69</v>
      </c>
      <c r="C16" s="22">
        <f t="shared" si="0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2"/>
        <v>0</v>
      </c>
      <c r="P16" s="136"/>
      <c r="Q16" s="95"/>
    </row>
    <row r="17" spans="1:17" ht="15">
      <c r="A17" s="105" t="s">
        <v>70</v>
      </c>
      <c r="B17" s="103" t="s">
        <v>71</v>
      </c>
      <c r="C17" s="22">
        <f t="shared" si="0"/>
        <v>0</v>
      </c>
      <c r="D17" s="22">
        <f t="shared" si="1"/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 t="shared" si="1"/>
        <v>0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2"/>
        <v>0</v>
      </c>
      <c r="P17" s="136"/>
      <c r="Q17" s="95"/>
    </row>
    <row r="18" spans="1:17" ht="15">
      <c r="A18" s="105" t="s">
        <v>354</v>
      </c>
      <c r="B18" s="103" t="s">
        <v>72</v>
      </c>
      <c r="C18" s="22">
        <f t="shared" si="0"/>
        <v>0</v>
      </c>
      <c r="D18" s="22">
        <f t="shared" si="1"/>
        <v>0</v>
      </c>
      <c r="E18" s="22">
        <f t="shared" si="1"/>
        <v>0</v>
      </c>
      <c r="F18" s="22">
        <f t="shared" si="1"/>
        <v>0</v>
      </c>
      <c r="G18" s="22">
        <f t="shared" si="1"/>
        <v>0</v>
      </c>
      <c r="H18" s="22">
        <f t="shared" si="1"/>
        <v>0</v>
      </c>
      <c r="I18" s="22">
        <f t="shared" si="1"/>
        <v>0</v>
      </c>
      <c r="J18" s="22">
        <f t="shared" si="1"/>
        <v>0</v>
      </c>
      <c r="K18" s="22">
        <f t="shared" si="1"/>
        <v>0</v>
      </c>
      <c r="L18" s="22">
        <f t="shared" si="1"/>
        <v>0</v>
      </c>
      <c r="M18" s="22">
        <f t="shared" si="1"/>
        <v>0</v>
      </c>
      <c r="N18" s="22">
        <f t="shared" si="1"/>
        <v>0</v>
      </c>
      <c r="O18" s="22">
        <f t="shared" si="2"/>
        <v>0</v>
      </c>
      <c r="P18" s="136"/>
      <c r="Q18" s="95"/>
    </row>
    <row r="19" spans="1:17" ht="15">
      <c r="A19" s="106" t="s">
        <v>333</v>
      </c>
      <c r="B19" s="107" t="s">
        <v>73</v>
      </c>
      <c r="C19" s="22">
        <f aca="true" t="shared" si="3" ref="C19:N19">SUM(C6:C18)</f>
        <v>4072967.3333333335</v>
      </c>
      <c r="D19" s="22">
        <f t="shared" si="3"/>
        <v>4072967.3333333335</v>
      </c>
      <c r="E19" s="22">
        <f t="shared" si="3"/>
        <v>4072967.3333333335</v>
      </c>
      <c r="F19" s="22">
        <f t="shared" si="3"/>
        <v>4072967.3333333335</v>
      </c>
      <c r="G19" s="22">
        <f t="shared" si="3"/>
        <v>4072967.3333333335</v>
      </c>
      <c r="H19" s="22">
        <f t="shared" si="3"/>
        <v>4072967.3333333335</v>
      </c>
      <c r="I19" s="22">
        <f t="shared" si="3"/>
        <v>4072967.3333333335</v>
      </c>
      <c r="J19" s="22">
        <f t="shared" si="3"/>
        <v>4072967.3333333335</v>
      </c>
      <c r="K19" s="22">
        <f t="shared" si="3"/>
        <v>4072967.3333333335</v>
      </c>
      <c r="L19" s="22">
        <f t="shared" si="3"/>
        <v>4072967.3333333335</v>
      </c>
      <c r="M19" s="22">
        <f t="shared" si="3"/>
        <v>4072967.3333333335</v>
      </c>
      <c r="N19" s="22">
        <f t="shared" si="3"/>
        <v>4072967.3333333335</v>
      </c>
      <c r="O19" s="22">
        <f t="shared" si="2"/>
        <v>48875608.00000001</v>
      </c>
      <c r="P19" s="136">
        <f>SUM(P6:P18)</f>
        <v>48875608</v>
      </c>
      <c r="Q19" s="95"/>
    </row>
    <row r="20" spans="1:17" ht="15">
      <c r="A20" s="105" t="s">
        <v>74</v>
      </c>
      <c r="B20" s="103" t="s">
        <v>75</v>
      </c>
      <c r="C20" s="22">
        <f aca="true" t="shared" si="4" ref="C20:N22">$P20/12</f>
        <v>0</v>
      </c>
      <c r="D20" s="22">
        <f t="shared" si="4"/>
        <v>0</v>
      </c>
      <c r="E20" s="22">
        <f t="shared" si="4"/>
        <v>0</v>
      </c>
      <c r="F20" s="22">
        <f t="shared" si="4"/>
        <v>0</v>
      </c>
      <c r="G20" s="22">
        <f t="shared" si="4"/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 t="shared" si="4"/>
        <v>0</v>
      </c>
      <c r="M20" s="22">
        <f t="shared" si="4"/>
        <v>0</v>
      </c>
      <c r="N20" s="22">
        <f t="shared" si="4"/>
        <v>0</v>
      </c>
      <c r="O20" s="22">
        <f t="shared" si="2"/>
        <v>0</v>
      </c>
      <c r="P20" s="136"/>
      <c r="Q20" s="95"/>
    </row>
    <row r="21" spans="1:17" ht="30">
      <c r="A21" s="105" t="s">
        <v>76</v>
      </c>
      <c r="B21" s="103" t="s">
        <v>77</v>
      </c>
      <c r="C21" s="22">
        <f t="shared" si="4"/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  <c r="N21" s="22">
        <f t="shared" si="4"/>
        <v>0</v>
      </c>
      <c r="O21" s="22"/>
      <c r="P21" s="136"/>
      <c r="Q21" s="95"/>
    </row>
    <row r="22" spans="1:17" ht="15">
      <c r="A22" s="108" t="s">
        <v>78</v>
      </c>
      <c r="B22" s="103" t="s">
        <v>79</v>
      </c>
      <c r="C22" s="22">
        <f t="shared" si="4"/>
        <v>0</v>
      </c>
      <c r="D22" s="22">
        <f t="shared" si="4"/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2">
        <f t="shared" si="4"/>
        <v>0</v>
      </c>
      <c r="I22" s="22">
        <f t="shared" si="4"/>
        <v>0</v>
      </c>
      <c r="J22" s="22">
        <f t="shared" si="4"/>
        <v>0</v>
      </c>
      <c r="K22" s="22">
        <f t="shared" si="4"/>
        <v>0</v>
      </c>
      <c r="L22" s="22">
        <f t="shared" si="4"/>
        <v>0</v>
      </c>
      <c r="M22" s="22">
        <f t="shared" si="4"/>
        <v>0</v>
      </c>
      <c r="N22" s="22">
        <f t="shared" si="4"/>
        <v>0</v>
      </c>
      <c r="O22" s="22">
        <f aca="true" t="shared" si="5" ref="O22:O27">SUM(C22:N22)</f>
        <v>0</v>
      </c>
      <c r="P22" s="136"/>
      <c r="Q22" s="95"/>
    </row>
    <row r="23" spans="1:17" ht="15">
      <c r="A23" s="109" t="s">
        <v>334</v>
      </c>
      <c r="B23" s="107" t="s">
        <v>80</v>
      </c>
      <c r="C23" s="22">
        <f>SUM(C20:C22)</f>
        <v>0</v>
      </c>
      <c r="D23" s="22">
        <f aca="true" t="shared" si="6" ref="D23:N23">SUM(D20:D22)</f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I23" s="22">
        <f t="shared" si="6"/>
        <v>0</v>
      </c>
      <c r="J23" s="22">
        <f t="shared" si="6"/>
        <v>0</v>
      </c>
      <c r="K23" s="22">
        <f t="shared" si="6"/>
        <v>0</v>
      </c>
      <c r="L23" s="22">
        <f t="shared" si="6"/>
        <v>0</v>
      </c>
      <c r="M23" s="22">
        <f t="shared" si="6"/>
        <v>0</v>
      </c>
      <c r="N23" s="22">
        <f t="shared" si="6"/>
        <v>0</v>
      </c>
      <c r="O23" s="22">
        <f t="shared" si="5"/>
        <v>0</v>
      </c>
      <c r="P23" s="136"/>
      <c r="Q23" s="95"/>
    </row>
    <row r="24" spans="1:17" ht="15">
      <c r="A24" s="110" t="s">
        <v>384</v>
      </c>
      <c r="B24" s="111" t="s">
        <v>81</v>
      </c>
      <c r="C24" s="22">
        <f aca="true" t="shared" si="7" ref="C24:N24">SUM(C19+C23)</f>
        <v>4072967.3333333335</v>
      </c>
      <c r="D24" s="22">
        <f t="shared" si="7"/>
        <v>4072967.3333333335</v>
      </c>
      <c r="E24" s="22">
        <f t="shared" si="7"/>
        <v>4072967.3333333335</v>
      </c>
      <c r="F24" s="22">
        <f t="shared" si="7"/>
        <v>4072967.3333333335</v>
      </c>
      <c r="G24" s="22">
        <f t="shared" si="7"/>
        <v>4072967.3333333335</v>
      </c>
      <c r="H24" s="22">
        <f t="shared" si="7"/>
        <v>4072967.3333333335</v>
      </c>
      <c r="I24" s="22">
        <f t="shared" si="7"/>
        <v>4072967.3333333335</v>
      </c>
      <c r="J24" s="22">
        <f t="shared" si="7"/>
        <v>4072967.3333333335</v>
      </c>
      <c r="K24" s="22">
        <f t="shared" si="7"/>
        <v>4072967.3333333335</v>
      </c>
      <c r="L24" s="22">
        <f t="shared" si="7"/>
        <v>4072967.3333333335</v>
      </c>
      <c r="M24" s="22">
        <f t="shared" si="7"/>
        <v>4072967.3333333335</v>
      </c>
      <c r="N24" s="22">
        <f t="shared" si="7"/>
        <v>4072967.3333333335</v>
      </c>
      <c r="O24" s="22">
        <f t="shared" si="5"/>
        <v>48875608.00000001</v>
      </c>
      <c r="P24" s="136"/>
      <c r="Q24" s="95"/>
    </row>
    <row r="25" spans="1:17" ht="15">
      <c r="A25" s="112" t="s">
        <v>355</v>
      </c>
      <c r="B25" s="111" t="s">
        <v>82</v>
      </c>
      <c r="C25" s="22">
        <f aca="true" t="shared" si="8" ref="C25:N28">$P25/12</f>
        <v>817129.4166666666</v>
      </c>
      <c r="D25" s="22">
        <f t="shared" si="8"/>
        <v>817129.4166666666</v>
      </c>
      <c r="E25" s="22">
        <f t="shared" si="8"/>
        <v>817129.4166666666</v>
      </c>
      <c r="F25" s="22">
        <f t="shared" si="8"/>
        <v>817129.4166666666</v>
      </c>
      <c r="G25" s="22">
        <f t="shared" si="8"/>
        <v>817129.4166666666</v>
      </c>
      <c r="H25" s="22">
        <f t="shared" si="8"/>
        <v>817129.4166666666</v>
      </c>
      <c r="I25" s="22">
        <f t="shared" si="8"/>
        <v>817129.4166666666</v>
      </c>
      <c r="J25" s="22">
        <f t="shared" si="8"/>
        <v>817129.4166666666</v>
      </c>
      <c r="K25" s="22">
        <f t="shared" si="8"/>
        <v>817129.4166666666</v>
      </c>
      <c r="L25" s="22">
        <f t="shared" si="8"/>
        <v>817129.4166666666</v>
      </c>
      <c r="M25" s="22">
        <f t="shared" si="8"/>
        <v>817129.4166666666</v>
      </c>
      <c r="N25" s="22">
        <f t="shared" si="8"/>
        <v>817129.4166666666</v>
      </c>
      <c r="O25" s="22">
        <f t="shared" si="5"/>
        <v>9805553</v>
      </c>
      <c r="P25" s="136">
        <v>9805553</v>
      </c>
      <c r="Q25" s="95"/>
    </row>
    <row r="26" spans="1:17" ht="15">
      <c r="A26" s="105" t="s">
        <v>83</v>
      </c>
      <c r="B26" s="103" t="s">
        <v>84</v>
      </c>
      <c r="C26" s="22">
        <f t="shared" si="8"/>
        <v>0</v>
      </c>
      <c r="D26" s="22">
        <f t="shared" si="8"/>
        <v>0</v>
      </c>
      <c r="E26" s="22">
        <f t="shared" si="8"/>
        <v>0</v>
      </c>
      <c r="F26" s="22">
        <v>50000</v>
      </c>
      <c r="G26" s="22">
        <v>50000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 t="shared" si="8"/>
        <v>0</v>
      </c>
      <c r="M26" s="22">
        <f t="shared" si="8"/>
        <v>0</v>
      </c>
      <c r="N26" s="22">
        <f t="shared" si="8"/>
        <v>0</v>
      </c>
      <c r="O26" s="22">
        <f t="shared" si="5"/>
        <v>100000</v>
      </c>
      <c r="P26" s="136"/>
      <c r="Q26" s="95"/>
    </row>
    <row r="27" spans="1:17" ht="15">
      <c r="A27" s="105" t="s">
        <v>85</v>
      </c>
      <c r="B27" s="103" t="s">
        <v>86</v>
      </c>
      <c r="C27" s="22">
        <f t="shared" si="8"/>
        <v>129709</v>
      </c>
      <c r="D27" s="22">
        <f t="shared" si="8"/>
        <v>129709</v>
      </c>
      <c r="E27" s="22">
        <f t="shared" si="8"/>
        <v>129709</v>
      </c>
      <c r="F27" s="22">
        <f t="shared" si="8"/>
        <v>129709</v>
      </c>
      <c r="G27" s="22">
        <f t="shared" si="8"/>
        <v>129709</v>
      </c>
      <c r="H27" s="22">
        <f t="shared" si="8"/>
        <v>129709</v>
      </c>
      <c r="I27" s="22">
        <f t="shared" si="8"/>
        <v>129709</v>
      </c>
      <c r="J27" s="22">
        <f t="shared" si="8"/>
        <v>129709</v>
      </c>
      <c r="K27" s="22">
        <f t="shared" si="8"/>
        <v>129709</v>
      </c>
      <c r="L27" s="22">
        <f t="shared" si="8"/>
        <v>129709</v>
      </c>
      <c r="M27" s="22">
        <f t="shared" si="8"/>
        <v>129709</v>
      </c>
      <c r="N27" s="22">
        <f t="shared" si="8"/>
        <v>129709</v>
      </c>
      <c r="O27" s="22">
        <f t="shared" si="5"/>
        <v>1556508</v>
      </c>
      <c r="P27" s="136">
        <v>1556508</v>
      </c>
      <c r="Q27" s="95"/>
    </row>
    <row r="28" spans="1:17" ht="15">
      <c r="A28" s="105" t="s">
        <v>87</v>
      </c>
      <c r="B28" s="103" t="s">
        <v>88</v>
      </c>
      <c r="C28" s="22">
        <f t="shared" si="8"/>
        <v>0</v>
      </c>
      <c r="D28" s="22">
        <f t="shared" si="8"/>
        <v>0</v>
      </c>
      <c r="E28" s="22">
        <f t="shared" si="8"/>
        <v>0</v>
      </c>
      <c r="F28" s="22">
        <f t="shared" si="8"/>
        <v>0</v>
      </c>
      <c r="G28" s="22">
        <f t="shared" si="8"/>
        <v>0</v>
      </c>
      <c r="H28" s="22">
        <f t="shared" si="8"/>
        <v>0</v>
      </c>
      <c r="I28" s="22">
        <f t="shared" si="8"/>
        <v>0</v>
      </c>
      <c r="J28" s="22">
        <f t="shared" si="8"/>
        <v>0</v>
      </c>
      <c r="K28" s="22">
        <f t="shared" si="8"/>
        <v>0</v>
      </c>
      <c r="L28" s="22">
        <f t="shared" si="8"/>
        <v>0</v>
      </c>
      <c r="M28" s="22">
        <f t="shared" si="8"/>
        <v>0</v>
      </c>
      <c r="N28" s="22">
        <f t="shared" si="8"/>
        <v>0</v>
      </c>
      <c r="O28" s="22"/>
      <c r="P28" s="136"/>
      <c r="Q28" s="95"/>
    </row>
    <row r="29" spans="1:17" ht="15">
      <c r="A29" s="109" t="s">
        <v>335</v>
      </c>
      <c r="B29" s="107" t="s">
        <v>89</v>
      </c>
      <c r="C29" s="22">
        <f aca="true" t="shared" si="9" ref="C29:N29">SUM(C27:C28)</f>
        <v>129709</v>
      </c>
      <c r="D29" s="22">
        <f t="shared" si="9"/>
        <v>129709</v>
      </c>
      <c r="E29" s="22">
        <f t="shared" si="9"/>
        <v>129709</v>
      </c>
      <c r="F29" s="22">
        <v>179709</v>
      </c>
      <c r="G29" s="22">
        <v>179709</v>
      </c>
      <c r="H29" s="22">
        <f t="shared" si="9"/>
        <v>129709</v>
      </c>
      <c r="I29" s="22">
        <f t="shared" si="9"/>
        <v>129709</v>
      </c>
      <c r="J29" s="22">
        <f t="shared" si="9"/>
        <v>129709</v>
      </c>
      <c r="K29" s="22">
        <f t="shared" si="9"/>
        <v>129709</v>
      </c>
      <c r="L29" s="22">
        <f t="shared" si="9"/>
        <v>129709</v>
      </c>
      <c r="M29" s="22">
        <f t="shared" si="9"/>
        <v>129709</v>
      </c>
      <c r="N29" s="22">
        <f t="shared" si="9"/>
        <v>129709</v>
      </c>
      <c r="O29" s="22">
        <f>SUM(C29:N29)</f>
        <v>1656508</v>
      </c>
      <c r="P29" s="136"/>
      <c r="Q29" s="95"/>
    </row>
    <row r="30" spans="1:17" ht="15">
      <c r="A30" s="105" t="s">
        <v>90</v>
      </c>
      <c r="B30" s="103" t="s">
        <v>91</v>
      </c>
      <c r="C30" s="22">
        <f aca="true" t="shared" si="10" ref="C30:N31">$P30/12</f>
        <v>79166.66666666667</v>
      </c>
      <c r="D30" s="22">
        <f t="shared" si="10"/>
        <v>79166.66666666667</v>
      </c>
      <c r="E30" s="22">
        <f t="shared" si="10"/>
        <v>79166.66666666667</v>
      </c>
      <c r="F30" s="22">
        <f t="shared" si="10"/>
        <v>79166.66666666667</v>
      </c>
      <c r="G30" s="22">
        <f t="shared" si="10"/>
        <v>79166.66666666667</v>
      </c>
      <c r="H30" s="22">
        <f t="shared" si="10"/>
        <v>79166.66666666667</v>
      </c>
      <c r="I30" s="22">
        <f t="shared" si="10"/>
        <v>79166.66666666667</v>
      </c>
      <c r="J30" s="22">
        <f t="shared" si="10"/>
        <v>79166.66666666667</v>
      </c>
      <c r="K30" s="22">
        <f t="shared" si="10"/>
        <v>79166.66666666667</v>
      </c>
      <c r="L30" s="22">
        <f t="shared" si="10"/>
        <v>79166.66666666667</v>
      </c>
      <c r="M30" s="22">
        <f t="shared" si="10"/>
        <v>79166.66666666667</v>
      </c>
      <c r="N30" s="22">
        <f t="shared" si="10"/>
        <v>79166.66666666667</v>
      </c>
      <c r="O30" s="22">
        <f>SUM(C30:N30)</f>
        <v>949999.9999999999</v>
      </c>
      <c r="P30" s="136">
        <v>950000</v>
      </c>
      <c r="Q30" s="95"/>
    </row>
    <row r="31" spans="1:17" ht="15">
      <c r="A31" s="105" t="s">
        <v>92</v>
      </c>
      <c r="B31" s="103" t="s">
        <v>93</v>
      </c>
      <c r="C31" s="22">
        <f t="shared" si="10"/>
        <v>56666.666666666664</v>
      </c>
      <c r="D31" s="22">
        <f t="shared" si="10"/>
        <v>56666.666666666664</v>
      </c>
      <c r="E31" s="22">
        <f t="shared" si="10"/>
        <v>56666.666666666664</v>
      </c>
      <c r="F31" s="22">
        <f t="shared" si="10"/>
        <v>56666.666666666664</v>
      </c>
      <c r="G31" s="22">
        <f t="shared" si="10"/>
        <v>56666.666666666664</v>
      </c>
      <c r="H31" s="22">
        <f t="shared" si="10"/>
        <v>56666.666666666664</v>
      </c>
      <c r="I31" s="22">
        <f t="shared" si="10"/>
        <v>56666.666666666664</v>
      </c>
      <c r="J31" s="22">
        <f t="shared" si="10"/>
        <v>56666.666666666664</v>
      </c>
      <c r="K31" s="22">
        <f t="shared" si="10"/>
        <v>56666.666666666664</v>
      </c>
      <c r="L31" s="22">
        <f t="shared" si="10"/>
        <v>56666.666666666664</v>
      </c>
      <c r="M31" s="22">
        <f t="shared" si="10"/>
        <v>56666.666666666664</v>
      </c>
      <c r="N31" s="22">
        <f t="shared" si="10"/>
        <v>56666.666666666664</v>
      </c>
      <c r="O31" s="22">
        <f>SUM(C31:N31)</f>
        <v>680000</v>
      </c>
      <c r="P31" s="136">
        <v>680000</v>
      </c>
      <c r="Q31" s="95"/>
    </row>
    <row r="32" spans="1:17" ht="15">
      <c r="A32" s="109" t="s">
        <v>385</v>
      </c>
      <c r="B32" s="107" t="s">
        <v>94</v>
      </c>
      <c r="C32" s="22">
        <f aca="true" t="shared" si="11" ref="C32:O32">SUM(C30:C31)</f>
        <v>135833.33333333334</v>
      </c>
      <c r="D32" s="22">
        <f t="shared" si="11"/>
        <v>135833.33333333334</v>
      </c>
      <c r="E32" s="22">
        <f t="shared" si="11"/>
        <v>135833.33333333334</v>
      </c>
      <c r="F32" s="22">
        <f t="shared" si="11"/>
        <v>135833.33333333334</v>
      </c>
      <c r="G32" s="22">
        <f t="shared" si="11"/>
        <v>135833.33333333334</v>
      </c>
      <c r="H32" s="22">
        <f t="shared" si="11"/>
        <v>135833.33333333334</v>
      </c>
      <c r="I32" s="22">
        <f t="shared" si="11"/>
        <v>135833.33333333334</v>
      </c>
      <c r="J32" s="22">
        <f t="shared" si="11"/>
        <v>135833.33333333334</v>
      </c>
      <c r="K32" s="22">
        <f t="shared" si="11"/>
        <v>135833.33333333334</v>
      </c>
      <c r="L32" s="22">
        <f t="shared" si="11"/>
        <v>135833.33333333334</v>
      </c>
      <c r="M32" s="22">
        <f t="shared" si="11"/>
        <v>135833.33333333334</v>
      </c>
      <c r="N32" s="22">
        <f t="shared" si="11"/>
        <v>135833.33333333334</v>
      </c>
      <c r="O32" s="22">
        <f t="shared" si="11"/>
        <v>1630000</v>
      </c>
      <c r="P32" s="136"/>
      <c r="Q32" s="95"/>
    </row>
    <row r="33" spans="1:17" ht="15">
      <c r="A33" s="105" t="s">
        <v>95</v>
      </c>
      <c r="B33" s="103" t="s">
        <v>96</v>
      </c>
      <c r="C33" s="22">
        <f aca="true" t="shared" si="12" ref="C33:N39">$P33/12</f>
        <v>141666.66666666666</v>
      </c>
      <c r="D33" s="22">
        <f t="shared" si="12"/>
        <v>141666.66666666666</v>
      </c>
      <c r="E33" s="22">
        <f t="shared" si="12"/>
        <v>141666.66666666666</v>
      </c>
      <c r="F33" s="22">
        <f t="shared" si="12"/>
        <v>141666.66666666666</v>
      </c>
      <c r="G33" s="22">
        <f t="shared" si="12"/>
        <v>141666.66666666666</v>
      </c>
      <c r="H33" s="22">
        <f t="shared" si="12"/>
        <v>141666.66666666666</v>
      </c>
      <c r="I33" s="22">
        <f t="shared" si="12"/>
        <v>141666.66666666666</v>
      </c>
      <c r="J33" s="22">
        <f t="shared" si="12"/>
        <v>141666.66666666666</v>
      </c>
      <c r="K33" s="22">
        <f t="shared" si="12"/>
        <v>141666.66666666666</v>
      </c>
      <c r="L33" s="22">
        <f t="shared" si="12"/>
        <v>141666.66666666666</v>
      </c>
      <c r="M33" s="22">
        <f t="shared" si="12"/>
        <v>141666.66666666666</v>
      </c>
      <c r="N33" s="22">
        <f t="shared" si="12"/>
        <v>141666.66666666666</v>
      </c>
      <c r="O33" s="22">
        <f aca="true" t="shared" si="13" ref="O33:O48">SUM(C33:N33)</f>
        <v>1700000.0000000002</v>
      </c>
      <c r="P33" s="136">
        <v>1700000</v>
      </c>
      <c r="Q33" s="95"/>
    </row>
    <row r="34" spans="1:17" ht="15">
      <c r="A34" s="105" t="s">
        <v>97</v>
      </c>
      <c r="B34" s="103" t="s">
        <v>98</v>
      </c>
      <c r="C34" s="22">
        <f t="shared" si="12"/>
        <v>0</v>
      </c>
      <c r="D34" s="22">
        <f t="shared" si="12"/>
        <v>0</v>
      </c>
      <c r="E34" s="22">
        <f t="shared" si="12"/>
        <v>0</v>
      </c>
      <c r="F34" s="22">
        <f t="shared" si="12"/>
        <v>0</v>
      </c>
      <c r="G34" s="22">
        <f t="shared" si="12"/>
        <v>0</v>
      </c>
      <c r="H34" s="22">
        <f t="shared" si="12"/>
        <v>0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2">
        <f t="shared" si="12"/>
        <v>0</v>
      </c>
      <c r="O34" s="22">
        <f t="shared" si="13"/>
        <v>0</v>
      </c>
      <c r="P34" s="136"/>
      <c r="Q34" s="95"/>
    </row>
    <row r="35" spans="1:17" ht="15">
      <c r="A35" s="105" t="s">
        <v>356</v>
      </c>
      <c r="B35" s="103" t="s">
        <v>99</v>
      </c>
      <c r="C35" s="22">
        <f t="shared" si="12"/>
        <v>0</v>
      </c>
      <c r="D35" s="22">
        <f t="shared" si="12"/>
        <v>0</v>
      </c>
      <c r="E35" s="22">
        <f t="shared" si="12"/>
        <v>0</v>
      </c>
      <c r="F35" s="22">
        <f t="shared" si="12"/>
        <v>0</v>
      </c>
      <c r="G35" s="22">
        <f t="shared" si="12"/>
        <v>0</v>
      </c>
      <c r="H35" s="22">
        <f t="shared" si="12"/>
        <v>0</v>
      </c>
      <c r="I35" s="22">
        <f t="shared" si="12"/>
        <v>0</v>
      </c>
      <c r="J35" s="22">
        <f t="shared" si="12"/>
        <v>0</v>
      </c>
      <c r="K35" s="22">
        <f t="shared" si="12"/>
        <v>0</v>
      </c>
      <c r="L35" s="22">
        <f t="shared" si="12"/>
        <v>0</v>
      </c>
      <c r="M35" s="22">
        <f t="shared" si="12"/>
        <v>0</v>
      </c>
      <c r="N35" s="22">
        <f t="shared" si="12"/>
        <v>0</v>
      </c>
      <c r="O35" s="22">
        <f t="shared" si="13"/>
        <v>0</v>
      </c>
      <c r="P35" s="136"/>
      <c r="Q35" s="95"/>
    </row>
    <row r="36" spans="1:17" ht="15">
      <c r="A36" s="105" t="s">
        <v>100</v>
      </c>
      <c r="B36" s="103" t="s">
        <v>101</v>
      </c>
      <c r="C36" s="22">
        <f t="shared" si="12"/>
        <v>2500</v>
      </c>
      <c r="D36" s="22">
        <f t="shared" si="12"/>
        <v>2500</v>
      </c>
      <c r="E36" s="22">
        <f t="shared" si="12"/>
        <v>2500</v>
      </c>
      <c r="F36" s="22">
        <f t="shared" si="12"/>
        <v>2500</v>
      </c>
      <c r="G36" s="22">
        <f t="shared" si="12"/>
        <v>2500</v>
      </c>
      <c r="H36" s="22">
        <f t="shared" si="12"/>
        <v>2500</v>
      </c>
      <c r="I36" s="22">
        <f t="shared" si="12"/>
        <v>2500</v>
      </c>
      <c r="J36" s="22">
        <f t="shared" si="12"/>
        <v>2500</v>
      </c>
      <c r="K36" s="22">
        <f t="shared" si="12"/>
        <v>2500</v>
      </c>
      <c r="L36" s="22">
        <f t="shared" si="12"/>
        <v>2500</v>
      </c>
      <c r="M36" s="22">
        <f t="shared" si="12"/>
        <v>2500</v>
      </c>
      <c r="N36" s="22">
        <f t="shared" si="12"/>
        <v>2500</v>
      </c>
      <c r="O36" s="22">
        <f t="shared" si="13"/>
        <v>30000</v>
      </c>
      <c r="P36" s="136">
        <v>30000</v>
      </c>
      <c r="Q36" s="95"/>
    </row>
    <row r="37" spans="1:17" ht="15">
      <c r="A37" s="113" t="s">
        <v>357</v>
      </c>
      <c r="B37" s="103" t="s">
        <v>102</v>
      </c>
      <c r="C37" s="22">
        <f t="shared" si="12"/>
        <v>0</v>
      </c>
      <c r="D37" s="22">
        <f t="shared" si="12"/>
        <v>0</v>
      </c>
      <c r="E37" s="22">
        <f t="shared" si="12"/>
        <v>0</v>
      </c>
      <c r="F37" s="22">
        <f t="shared" si="12"/>
        <v>0</v>
      </c>
      <c r="G37" s="22">
        <f t="shared" si="12"/>
        <v>0</v>
      </c>
      <c r="H37" s="22">
        <f t="shared" si="12"/>
        <v>0</v>
      </c>
      <c r="I37" s="22">
        <f t="shared" si="12"/>
        <v>0</v>
      </c>
      <c r="J37" s="22">
        <f t="shared" si="12"/>
        <v>0</v>
      </c>
      <c r="K37" s="22">
        <f t="shared" si="12"/>
        <v>0</v>
      </c>
      <c r="L37" s="22">
        <f t="shared" si="12"/>
        <v>0</v>
      </c>
      <c r="M37" s="22">
        <f t="shared" si="12"/>
        <v>0</v>
      </c>
      <c r="N37" s="22">
        <f t="shared" si="12"/>
        <v>0</v>
      </c>
      <c r="O37" s="22">
        <f t="shared" si="13"/>
        <v>0</v>
      </c>
      <c r="P37" s="136"/>
      <c r="Q37" s="95"/>
    </row>
    <row r="38" spans="1:17" ht="15">
      <c r="A38" s="108" t="s">
        <v>103</v>
      </c>
      <c r="B38" s="103" t="s">
        <v>104</v>
      </c>
      <c r="C38" s="22">
        <f t="shared" si="12"/>
        <v>239333.33333333334</v>
      </c>
      <c r="D38" s="22">
        <f t="shared" si="12"/>
        <v>239333.33333333334</v>
      </c>
      <c r="E38" s="22">
        <f t="shared" si="12"/>
        <v>239333.33333333334</v>
      </c>
      <c r="F38" s="22">
        <f t="shared" si="12"/>
        <v>239333.33333333334</v>
      </c>
      <c r="G38" s="22">
        <f t="shared" si="12"/>
        <v>239333.33333333334</v>
      </c>
      <c r="H38" s="22">
        <f t="shared" si="12"/>
        <v>239333.33333333334</v>
      </c>
      <c r="I38" s="22">
        <f t="shared" si="12"/>
        <v>239333.33333333334</v>
      </c>
      <c r="J38" s="22">
        <f t="shared" si="12"/>
        <v>239333.33333333334</v>
      </c>
      <c r="K38" s="22">
        <f t="shared" si="12"/>
        <v>239333.33333333334</v>
      </c>
      <c r="L38" s="22">
        <f t="shared" si="12"/>
        <v>239333.33333333334</v>
      </c>
      <c r="M38" s="22">
        <f t="shared" si="12"/>
        <v>239333.33333333334</v>
      </c>
      <c r="N38" s="22">
        <f t="shared" si="12"/>
        <v>239333.33333333334</v>
      </c>
      <c r="O38" s="22">
        <f t="shared" si="13"/>
        <v>2872000.0000000005</v>
      </c>
      <c r="P38" s="136">
        <v>2872000</v>
      </c>
      <c r="Q38" s="95"/>
    </row>
    <row r="39" spans="1:17" ht="15">
      <c r="A39" s="105" t="s">
        <v>358</v>
      </c>
      <c r="B39" s="103" t="s">
        <v>105</v>
      </c>
      <c r="C39" s="22">
        <f t="shared" si="12"/>
        <v>54166.666666666664</v>
      </c>
      <c r="D39" s="22">
        <f t="shared" si="12"/>
        <v>54166.666666666664</v>
      </c>
      <c r="E39" s="22">
        <f t="shared" si="12"/>
        <v>54166.666666666664</v>
      </c>
      <c r="F39" s="22">
        <f t="shared" si="12"/>
        <v>54166.666666666664</v>
      </c>
      <c r="G39" s="22">
        <f t="shared" si="12"/>
        <v>54166.666666666664</v>
      </c>
      <c r="H39" s="22">
        <f t="shared" si="12"/>
        <v>54166.666666666664</v>
      </c>
      <c r="I39" s="22">
        <f t="shared" si="12"/>
        <v>54166.666666666664</v>
      </c>
      <c r="J39" s="22">
        <f t="shared" si="12"/>
        <v>54166.666666666664</v>
      </c>
      <c r="K39" s="22">
        <f t="shared" si="12"/>
        <v>54166.666666666664</v>
      </c>
      <c r="L39" s="22">
        <f t="shared" si="12"/>
        <v>54166.666666666664</v>
      </c>
      <c r="M39" s="22">
        <f t="shared" si="12"/>
        <v>54166.666666666664</v>
      </c>
      <c r="N39" s="22">
        <f t="shared" si="12"/>
        <v>54166.666666666664</v>
      </c>
      <c r="O39" s="22">
        <f t="shared" si="13"/>
        <v>650000</v>
      </c>
      <c r="P39" s="136">
        <v>650000</v>
      </c>
      <c r="Q39" s="95"/>
    </row>
    <row r="40" spans="1:17" ht="15">
      <c r="A40" s="109" t="s">
        <v>336</v>
      </c>
      <c r="B40" s="107" t="s">
        <v>106</v>
      </c>
      <c r="C40" s="22">
        <f aca="true" t="shared" si="14" ref="C40:N40">SUM(C33:C39)</f>
        <v>437666.6666666667</v>
      </c>
      <c r="D40" s="22">
        <f t="shared" si="14"/>
        <v>437666.6666666667</v>
      </c>
      <c r="E40" s="22">
        <f t="shared" si="14"/>
        <v>437666.6666666667</v>
      </c>
      <c r="F40" s="22">
        <f t="shared" si="14"/>
        <v>437666.6666666667</v>
      </c>
      <c r="G40" s="22">
        <f t="shared" si="14"/>
        <v>437666.6666666667</v>
      </c>
      <c r="H40" s="22">
        <f t="shared" si="14"/>
        <v>437666.6666666667</v>
      </c>
      <c r="I40" s="22">
        <f t="shared" si="14"/>
        <v>437666.6666666667</v>
      </c>
      <c r="J40" s="22">
        <f t="shared" si="14"/>
        <v>437666.6666666667</v>
      </c>
      <c r="K40" s="22">
        <f t="shared" si="14"/>
        <v>437666.6666666667</v>
      </c>
      <c r="L40" s="22">
        <f t="shared" si="14"/>
        <v>437666.6666666667</v>
      </c>
      <c r="M40" s="22">
        <f t="shared" si="14"/>
        <v>437666.6666666667</v>
      </c>
      <c r="N40" s="22">
        <f t="shared" si="14"/>
        <v>437666.6666666667</v>
      </c>
      <c r="O40" s="22">
        <f t="shared" si="13"/>
        <v>5252000</v>
      </c>
      <c r="P40" s="136"/>
      <c r="Q40" s="95"/>
    </row>
    <row r="41" spans="1:17" ht="15">
      <c r="A41" s="105" t="s">
        <v>107</v>
      </c>
      <c r="B41" s="103" t="s">
        <v>108</v>
      </c>
      <c r="C41" s="22">
        <f aca="true" t="shared" si="15" ref="C41:N42">$P41/12</f>
        <v>128333.33333333333</v>
      </c>
      <c r="D41" s="22">
        <f t="shared" si="15"/>
        <v>128333.33333333333</v>
      </c>
      <c r="E41" s="22">
        <f t="shared" si="15"/>
        <v>128333.33333333333</v>
      </c>
      <c r="F41" s="22">
        <f t="shared" si="15"/>
        <v>128333.33333333333</v>
      </c>
      <c r="G41" s="22">
        <f t="shared" si="15"/>
        <v>128333.33333333333</v>
      </c>
      <c r="H41" s="22">
        <f t="shared" si="15"/>
        <v>128333.33333333333</v>
      </c>
      <c r="I41" s="22">
        <f t="shared" si="15"/>
        <v>128333.33333333333</v>
      </c>
      <c r="J41" s="22">
        <f t="shared" si="15"/>
        <v>128333.33333333333</v>
      </c>
      <c r="K41" s="22">
        <f t="shared" si="15"/>
        <v>128333.33333333333</v>
      </c>
      <c r="L41" s="22">
        <f t="shared" si="15"/>
        <v>128333.33333333333</v>
      </c>
      <c r="M41" s="22">
        <f t="shared" si="15"/>
        <v>128333.33333333333</v>
      </c>
      <c r="N41" s="22">
        <f t="shared" si="15"/>
        <v>128333.33333333333</v>
      </c>
      <c r="O41" s="22">
        <f t="shared" si="13"/>
        <v>1539999.9999999998</v>
      </c>
      <c r="P41" s="136">
        <v>1540000</v>
      </c>
      <c r="Q41" s="95"/>
    </row>
    <row r="42" spans="1:17" ht="15">
      <c r="A42" s="105" t="s">
        <v>109</v>
      </c>
      <c r="B42" s="103" t="s">
        <v>110</v>
      </c>
      <c r="C42" s="22">
        <f t="shared" si="15"/>
        <v>0</v>
      </c>
      <c r="D42" s="22">
        <f t="shared" si="15"/>
        <v>0</v>
      </c>
      <c r="E42" s="22">
        <f t="shared" si="15"/>
        <v>0</v>
      </c>
      <c r="F42" s="22">
        <f t="shared" si="15"/>
        <v>0</v>
      </c>
      <c r="G42" s="22">
        <f t="shared" si="15"/>
        <v>0</v>
      </c>
      <c r="H42" s="22">
        <f t="shared" si="15"/>
        <v>0</v>
      </c>
      <c r="I42" s="22">
        <f t="shared" si="15"/>
        <v>0</v>
      </c>
      <c r="J42" s="22">
        <f t="shared" si="15"/>
        <v>0</v>
      </c>
      <c r="K42" s="22">
        <f t="shared" si="15"/>
        <v>0</v>
      </c>
      <c r="L42" s="22">
        <f t="shared" si="15"/>
        <v>0</v>
      </c>
      <c r="M42" s="22">
        <f t="shared" si="15"/>
        <v>0</v>
      </c>
      <c r="N42" s="22">
        <f t="shared" si="15"/>
        <v>0</v>
      </c>
      <c r="O42" s="22">
        <f t="shared" si="13"/>
        <v>0</v>
      </c>
      <c r="P42" s="136">
        <v>0</v>
      </c>
      <c r="Q42" s="95"/>
    </row>
    <row r="43" spans="1:17" ht="15">
      <c r="A43" s="109" t="s">
        <v>337</v>
      </c>
      <c r="B43" s="107" t="s">
        <v>111</v>
      </c>
      <c r="C43" s="22">
        <f aca="true" t="shared" si="16" ref="C43:N43">SUM(C41:C42)</f>
        <v>128333.33333333333</v>
      </c>
      <c r="D43" s="22">
        <f t="shared" si="16"/>
        <v>128333.33333333333</v>
      </c>
      <c r="E43" s="22">
        <f t="shared" si="16"/>
        <v>128333.33333333333</v>
      </c>
      <c r="F43" s="22">
        <f t="shared" si="16"/>
        <v>128333.33333333333</v>
      </c>
      <c r="G43" s="22">
        <f t="shared" si="16"/>
        <v>128333.33333333333</v>
      </c>
      <c r="H43" s="22">
        <f t="shared" si="16"/>
        <v>128333.33333333333</v>
      </c>
      <c r="I43" s="22">
        <f t="shared" si="16"/>
        <v>128333.33333333333</v>
      </c>
      <c r="J43" s="22">
        <f t="shared" si="16"/>
        <v>128333.33333333333</v>
      </c>
      <c r="K43" s="22">
        <f t="shared" si="16"/>
        <v>128333.33333333333</v>
      </c>
      <c r="L43" s="22">
        <f t="shared" si="16"/>
        <v>128333.33333333333</v>
      </c>
      <c r="M43" s="22">
        <f t="shared" si="16"/>
        <v>128333.33333333333</v>
      </c>
      <c r="N43" s="22">
        <f t="shared" si="16"/>
        <v>128333.33333333333</v>
      </c>
      <c r="O43" s="22">
        <f t="shared" si="13"/>
        <v>1539999.9999999998</v>
      </c>
      <c r="P43" s="136"/>
      <c r="Q43" s="95"/>
    </row>
    <row r="44" spans="1:17" ht="15">
      <c r="A44" s="105" t="s">
        <v>112</v>
      </c>
      <c r="B44" s="103" t="s">
        <v>113</v>
      </c>
      <c r="C44" s="22">
        <f aca="true" t="shared" si="17" ref="C44:N48">$P44/12</f>
        <v>169846.41666666666</v>
      </c>
      <c r="D44" s="22">
        <f t="shared" si="17"/>
        <v>169846.41666666666</v>
      </c>
      <c r="E44" s="22">
        <f t="shared" si="17"/>
        <v>169846.41666666666</v>
      </c>
      <c r="F44" s="22">
        <f t="shared" si="17"/>
        <v>169846.41666666666</v>
      </c>
      <c r="G44" s="22">
        <f t="shared" si="17"/>
        <v>169846.41666666666</v>
      </c>
      <c r="H44" s="22">
        <f t="shared" si="17"/>
        <v>169846.41666666666</v>
      </c>
      <c r="I44" s="22">
        <f t="shared" si="17"/>
        <v>169846.41666666666</v>
      </c>
      <c r="J44" s="22">
        <f t="shared" si="17"/>
        <v>169846.41666666666</v>
      </c>
      <c r="K44" s="22">
        <f t="shared" si="17"/>
        <v>169846.41666666666</v>
      </c>
      <c r="L44" s="22">
        <f t="shared" si="17"/>
        <v>169846.41666666666</v>
      </c>
      <c r="M44" s="22">
        <f t="shared" si="17"/>
        <v>169846.41666666666</v>
      </c>
      <c r="N44" s="22">
        <f t="shared" si="17"/>
        <v>169846.41666666666</v>
      </c>
      <c r="O44" s="22">
        <f t="shared" si="13"/>
        <v>2038157.0000000002</v>
      </c>
      <c r="P44" s="136">
        <v>2038157</v>
      </c>
      <c r="Q44" s="95"/>
    </row>
    <row r="45" spans="1:17" ht="15">
      <c r="A45" s="105" t="s">
        <v>114</v>
      </c>
      <c r="B45" s="103" t="s">
        <v>115</v>
      </c>
      <c r="C45" s="22">
        <f t="shared" si="17"/>
        <v>0</v>
      </c>
      <c r="D45" s="22">
        <f t="shared" si="17"/>
        <v>0</v>
      </c>
      <c r="E45" s="22">
        <f t="shared" si="17"/>
        <v>0</v>
      </c>
      <c r="F45" s="22">
        <f t="shared" si="17"/>
        <v>0</v>
      </c>
      <c r="G45" s="22">
        <f t="shared" si="17"/>
        <v>0</v>
      </c>
      <c r="H45" s="22">
        <f t="shared" si="17"/>
        <v>0</v>
      </c>
      <c r="I45" s="22">
        <f t="shared" si="17"/>
        <v>0</v>
      </c>
      <c r="J45" s="22">
        <f t="shared" si="17"/>
        <v>0</v>
      </c>
      <c r="K45" s="22">
        <f t="shared" si="17"/>
        <v>0</v>
      </c>
      <c r="L45" s="22">
        <f t="shared" si="17"/>
        <v>0</v>
      </c>
      <c r="M45" s="22">
        <f t="shared" si="17"/>
        <v>0</v>
      </c>
      <c r="N45" s="22">
        <f t="shared" si="17"/>
        <v>0</v>
      </c>
      <c r="O45" s="22">
        <f t="shared" si="13"/>
        <v>0</v>
      </c>
      <c r="P45" s="136">
        <v>0</v>
      </c>
      <c r="Q45" s="95"/>
    </row>
    <row r="46" spans="1:17" ht="15">
      <c r="A46" s="105" t="s">
        <v>359</v>
      </c>
      <c r="B46" s="103" t="s">
        <v>116</v>
      </c>
      <c r="C46" s="22">
        <f t="shared" si="17"/>
        <v>0</v>
      </c>
      <c r="D46" s="22">
        <f t="shared" si="17"/>
        <v>0</v>
      </c>
      <c r="E46" s="22">
        <f t="shared" si="17"/>
        <v>0</v>
      </c>
      <c r="F46" s="22">
        <f t="shared" si="17"/>
        <v>0</v>
      </c>
      <c r="G46" s="22">
        <f t="shared" si="17"/>
        <v>0</v>
      </c>
      <c r="H46" s="22">
        <f t="shared" si="17"/>
        <v>0</v>
      </c>
      <c r="I46" s="22">
        <f t="shared" si="17"/>
        <v>0</v>
      </c>
      <c r="J46" s="22">
        <f t="shared" si="17"/>
        <v>0</v>
      </c>
      <c r="K46" s="22">
        <f t="shared" si="17"/>
        <v>0</v>
      </c>
      <c r="L46" s="22">
        <f t="shared" si="17"/>
        <v>0</v>
      </c>
      <c r="M46" s="22">
        <f t="shared" si="17"/>
        <v>0</v>
      </c>
      <c r="N46" s="22">
        <f t="shared" si="17"/>
        <v>0</v>
      </c>
      <c r="O46" s="22">
        <f t="shared" si="13"/>
        <v>0</v>
      </c>
      <c r="P46" s="136"/>
      <c r="Q46" s="95"/>
    </row>
    <row r="47" spans="1:17" ht="15">
      <c r="A47" s="105" t="s">
        <v>360</v>
      </c>
      <c r="B47" s="103" t="s">
        <v>117</v>
      </c>
      <c r="C47" s="22">
        <f t="shared" si="17"/>
        <v>0</v>
      </c>
      <c r="D47" s="22">
        <f t="shared" si="17"/>
        <v>0</v>
      </c>
      <c r="E47" s="22">
        <f t="shared" si="17"/>
        <v>0</v>
      </c>
      <c r="F47" s="22">
        <f t="shared" si="17"/>
        <v>0</v>
      </c>
      <c r="G47" s="22">
        <f t="shared" si="17"/>
        <v>0</v>
      </c>
      <c r="H47" s="22">
        <f t="shared" si="17"/>
        <v>0</v>
      </c>
      <c r="I47" s="22">
        <f t="shared" si="17"/>
        <v>0</v>
      </c>
      <c r="J47" s="22">
        <f t="shared" si="17"/>
        <v>0</v>
      </c>
      <c r="K47" s="22">
        <f t="shared" si="17"/>
        <v>0</v>
      </c>
      <c r="L47" s="22">
        <f t="shared" si="17"/>
        <v>0</v>
      </c>
      <c r="M47" s="22">
        <f t="shared" si="17"/>
        <v>0</v>
      </c>
      <c r="N47" s="22">
        <f t="shared" si="17"/>
        <v>0</v>
      </c>
      <c r="O47" s="22">
        <f t="shared" si="13"/>
        <v>0</v>
      </c>
      <c r="P47" s="136"/>
      <c r="Q47" s="95"/>
    </row>
    <row r="48" spans="1:17" ht="15">
      <c r="A48" s="105" t="s">
        <v>118</v>
      </c>
      <c r="B48" s="103" t="s">
        <v>119</v>
      </c>
      <c r="C48" s="22">
        <f t="shared" si="17"/>
        <v>0</v>
      </c>
      <c r="D48" s="22">
        <f t="shared" si="17"/>
        <v>0</v>
      </c>
      <c r="E48" s="22">
        <f t="shared" si="17"/>
        <v>0</v>
      </c>
      <c r="F48" s="22">
        <f t="shared" si="17"/>
        <v>0</v>
      </c>
      <c r="G48" s="22">
        <f t="shared" si="17"/>
        <v>0</v>
      </c>
      <c r="H48" s="22">
        <f t="shared" si="17"/>
        <v>0</v>
      </c>
      <c r="I48" s="22">
        <f t="shared" si="17"/>
        <v>0</v>
      </c>
      <c r="J48" s="22">
        <f t="shared" si="17"/>
        <v>0</v>
      </c>
      <c r="K48" s="22">
        <f t="shared" si="17"/>
        <v>0</v>
      </c>
      <c r="L48" s="22">
        <f t="shared" si="17"/>
        <v>0</v>
      </c>
      <c r="M48" s="22">
        <f t="shared" si="17"/>
        <v>0</v>
      </c>
      <c r="N48" s="22">
        <f t="shared" si="17"/>
        <v>0</v>
      </c>
      <c r="O48" s="22">
        <f t="shared" si="13"/>
        <v>0</v>
      </c>
      <c r="P48" s="136">
        <v>0</v>
      </c>
      <c r="Q48" s="95"/>
    </row>
    <row r="49" spans="1:17" ht="15">
      <c r="A49" s="109" t="s">
        <v>338</v>
      </c>
      <c r="B49" s="107" t="s">
        <v>120</v>
      </c>
      <c r="C49" s="22">
        <f aca="true" t="shared" si="18" ref="C49:J49">SUM(C44:C48)</f>
        <v>169846.41666666666</v>
      </c>
      <c r="D49" s="22">
        <f t="shared" si="18"/>
        <v>169846.41666666666</v>
      </c>
      <c r="E49" s="22">
        <f t="shared" si="18"/>
        <v>169846.41666666666</v>
      </c>
      <c r="F49" s="22">
        <f t="shared" si="18"/>
        <v>169846.41666666666</v>
      </c>
      <c r="G49" s="22">
        <f t="shared" si="18"/>
        <v>169846.41666666666</v>
      </c>
      <c r="H49" s="22">
        <f t="shared" si="18"/>
        <v>169846.41666666666</v>
      </c>
      <c r="I49" s="22">
        <f t="shared" si="18"/>
        <v>169846.41666666666</v>
      </c>
      <c r="J49" s="22">
        <f t="shared" si="18"/>
        <v>169846.41666666666</v>
      </c>
      <c r="K49" s="22">
        <f>SUM(J44:J48)</f>
        <v>169846.41666666666</v>
      </c>
      <c r="L49" s="22">
        <f>SUM(L44:L48)</f>
        <v>169846.41666666666</v>
      </c>
      <c r="M49" s="22">
        <f>SUM(M44:M48)</f>
        <v>169846.41666666666</v>
      </c>
      <c r="N49" s="22">
        <f>SUM(N44:N48)</f>
        <v>169846.41666666666</v>
      </c>
      <c r="O49" s="22">
        <f>SUM(O44:O48)</f>
        <v>2038157.0000000002</v>
      </c>
      <c r="P49" s="136"/>
      <c r="Q49" s="95"/>
    </row>
    <row r="50" spans="1:17" ht="15">
      <c r="A50" s="112" t="s">
        <v>339</v>
      </c>
      <c r="B50" s="111" t="s">
        <v>121</v>
      </c>
      <c r="C50" s="22">
        <f aca="true" t="shared" si="19" ref="C50:N50">SUM(C29+C32+C40+C43+C49)</f>
        <v>1001388.75</v>
      </c>
      <c r="D50" s="22">
        <f t="shared" si="19"/>
        <v>1001388.75</v>
      </c>
      <c r="E50" s="22">
        <f t="shared" si="19"/>
        <v>1001388.75</v>
      </c>
      <c r="F50" s="22">
        <f t="shared" si="19"/>
        <v>1051388.75</v>
      </c>
      <c r="G50" s="22">
        <f t="shared" si="19"/>
        <v>1051388.75</v>
      </c>
      <c r="H50" s="22">
        <f t="shared" si="19"/>
        <v>1001388.75</v>
      </c>
      <c r="I50" s="22">
        <f t="shared" si="19"/>
        <v>1001388.75</v>
      </c>
      <c r="J50" s="22">
        <f t="shared" si="19"/>
        <v>1001388.75</v>
      </c>
      <c r="K50" s="22">
        <f t="shared" si="19"/>
        <v>1001388.75</v>
      </c>
      <c r="L50" s="22">
        <f t="shared" si="19"/>
        <v>1001388.75</v>
      </c>
      <c r="M50" s="22">
        <f t="shared" si="19"/>
        <v>1001388.75</v>
      </c>
      <c r="N50" s="22">
        <f t="shared" si="19"/>
        <v>1001388.75</v>
      </c>
      <c r="O50" s="22">
        <f aca="true" t="shared" si="20" ref="O50:O70">SUM(C50:N50)</f>
        <v>12116665</v>
      </c>
      <c r="P50" s="136"/>
      <c r="Q50" s="95"/>
    </row>
    <row r="51" spans="1:17" ht="15">
      <c r="A51" s="23" t="s">
        <v>122</v>
      </c>
      <c r="B51" s="103" t="s">
        <v>123</v>
      </c>
      <c r="C51" s="22">
        <f aca="true" t="shared" si="21" ref="C51:N58">$P51/12</f>
        <v>0</v>
      </c>
      <c r="D51" s="22">
        <f t="shared" si="21"/>
        <v>0</v>
      </c>
      <c r="E51" s="22">
        <f t="shared" si="21"/>
        <v>0</v>
      </c>
      <c r="F51" s="22">
        <f t="shared" si="21"/>
        <v>0</v>
      </c>
      <c r="G51" s="22">
        <f t="shared" si="21"/>
        <v>0</v>
      </c>
      <c r="H51" s="22">
        <f t="shared" si="21"/>
        <v>0</v>
      </c>
      <c r="I51" s="22">
        <f t="shared" si="21"/>
        <v>0</v>
      </c>
      <c r="J51" s="22">
        <f t="shared" si="21"/>
        <v>0</v>
      </c>
      <c r="K51" s="22">
        <f t="shared" si="21"/>
        <v>0</v>
      </c>
      <c r="L51" s="22">
        <f t="shared" si="21"/>
        <v>0</v>
      </c>
      <c r="M51" s="22">
        <f t="shared" si="21"/>
        <v>0</v>
      </c>
      <c r="N51" s="22">
        <f t="shared" si="21"/>
        <v>0</v>
      </c>
      <c r="O51" s="22">
        <f t="shared" si="20"/>
        <v>0</v>
      </c>
      <c r="P51" s="136"/>
      <c r="Q51" s="95"/>
    </row>
    <row r="52" spans="1:17" ht="15">
      <c r="A52" s="23" t="s">
        <v>340</v>
      </c>
      <c r="B52" s="103" t="s">
        <v>124</v>
      </c>
      <c r="C52" s="22">
        <f t="shared" si="21"/>
        <v>0</v>
      </c>
      <c r="D52" s="22">
        <f t="shared" si="21"/>
        <v>0</v>
      </c>
      <c r="E52" s="22">
        <f t="shared" si="21"/>
        <v>0</v>
      </c>
      <c r="F52" s="22">
        <f t="shared" si="21"/>
        <v>0</v>
      </c>
      <c r="G52" s="22">
        <f t="shared" si="21"/>
        <v>0</v>
      </c>
      <c r="H52" s="22">
        <f t="shared" si="21"/>
        <v>0</v>
      </c>
      <c r="I52" s="22">
        <f t="shared" si="21"/>
        <v>0</v>
      </c>
      <c r="J52" s="22">
        <f t="shared" si="21"/>
        <v>0</v>
      </c>
      <c r="K52" s="22">
        <f t="shared" si="21"/>
        <v>0</v>
      </c>
      <c r="L52" s="22">
        <f t="shared" si="21"/>
        <v>0</v>
      </c>
      <c r="M52" s="22">
        <f t="shared" si="21"/>
        <v>0</v>
      </c>
      <c r="N52" s="22">
        <f t="shared" si="21"/>
        <v>0</v>
      </c>
      <c r="O52" s="22">
        <f t="shared" si="20"/>
        <v>0</v>
      </c>
      <c r="P52" s="136"/>
      <c r="Q52" s="95"/>
    </row>
    <row r="53" spans="1:17" ht="15">
      <c r="A53" s="114" t="s">
        <v>361</v>
      </c>
      <c r="B53" s="103" t="s">
        <v>125</v>
      </c>
      <c r="C53" s="22">
        <f t="shared" si="21"/>
        <v>0</v>
      </c>
      <c r="D53" s="22">
        <f t="shared" si="21"/>
        <v>0</v>
      </c>
      <c r="E53" s="22">
        <f t="shared" si="21"/>
        <v>0</v>
      </c>
      <c r="F53" s="22">
        <f t="shared" si="21"/>
        <v>0</v>
      </c>
      <c r="G53" s="22">
        <f t="shared" si="21"/>
        <v>0</v>
      </c>
      <c r="H53" s="22">
        <f t="shared" si="21"/>
        <v>0</v>
      </c>
      <c r="I53" s="22">
        <f t="shared" si="21"/>
        <v>0</v>
      </c>
      <c r="J53" s="22">
        <f t="shared" si="21"/>
        <v>0</v>
      </c>
      <c r="K53" s="22">
        <f t="shared" si="21"/>
        <v>0</v>
      </c>
      <c r="L53" s="22">
        <f t="shared" si="21"/>
        <v>0</v>
      </c>
      <c r="M53" s="22">
        <f t="shared" si="21"/>
        <v>0</v>
      </c>
      <c r="N53" s="22">
        <f t="shared" si="21"/>
        <v>0</v>
      </c>
      <c r="O53" s="22">
        <f t="shared" si="20"/>
        <v>0</v>
      </c>
      <c r="P53" s="136"/>
      <c r="Q53" s="95"/>
    </row>
    <row r="54" spans="1:17" ht="15">
      <c r="A54" s="114" t="s">
        <v>362</v>
      </c>
      <c r="B54" s="103" t="s">
        <v>126</v>
      </c>
      <c r="C54" s="22">
        <f t="shared" si="21"/>
        <v>0</v>
      </c>
      <c r="D54" s="22">
        <f t="shared" si="21"/>
        <v>0</v>
      </c>
      <c r="E54" s="22">
        <f t="shared" si="21"/>
        <v>0</v>
      </c>
      <c r="F54" s="22">
        <f t="shared" si="21"/>
        <v>0</v>
      </c>
      <c r="G54" s="22">
        <f t="shared" si="21"/>
        <v>0</v>
      </c>
      <c r="H54" s="22">
        <f t="shared" si="21"/>
        <v>0</v>
      </c>
      <c r="I54" s="22">
        <f t="shared" si="21"/>
        <v>0</v>
      </c>
      <c r="J54" s="22">
        <f t="shared" si="21"/>
        <v>0</v>
      </c>
      <c r="K54" s="22">
        <f t="shared" si="21"/>
        <v>0</v>
      </c>
      <c r="L54" s="22">
        <f t="shared" si="21"/>
        <v>0</v>
      </c>
      <c r="M54" s="22">
        <f t="shared" si="21"/>
        <v>0</v>
      </c>
      <c r="N54" s="22">
        <f t="shared" si="21"/>
        <v>0</v>
      </c>
      <c r="O54" s="22">
        <f t="shared" si="20"/>
        <v>0</v>
      </c>
      <c r="P54" s="136"/>
      <c r="Q54" s="95"/>
    </row>
    <row r="55" spans="1:17" ht="15">
      <c r="A55" s="114" t="s">
        <v>363</v>
      </c>
      <c r="B55" s="103" t="s">
        <v>127</v>
      </c>
      <c r="C55" s="22">
        <f t="shared" si="21"/>
        <v>0</v>
      </c>
      <c r="D55" s="22">
        <f t="shared" si="21"/>
        <v>0</v>
      </c>
      <c r="E55" s="22">
        <f t="shared" si="21"/>
        <v>0</v>
      </c>
      <c r="F55" s="22">
        <f t="shared" si="21"/>
        <v>0</v>
      </c>
      <c r="G55" s="22">
        <f t="shared" si="21"/>
        <v>0</v>
      </c>
      <c r="H55" s="22">
        <f t="shared" si="21"/>
        <v>0</v>
      </c>
      <c r="I55" s="22">
        <f t="shared" si="21"/>
        <v>0</v>
      </c>
      <c r="J55" s="22">
        <f t="shared" si="21"/>
        <v>0</v>
      </c>
      <c r="K55" s="22">
        <f t="shared" si="21"/>
        <v>0</v>
      </c>
      <c r="L55" s="22">
        <f t="shared" si="21"/>
        <v>0</v>
      </c>
      <c r="M55" s="22">
        <f t="shared" si="21"/>
        <v>0</v>
      </c>
      <c r="N55" s="22">
        <f t="shared" si="21"/>
        <v>0</v>
      </c>
      <c r="O55" s="22">
        <f t="shared" si="20"/>
        <v>0</v>
      </c>
      <c r="P55" s="136"/>
      <c r="Q55" s="95"/>
    </row>
    <row r="56" spans="1:17" ht="15">
      <c r="A56" s="23" t="s">
        <v>364</v>
      </c>
      <c r="B56" s="103" t="s">
        <v>128</v>
      </c>
      <c r="C56" s="22">
        <f t="shared" si="21"/>
        <v>0</v>
      </c>
      <c r="D56" s="22">
        <f t="shared" si="21"/>
        <v>0</v>
      </c>
      <c r="E56" s="22">
        <f t="shared" si="21"/>
        <v>0</v>
      </c>
      <c r="F56" s="22">
        <f t="shared" si="21"/>
        <v>0</v>
      </c>
      <c r="G56" s="22">
        <f t="shared" si="21"/>
        <v>0</v>
      </c>
      <c r="H56" s="22">
        <f t="shared" si="21"/>
        <v>0</v>
      </c>
      <c r="I56" s="22">
        <f t="shared" si="21"/>
        <v>0</v>
      </c>
      <c r="J56" s="22">
        <f t="shared" si="21"/>
        <v>0</v>
      </c>
      <c r="K56" s="22">
        <f t="shared" si="21"/>
        <v>0</v>
      </c>
      <c r="L56" s="22">
        <f t="shared" si="21"/>
        <v>0</v>
      </c>
      <c r="M56" s="22">
        <f t="shared" si="21"/>
        <v>0</v>
      </c>
      <c r="N56" s="22">
        <f t="shared" si="21"/>
        <v>0</v>
      </c>
      <c r="O56" s="22">
        <f t="shared" si="20"/>
        <v>0</v>
      </c>
      <c r="P56" s="136"/>
      <c r="Q56" s="95"/>
    </row>
    <row r="57" spans="1:17" ht="15">
      <c r="A57" s="23" t="s">
        <v>365</v>
      </c>
      <c r="B57" s="103" t="s">
        <v>129</v>
      </c>
      <c r="C57" s="22">
        <f t="shared" si="21"/>
        <v>0</v>
      </c>
      <c r="D57" s="22">
        <f t="shared" si="21"/>
        <v>0</v>
      </c>
      <c r="E57" s="22">
        <f t="shared" si="21"/>
        <v>0</v>
      </c>
      <c r="F57" s="22">
        <f t="shared" si="21"/>
        <v>0</v>
      </c>
      <c r="G57" s="22">
        <f t="shared" si="21"/>
        <v>0</v>
      </c>
      <c r="H57" s="22">
        <f t="shared" si="21"/>
        <v>0</v>
      </c>
      <c r="I57" s="22">
        <f t="shared" si="21"/>
        <v>0</v>
      </c>
      <c r="J57" s="22">
        <f t="shared" si="21"/>
        <v>0</v>
      </c>
      <c r="K57" s="22">
        <f t="shared" si="21"/>
        <v>0</v>
      </c>
      <c r="L57" s="22">
        <f t="shared" si="21"/>
        <v>0</v>
      </c>
      <c r="M57" s="22">
        <f t="shared" si="21"/>
        <v>0</v>
      </c>
      <c r="N57" s="22">
        <f t="shared" si="21"/>
        <v>0</v>
      </c>
      <c r="O57" s="22">
        <f t="shared" si="20"/>
        <v>0</v>
      </c>
      <c r="P57" s="136"/>
      <c r="Q57" s="95"/>
    </row>
    <row r="58" spans="1:17" ht="15">
      <c r="A58" s="23" t="s">
        <v>366</v>
      </c>
      <c r="B58" s="103" t="s">
        <v>130</v>
      </c>
      <c r="C58" s="22"/>
      <c r="D58" s="22">
        <f t="shared" si="21"/>
        <v>0</v>
      </c>
      <c r="E58" s="22">
        <f t="shared" si="21"/>
        <v>0</v>
      </c>
      <c r="F58" s="22">
        <f t="shared" si="21"/>
        <v>0</v>
      </c>
      <c r="G58" s="22">
        <f t="shared" si="21"/>
        <v>0</v>
      </c>
      <c r="H58" s="22">
        <f t="shared" si="21"/>
        <v>0</v>
      </c>
      <c r="I58" s="22">
        <f t="shared" si="21"/>
        <v>0</v>
      </c>
      <c r="J58" s="22">
        <f t="shared" si="21"/>
        <v>0</v>
      </c>
      <c r="K58" s="22">
        <f t="shared" si="21"/>
        <v>0</v>
      </c>
      <c r="L58" s="22">
        <f t="shared" si="21"/>
        <v>0</v>
      </c>
      <c r="M58" s="22">
        <f t="shared" si="21"/>
        <v>0</v>
      </c>
      <c r="N58" s="22">
        <f t="shared" si="21"/>
        <v>0</v>
      </c>
      <c r="O58" s="22">
        <f t="shared" si="20"/>
        <v>0</v>
      </c>
      <c r="P58" s="136"/>
      <c r="Q58" s="95"/>
    </row>
    <row r="59" spans="1:17" ht="15">
      <c r="A59" s="115" t="s">
        <v>341</v>
      </c>
      <c r="B59" s="111" t="s">
        <v>131</v>
      </c>
      <c r="C59" s="22">
        <f aca="true" t="shared" si="22" ref="C59:N59">SUM(C51:C58)</f>
        <v>0</v>
      </c>
      <c r="D59" s="22">
        <f t="shared" si="22"/>
        <v>0</v>
      </c>
      <c r="E59" s="22">
        <f t="shared" si="22"/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2">
        <f t="shared" si="22"/>
        <v>0</v>
      </c>
      <c r="K59" s="22">
        <f t="shared" si="22"/>
        <v>0</v>
      </c>
      <c r="L59" s="22">
        <f t="shared" si="22"/>
        <v>0</v>
      </c>
      <c r="M59" s="22">
        <f t="shared" si="22"/>
        <v>0</v>
      </c>
      <c r="N59" s="22">
        <f t="shared" si="22"/>
        <v>0</v>
      </c>
      <c r="O59" s="22">
        <f t="shared" si="20"/>
        <v>0</v>
      </c>
      <c r="P59" s="136"/>
      <c r="Q59" s="95"/>
    </row>
    <row r="60" spans="1:17" ht="15">
      <c r="A60" s="116" t="s">
        <v>367</v>
      </c>
      <c r="B60" s="103" t="s">
        <v>132</v>
      </c>
      <c r="C60" s="22">
        <f aca="true" t="shared" si="23" ref="C60:N72">$P60/12</f>
        <v>0</v>
      </c>
      <c r="D60" s="22">
        <f t="shared" si="23"/>
        <v>0</v>
      </c>
      <c r="E60" s="22">
        <f t="shared" si="23"/>
        <v>0</v>
      </c>
      <c r="F60" s="22">
        <f t="shared" si="23"/>
        <v>0</v>
      </c>
      <c r="G60" s="22">
        <f t="shared" si="23"/>
        <v>0</v>
      </c>
      <c r="H60" s="22">
        <f t="shared" si="23"/>
        <v>0</v>
      </c>
      <c r="I60" s="22">
        <f t="shared" si="23"/>
        <v>0</v>
      </c>
      <c r="J60" s="22">
        <f t="shared" si="23"/>
        <v>0</v>
      </c>
      <c r="K60" s="22">
        <f t="shared" si="23"/>
        <v>0</v>
      </c>
      <c r="L60" s="22">
        <f t="shared" si="23"/>
        <v>0</v>
      </c>
      <c r="M60" s="22">
        <f t="shared" si="23"/>
        <v>0</v>
      </c>
      <c r="N60" s="22">
        <f t="shared" si="23"/>
        <v>0</v>
      </c>
      <c r="O60" s="22">
        <f t="shared" si="20"/>
        <v>0</v>
      </c>
      <c r="P60" s="136"/>
      <c r="Q60" s="95"/>
    </row>
    <row r="61" spans="1:17" ht="15">
      <c r="A61" s="116" t="s">
        <v>133</v>
      </c>
      <c r="B61" s="103" t="s">
        <v>134</v>
      </c>
      <c r="C61" s="22">
        <f t="shared" si="23"/>
        <v>0</v>
      </c>
      <c r="D61" s="22">
        <f t="shared" si="23"/>
        <v>0</v>
      </c>
      <c r="E61" s="22">
        <f t="shared" si="23"/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2">
        <f t="shared" si="23"/>
        <v>0</v>
      </c>
      <c r="K61" s="22">
        <f t="shared" si="23"/>
        <v>0</v>
      </c>
      <c r="L61" s="22">
        <f t="shared" si="23"/>
        <v>0</v>
      </c>
      <c r="M61" s="22">
        <f t="shared" si="23"/>
        <v>0</v>
      </c>
      <c r="N61" s="22">
        <f t="shared" si="23"/>
        <v>0</v>
      </c>
      <c r="O61" s="22">
        <f t="shared" si="20"/>
        <v>0</v>
      </c>
      <c r="P61" s="136"/>
      <c r="Q61" s="95"/>
    </row>
    <row r="62" spans="1:17" ht="30">
      <c r="A62" s="116" t="s">
        <v>135</v>
      </c>
      <c r="B62" s="103" t="s">
        <v>136</v>
      </c>
      <c r="C62" s="22">
        <f t="shared" si="23"/>
        <v>0</v>
      </c>
      <c r="D62" s="22">
        <f t="shared" si="23"/>
        <v>0</v>
      </c>
      <c r="E62" s="22">
        <f t="shared" si="23"/>
        <v>0</v>
      </c>
      <c r="F62" s="22">
        <f t="shared" si="23"/>
        <v>0</v>
      </c>
      <c r="G62" s="22">
        <f t="shared" si="23"/>
        <v>0</v>
      </c>
      <c r="H62" s="22">
        <f t="shared" si="23"/>
        <v>0</v>
      </c>
      <c r="I62" s="22">
        <f t="shared" si="23"/>
        <v>0</v>
      </c>
      <c r="J62" s="22">
        <f t="shared" si="23"/>
        <v>0</v>
      </c>
      <c r="K62" s="22">
        <f t="shared" si="23"/>
        <v>0</v>
      </c>
      <c r="L62" s="22">
        <f t="shared" si="23"/>
        <v>0</v>
      </c>
      <c r="M62" s="22">
        <f t="shared" si="23"/>
        <v>0</v>
      </c>
      <c r="N62" s="22">
        <f t="shared" si="23"/>
        <v>0</v>
      </c>
      <c r="O62" s="22">
        <f t="shared" si="20"/>
        <v>0</v>
      </c>
      <c r="P62" s="136"/>
      <c r="Q62" s="95"/>
    </row>
    <row r="63" spans="1:17" ht="15">
      <c r="A63" s="116" t="s">
        <v>342</v>
      </c>
      <c r="B63" s="103" t="s">
        <v>137</v>
      </c>
      <c r="C63" s="22">
        <f t="shared" si="23"/>
        <v>0</v>
      </c>
      <c r="D63" s="22">
        <f t="shared" si="23"/>
        <v>0</v>
      </c>
      <c r="E63" s="22">
        <f t="shared" si="23"/>
        <v>0</v>
      </c>
      <c r="F63" s="22">
        <f t="shared" si="23"/>
        <v>0</v>
      </c>
      <c r="G63" s="22">
        <f t="shared" si="23"/>
        <v>0</v>
      </c>
      <c r="H63" s="22">
        <f t="shared" si="23"/>
        <v>0</v>
      </c>
      <c r="I63" s="22">
        <f t="shared" si="23"/>
        <v>0</v>
      </c>
      <c r="J63" s="22">
        <f t="shared" si="23"/>
        <v>0</v>
      </c>
      <c r="K63" s="22">
        <f t="shared" si="23"/>
        <v>0</v>
      </c>
      <c r="L63" s="22">
        <f t="shared" si="23"/>
        <v>0</v>
      </c>
      <c r="M63" s="22">
        <f t="shared" si="23"/>
        <v>0</v>
      </c>
      <c r="N63" s="22">
        <f t="shared" si="23"/>
        <v>0</v>
      </c>
      <c r="O63" s="22">
        <f t="shared" si="20"/>
        <v>0</v>
      </c>
      <c r="P63" s="136"/>
      <c r="Q63" s="95"/>
    </row>
    <row r="64" spans="1:17" ht="15">
      <c r="A64" s="116" t="s">
        <v>368</v>
      </c>
      <c r="B64" s="103" t="s">
        <v>138</v>
      </c>
      <c r="C64" s="22">
        <f t="shared" si="23"/>
        <v>0</v>
      </c>
      <c r="D64" s="22">
        <f t="shared" si="23"/>
        <v>0</v>
      </c>
      <c r="E64" s="22">
        <f t="shared" si="23"/>
        <v>0</v>
      </c>
      <c r="F64" s="22">
        <f t="shared" si="23"/>
        <v>0</v>
      </c>
      <c r="G64" s="22">
        <f t="shared" si="23"/>
        <v>0</v>
      </c>
      <c r="H64" s="22">
        <f t="shared" si="23"/>
        <v>0</v>
      </c>
      <c r="I64" s="22">
        <f t="shared" si="23"/>
        <v>0</v>
      </c>
      <c r="J64" s="22">
        <f t="shared" si="23"/>
        <v>0</v>
      </c>
      <c r="K64" s="22">
        <f t="shared" si="23"/>
        <v>0</v>
      </c>
      <c r="L64" s="22">
        <f t="shared" si="23"/>
        <v>0</v>
      </c>
      <c r="M64" s="22">
        <f t="shared" si="23"/>
        <v>0</v>
      </c>
      <c r="N64" s="22">
        <f t="shared" si="23"/>
        <v>0</v>
      </c>
      <c r="O64" s="22">
        <f t="shared" si="20"/>
        <v>0</v>
      </c>
      <c r="P64" s="136"/>
      <c r="Q64" s="95"/>
    </row>
    <row r="65" spans="1:17" ht="15">
      <c r="A65" s="116" t="s">
        <v>343</v>
      </c>
      <c r="B65" s="103" t="s">
        <v>139</v>
      </c>
      <c r="C65" s="22">
        <f t="shared" si="23"/>
        <v>0</v>
      </c>
      <c r="D65" s="22">
        <f t="shared" si="23"/>
        <v>0</v>
      </c>
      <c r="E65" s="22">
        <f t="shared" si="23"/>
        <v>0</v>
      </c>
      <c r="F65" s="22">
        <f t="shared" si="23"/>
        <v>0</v>
      </c>
      <c r="G65" s="22">
        <f t="shared" si="23"/>
        <v>0</v>
      </c>
      <c r="H65" s="22">
        <f t="shared" si="23"/>
        <v>0</v>
      </c>
      <c r="I65" s="22">
        <f t="shared" si="23"/>
        <v>0</v>
      </c>
      <c r="J65" s="22">
        <f t="shared" si="23"/>
        <v>0</v>
      </c>
      <c r="K65" s="22">
        <f t="shared" si="23"/>
        <v>0</v>
      </c>
      <c r="L65" s="22">
        <f t="shared" si="23"/>
        <v>0</v>
      </c>
      <c r="M65" s="22">
        <f t="shared" si="23"/>
        <v>0</v>
      </c>
      <c r="N65" s="22">
        <f t="shared" si="23"/>
        <v>0</v>
      </c>
      <c r="O65" s="22">
        <f t="shared" si="20"/>
        <v>0</v>
      </c>
      <c r="P65" s="136"/>
      <c r="Q65" s="95"/>
    </row>
    <row r="66" spans="1:17" ht="30">
      <c r="A66" s="116" t="s">
        <v>369</v>
      </c>
      <c r="B66" s="103" t="s">
        <v>140</v>
      </c>
      <c r="C66" s="22">
        <f t="shared" si="23"/>
        <v>0</v>
      </c>
      <c r="D66" s="22">
        <f t="shared" si="23"/>
        <v>0</v>
      </c>
      <c r="E66" s="22">
        <f t="shared" si="23"/>
        <v>0</v>
      </c>
      <c r="F66" s="22">
        <f t="shared" si="23"/>
        <v>0</v>
      </c>
      <c r="G66" s="22">
        <f t="shared" si="23"/>
        <v>0</v>
      </c>
      <c r="H66" s="22">
        <f t="shared" si="23"/>
        <v>0</v>
      </c>
      <c r="I66" s="22">
        <f t="shared" si="23"/>
        <v>0</v>
      </c>
      <c r="J66" s="22">
        <f t="shared" si="23"/>
        <v>0</v>
      </c>
      <c r="K66" s="22">
        <f t="shared" si="23"/>
        <v>0</v>
      </c>
      <c r="L66" s="22">
        <f t="shared" si="23"/>
        <v>0</v>
      </c>
      <c r="M66" s="22">
        <f t="shared" si="23"/>
        <v>0</v>
      </c>
      <c r="N66" s="22">
        <f t="shared" si="23"/>
        <v>0</v>
      </c>
      <c r="O66" s="22">
        <f t="shared" si="20"/>
        <v>0</v>
      </c>
      <c r="P66" s="136"/>
      <c r="Q66" s="95"/>
    </row>
    <row r="67" spans="1:17" ht="15">
      <c r="A67" s="116" t="s">
        <v>370</v>
      </c>
      <c r="B67" s="103" t="s">
        <v>141</v>
      </c>
      <c r="C67" s="22">
        <f t="shared" si="23"/>
        <v>0</v>
      </c>
      <c r="D67" s="22">
        <f t="shared" si="23"/>
        <v>0</v>
      </c>
      <c r="E67" s="22">
        <f t="shared" si="23"/>
        <v>0</v>
      </c>
      <c r="F67" s="22">
        <f t="shared" si="23"/>
        <v>0</v>
      </c>
      <c r="G67" s="22">
        <f t="shared" si="23"/>
        <v>0</v>
      </c>
      <c r="H67" s="22">
        <f t="shared" si="23"/>
        <v>0</v>
      </c>
      <c r="I67" s="22">
        <f t="shared" si="23"/>
        <v>0</v>
      </c>
      <c r="J67" s="22">
        <f t="shared" si="23"/>
        <v>0</v>
      </c>
      <c r="K67" s="22">
        <f t="shared" si="23"/>
        <v>0</v>
      </c>
      <c r="L67" s="22">
        <f t="shared" si="23"/>
        <v>0</v>
      </c>
      <c r="M67" s="22"/>
      <c r="N67" s="22">
        <f t="shared" si="23"/>
        <v>0</v>
      </c>
      <c r="O67" s="22">
        <f t="shared" si="20"/>
        <v>0</v>
      </c>
      <c r="P67" s="136"/>
      <c r="Q67" s="95"/>
    </row>
    <row r="68" spans="1:17" ht="15">
      <c r="A68" s="116" t="s">
        <v>142</v>
      </c>
      <c r="B68" s="103" t="s">
        <v>143</v>
      </c>
      <c r="C68" s="22">
        <f t="shared" si="23"/>
        <v>0</v>
      </c>
      <c r="D68" s="22">
        <f t="shared" si="23"/>
        <v>0</v>
      </c>
      <c r="E68" s="22">
        <f t="shared" si="23"/>
        <v>0</v>
      </c>
      <c r="F68" s="22">
        <f t="shared" si="23"/>
        <v>0</v>
      </c>
      <c r="G68" s="22">
        <f t="shared" si="23"/>
        <v>0</v>
      </c>
      <c r="H68" s="22">
        <f t="shared" si="23"/>
        <v>0</v>
      </c>
      <c r="I68" s="22">
        <f t="shared" si="23"/>
        <v>0</v>
      </c>
      <c r="J68" s="22">
        <f t="shared" si="23"/>
        <v>0</v>
      </c>
      <c r="K68" s="22">
        <f t="shared" si="23"/>
        <v>0</v>
      </c>
      <c r="L68" s="22">
        <f t="shared" si="23"/>
        <v>0</v>
      </c>
      <c r="M68" s="22">
        <f t="shared" si="23"/>
        <v>0</v>
      </c>
      <c r="N68" s="22">
        <f t="shared" si="23"/>
        <v>0</v>
      </c>
      <c r="O68" s="22">
        <f t="shared" si="20"/>
        <v>0</v>
      </c>
      <c r="P68" s="136"/>
      <c r="Q68" s="95"/>
    </row>
    <row r="69" spans="1:17" ht="15">
      <c r="A69" s="117" t="s">
        <v>144</v>
      </c>
      <c r="B69" s="103" t="s">
        <v>145</v>
      </c>
      <c r="C69" s="22">
        <f t="shared" si="23"/>
        <v>0</v>
      </c>
      <c r="D69" s="22">
        <f t="shared" si="23"/>
        <v>0</v>
      </c>
      <c r="E69" s="22">
        <f t="shared" si="23"/>
        <v>0</v>
      </c>
      <c r="F69" s="22">
        <f t="shared" si="23"/>
        <v>0</v>
      </c>
      <c r="G69" s="22">
        <f t="shared" si="23"/>
        <v>0</v>
      </c>
      <c r="H69" s="22">
        <f t="shared" si="23"/>
        <v>0</v>
      </c>
      <c r="I69" s="22">
        <f t="shared" si="23"/>
        <v>0</v>
      </c>
      <c r="J69" s="22">
        <f t="shared" si="23"/>
        <v>0</v>
      </c>
      <c r="K69" s="22">
        <f t="shared" si="23"/>
        <v>0</v>
      </c>
      <c r="L69" s="22">
        <f t="shared" si="23"/>
        <v>0</v>
      </c>
      <c r="M69" s="22">
        <f t="shared" si="23"/>
        <v>0</v>
      </c>
      <c r="N69" s="22">
        <f t="shared" si="23"/>
        <v>0</v>
      </c>
      <c r="O69" s="22">
        <f t="shared" si="20"/>
        <v>0</v>
      </c>
      <c r="P69" s="136"/>
      <c r="Q69" s="95"/>
    </row>
    <row r="70" spans="1:17" ht="15">
      <c r="A70" s="116" t="s">
        <v>371</v>
      </c>
      <c r="B70" s="103" t="s">
        <v>147</v>
      </c>
      <c r="C70" s="22">
        <f t="shared" si="23"/>
        <v>0</v>
      </c>
      <c r="D70" s="22">
        <f t="shared" si="23"/>
        <v>0</v>
      </c>
      <c r="E70" s="22">
        <f t="shared" si="23"/>
        <v>0</v>
      </c>
      <c r="F70" s="22">
        <f t="shared" si="23"/>
        <v>0</v>
      </c>
      <c r="G70" s="22">
        <f t="shared" si="23"/>
        <v>0</v>
      </c>
      <c r="H70" s="22">
        <f t="shared" si="23"/>
        <v>0</v>
      </c>
      <c r="I70" s="22">
        <f t="shared" si="23"/>
        <v>0</v>
      </c>
      <c r="J70" s="22">
        <f t="shared" si="23"/>
        <v>0</v>
      </c>
      <c r="K70" s="22">
        <f t="shared" si="23"/>
        <v>0</v>
      </c>
      <c r="L70" s="22">
        <f t="shared" si="23"/>
        <v>0</v>
      </c>
      <c r="M70" s="22">
        <f t="shared" si="23"/>
        <v>0</v>
      </c>
      <c r="N70" s="22">
        <f t="shared" si="23"/>
        <v>0</v>
      </c>
      <c r="O70" s="22">
        <f t="shared" si="20"/>
        <v>0</v>
      </c>
      <c r="P70" s="136"/>
      <c r="Q70" s="95"/>
    </row>
    <row r="71" spans="1:17" ht="15">
      <c r="A71" s="117" t="s">
        <v>20</v>
      </c>
      <c r="B71" s="103" t="s">
        <v>148</v>
      </c>
      <c r="C71" s="22">
        <f t="shared" si="23"/>
        <v>0</v>
      </c>
      <c r="D71" s="22">
        <f t="shared" si="23"/>
        <v>0</v>
      </c>
      <c r="E71" s="22">
        <f t="shared" si="23"/>
        <v>0</v>
      </c>
      <c r="F71" s="22">
        <f t="shared" si="23"/>
        <v>0</v>
      </c>
      <c r="G71" s="22">
        <f t="shared" si="23"/>
        <v>0</v>
      </c>
      <c r="H71" s="22">
        <f t="shared" si="23"/>
        <v>0</v>
      </c>
      <c r="I71" s="22">
        <f t="shared" si="23"/>
        <v>0</v>
      </c>
      <c r="J71" s="22">
        <f t="shared" si="23"/>
        <v>0</v>
      </c>
      <c r="K71" s="22">
        <f t="shared" si="23"/>
        <v>0</v>
      </c>
      <c r="L71" s="22">
        <f t="shared" si="23"/>
        <v>0</v>
      </c>
      <c r="M71" s="22">
        <f t="shared" si="23"/>
        <v>0</v>
      </c>
      <c r="N71" s="22">
        <f t="shared" si="23"/>
        <v>0</v>
      </c>
      <c r="O71" s="22">
        <f aca="true" t="shared" si="24" ref="O71:O134">SUM(C71:N71)</f>
        <v>0</v>
      </c>
      <c r="P71" s="136"/>
      <c r="Q71" s="95"/>
    </row>
    <row r="72" spans="1:17" ht="15">
      <c r="A72" s="117" t="s">
        <v>21</v>
      </c>
      <c r="B72" s="103" t="s">
        <v>148</v>
      </c>
      <c r="C72" s="22">
        <f t="shared" si="23"/>
        <v>0</v>
      </c>
      <c r="D72" s="22">
        <f t="shared" si="23"/>
        <v>0</v>
      </c>
      <c r="E72" s="22">
        <f t="shared" si="23"/>
        <v>0</v>
      </c>
      <c r="F72" s="22">
        <f t="shared" si="23"/>
        <v>0</v>
      </c>
      <c r="G72" s="22">
        <f t="shared" si="23"/>
        <v>0</v>
      </c>
      <c r="H72" s="22">
        <f t="shared" si="23"/>
        <v>0</v>
      </c>
      <c r="I72" s="22">
        <f t="shared" si="23"/>
        <v>0</v>
      </c>
      <c r="J72" s="22">
        <f t="shared" si="23"/>
        <v>0</v>
      </c>
      <c r="K72" s="22">
        <f t="shared" si="23"/>
        <v>0</v>
      </c>
      <c r="L72" s="22">
        <f t="shared" si="23"/>
        <v>0</v>
      </c>
      <c r="M72" s="22">
        <f t="shared" si="23"/>
        <v>0</v>
      </c>
      <c r="N72" s="22">
        <f t="shared" si="23"/>
        <v>0</v>
      </c>
      <c r="O72" s="22">
        <f t="shared" si="24"/>
        <v>0</v>
      </c>
      <c r="P72" s="136"/>
      <c r="Q72" s="95"/>
    </row>
    <row r="73" spans="1:17" ht="15">
      <c r="A73" s="115" t="s">
        <v>344</v>
      </c>
      <c r="B73" s="111" t="s">
        <v>149</v>
      </c>
      <c r="C73" s="22">
        <f aca="true" t="shared" si="25" ref="C73:O73">SUM(C65:C72)</f>
        <v>0</v>
      </c>
      <c r="D73" s="22">
        <f t="shared" si="25"/>
        <v>0</v>
      </c>
      <c r="E73" s="22">
        <f t="shared" si="25"/>
        <v>0</v>
      </c>
      <c r="F73" s="22">
        <f t="shared" si="25"/>
        <v>0</v>
      </c>
      <c r="G73" s="22">
        <f t="shared" si="25"/>
        <v>0</v>
      </c>
      <c r="H73" s="22">
        <f t="shared" si="25"/>
        <v>0</v>
      </c>
      <c r="I73" s="22">
        <f t="shared" si="25"/>
        <v>0</v>
      </c>
      <c r="J73" s="22">
        <f t="shared" si="25"/>
        <v>0</v>
      </c>
      <c r="K73" s="22">
        <f t="shared" si="25"/>
        <v>0</v>
      </c>
      <c r="L73" s="22">
        <f t="shared" si="25"/>
        <v>0</v>
      </c>
      <c r="M73" s="22">
        <f t="shared" si="25"/>
        <v>0</v>
      </c>
      <c r="N73" s="22">
        <f t="shared" si="25"/>
        <v>0</v>
      </c>
      <c r="O73" s="22">
        <f t="shared" si="25"/>
        <v>0</v>
      </c>
      <c r="P73" s="136"/>
      <c r="Q73" s="95"/>
    </row>
    <row r="74" spans="1:17" ht="15.75">
      <c r="A74" s="118" t="s">
        <v>10</v>
      </c>
      <c r="B74" s="11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>
        <f t="shared" si="24"/>
        <v>0</v>
      </c>
      <c r="P74" s="136"/>
      <c r="Q74" s="95"/>
    </row>
    <row r="75" spans="1:17" ht="15">
      <c r="A75" s="108" t="s">
        <v>150</v>
      </c>
      <c r="B75" s="103" t="s">
        <v>151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>
        <f t="shared" si="24"/>
        <v>0</v>
      </c>
      <c r="P75" s="136"/>
      <c r="Q75" s="95"/>
    </row>
    <row r="76" spans="1:17" ht="15">
      <c r="A76" s="108" t="s">
        <v>372</v>
      </c>
      <c r="B76" s="103" t="s">
        <v>152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>
        <f t="shared" si="24"/>
        <v>0</v>
      </c>
      <c r="P76" s="136"/>
      <c r="Q76" s="95"/>
    </row>
    <row r="77" spans="1:17" ht="15">
      <c r="A77" s="108" t="s">
        <v>153</v>
      </c>
      <c r="B77" s="103" t="s">
        <v>154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>
        <f t="shared" si="24"/>
        <v>0</v>
      </c>
      <c r="P77" s="136"/>
      <c r="Q77" s="95"/>
    </row>
    <row r="78" spans="1:17" ht="15">
      <c r="A78" s="108" t="s">
        <v>155</v>
      </c>
      <c r="B78" s="103" t="s">
        <v>156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136"/>
      <c r="Q78" s="95"/>
    </row>
    <row r="79" spans="1:17" ht="15">
      <c r="A79" s="108" t="s">
        <v>157</v>
      </c>
      <c r="B79" s="103" t="s">
        <v>158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>
        <f t="shared" si="24"/>
        <v>0</v>
      </c>
      <c r="P79" s="136"/>
      <c r="Q79" s="95"/>
    </row>
    <row r="80" spans="1:17" ht="15">
      <c r="A80" s="108" t="s">
        <v>159</v>
      </c>
      <c r="B80" s="103" t="s">
        <v>160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>
        <f t="shared" si="24"/>
        <v>0</v>
      </c>
      <c r="P80" s="136"/>
      <c r="Q80" s="95"/>
    </row>
    <row r="81" spans="1:17" ht="15">
      <c r="A81" s="108" t="s">
        <v>161</v>
      </c>
      <c r="B81" s="103" t="s">
        <v>162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>
        <f>SUM(C81:N81)</f>
        <v>0</v>
      </c>
      <c r="P81" s="136"/>
      <c r="Q81" s="95"/>
    </row>
    <row r="82" spans="1:17" ht="15">
      <c r="A82" s="119" t="s">
        <v>345</v>
      </c>
      <c r="B82" s="111" t="s">
        <v>163</v>
      </c>
      <c r="C82" s="22">
        <f>SUM(C75:C81)</f>
        <v>0</v>
      </c>
      <c r="D82" s="22">
        <f aca="true" t="shared" si="26" ref="D82:N82">SUM(D75:D81)</f>
        <v>0</v>
      </c>
      <c r="E82" s="22">
        <f t="shared" si="26"/>
        <v>0</v>
      </c>
      <c r="F82" s="22">
        <f t="shared" si="26"/>
        <v>0</v>
      </c>
      <c r="G82" s="22">
        <f>SUM(G75:G81)</f>
        <v>0</v>
      </c>
      <c r="H82" s="22">
        <f t="shared" si="26"/>
        <v>0</v>
      </c>
      <c r="I82" s="22">
        <f t="shared" si="26"/>
        <v>0</v>
      </c>
      <c r="J82" s="22">
        <f t="shared" si="26"/>
        <v>0</v>
      </c>
      <c r="K82" s="22">
        <f t="shared" si="26"/>
        <v>0</v>
      </c>
      <c r="L82" s="22">
        <f t="shared" si="26"/>
        <v>0</v>
      </c>
      <c r="M82" s="22">
        <f t="shared" si="26"/>
        <v>0</v>
      </c>
      <c r="N82" s="22">
        <f t="shared" si="26"/>
        <v>0</v>
      </c>
      <c r="O82" s="22">
        <f>SUM(C82:N82)</f>
        <v>0</v>
      </c>
      <c r="P82" s="136"/>
      <c r="Q82" s="95"/>
    </row>
    <row r="83" spans="1:17" ht="15">
      <c r="A83" s="23" t="s">
        <v>164</v>
      </c>
      <c r="B83" s="103" t="s">
        <v>165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>
        <f>SUM(C83:N83)</f>
        <v>0</v>
      </c>
      <c r="P83" s="136"/>
      <c r="Q83" s="95"/>
    </row>
    <row r="84" spans="1:17" ht="15">
      <c r="A84" s="23" t="s">
        <v>166</v>
      </c>
      <c r="B84" s="103" t="s">
        <v>167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>
        <f t="shared" si="24"/>
        <v>0</v>
      </c>
      <c r="P84" s="136"/>
      <c r="Q84" s="95"/>
    </row>
    <row r="85" spans="1:17" ht="15">
      <c r="A85" s="23" t="s">
        <v>168</v>
      </c>
      <c r="B85" s="103" t="s">
        <v>169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>
        <f t="shared" si="24"/>
        <v>0</v>
      </c>
      <c r="P85" s="136"/>
      <c r="Q85" s="95"/>
    </row>
    <row r="86" spans="1:17" ht="15">
      <c r="A86" s="23" t="s">
        <v>170</v>
      </c>
      <c r="B86" s="103" t="s">
        <v>171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>
        <f>SUM(C86:N86)</f>
        <v>0</v>
      </c>
      <c r="P86" s="136"/>
      <c r="Q86" s="95"/>
    </row>
    <row r="87" spans="1:17" ht="15">
      <c r="A87" s="115" t="s">
        <v>346</v>
      </c>
      <c r="B87" s="111" t="s">
        <v>172</v>
      </c>
      <c r="C87" s="22">
        <f>SUM(C83:C86)</f>
        <v>0</v>
      </c>
      <c r="D87" s="22">
        <f aca="true" t="shared" si="27" ref="D87:N87">SUM(D83:D86)</f>
        <v>0</v>
      </c>
      <c r="E87" s="22">
        <f t="shared" si="27"/>
        <v>0</v>
      </c>
      <c r="F87" s="22">
        <f t="shared" si="27"/>
        <v>0</v>
      </c>
      <c r="G87" s="22">
        <f>SUM(G83:G86)</f>
        <v>0</v>
      </c>
      <c r="H87" s="22">
        <f t="shared" si="27"/>
        <v>0</v>
      </c>
      <c r="I87" s="22">
        <f t="shared" si="27"/>
        <v>0</v>
      </c>
      <c r="J87" s="22">
        <f t="shared" si="27"/>
        <v>0</v>
      </c>
      <c r="K87" s="22">
        <f>SUM(K83:K86)</f>
        <v>0</v>
      </c>
      <c r="L87" s="22">
        <f t="shared" si="27"/>
        <v>0</v>
      </c>
      <c r="M87" s="22">
        <f>SUM(M83:M86)</f>
        <v>0</v>
      </c>
      <c r="N87" s="22">
        <f t="shared" si="27"/>
        <v>0</v>
      </c>
      <c r="O87" s="22">
        <f>SUM(C87:N87)</f>
        <v>0</v>
      </c>
      <c r="P87" s="136"/>
      <c r="Q87" s="95"/>
    </row>
    <row r="88" spans="1:17" ht="30">
      <c r="A88" s="23" t="s">
        <v>173</v>
      </c>
      <c r="B88" s="103" t="s">
        <v>174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>
        <f t="shared" si="24"/>
        <v>0</v>
      </c>
      <c r="P88" s="136"/>
      <c r="Q88" s="95"/>
    </row>
    <row r="89" spans="1:17" ht="30">
      <c r="A89" s="23" t="s">
        <v>373</v>
      </c>
      <c r="B89" s="103" t="s">
        <v>175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>
        <f t="shared" si="24"/>
        <v>0</v>
      </c>
      <c r="P89" s="136"/>
      <c r="Q89" s="95"/>
    </row>
    <row r="90" spans="1:17" ht="30">
      <c r="A90" s="23" t="s">
        <v>374</v>
      </c>
      <c r="B90" s="103" t="s">
        <v>176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>
        <f t="shared" si="24"/>
        <v>0</v>
      </c>
      <c r="P90" s="136"/>
      <c r="Q90" s="95"/>
    </row>
    <row r="91" spans="1:17" ht="15">
      <c r="A91" s="23" t="s">
        <v>375</v>
      </c>
      <c r="B91" s="103" t="s">
        <v>177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>
        <f t="shared" si="24"/>
        <v>0</v>
      </c>
      <c r="P91" s="136"/>
      <c r="Q91" s="95"/>
    </row>
    <row r="92" spans="1:17" ht="30">
      <c r="A92" s="23" t="s">
        <v>376</v>
      </c>
      <c r="B92" s="103" t="s">
        <v>178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f t="shared" si="24"/>
        <v>0</v>
      </c>
      <c r="P92" s="136"/>
      <c r="Q92" s="95"/>
    </row>
    <row r="93" spans="1:17" ht="30">
      <c r="A93" s="23" t="s">
        <v>377</v>
      </c>
      <c r="B93" s="103" t="s">
        <v>179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>
        <f t="shared" si="24"/>
        <v>0</v>
      </c>
      <c r="P93" s="136"/>
      <c r="Q93" s="95"/>
    </row>
    <row r="94" spans="1:17" ht="15">
      <c r="A94" s="23" t="s">
        <v>180</v>
      </c>
      <c r="B94" s="103" t="s">
        <v>181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>
        <f t="shared" si="24"/>
        <v>0</v>
      </c>
      <c r="P94" s="136"/>
      <c r="Q94" s="95"/>
    </row>
    <row r="95" spans="1:17" ht="15">
      <c r="A95" s="23" t="s">
        <v>378</v>
      </c>
      <c r="B95" s="103" t="s">
        <v>182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>
        <f t="shared" si="24"/>
        <v>0</v>
      </c>
      <c r="P95" s="136"/>
      <c r="Q95" s="95"/>
    </row>
    <row r="96" spans="1:17" ht="15">
      <c r="A96" s="115" t="s">
        <v>347</v>
      </c>
      <c r="B96" s="111" t="s">
        <v>183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>
        <f t="shared" si="24"/>
        <v>0</v>
      </c>
      <c r="P96" s="136"/>
      <c r="Q96" s="95"/>
    </row>
    <row r="97" spans="1:17" ht="15.75">
      <c r="A97" s="118" t="s">
        <v>9</v>
      </c>
      <c r="B97" s="11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>
        <f t="shared" si="24"/>
        <v>0</v>
      </c>
      <c r="P97" s="136"/>
      <c r="Q97" s="95"/>
    </row>
    <row r="98" spans="1:17" ht="15.75">
      <c r="A98" s="120" t="s">
        <v>386</v>
      </c>
      <c r="B98" s="121" t="s">
        <v>184</v>
      </c>
      <c r="C98" s="22">
        <f aca="true" t="shared" si="28" ref="C98:N98">SUM(C82+C73+C59+C50+C25+C24+C87)</f>
        <v>5891485.5</v>
      </c>
      <c r="D98" s="22">
        <f t="shared" si="28"/>
        <v>5891485.5</v>
      </c>
      <c r="E98" s="22">
        <f t="shared" si="28"/>
        <v>5891485.5</v>
      </c>
      <c r="F98" s="22">
        <f t="shared" si="28"/>
        <v>5941485.5</v>
      </c>
      <c r="G98" s="22">
        <f t="shared" si="28"/>
        <v>5941485.5</v>
      </c>
      <c r="H98" s="22">
        <f t="shared" si="28"/>
        <v>5891485.5</v>
      </c>
      <c r="I98" s="22">
        <f t="shared" si="28"/>
        <v>5891485.5</v>
      </c>
      <c r="J98" s="22">
        <f t="shared" si="28"/>
        <v>5891485.5</v>
      </c>
      <c r="K98" s="22">
        <f t="shared" si="28"/>
        <v>5891485.5</v>
      </c>
      <c r="L98" s="22">
        <f t="shared" si="28"/>
        <v>5891485.5</v>
      </c>
      <c r="M98" s="22">
        <f t="shared" si="28"/>
        <v>5891485.5</v>
      </c>
      <c r="N98" s="22">
        <f t="shared" si="28"/>
        <v>5891485.5</v>
      </c>
      <c r="O98" s="22">
        <f>SUM(C98:N99)</f>
        <v>70797826</v>
      </c>
      <c r="P98" s="136"/>
      <c r="Q98" s="95"/>
    </row>
    <row r="99" spans="1:17" ht="15">
      <c r="A99" s="23" t="s">
        <v>379</v>
      </c>
      <c r="B99" s="105" t="s">
        <v>185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>
        <f t="shared" si="24"/>
        <v>0</v>
      </c>
      <c r="P99" s="136"/>
      <c r="Q99" s="95"/>
    </row>
    <row r="100" spans="1:17" ht="15">
      <c r="A100" s="23" t="s">
        <v>186</v>
      </c>
      <c r="B100" s="105" t="s">
        <v>187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>
        <f t="shared" si="24"/>
        <v>0</v>
      </c>
      <c r="P100" s="136"/>
      <c r="Q100" s="95"/>
    </row>
    <row r="101" spans="1:17" ht="15">
      <c r="A101" s="23" t="s">
        <v>380</v>
      </c>
      <c r="B101" s="105" t="s">
        <v>188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>
        <f t="shared" si="24"/>
        <v>0</v>
      </c>
      <c r="P101" s="136"/>
      <c r="Q101" s="95"/>
    </row>
    <row r="102" spans="1:17" ht="15">
      <c r="A102" s="122" t="s">
        <v>348</v>
      </c>
      <c r="B102" s="109" t="s">
        <v>189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>
        <f t="shared" si="24"/>
        <v>0</v>
      </c>
      <c r="P102" s="136"/>
      <c r="Q102" s="95"/>
    </row>
    <row r="103" spans="1:17" ht="15">
      <c r="A103" s="123" t="s">
        <v>381</v>
      </c>
      <c r="B103" s="105" t="s">
        <v>190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>
        <f t="shared" si="24"/>
        <v>0</v>
      </c>
      <c r="P103" s="136"/>
      <c r="Q103" s="95"/>
    </row>
    <row r="104" spans="1:17" ht="15">
      <c r="A104" s="123" t="s">
        <v>351</v>
      </c>
      <c r="B104" s="105" t="s">
        <v>191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>
        <f t="shared" si="24"/>
        <v>0</v>
      </c>
      <c r="P104" s="136"/>
      <c r="Q104" s="95"/>
    </row>
    <row r="105" spans="1:17" ht="15">
      <c r="A105" s="23" t="s">
        <v>192</v>
      </c>
      <c r="B105" s="105" t="s">
        <v>193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>
        <f t="shared" si="24"/>
        <v>0</v>
      </c>
      <c r="P105" s="136"/>
      <c r="Q105" s="95"/>
    </row>
    <row r="106" spans="1:17" ht="15">
      <c r="A106" s="23" t="s">
        <v>382</v>
      </c>
      <c r="B106" s="105" t="s">
        <v>194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>
        <f t="shared" si="24"/>
        <v>0</v>
      </c>
      <c r="P106" s="136"/>
      <c r="Q106" s="95"/>
    </row>
    <row r="107" spans="1:17" ht="15">
      <c r="A107" s="124" t="s">
        <v>349</v>
      </c>
      <c r="B107" s="109" t="s">
        <v>195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>
        <f t="shared" si="24"/>
        <v>0</v>
      </c>
      <c r="P107" s="136"/>
      <c r="Q107" s="95"/>
    </row>
    <row r="108" spans="1:17" ht="15">
      <c r="A108" s="123" t="s">
        <v>196</v>
      </c>
      <c r="B108" s="105" t="s">
        <v>197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>
        <f t="shared" si="24"/>
        <v>0</v>
      </c>
      <c r="P108" s="136"/>
      <c r="Q108" s="95"/>
    </row>
    <row r="109" spans="1:17" ht="15">
      <c r="A109" s="123" t="s">
        <v>198</v>
      </c>
      <c r="B109" s="105" t="s">
        <v>199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>
        <f t="shared" si="24"/>
        <v>0</v>
      </c>
      <c r="P109" s="136"/>
      <c r="Q109" s="95"/>
    </row>
    <row r="110" spans="1:17" ht="15">
      <c r="A110" s="124" t="s">
        <v>200</v>
      </c>
      <c r="B110" s="109" t="s">
        <v>201</v>
      </c>
      <c r="C110" s="22"/>
      <c r="D110" s="22">
        <f aca="true" t="shared" si="29" ref="D110:N110">$P110/12</f>
        <v>0</v>
      </c>
      <c r="E110" s="22">
        <f t="shared" si="29"/>
        <v>0</v>
      </c>
      <c r="F110" s="22">
        <f t="shared" si="29"/>
        <v>0</v>
      </c>
      <c r="G110" s="22">
        <f t="shared" si="29"/>
        <v>0</v>
      </c>
      <c r="H110" s="22">
        <f t="shared" si="29"/>
        <v>0</v>
      </c>
      <c r="I110" s="22">
        <f t="shared" si="29"/>
        <v>0</v>
      </c>
      <c r="J110" s="22">
        <f t="shared" si="29"/>
        <v>0</v>
      </c>
      <c r="K110" s="22">
        <f t="shared" si="29"/>
        <v>0</v>
      </c>
      <c r="L110" s="22">
        <f t="shared" si="29"/>
        <v>0</v>
      </c>
      <c r="M110" s="22">
        <f t="shared" si="29"/>
        <v>0</v>
      </c>
      <c r="N110" s="22">
        <f t="shared" si="29"/>
        <v>0</v>
      </c>
      <c r="O110" s="22">
        <f>SUM(C110:N110)</f>
        <v>0</v>
      </c>
      <c r="P110" s="136"/>
      <c r="Q110" s="95"/>
    </row>
    <row r="111" spans="1:17" ht="15">
      <c r="A111" s="123" t="s">
        <v>202</v>
      </c>
      <c r="B111" s="105" t="s">
        <v>203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>
        <f t="shared" si="24"/>
        <v>0</v>
      </c>
      <c r="P111" s="136"/>
      <c r="Q111" s="95"/>
    </row>
    <row r="112" spans="1:17" ht="15">
      <c r="A112" s="123" t="s">
        <v>204</v>
      </c>
      <c r="B112" s="105" t="s">
        <v>205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>
        <f t="shared" si="24"/>
        <v>0</v>
      </c>
      <c r="P112" s="136"/>
      <c r="Q112" s="95"/>
    </row>
    <row r="113" spans="1:17" ht="15">
      <c r="A113" s="123" t="s">
        <v>206</v>
      </c>
      <c r="B113" s="105" t="s">
        <v>207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>
        <f t="shared" si="24"/>
        <v>0</v>
      </c>
      <c r="P113" s="136"/>
      <c r="Q113" s="95"/>
    </row>
    <row r="114" spans="1:17" ht="15">
      <c r="A114" s="125" t="s">
        <v>350</v>
      </c>
      <c r="B114" s="112" t="s">
        <v>208</v>
      </c>
      <c r="C114" s="22">
        <f aca="true" t="shared" si="30" ref="C114:N114">SUM(C110:C113)</f>
        <v>0</v>
      </c>
      <c r="D114" s="22">
        <f t="shared" si="30"/>
        <v>0</v>
      </c>
      <c r="E114" s="22">
        <f t="shared" si="30"/>
        <v>0</v>
      </c>
      <c r="F114" s="22">
        <f t="shared" si="30"/>
        <v>0</v>
      </c>
      <c r="G114" s="22">
        <f t="shared" si="30"/>
        <v>0</v>
      </c>
      <c r="H114" s="22">
        <f t="shared" si="30"/>
        <v>0</v>
      </c>
      <c r="I114" s="22">
        <f t="shared" si="30"/>
        <v>0</v>
      </c>
      <c r="J114" s="22">
        <f t="shared" si="30"/>
        <v>0</v>
      </c>
      <c r="K114" s="22">
        <f t="shared" si="30"/>
        <v>0</v>
      </c>
      <c r="L114" s="22">
        <f t="shared" si="30"/>
        <v>0</v>
      </c>
      <c r="M114" s="22">
        <f t="shared" si="30"/>
        <v>0</v>
      </c>
      <c r="N114" s="22">
        <f t="shared" si="30"/>
        <v>0</v>
      </c>
      <c r="O114" s="22">
        <f>SUM(C114:N114)</f>
        <v>0</v>
      </c>
      <c r="P114" s="136"/>
      <c r="Q114" s="95"/>
    </row>
    <row r="115" spans="1:17" ht="15">
      <c r="A115" s="123" t="s">
        <v>209</v>
      </c>
      <c r="B115" s="105" t="s">
        <v>210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>
        <f t="shared" si="24"/>
        <v>0</v>
      </c>
      <c r="P115" s="136"/>
      <c r="Q115" s="95"/>
    </row>
    <row r="116" spans="1:17" ht="15">
      <c r="A116" s="23" t="s">
        <v>211</v>
      </c>
      <c r="B116" s="105" t="s">
        <v>212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>
        <f t="shared" si="24"/>
        <v>0</v>
      </c>
      <c r="P116" s="136"/>
      <c r="Q116" s="95"/>
    </row>
    <row r="117" spans="1:17" ht="15">
      <c r="A117" s="123" t="s">
        <v>383</v>
      </c>
      <c r="B117" s="105" t="s">
        <v>213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>
        <f t="shared" si="24"/>
        <v>0</v>
      </c>
      <c r="P117" s="136"/>
      <c r="Q117" s="95"/>
    </row>
    <row r="118" spans="1:17" ht="15">
      <c r="A118" s="123" t="s">
        <v>352</v>
      </c>
      <c r="B118" s="105" t="s">
        <v>214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>
        <f t="shared" si="24"/>
        <v>0</v>
      </c>
      <c r="P118" s="136"/>
      <c r="Q118" s="95"/>
    </row>
    <row r="119" spans="1:17" ht="15">
      <c r="A119" s="125" t="s">
        <v>353</v>
      </c>
      <c r="B119" s="112" t="s">
        <v>215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>
        <f t="shared" si="24"/>
        <v>0</v>
      </c>
      <c r="P119" s="136"/>
      <c r="Q119" s="95"/>
    </row>
    <row r="120" spans="1:17" ht="15">
      <c r="A120" s="23" t="s">
        <v>216</v>
      </c>
      <c r="B120" s="105" t="s">
        <v>217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>
        <f t="shared" si="24"/>
        <v>0</v>
      </c>
      <c r="P120" s="136"/>
      <c r="Q120" s="95"/>
    </row>
    <row r="121" spans="1:17" ht="15.75">
      <c r="A121" s="126" t="s">
        <v>387</v>
      </c>
      <c r="B121" s="127" t="s">
        <v>218</v>
      </c>
      <c r="C121" s="22">
        <f>SUM(C114+C109)</f>
        <v>0</v>
      </c>
      <c r="D121" s="22">
        <f aca="true" t="shared" si="31" ref="D121:N121">SUM(D114)</f>
        <v>0</v>
      </c>
      <c r="E121" s="22">
        <f t="shared" si="31"/>
        <v>0</v>
      </c>
      <c r="F121" s="22">
        <f t="shared" si="31"/>
        <v>0</v>
      </c>
      <c r="G121" s="22">
        <f t="shared" si="31"/>
        <v>0</v>
      </c>
      <c r="H121" s="22">
        <f t="shared" si="31"/>
        <v>0</v>
      </c>
      <c r="I121" s="22">
        <f t="shared" si="31"/>
        <v>0</v>
      </c>
      <c r="J121" s="22">
        <f t="shared" si="31"/>
        <v>0</v>
      </c>
      <c r="K121" s="22">
        <f t="shared" si="31"/>
        <v>0</v>
      </c>
      <c r="L121" s="22">
        <f t="shared" si="31"/>
        <v>0</v>
      </c>
      <c r="M121" s="22">
        <f t="shared" si="31"/>
        <v>0</v>
      </c>
      <c r="N121" s="22">
        <f t="shared" si="31"/>
        <v>0</v>
      </c>
      <c r="O121" s="22">
        <f>SUM(C121:N121)</f>
        <v>0</v>
      </c>
      <c r="P121" s="136"/>
      <c r="Q121" s="95"/>
    </row>
    <row r="122" spans="1:17" ht="15.75">
      <c r="A122" s="128" t="s">
        <v>424</v>
      </c>
      <c r="B122" s="129"/>
      <c r="C122" s="22">
        <f aca="true" t="shared" si="32" ref="C122:N122">SUM(C121+C98)</f>
        <v>5891485.5</v>
      </c>
      <c r="D122" s="22">
        <f t="shared" si="32"/>
        <v>5891485.5</v>
      </c>
      <c r="E122" s="22">
        <f t="shared" si="32"/>
        <v>5891485.5</v>
      </c>
      <c r="F122" s="22">
        <f t="shared" si="32"/>
        <v>5941485.5</v>
      </c>
      <c r="G122" s="22">
        <f t="shared" si="32"/>
        <v>5941485.5</v>
      </c>
      <c r="H122" s="22">
        <f t="shared" si="32"/>
        <v>5891485.5</v>
      </c>
      <c r="I122" s="22">
        <f t="shared" si="32"/>
        <v>5891485.5</v>
      </c>
      <c r="J122" s="22">
        <f t="shared" si="32"/>
        <v>5891485.5</v>
      </c>
      <c r="K122" s="22">
        <f t="shared" si="32"/>
        <v>5891485.5</v>
      </c>
      <c r="L122" s="22">
        <f t="shared" si="32"/>
        <v>5891485.5</v>
      </c>
      <c r="M122" s="22">
        <f t="shared" si="32"/>
        <v>5891485.5</v>
      </c>
      <c r="N122" s="22">
        <f t="shared" si="32"/>
        <v>5891485.5</v>
      </c>
      <c r="O122" s="22">
        <f>SUM(C122:N122)</f>
        <v>70797826</v>
      </c>
      <c r="P122" s="136"/>
      <c r="Q122" s="95"/>
    </row>
    <row r="123" spans="1:17" ht="25.5">
      <c r="A123" s="101" t="s">
        <v>46</v>
      </c>
      <c r="B123" s="102" t="s">
        <v>417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>
        <f t="shared" si="24"/>
        <v>0</v>
      </c>
      <c r="P123" s="136"/>
      <c r="Q123" s="95"/>
    </row>
    <row r="124" spans="1:17" ht="15">
      <c r="A124" s="104" t="s">
        <v>219</v>
      </c>
      <c r="B124" s="108" t="s">
        <v>220</v>
      </c>
      <c r="C124" s="22">
        <f aca="true" t="shared" si="33" ref="C124:N129">$P124/12</f>
        <v>0</v>
      </c>
      <c r="D124" s="22">
        <f t="shared" si="33"/>
        <v>0</v>
      </c>
      <c r="E124" s="22">
        <f t="shared" si="33"/>
        <v>0</v>
      </c>
      <c r="F124" s="22">
        <f t="shared" si="33"/>
        <v>0</v>
      </c>
      <c r="G124" s="22">
        <f t="shared" si="33"/>
        <v>0</v>
      </c>
      <c r="H124" s="22">
        <f t="shared" si="33"/>
        <v>0</v>
      </c>
      <c r="I124" s="22">
        <f t="shared" si="33"/>
        <v>0</v>
      </c>
      <c r="J124" s="22">
        <f t="shared" si="33"/>
        <v>0</v>
      </c>
      <c r="K124" s="22">
        <f t="shared" si="33"/>
        <v>0</v>
      </c>
      <c r="L124" s="22">
        <f t="shared" si="33"/>
        <v>0</v>
      </c>
      <c r="M124" s="22">
        <f t="shared" si="33"/>
        <v>0</v>
      </c>
      <c r="N124" s="22">
        <f t="shared" si="33"/>
        <v>0</v>
      </c>
      <c r="O124" s="22">
        <f>SUM(C124:N124)</f>
        <v>0</v>
      </c>
      <c r="P124" s="136"/>
      <c r="Q124" s="95"/>
    </row>
    <row r="125" spans="1:17" ht="15">
      <c r="A125" s="105" t="s">
        <v>221</v>
      </c>
      <c r="B125" s="108" t="s">
        <v>222</v>
      </c>
      <c r="C125" s="22">
        <f t="shared" si="33"/>
        <v>0</v>
      </c>
      <c r="D125" s="22">
        <f t="shared" si="33"/>
        <v>0</v>
      </c>
      <c r="E125" s="22">
        <f t="shared" si="33"/>
        <v>0</v>
      </c>
      <c r="F125" s="22">
        <f t="shared" si="33"/>
        <v>0</v>
      </c>
      <c r="G125" s="22">
        <f t="shared" si="33"/>
        <v>0</v>
      </c>
      <c r="H125" s="22">
        <f t="shared" si="33"/>
        <v>0</v>
      </c>
      <c r="I125" s="22">
        <f t="shared" si="33"/>
        <v>0</v>
      </c>
      <c r="J125" s="22">
        <f t="shared" si="33"/>
        <v>0</v>
      </c>
      <c r="K125" s="22">
        <f t="shared" si="33"/>
        <v>0</v>
      </c>
      <c r="L125" s="22">
        <f t="shared" si="33"/>
        <v>0</v>
      </c>
      <c r="M125" s="22">
        <f t="shared" si="33"/>
        <v>0</v>
      </c>
      <c r="N125" s="22">
        <f t="shared" si="33"/>
        <v>0</v>
      </c>
      <c r="O125" s="22">
        <f>SUM(C125:N125)</f>
        <v>0</v>
      </c>
      <c r="P125" s="136"/>
      <c r="Q125" s="95"/>
    </row>
    <row r="126" spans="1:17" ht="15">
      <c r="A126" s="105" t="s">
        <v>223</v>
      </c>
      <c r="B126" s="108" t="s">
        <v>224</v>
      </c>
      <c r="C126" s="22">
        <f t="shared" si="33"/>
        <v>0</v>
      </c>
      <c r="D126" s="22">
        <f t="shared" si="33"/>
        <v>0</v>
      </c>
      <c r="E126" s="22">
        <f t="shared" si="33"/>
        <v>0</v>
      </c>
      <c r="F126" s="22">
        <f t="shared" si="33"/>
        <v>0</v>
      </c>
      <c r="G126" s="22">
        <f t="shared" si="33"/>
        <v>0</v>
      </c>
      <c r="H126" s="22">
        <f t="shared" si="33"/>
        <v>0</v>
      </c>
      <c r="I126" s="22">
        <f t="shared" si="33"/>
        <v>0</v>
      </c>
      <c r="J126" s="22">
        <f t="shared" si="33"/>
        <v>0</v>
      </c>
      <c r="K126" s="22">
        <f t="shared" si="33"/>
        <v>0</v>
      </c>
      <c r="L126" s="22">
        <f t="shared" si="33"/>
        <v>0</v>
      </c>
      <c r="M126" s="22">
        <f t="shared" si="33"/>
        <v>0</v>
      </c>
      <c r="N126" s="22">
        <f t="shared" si="33"/>
        <v>0</v>
      </c>
      <c r="O126" s="22">
        <f>SUM(C126:N126)</f>
        <v>0</v>
      </c>
      <c r="P126" s="136"/>
      <c r="Q126" s="95"/>
    </row>
    <row r="127" spans="1:17" ht="15">
      <c r="A127" s="105" t="s">
        <v>225</v>
      </c>
      <c r="B127" s="108" t="s">
        <v>226</v>
      </c>
      <c r="C127" s="22">
        <f t="shared" si="33"/>
        <v>0</v>
      </c>
      <c r="D127" s="22">
        <f t="shared" si="33"/>
        <v>0</v>
      </c>
      <c r="E127" s="22">
        <f t="shared" si="33"/>
        <v>0</v>
      </c>
      <c r="F127" s="22">
        <f t="shared" si="33"/>
        <v>0</v>
      </c>
      <c r="G127" s="22">
        <f t="shared" si="33"/>
        <v>0</v>
      </c>
      <c r="H127" s="22">
        <f t="shared" si="33"/>
        <v>0</v>
      </c>
      <c r="I127" s="22">
        <f t="shared" si="33"/>
        <v>0</v>
      </c>
      <c r="J127" s="22">
        <f t="shared" si="33"/>
        <v>0</v>
      </c>
      <c r="K127" s="22">
        <f t="shared" si="33"/>
        <v>0</v>
      </c>
      <c r="L127" s="22">
        <f t="shared" si="33"/>
        <v>0</v>
      </c>
      <c r="M127" s="22">
        <f t="shared" si="33"/>
        <v>0</v>
      </c>
      <c r="N127" s="22">
        <f t="shared" si="33"/>
        <v>0</v>
      </c>
      <c r="O127" s="22">
        <f>SUM(C127:N127)</f>
        <v>0</v>
      </c>
      <c r="P127" s="136"/>
      <c r="Q127" s="95"/>
    </row>
    <row r="128" spans="1:17" ht="15">
      <c r="A128" s="105" t="s">
        <v>227</v>
      </c>
      <c r="B128" s="108" t="s">
        <v>228</v>
      </c>
      <c r="C128" s="22">
        <f t="shared" si="33"/>
        <v>0</v>
      </c>
      <c r="D128" s="22">
        <f t="shared" si="33"/>
        <v>0</v>
      </c>
      <c r="E128" s="22">
        <f t="shared" si="33"/>
        <v>0</v>
      </c>
      <c r="F128" s="22">
        <f t="shared" si="33"/>
        <v>0</v>
      </c>
      <c r="G128" s="22">
        <f t="shared" si="33"/>
        <v>0</v>
      </c>
      <c r="H128" s="22">
        <f t="shared" si="33"/>
        <v>0</v>
      </c>
      <c r="I128" s="22">
        <f t="shared" si="33"/>
        <v>0</v>
      </c>
      <c r="J128" s="22">
        <f t="shared" si="33"/>
        <v>0</v>
      </c>
      <c r="K128" s="22">
        <f t="shared" si="33"/>
        <v>0</v>
      </c>
      <c r="L128" s="22">
        <f t="shared" si="33"/>
        <v>0</v>
      </c>
      <c r="M128" s="22">
        <f t="shared" si="33"/>
        <v>0</v>
      </c>
      <c r="N128" s="22">
        <f t="shared" si="33"/>
        <v>0</v>
      </c>
      <c r="O128" s="22"/>
      <c r="P128" s="136"/>
      <c r="Q128" s="95"/>
    </row>
    <row r="129" spans="1:17" ht="15">
      <c r="A129" s="105" t="s">
        <v>229</v>
      </c>
      <c r="B129" s="108" t="s">
        <v>230</v>
      </c>
      <c r="C129" s="22">
        <f t="shared" si="33"/>
        <v>0</v>
      </c>
      <c r="D129" s="22">
        <f t="shared" si="33"/>
        <v>0</v>
      </c>
      <c r="E129" s="22">
        <f t="shared" si="33"/>
        <v>0</v>
      </c>
      <c r="F129" s="22">
        <f t="shared" si="33"/>
        <v>0</v>
      </c>
      <c r="G129" s="22">
        <f t="shared" si="33"/>
        <v>0</v>
      </c>
      <c r="H129" s="22">
        <f t="shared" si="33"/>
        <v>0</v>
      </c>
      <c r="I129" s="22">
        <f t="shared" si="33"/>
        <v>0</v>
      </c>
      <c r="J129" s="22">
        <f t="shared" si="33"/>
        <v>0</v>
      </c>
      <c r="K129" s="22">
        <f t="shared" si="33"/>
        <v>0</v>
      </c>
      <c r="L129" s="22">
        <f t="shared" si="33"/>
        <v>0</v>
      </c>
      <c r="M129" s="22">
        <f t="shared" si="33"/>
        <v>0</v>
      </c>
      <c r="N129" s="22">
        <f t="shared" si="33"/>
        <v>0</v>
      </c>
      <c r="O129" s="22">
        <f>SUM(C129:N129)</f>
        <v>0</v>
      </c>
      <c r="P129" s="136"/>
      <c r="Q129" s="95"/>
    </row>
    <row r="130" spans="1:17" ht="15">
      <c r="A130" s="109" t="s">
        <v>426</v>
      </c>
      <c r="B130" s="130" t="s">
        <v>231</v>
      </c>
      <c r="C130" s="22">
        <f aca="true" t="shared" si="34" ref="C130:N130">SUM(C124:C129)</f>
        <v>0</v>
      </c>
      <c r="D130" s="22">
        <f t="shared" si="34"/>
        <v>0</v>
      </c>
      <c r="E130" s="22">
        <f t="shared" si="34"/>
        <v>0</v>
      </c>
      <c r="F130" s="22">
        <f t="shared" si="34"/>
        <v>0</v>
      </c>
      <c r="G130" s="22">
        <f t="shared" si="34"/>
        <v>0</v>
      </c>
      <c r="H130" s="22">
        <f t="shared" si="34"/>
        <v>0</v>
      </c>
      <c r="I130" s="22">
        <f t="shared" si="34"/>
        <v>0</v>
      </c>
      <c r="J130" s="22">
        <f t="shared" si="34"/>
        <v>0</v>
      </c>
      <c r="K130" s="22">
        <f t="shared" si="34"/>
        <v>0</v>
      </c>
      <c r="L130" s="22">
        <f t="shared" si="34"/>
        <v>0</v>
      </c>
      <c r="M130" s="22">
        <f t="shared" si="34"/>
        <v>0</v>
      </c>
      <c r="N130" s="22">
        <f t="shared" si="34"/>
        <v>0</v>
      </c>
      <c r="O130" s="22">
        <f>SUM(C130:N130)</f>
        <v>0</v>
      </c>
      <c r="P130" s="136"/>
      <c r="Q130" s="95"/>
    </row>
    <row r="131" spans="1:17" ht="15">
      <c r="A131" s="105" t="s">
        <v>232</v>
      </c>
      <c r="B131" s="108" t="s">
        <v>233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>
        <f t="shared" si="24"/>
        <v>0</v>
      </c>
      <c r="P131" s="136"/>
      <c r="Q131" s="95"/>
    </row>
    <row r="132" spans="1:17" ht="30">
      <c r="A132" s="105" t="s">
        <v>234</v>
      </c>
      <c r="B132" s="108" t="s">
        <v>235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>
        <f t="shared" si="24"/>
        <v>0</v>
      </c>
      <c r="P132" s="136"/>
      <c r="Q132" s="95"/>
    </row>
    <row r="133" spans="1:17" ht="30">
      <c r="A133" s="105" t="s">
        <v>388</v>
      </c>
      <c r="B133" s="108" t="s">
        <v>236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>
        <f t="shared" si="24"/>
        <v>0</v>
      </c>
      <c r="P133" s="136"/>
      <c r="Q133" s="95"/>
    </row>
    <row r="134" spans="1:17" ht="30">
      <c r="A134" s="105" t="s">
        <v>389</v>
      </c>
      <c r="B134" s="108" t="s">
        <v>237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>
        <f t="shared" si="24"/>
        <v>0</v>
      </c>
      <c r="P134" s="136"/>
      <c r="Q134" s="95"/>
    </row>
    <row r="135" spans="1:17" ht="15">
      <c r="A135" s="105" t="s">
        <v>390</v>
      </c>
      <c r="B135" s="108" t="s">
        <v>238</v>
      </c>
      <c r="C135" s="22">
        <f aca="true" t="shared" si="35" ref="C135:N135">$P135/12</f>
        <v>381499.1666666667</v>
      </c>
      <c r="D135" s="22">
        <f t="shared" si="35"/>
        <v>381499.1666666667</v>
      </c>
      <c r="E135" s="22">
        <f t="shared" si="35"/>
        <v>381499.1666666667</v>
      </c>
      <c r="F135" s="22">
        <f t="shared" si="35"/>
        <v>381499.1666666667</v>
      </c>
      <c r="G135" s="22">
        <f t="shared" si="35"/>
        <v>381499.1666666667</v>
      </c>
      <c r="H135" s="22">
        <f t="shared" si="35"/>
        <v>381499.1666666667</v>
      </c>
      <c r="I135" s="22">
        <f t="shared" si="35"/>
        <v>381499.1666666667</v>
      </c>
      <c r="J135" s="22">
        <f t="shared" si="35"/>
        <v>381499.1666666667</v>
      </c>
      <c r="K135" s="22">
        <f t="shared" si="35"/>
        <v>381499.1666666667</v>
      </c>
      <c r="L135" s="22">
        <f t="shared" si="35"/>
        <v>381499.1666666667</v>
      </c>
      <c r="M135" s="22">
        <f t="shared" si="35"/>
        <v>381499.1666666667</v>
      </c>
      <c r="N135" s="22">
        <f t="shared" si="35"/>
        <v>381499.1666666667</v>
      </c>
      <c r="O135" s="22">
        <f>SUM(C135:N135)</f>
        <v>4577990</v>
      </c>
      <c r="P135" s="136">
        <v>4577990</v>
      </c>
      <c r="Q135" s="95"/>
    </row>
    <row r="136" spans="1:17" ht="15">
      <c r="A136" s="112" t="s">
        <v>427</v>
      </c>
      <c r="B136" s="119" t="s">
        <v>239</v>
      </c>
      <c r="C136" s="22">
        <f aca="true" t="shared" si="36" ref="C136:N136">SUM(C130:C135)</f>
        <v>381499.1666666667</v>
      </c>
      <c r="D136" s="22">
        <f t="shared" si="36"/>
        <v>381499.1666666667</v>
      </c>
      <c r="E136" s="22">
        <f t="shared" si="36"/>
        <v>381499.1666666667</v>
      </c>
      <c r="F136" s="22">
        <f t="shared" si="36"/>
        <v>381499.1666666667</v>
      </c>
      <c r="G136" s="22">
        <f t="shared" si="36"/>
        <v>381499.1666666667</v>
      </c>
      <c r="H136" s="22">
        <f t="shared" si="36"/>
        <v>381499.1666666667</v>
      </c>
      <c r="I136" s="22">
        <f t="shared" si="36"/>
        <v>381499.1666666667</v>
      </c>
      <c r="J136" s="22">
        <f t="shared" si="36"/>
        <v>381499.1666666667</v>
      </c>
      <c r="K136" s="22">
        <f t="shared" si="36"/>
        <v>381499.1666666667</v>
      </c>
      <c r="L136" s="22">
        <f t="shared" si="36"/>
        <v>381499.1666666667</v>
      </c>
      <c r="M136" s="22">
        <f t="shared" si="36"/>
        <v>381499.1666666667</v>
      </c>
      <c r="N136" s="22">
        <f t="shared" si="36"/>
        <v>381499.1666666667</v>
      </c>
      <c r="O136" s="22">
        <f>SUM(C136:N136)</f>
        <v>4577990</v>
      </c>
      <c r="P136" s="136"/>
      <c r="Q136" s="95"/>
    </row>
    <row r="137" spans="1:17" ht="15">
      <c r="A137" s="105" t="s">
        <v>394</v>
      </c>
      <c r="B137" s="108" t="s">
        <v>248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>
        <f aca="true" t="shared" si="37" ref="O137:O200">SUM(C137:N137)</f>
        <v>0</v>
      </c>
      <c r="P137" s="136"/>
      <c r="Q137" s="95"/>
    </row>
    <row r="138" spans="1:17" ht="15">
      <c r="A138" s="105" t="s">
        <v>395</v>
      </c>
      <c r="B138" s="108" t="s">
        <v>249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>
        <f t="shared" si="37"/>
        <v>0</v>
      </c>
      <c r="P138" s="136"/>
      <c r="Q138" s="95"/>
    </row>
    <row r="139" spans="1:17" ht="15">
      <c r="A139" s="109" t="s">
        <v>429</v>
      </c>
      <c r="B139" s="130" t="s">
        <v>250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>
        <f t="shared" si="37"/>
        <v>0</v>
      </c>
      <c r="P139" s="136"/>
      <c r="Q139" s="95"/>
    </row>
    <row r="140" spans="1:17" ht="15">
      <c r="A140" s="105" t="s">
        <v>396</v>
      </c>
      <c r="B140" s="108" t="s">
        <v>251</v>
      </c>
      <c r="C140" s="22">
        <f aca="true" t="shared" si="38" ref="C140:N149">$P140/12</f>
        <v>0</v>
      </c>
      <c r="D140" s="22">
        <f t="shared" si="38"/>
        <v>0</v>
      </c>
      <c r="E140" s="22">
        <f t="shared" si="38"/>
        <v>0</v>
      </c>
      <c r="F140" s="22">
        <f t="shared" si="38"/>
        <v>0</v>
      </c>
      <c r="G140" s="22">
        <f t="shared" si="38"/>
        <v>0</v>
      </c>
      <c r="H140" s="22">
        <f t="shared" si="38"/>
        <v>0</v>
      </c>
      <c r="I140" s="22">
        <f t="shared" si="38"/>
        <v>0</v>
      </c>
      <c r="J140" s="22">
        <f t="shared" si="38"/>
        <v>0</v>
      </c>
      <c r="K140" s="22">
        <f t="shared" si="38"/>
        <v>0</v>
      </c>
      <c r="L140" s="22">
        <f t="shared" si="38"/>
        <v>0</v>
      </c>
      <c r="M140" s="22">
        <f t="shared" si="38"/>
        <v>0</v>
      </c>
      <c r="N140" s="22">
        <f t="shared" si="38"/>
        <v>0</v>
      </c>
      <c r="O140" s="22">
        <f t="shared" si="37"/>
        <v>0</v>
      </c>
      <c r="P140" s="136"/>
      <c r="Q140" s="95"/>
    </row>
    <row r="141" spans="1:17" ht="15">
      <c r="A141" s="105" t="s">
        <v>397</v>
      </c>
      <c r="B141" s="108" t="s">
        <v>252</v>
      </c>
      <c r="C141" s="22">
        <f t="shared" si="38"/>
        <v>0</v>
      </c>
      <c r="D141" s="22">
        <f t="shared" si="38"/>
        <v>0</v>
      </c>
      <c r="E141" s="22">
        <f t="shared" si="38"/>
        <v>0</v>
      </c>
      <c r="F141" s="22">
        <f t="shared" si="38"/>
        <v>0</v>
      </c>
      <c r="G141" s="22">
        <f t="shared" si="38"/>
        <v>0</v>
      </c>
      <c r="H141" s="22">
        <f t="shared" si="38"/>
        <v>0</v>
      </c>
      <c r="I141" s="22">
        <f t="shared" si="38"/>
        <v>0</v>
      </c>
      <c r="J141" s="22">
        <f t="shared" si="38"/>
        <v>0</v>
      </c>
      <c r="K141" s="22">
        <f t="shared" si="38"/>
        <v>0</v>
      </c>
      <c r="L141" s="22">
        <f t="shared" si="38"/>
        <v>0</v>
      </c>
      <c r="M141" s="22">
        <f t="shared" si="38"/>
        <v>0</v>
      </c>
      <c r="N141" s="22">
        <f t="shared" si="38"/>
        <v>0</v>
      </c>
      <c r="O141" s="22">
        <f t="shared" si="37"/>
        <v>0</v>
      </c>
      <c r="P141" s="136"/>
      <c r="Q141" s="95"/>
    </row>
    <row r="142" spans="1:17" ht="15">
      <c r="A142" s="105" t="s">
        <v>398</v>
      </c>
      <c r="B142" s="108" t="s">
        <v>253</v>
      </c>
      <c r="C142" s="22">
        <f t="shared" si="38"/>
        <v>0</v>
      </c>
      <c r="D142" s="22">
        <f t="shared" si="38"/>
        <v>0</v>
      </c>
      <c r="E142" s="22">
        <f t="shared" si="38"/>
        <v>0</v>
      </c>
      <c r="F142" s="22">
        <f t="shared" si="38"/>
        <v>0</v>
      </c>
      <c r="G142" s="22">
        <f t="shared" si="38"/>
        <v>0</v>
      </c>
      <c r="H142" s="22">
        <f t="shared" si="38"/>
        <v>0</v>
      </c>
      <c r="I142" s="22">
        <f t="shared" si="38"/>
        <v>0</v>
      </c>
      <c r="J142" s="22">
        <f t="shared" si="38"/>
        <v>0</v>
      </c>
      <c r="K142" s="22">
        <f t="shared" si="38"/>
        <v>0</v>
      </c>
      <c r="L142" s="22">
        <f t="shared" si="38"/>
        <v>0</v>
      </c>
      <c r="M142" s="22">
        <f t="shared" si="38"/>
        <v>0</v>
      </c>
      <c r="N142" s="22">
        <f t="shared" si="38"/>
        <v>0</v>
      </c>
      <c r="O142" s="22">
        <f t="shared" si="37"/>
        <v>0</v>
      </c>
      <c r="P142" s="136"/>
      <c r="Q142" s="95"/>
    </row>
    <row r="143" spans="1:17" ht="15">
      <c r="A143" s="105" t="s">
        <v>399</v>
      </c>
      <c r="B143" s="108" t="s">
        <v>254</v>
      </c>
      <c r="C143" s="22">
        <f t="shared" si="38"/>
        <v>0</v>
      </c>
      <c r="D143" s="22">
        <f t="shared" si="38"/>
        <v>0</v>
      </c>
      <c r="E143" s="22">
        <f t="shared" si="38"/>
        <v>0</v>
      </c>
      <c r="F143" s="22">
        <f t="shared" si="38"/>
        <v>0</v>
      </c>
      <c r="G143" s="22">
        <f t="shared" si="38"/>
        <v>0</v>
      </c>
      <c r="H143" s="22">
        <f t="shared" si="38"/>
        <v>0</v>
      </c>
      <c r="I143" s="22">
        <f t="shared" si="38"/>
        <v>0</v>
      </c>
      <c r="J143" s="22">
        <f t="shared" si="38"/>
        <v>0</v>
      </c>
      <c r="K143" s="22">
        <f t="shared" si="38"/>
        <v>0</v>
      </c>
      <c r="L143" s="22">
        <f t="shared" si="38"/>
        <v>0</v>
      </c>
      <c r="M143" s="22">
        <f t="shared" si="38"/>
        <v>0</v>
      </c>
      <c r="N143" s="22">
        <f t="shared" si="38"/>
        <v>0</v>
      </c>
      <c r="O143" s="22">
        <f>SUM(C143:N143)</f>
        <v>0</v>
      </c>
      <c r="P143" s="136"/>
      <c r="Q143" s="95"/>
    </row>
    <row r="144" spans="1:17" ht="15">
      <c r="A144" s="105" t="s">
        <v>400</v>
      </c>
      <c r="B144" s="108" t="s">
        <v>255</v>
      </c>
      <c r="C144" s="22">
        <f t="shared" si="38"/>
        <v>0</v>
      </c>
      <c r="D144" s="22">
        <f t="shared" si="38"/>
        <v>0</v>
      </c>
      <c r="E144" s="22">
        <f t="shared" si="38"/>
        <v>0</v>
      </c>
      <c r="F144" s="22">
        <f t="shared" si="38"/>
        <v>0</v>
      </c>
      <c r="G144" s="22">
        <f t="shared" si="38"/>
        <v>0</v>
      </c>
      <c r="H144" s="22">
        <f t="shared" si="38"/>
        <v>0</v>
      </c>
      <c r="I144" s="22">
        <f t="shared" si="38"/>
        <v>0</v>
      </c>
      <c r="J144" s="22">
        <f t="shared" si="38"/>
        <v>0</v>
      </c>
      <c r="K144" s="22">
        <f t="shared" si="38"/>
        <v>0</v>
      </c>
      <c r="L144" s="22">
        <f t="shared" si="38"/>
        <v>0</v>
      </c>
      <c r="M144" s="22">
        <f t="shared" si="38"/>
        <v>0</v>
      </c>
      <c r="N144" s="22">
        <f t="shared" si="38"/>
        <v>0</v>
      </c>
      <c r="O144" s="22">
        <f t="shared" si="37"/>
        <v>0</v>
      </c>
      <c r="P144" s="136"/>
      <c r="Q144" s="95"/>
    </row>
    <row r="145" spans="1:17" ht="15">
      <c r="A145" s="105" t="s">
        <v>256</v>
      </c>
      <c r="B145" s="108" t="s">
        <v>257</v>
      </c>
      <c r="C145" s="22">
        <f t="shared" si="38"/>
        <v>0</v>
      </c>
      <c r="D145" s="22">
        <f t="shared" si="38"/>
        <v>0</v>
      </c>
      <c r="E145" s="22">
        <f t="shared" si="38"/>
        <v>0</v>
      </c>
      <c r="F145" s="22">
        <f t="shared" si="38"/>
        <v>0</v>
      </c>
      <c r="G145" s="22">
        <f t="shared" si="38"/>
        <v>0</v>
      </c>
      <c r="H145" s="22">
        <f t="shared" si="38"/>
        <v>0</v>
      </c>
      <c r="I145" s="22">
        <f t="shared" si="38"/>
        <v>0</v>
      </c>
      <c r="J145" s="22">
        <f t="shared" si="38"/>
        <v>0</v>
      </c>
      <c r="K145" s="22">
        <f t="shared" si="38"/>
        <v>0</v>
      </c>
      <c r="L145" s="22">
        <f t="shared" si="38"/>
        <v>0</v>
      </c>
      <c r="M145" s="22">
        <f t="shared" si="38"/>
        <v>0</v>
      </c>
      <c r="N145" s="22">
        <f t="shared" si="38"/>
        <v>0</v>
      </c>
      <c r="O145" s="22">
        <f t="shared" si="37"/>
        <v>0</v>
      </c>
      <c r="P145" s="136"/>
      <c r="Q145" s="95"/>
    </row>
    <row r="146" spans="1:17" ht="15">
      <c r="A146" s="105" t="s">
        <v>401</v>
      </c>
      <c r="B146" s="108" t="s">
        <v>258</v>
      </c>
      <c r="C146" s="22">
        <f t="shared" si="38"/>
        <v>0</v>
      </c>
      <c r="D146" s="22">
        <f t="shared" si="38"/>
        <v>0</v>
      </c>
      <c r="E146" s="22">
        <f t="shared" si="38"/>
        <v>0</v>
      </c>
      <c r="F146" s="22">
        <f t="shared" si="38"/>
        <v>0</v>
      </c>
      <c r="G146" s="22">
        <f t="shared" si="38"/>
        <v>0</v>
      </c>
      <c r="H146" s="22">
        <f t="shared" si="38"/>
        <v>0</v>
      </c>
      <c r="I146" s="22">
        <f t="shared" si="38"/>
        <v>0</v>
      </c>
      <c r="J146" s="22">
        <f t="shared" si="38"/>
        <v>0</v>
      </c>
      <c r="K146" s="22">
        <f t="shared" si="38"/>
        <v>0</v>
      </c>
      <c r="L146" s="22">
        <f t="shared" si="38"/>
        <v>0</v>
      </c>
      <c r="M146" s="22">
        <f t="shared" si="38"/>
        <v>0</v>
      </c>
      <c r="N146" s="22">
        <f t="shared" si="38"/>
        <v>0</v>
      </c>
      <c r="O146" s="22">
        <f>SUM(C146:N146)</f>
        <v>0</v>
      </c>
      <c r="P146" s="136"/>
      <c r="Q146" s="95"/>
    </row>
    <row r="147" spans="1:17" ht="15">
      <c r="A147" s="105" t="s">
        <v>402</v>
      </c>
      <c r="B147" s="108" t="s">
        <v>259</v>
      </c>
      <c r="C147" s="22">
        <f t="shared" si="38"/>
        <v>0</v>
      </c>
      <c r="D147" s="22">
        <f t="shared" si="38"/>
        <v>0</v>
      </c>
      <c r="E147" s="22">
        <f t="shared" si="38"/>
        <v>0</v>
      </c>
      <c r="F147" s="22">
        <f t="shared" si="38"/>
        <v>0</v>
      </c>
      <c r="G147" s="22">
        <f t="shared" si="38"/>
        <v>0</v>
      </c>
      <c r="H147" s="22">
        <f t="shared" si="38"/>
        <v>0</v>
      </c>
      <c r="I147" s="22">
        <f t="shared" si="38"/>
        <v>0</v>
      </c>
      <c r="J147" s="22">
        <f t="shared" si="38"/>
        <v>0</v>
      </c>
      <c r="K147" s="22">
        <f t="shared" si="38"/>
        <v>0</v>
      </c>
      <c r="L147" s="22">
        <f t="shared" si="38"/>
        <v>0</v>
      </c>
      <c r="M147" s="22">
        <f t="shared" si="38"/>
        <v>0</v>
      </c>
      <c r="N147" s="22">
        <f t="shared" si="38"/>
        <v>0</v>
      </c>
      <c r="O147" s="22">
        <f>SUM(C147:N147)</f>
        <v>0</v>
      </c>
      <c r="P147" s="136"/>
      <c r="Q147" s="95"/>
    </row>
    <row r="148" spans="1:17" ht="15">
      <c r="A148" s="109" t="s">
        <v>430</v>
      </c>
      <c r="B148" s="130" t="s">
        <v>260</v>
      </c>
      <c r="C148" s="22">
        <f>SUM(C140:C147)</f>
        <v>0</v>
      </c>
      <c r="D148" s="22">
        <f>SUM(D140:D147)</f>
        <v>0</v>
      </c>
      <c r="E148" s="22">
        <f>SUM(E138:E147)</f>
        <v>0</v>
      </c>
      <c r="F148" s="22">
        <f aca="true" t="shared" si="39" ref="F148:N148">SUM(F140:F147)</f>
        <v>0</v>
      </c>
      <c r="G148" s="22">
        <f t="shared" si="39"/>
        <v>0</v>
      </c>
      <c r="H148" s="22">
        <f t="shared" si="39"/>
        <v>0</v>
      </c>
      <c r="I148" s="22">
        <f t="shared" si="39"/>
        <v>0</v>
      </c>
      <c r="J148" s="22">
        <f t="shared" si="39"/>
        <v>0</v>
      </c>
      <c r="K148" s="22">
        <f t="shared" si="39"/>
        <v>0</v>
      </c>
      <c r="L148" s="22">
        <f t="shared" si="39"/>
        <v>0</v>
      </c>
      <c r="M148" s="22">
        <f t="shared" si="39"/>
        <v>0</v>
      </c>
      <c r="N148" s="22">
        <f t="shared" si="39"/>
        <v>0</v>
      </c>
      <c r="O148" s="22">
        <f>SUM(C148:N148)</f>
        <v>0</v>
      </c>
      <c r="P148" s="136"/>
      <c r="Q148" s="95"/>
    </row>
    <row r="149" spans="1:17" ht="15">
      <c r="A149" s="105" t="s">
        <v>403</v>
      </c>
      <c r="B149" s="108" t="s">
        <v>261</v>
      </c>
      <c r="C149" s="22">
        <f t="shared" si="38"/>
        <v>0</v>
      </c>
      <c r="D149" s="22">
        <f t="shared" si="38"/>
        <v>0</v>
      </c>
      <c r="E149" s="22">
        <f t="shared" si="38"/>
        <v>0</v>
      </c>
      <c r="F149" s="22">
        <f t="shared" si="38"/>
        <v>0</v>
      </c>
      <c r="G149" s="22">
        <f t="shared" si="38"/>
        <v>0</v>
      </c>
      <c r="H149" s="22">
        <f t="shared" si="38"/>
        <v>0</v>
      </c>
      <c r="I149" s="22">
        <f t="shared" si="38"/>
        <v>0</v>
      </c>
      <c r="J149" s="22">
        <f t="shared" si="38"/>
        <v>0</v>
      </c>
      <c r="K149" s="22">
        <f t="shared" si="38"/>
        <v>0</v>
      </c>
      <c r="L149" s="22">
        <f t="shared" si="38"/>
        <v>0</v>
      </c>
      <c r="M149" s="22">
        <f t="shared" si="38"/>
        <v>0</v>
      </c>
      <c r="N149" s="22">
        <f t="shared" si="38"/>
        <v>0</v>
      </c>
      <c r="O149" s="22">
        <f t="shared" si="37"/>
        <v>0</v>
      </c>
      <c r="P149" s="136"/>
      <c r="Q149" s="95"/>
    </row>
    <row r="150" spans="1:17" ht="15">
      <c r="A150" s="112" t="s">
        <v>431</v>
      </c>
      <c r="B150" s="119" t="s">
        <v>262</v>
      </c>
      <c r="C150" s="22">
        <f>SUM(C148+C149)</f>
        <v>0</v>
      </c>
      <c r="D150" s="22">
        <f aca="true" t="shared" si="40" ref="D150:N150">SUM(D148+D149)</f>
        <v>0</v>
      </c>
      <c r="E150" s="22">
        <f t="shared" si="40"/>
        <v>0</v>
      </c>
      <c r="F150" s="22">
        <f t="shared" si="40"/>
        <v>0</v>
      </c>
      <c r="G150" s="22">
        <f t="shared" si="40"/>
        <v>0</v>
      </c>
      <c r="H150" s="22">
        <f t="shared" si="40"/>
        <v>0</v>
      </c>
      <c r="I150" s="22">
        <f t="shared" si="40"/>
        <v>0</v>
      </c>
      <c r="J150" s="22">
        <f t="shared" si="40"/>
        <v>0</v>
      </c>
      <c r="K150" s="22">
        <f t="shared" si="40"/>
        <v>0</v>
      </c>
      <c r="L150" s="22">
        <f t="shared" si="40"/>
        <v>0</v>
      </c>
      <c r="M150" s="22">
        <f t="shared" si="40"/>
        <v>0</v>
      </c>
      <c r="N150" s="22">
        <f t="shared" si="40"/>
        <v>0</v>
      </c>
      <c r="O150" s="22">
        <f>SUM(C150:N150)</f>
        <v>0</v>
      </c>
      <c r="P150" s="136"/>
      <c r="Q150" s="95"/>
    </row>
    <row r="151" spans="1:17" ht="15">
      <c r="A151" s="23" t="s">
        <v>263</v>
      </c>
      <c r="B151" s="108" t="s">
        <v>264</v>
      </c>
      <c r="C151" s="22">
        <f aca="true" t="shared" si="41" ref="C151:N161">$P151/12</f>
        <v>0</v>
      </c>
      <c r="D151" s="22">
        <f t="shared" si="41"/>
        <v>0</v>
      </c>
      <c r="E151" s="22">
        <f t="shared" si="41"/>
        <v>0</v>
      </c>
      <c r="F151" s="22">
        <f t="shared" si="41"/>
        <v>0</v>
      </c>
      <c r="G151" s="22">
        <f t="shared" si="41"/>
        <v>0</v>
      </c>
      <c r="H151" s="22">
        <f t="shared" si="41"/>
        <v>0</v>
      </c>
      <c r="I151" s="22">
        <f t="shared" si="41"/>
        <v>0</v>
      </c>
      <c r="J151" s="22">
        <f t="shared" si="41"/>
        <v>0</v>
      </c>
      <c r="K151" s="22">
        <f t="shared" si="41"/>
        <v>0</v>
      </c>
      <c r="L151" s="22">
        <f t="shared" si="41"/>
        <v>0</v>
      </c>
      <c r="M151" s="22">
        <f t="shared" si="41"/>
        <v>0</v>
      </c>
      <c r="N151" s="22">
        <f t="shared" si="41"/>
        <v>0</v>
      </c>
      <c r="O151" s="22">
        <f t="shared" si="37"/>
        <v>0</v>
      </c>
      <c r="P151" s="136"/>
      <c r="Q151" s="95"/>
    </row>
    <row r="152" spans="1:17" ht="15">
      <c r="A152" s="23" t="s">
        <v>404</v>
      </c>
      <c r="B152" s="108" t="s">
        <v>265</v>
      </c>
      <c r="C152" s="22">
        <f t="shared" si="41"/>
        <v>0</v>
      </c>
      <c r="D152" s="22">
        <f t="shared" si="41"/>
        <v>0</v>
      </c>
      <c r="E152" s="22">
        <f t="shared" si="41"/>
        <v>0</v>
      </c>
      <c r="F152" s="22">
        <f t="shared" si="41"/>
        <v>0</v>
      </c>
      <c r="G152" s="22">
        <f t="shared" si="41"/>
        <v>0</v>
      </c>
      <c r="H152" s="22">
        <f t="shared" si="41"/>
        <v>0</v>
      </c>
      <c r="I152" s="22">
        <f t="shared" si="41"/>
        <v>0</v>
      </c>
      <c r="J152" s="22">
        <f t="shared" si="41"/>
        <v>0</v>
      </c>
      <c r="K152" s="22">
        <f t="shared" si="41"/>
        <v>0</v>
      </c>
      <c r="L152" s="22">
        <f t="shared" si="41"/>
        <v>0</v>
      </c>
      <c r="M152" s="22">
        <f t="shared" si="41"/>
        <v>0</v>
      </c>
      <c r="N152" s="22">
        <f t="shared" si="41"/>
        <v>0</v>
      </c>
      <c r="O152" s="22">
        <f t="shared" si="37"/>
        <v>0</v>
      </c>
      <c r="P152" s="136"/>
      <c r="Q152" s="95"/>
    </row>
    <row r="153" spans="1:17" ht="15">
      <c r="A153" s="23" t="s">
        <v>405</v>
      </c>
      <c r="B153" s="108" t="s">
        <v>266</v>
      </c>
      <c r="C153" s="22">
        <f t="shared" si="41"/>
        <v>0</v>
      </c>
      <c r="D153" s="22">
        <f t="shared" si="41"/>
        <v>0</v>
      </c>
      <c r="E153" s="22">
        <f t="shared" si="41"/>
        <v>0</v>
      </c>
      <c r="F153" s="22">
        <f t="shared" si="41"/>
        <v>0</v>
      </c>
      <c r="G153" s="22">
        <f t="shared" si="41"/>
        <v>0</v>
      </c>
      <c r="H153" s="22">
        <f t="shared" si="41"/>
        <v>0</v>
      </c>
      <c r="I153" s="22">
        <f t="shared" si="41"/>
        <v>0</v>
      </c>
      <c r="J153" s="22">
        <f t="shared" si="41"/>
        <v>0</v>
      </c>
      <c r="K153" s="22">
        <f t="shared" si="41"/>
        <v>0</v>
      </c>
      <c r="L153" s="22">
        <f t="shared" si="41"/>
        <v>0</v>
      </c>
      <c r="M153" s="22">
        <f t="shared" si="41"/>
        <v>0</v>
      </c>
      <c r="N153" s="22">
        <f t="shared" si="41"/>
        <v>0</v>
      </c>
      <c r="O153" s="22">
        <f t="shared" si="37"/>
        <v>0</v>
      </c>
      <c r="P153" s="136"/>
      <c r="Q153" s="95"/>
    </row>
    <row r="154" spans="1:17" ht="15">
      <c r="A154" s="23" t="s">
        <v>406</v>
      </c>
      <c r="B154" s="108" t="s">
        <v>267</v>
      </c>
      <c r="C154" s="22">
        <f t="shared" si="41"/>
        <v>0</v>
      </c>
      <c r="D154" s="22">
        <f t="shared" si="41"/>
        <v>0</v>
      </c>
      <c r="E154" s="22">
        <f t="shared" si="41"/>
        <v>0</v>
      </c>
      <c r="F154" s="22">
        <f t="shared" si="41"/>
        <v>0</v>
      </c>
      <c r="G154" s="22">
        <f t="shared" si="41"/>
        <v>0</v>
      </c>
      <c r="H154" s="22">
        <f t="shared" si="41"/>
        <v>0</v>
      </c>
      <c r="I154" s="22">
        <f t="shared" si="41"/>
        <v>0</v>
      </c>
      <c r="J154" s="22">
        <f t="shared" si="41"/>
        <v>0</v>
      </c>
      <c r="K154" s="22">
        <f t="shared" si="41"/>
        <v>0</v>
      </c>
      <c r="L154" s="22">
        <f t="shared" si="41"/>
        <v>0</v>
      </c>
      <c r="M154" s="22">
        <f t="shared" si="41"/>
        <v>0</v>
      </c>
      <c r="N154" s="22">
        <f t="shared" si="41"/>
        <v>0</v>
      </c>
      <c r="O154" s="22">
        <f>SUM(C154:N154)</f>
        <v>0</v>
      </c>
      <c r="P154" s="136"/>
      <c r="Q154" s="95"/>
    </row>
    <row r="155" spans="1:17" ht="15">
      <c r="A155" s="23" t="s">
        <v>268</v>
      </c>
      <c r="B155" s="108" t="s">
        <v>269</v>
      </c>
      <c r="C155" s="22">
        <f t="shared" si="41"/>
        <v>0</v>
      </c>
      <c r="D155" s="22">
        <f t="shared" si="41"/>
        <v>0</v>
      </c>
      <c r="E155" s="22">
        <f t="shared" si="41"/>
        <v>0</v>
      </c>
      <c r="F155" s="22">
        <f t="shared" si="41"/>
        <v>0</v>
      </c>
      <c r="G155" s="22">
        <f t="shared" si="41"/>
        <v>0</v>
      </c>
      <c r="H155" s="22">
        <f t="shared" si="41"/>
        <v>0</v>
      </c>
      <c r="I155" s="22">
        <f t="shared" si="41"/>
        <v>0</v>
      </c>
      <c r="J155" s="22">
        <f t="shared" si="41"/>
        <v>0</v>
      </c>
      <c r="K155" s="22">
        <f t="shared" si="41"/>
        <v>0</v>
      </c>
      <c r="L155" s="22">
        <f t="shared" si="41"/>
        <v>0</v>
      </c>
      <c r="M155" s="22">
        <f t="shared" si="41"/>
        <v>0</v>
      </c>
      <c r="N155" s="22">
        <f t="shared" si="41"/>
        <v>0</v>
      </c>
      <c r="O155" s="22"/>
      <c r="P155" s="136"/>
      <c r="Q155" s="95"/>
    </row>
    <row r="156" spans="1:17" ht="15">
      <c r="A156" s="23" t="s">
        <v>270</v>
      </c>
      <c r="B156" s="108" t="s">
        <v>271</v>
      </c>
      <c r="C156" s="22">
        <f t="shared" si="41"/>
        <v>0</v>
      </c>
      <c r="D156" s="22">
        <f t="shared" si="41"/>
        <v>0</v>
      </c>
      <c r="E156" s="22">
        <f t="shared" si="41"/>
        <v>0</v>
      </c>
      <c r="F156" s="22">
        <f t="shared" si="41"/>
        <v>0</v>
      </c>
      <c r="G156" s="22">
        <f t="shared" si="41"/>
        <v>0</v>
      </c>
      <c r="H156" s="22">
        <f t="shared" si="41"/>
        <v>0</v>
      </c>
      <c r="I156" s="22">
        <f t="shared" si="41"/>
        <v>0</v>
      </c>
      <c r="J156" s="22">
        <f t="shared" si="41"/>
        <v>0</v>
      </c>
      <c r="K156" s="22">
        <f t="shared" si="41"/>
        <v>0</v>
      </c>
      <c r="L156" s="22">
        <f t="shared" si="41"/>
        <v>0</v>
      </c>
      <c r="M156" s="22">
        <f t="shared" si="41"/>
        <v>0</v>
      </c>
      <c r="N156" s="22">
        <f t="shared" si="41"/>
        <v>0</v>
      </c>
      <c r="O156" s="22">
        <f t="shared" si="37"/>
        <v>0</v>
      </c>
      <c r="P156" s="136"/>
      <c r="Q156" s="95"/>
    </row>
    <row r="157" spans="1:17" ht="15">
      <c r="A157" s="23" t="s">
        <v>272</v>
      </c>
      <c r="B157" s="108" t="s">
        <v>273</v>
      </c>
      <c r="C157" s="22">
        <f t="shared" si="41"/>
        <v>0</v>
      </c>
      <c r="D157" s="22">
        <f t="shared" si="41"/>
        <v>0</v>
      </c>
      <c r="E157" s="22">
        <f t="shared" si="41"/>
        <v>0</v>
      </c>
      <c r="F157" s="22">
        <f t="shared" si="41"/>
        <v>0</v>
      </c>
      <c r="G157" s="22">
        <f t="shared" si="41"/>
        <v>0</v>
      </c>
      <c r="H157" s="22">
        <f t="shared" si="41"/>
        <v>0</v>
      </c>
      <c r="I157" s="22">
        <f t="shared" si="41"/>
        <v>0</v>
      </c>
      <c r="J157" s="22">
        <f t="shared" si="41"/>
        <v>0</v>
      </c>
      <c r="K157" s="22">
        <f t="shared" si="41"/>
        <v>0</v>
      </c>
      <c r="L157" s="22">
        <f t="shared" si="41"/>
        <v>0</v>
      </c>
      <c r="M157" s="22">
        <f t="shared" si="41"/>
        <v>0</v>
      </c>
      <c r="N157" s="22">
        <f t="shared" si="41"/>
        <v>0</v>
      </c>
      <c r="O157" s="22">
        <f t="shared" si="37"/>
        <v>0</v>
      </c>
      <c r="P157" s="136"/>
      <c r="Q157" s="95"/>
    </row>
    <row r="158" spans="1:17" ht="15">
      <c r="A158" s="23" t="s">
        <v>407</v>
      </c>
      <c r="B158" s="108" t="s">
        <v>274</v>
      </c>
      <c r="C158" s="22">
        <f t="shared" si="41"/>
        <v>0</v>
      </c>
      <c r="D158" s="22">
        <f t="shared" si="41"/>
        <v>0</v>
      </c>
      <c r="E158" s="22">
        <f t="shared" si="41"/>
        <v>0</v>
      </c>
      <c r="F158" s="22">
        <f t="shared" si="41"/>
        <v>0</v>
      </c>
      <c r="G158" s="22">
        <f t="shared" si="41"/>
        <v>0</v>
      </c>
      <c r="H158" s="22">
        <f t="shared" si="41"/>
        <v>0</v>
      </c>
      <c r="I158" s="22">
        <f t="shared" si="41"/>
        <v>0</v>
      </c>
      <c r="J158" s="22">
        <f t="shared" si="41"/>
        <v>0</v>
      </c>
      <c r="K158" s="22">
        <f t="shared" si="41"/>
        <v>0</v>
      </c>
      <c r="L158" s="22">
        <f t="shared" si="41"/>
        <v>0</v>
      </c>
      <c r="M158" s="22">
        <f t="shared" si="41"/>
        <v>0</v>
      </c>
      <c r="N158" s="22">
        <f t="shared" si="41"/>
        <v>0</v>
      </c>
      <c r="O158" s="22">
        <f t="shared" si="37"/>
        <v>0</v>
      </c>
      <c r="P158" s="136"/>
      <c r="Q158" s="95"/>
    </row>
    <row r="159" spans="1:17" ht="15">
      <c r="A159" s="23" t="s">
        <v>408</v>
      </c>
      <c r="B159" s="108" t="s">
        <v>275</v>
      </c>
      <c r="C159" s="22">
        <f t="shared" si="41"/>
        <v>0</v>
      </c>
      <c r="D159" s="22">
        <f t="shared" si="41"/>
        <v>0</v>
      </c>
      <c r="E159" s="22">
        <f t="shared" si="41"/>
        <v>0</v>
      </c>
      <c r="F159" s="22">
        <f t="shared" si="41"/>
        <v>0</v>
      </c>
      <c r="G159" s="22">
        <f t="shared" si="41"/>
        <v>0</v>
      </c>
      <c r="H159" s="22">
        <f t="shared" si="41"/>
        <v>0</v>
      </c>
      <c r="I159" s="22">
        <f t="shared" si="41"/>
        <v>0</v>
      </c>
      <c r="J159" s="22">
        <f t="shared" si="41"/>
        <v>0</v>
      </c>
      <c r="K159" s="22">
        <f t="shared" si="41"/>
        <v>0</v>
      </c>
      <c r="L159" s="22">
        <f t="shared" si="41"/>
        <v>0</v>
      </c>
      <c r="M159" s="22">
        <f t="shared" si="41"/>
        <v>0</v>
      </c>
      <c r="N159" s="22">
        <f t="shared" si="41"/>
        <v>0</v>
      </c>
      <c r="O159" s="22">
        <f t="shared" si="37"/>
        <v>0</v>
      </c>
      <c r="P159" s="136"/>
      <c r="Q159" s="95"/>
    </row>
    <row r="160" spans="1:17" ht="15">
      <c r="A160" s="23" t="s">
        <v>454</v>
      </c>
      <c r="B160" s="108" t="s">
        <v>276</v>
      </c>
      <c r="C160" s="22">
        <f t="shared" si="41"/>
        <v>0</v>
      </c>
      <c r="D160" s="22">
        <f t="shared" si="41"/>
        <v>0</v>
      </c>
      <c r="E160" s="22">
        <f t="shared" si="41"/>
        <v>0</v>
      </c>
      <c r="F160" s="22">
        <f t="shared" si="41"/>
        <v>0</v>
      </c>
      <c r="G160" s="22">
        <f t="shared" si="41"/>
        <v>0</v>
      </c>
      <c r="H160" s="22">
        <f t="shared" si="41"/>
        <v>0</v>
      </c>
      <c r="I160" s="22">
        <f t="shared" si="41"/>
        <v>0</v>
      </c>
      <c r="J160" s="22">
        <f t="shared" si="41"/>
        <v>0</v>
      </c>
      <c r="K160" s="22">
        <f t="shared" si="41"/>
        <v>0</v>
      </c>
      <c r="L160" s="22">
        <f t="shared" si="41"/>
        <v>0</v>
      </c>
      <c r="M160" s="22">
        <f t="shared" si="41"/>
        <v>0</v>
      </c>
      <c r="N160" s="22">
        <f t="shared" si="41"/>
        <v>0</v>
      </c>
      <c r="O160" s="22"/>
      <c r="P160" s="136"/>
      <c r="Q160" s="95"/>
    </row>
    <row r="161" spans="1:17" ht="15">
      <c r="A161" s="23" t="s">
        <v>409</v>
      </c>
      <c r="B161" s="108" t="s">
        <v>440</v>
      </c>
      <c r="C161" s="22">
        <f t="shared" si="41"/>
        <v>0</v>
      </c>
      <c r="D161" s="22">
        <f t="shared" si="41"/>
        <v>0</v>
      </c>
      <c r="E161" s="22">
        <f t="shared" si="41"/>
        <v>0</v>
      </c>
      <c r="F161" s="22">
        <f t="shared" si="41"/>
        <v>0</v>
      </c>
      <c r="G161" s="22">
        <f t="shared" si="41"/>
        <v>0</v>
      </c>
      <c r="H161" s="22">
        <f t="shared" si="41"/>
        <v>0</v>
      </c>
      <c r="I161" s="22">
        <f t="shared" si="41"/>
        <v>0</v>
      </c>
      <c r="J161" s="22">
        <f t="shared" si="41"/>
        <v>0</v>
      </c>
      <c r="K161" s="22">
        <f t="shared" si="41"/>
        <v>0</v>
      </c>
      <c r="L161" s="22">
        <f t="shared" si="41"/>
        <v>0</v>
      </c>
      <c r="M161" s="22">
        <f t="shared" si="41"/>
        <v>0</v>
      </c>
      <c r="N161" s="22">
        <f t="shared" si="41"/>
        <v>0</v>
      </c>
      <c r="O161" s="22">
        <f>SUM(C161:N161)</f>
        <v>0</v>
      </c>
      <c r="P161" s="136"/>
      <c r="Q161" s="95"/>
    </row>
    <row r="162" spans="1:17" ht="15">
      <c r="A162" s="115" t="s">
        <v>432</v>
      </c>
      <c r="B162" s="119" t="s">
        <v>277</v>
      </c>
      <c r="C162" s="22">
        <f aca="true" t="shared" si="42" ref="C162:N162">SUM(C151:C161)</f>
        <v>0</v>
      </c>
      <c r="D162" s="22">
        <f t="shared" si="42"/>
        <v>0</v>
      </c>
      <c r="E162" s="22">
        <f t="shared" si="42"/>
        <v>0</v>
      </c>
      <c r="F162" s="22">
        <f t="shared" si="42"/>
        <v>0</v>
      </c>
      <c r="G162" s="22">
        <f t="shared" si="42"/>
        <v>0</v>
      </c>
      <c r="H162" s="22">
        <f t="shared" si="42"/>
        <v>0</v>
      </c>
      <c r="I162" s="22">
        <f t="shared" si="42"/>
        <v>0</v>
      </c>
      <c r="J162" s="22">
        <f t="shared" si="42"/>
        <v>0</v>
      </c>
      <c r="K162" s="22">
        <f t="shared" si="42"/>
        <v>0</v>
      </c>
      <c r="L162" s="22">
        <f t="shared" si="42"/>
        <v>0</v>
      </c>
      <c r="M162" s="22">
        <f t="shared" si="42"/>
        <v>0</v>
      </c>
      <c r="N162" s="22">
        <f t="shared" si="42"/>
        <v>0</v>
      </c>
      <c r="O162" s="22">
        <f>SUM(C162:N162)</f>
        <v>0</v>
      </c>
      <c r="P162" s="136"/>
      <c r="Q162" s="95"/>
    </row>
    <row r="163" spans="1:17" ht="30">
      <c r="A163" s="23" t="s">
        <v>286</v>
      </c>
      <c r="B163" s="108" t="s">
        <v>287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>
        <f t="shared" si="37"/>
        <v>0</v>
      </c>
      <c r="P163" s="136"/>
      <c r="Q163" s="95"/>
    </row>
    <row r="164" spans="1:17" ht="30">
      <c r="A164" s="105" t="s">
        <v>413</v>
      </c>
      <c r="B164" s="108" t="s">
        <v>288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>
        <f t="shared" si="37"/>
        <v>0</v>
      </c>
      <c r="P164" s="136"/>
      <c r="Q164" s="95"/>
    </row>
    <row r="165" spans="1:17" ht="15">
      <c r="A165" s="23" t="s">
        <v>414</v>
      </c>
      <c r="B165" s="108" t="s">
        <v>289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136"/>
      <c r="Q165" s="95"/>
    </row>
    <row r="166" spans="1:17" ht="15">
      <c r="A166" s="112" t="s">
        <v>434</v>
      </c>
      <c r="B166" s="119" t="s">
        <v>290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136"/>
      <c r="Q166" s="95"/>
    </row>
    <row r="167" spans="1:17" ht="15.75">
      <c r="A167" s="118" t="s">
        <v>10</v>
      </c>
      <c r="B167" s="131"/>
      <c r="C167" s="22">
        <f aca="true" t="shared" si="43" ref="C167:N167">SUM(C162+C150+C136)</f>
        <v>381499.1666666667</v>
      </c>
      <c r="D167" s="22">
        <f t="shared" si="43"/>
        <v>381499.1666666667</v>
      </c>
      <c r="E167" s="22">
        <f t="shared" si="43"/>
        <v>381499.1666666667</v>
      </c>
      <c r="F167" s="22">
        <f t="shared" si="43"/>
        <v>381499.1666666667</v>
      </c>
      <c r="G167" s="22">
        <f t="shared" si="43"/>
        <v>381499.1666666667</v>
      </c>
      <c r="H167" s="22">
        <f t="shared" si="43"/>
        <v>381499.1666666667</v>
      </c>
      <c r="I167" s="22">
        <f t="shared" si="43"/>
        <v>381499.1666666667</v>
      </c>
      <c r="J167" s="22">
        <f t="shared" si="43"/>
        <v>381499.1666666667</v>
      </c>
      <c r="K167" s="22">
        <f t="shared" si="43"/>
        <v>381499.1666666667</v>
      </c>
      <c r="L167" s="22">
        <f t="shared" si="43"/>
        <v>381499.1666666667</v>
      </c>
      <c r="M167" s="22">
        <f t="shared" si="43"/>
        <v>381499.1666666667</v>
      </c>
      <c r="N167" s="22">
        <f t="shared" si="43"/>
        <v>381499.1666666667</v>
      </c>
      <c r="O167" s="22">
        <f>SUM(C167:N167)</f>
        <v>4577990</v>
      </c>
      <c r="P167" s="136"/>
      <c r="Q167" s="95"/>
    </row>
    <row r="168" spans="1:17" ht="15">
      <c r="A168" s="105" t="s">
        <v>240</v>
      </c>
      <c r="B168" s="108" t="s">
        <v>241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>
        <f t="shared" si="37"/>
        <v>0</v>
      </c>
      <c r="P168" s="136"/>
      <c r="Q168" s="95"/>
    </row>
    <row r="169" spans="1:17" ht="30">
      <c r="A169" s="105" t="s">
        <v>242</v>
      </c>
      <c r="B169" s="108" t="s">
        <v>243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>
        <f t="shared" si="37"/>
        <v>0</v>
      </c>
      <c r="P169" s="136"/>
      <c r="Q169" s="95"/>
    </row>
    <row r="170" spans="1:17" ht="30">
      <c r="A170" s="105" t="s">
        <v>391</v>
      </c>
      <c r="B170" s="108" t="s">
        <v>244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>
        <f t="shared" si="37"/>
        <v>0</v>
      </c>
      <c r="P170" s="136"/>
      <c r="Q170" s="95"/>
    </row>
    <row r="171" spans="1:17" ht="30">
      <c r="A171" s="105" t="s">
        <v>392</v>
      </c>
      <c r="B171" s="108" t="s">
        <v>245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>
        <f t="shared" si="37"/>
        <v>0</v>
      </c>
      <c r="P171" s="136"/>
      <c r="Q171" s="95"/>
    </row>
    <row r="172" spans="1:17" ht="15">
      <c r="A172" s="105" t="s">
        <v>393</v>
      </c>
      <c r="B172" s="108" t="s">
        <v>246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>
        <f>SUM(C172:N172)</f>
        <v>0</v>
      </c>
      <c r="P172" s="136"/>
      <c r="Q172" s="95"/>
    </row>
    <row r="173" spans="1:17" ht="15">
      <c r="A173" s="112" t="s">
        <v>428</v>
      </c>
      <c r="B173" s="119" t="s">
        <v>247</v>
      </c>
      <c r="C173" s="22">
        <f aca="true" t="shared" si="44" ref="C173:N173">SUM(C168:C172)</f>
        <v>0</v>
      </c>
      <c r="D173" s="22">
        <f t="shared" si="44"/>
        <v>0</v>
      </c>
      <c r="E173" s="22">
        <f t="shared" si="44"/>
        <v>0</v>
      </c>
      <c r="F173" s="22">
        <f t="shared" si="44"/>
        <v>0</v>
      </c>
      <c r="G173" s="22">
        <f t="shared" si="44"/>
        <v>0</v>
      </c>
      <c r="H173" s="22">
        <f t="shared" si="44"/>
        <v>0</v>
      </c>
      <c r="I173" s="22">
        <f t="shared" si="44"/>
        <v>0</v>
      </c>
      <c r="J173" s="22">
        <f t="shared" si="44"/>
        <v>0</v>
      </c>
      <c r="K173" s="22">
        <f t="shared" si="44"/>
        <v>0</v>
      </c>
      <c r="L173" s="22">
        <f t="shared" si="44"/>
        <v>0</v>
      </c>
      <c r="M173" s="22">
        <f t="shared" si="44"/>
        <v>0</v>
      </c>
      <c r="N173" s="22">
        <f t="shared" si="44"/>
        <v>0</v>
      </c>
      <c r="O173" s="22">
        <f>SUM(C173:N173)</f>
        <v>0</v>
      </c>
      <c r="P173" s="136"/>
      <c r="Q173" s="95"/>
    </row>
    <row r="174" spans="1:17" ht="15">
      <c r="A174" s="23" t="s">
        <v>410</v>
      </c>
      <c r="B174" s="108" t="s">
        <v>278</v>
      </c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>
        <f t="shared" si="37"/>
        <v>0</v>
      </c>
      <c r="P174" s="136"/>
      <c r="Q174" s="95"/>
    </row>
    <row r="175" spans="1:17" ht="15">
      <c r="A175" s="23" t="s">
        <v>411</v>
      </c>
      <c r="B175" s="108" t="s">
        <v>279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136"/>
      <c r="Q175" s="95"/>
    </row>
    <row r="176" spans="1:17" ht="15">
      <c r="A176" s="23" t="s">
        <v>280</v>
      </c>
      <c r="B176" s="108" t="s">
        <v>281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>
        <f t="shared" si="37"/>
        <v>0</v>
      </c>
      <c r="P176" s="136"/>
      <c r="Q176" s="95"/>
    </row>
    <row r="177" spans="1:17" ht="15">
      <c r="A177" s="23" t="s">
        <v>412</v>
      </c>
      <c r="B177" s="108" t="s">
        <v>282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>
        <f t="shared" si="37"/>
        <v>0</v>
      </c>
      <c r="P177" s="136"/>
      <c r="Q177" s="95"/>
    </row>
    <row r="178" spans="1:17" ht="15">
      <c r="A178" s="23" t="s">
        <v>283</v>
      </c>
      <c r="B178" s="108" t="s">
        <v>284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>
        <f t="shared" si="37"/>
        <v>0</v>
      </c>
      <c r="P178" s="136"/>
      <c r="Q178" s="95"/>
    </row>
    <row r="179" spans="1:17" ht="15">
      <c r="A179" s="112" t="s">
        <v>433</v>
      </c>
      <c r="B179" s="119" t="s">
        <v>285</v>
      </c>
      <c r="C179" s="22">
        <f>SUM(C174:C178)</f>
        <v>0</v>
      </c>
      <c r="D179" s="22">
        <f aca="true" t="shared" si="45" ref="D179:N179">SUM(D174:D178)</f>
        <v>0</v>
      </c>
      <c r="E179" s="22">
        <f t="shared" si="45"/>
        <v>0</v>
      </c>
      <c r="F179" s="22">
        <f t="shared" si="45"/>
        <v>0</v>
      </c>
      <c r="G179" s="22">
        <f t="shared" si="45"/>
        <v>0</v>
      </c>
      <c r="H179" s="22">
        <f t="shared" si="45"/>
        <v>0</v>
      </c>
      <c r="I179" s="22">
        <f t="shared" si="45"/>
        <v>0</v>
      </c>
      <c r="J179" s="22">
        <f t="shared" si="45"/>
        <v>0</v>
      </c>
      <c r="K179" s="22"/>
      <c r="L179" s="22">
        <f t="shared" si="45"/>
        <v>0</v>
      </c>
      <c r="M179" s="22">
        <f t="shared" si="45"/>
        <v>0</v>
      </c>
      <c r="N179" s="22">
        <f t="shared" si="45"/>
        <v>0</v>
      </c>
      <c r="O179" s="22"/>
      <c r="P179" s="136"/>
      <c r="Q179" s="95"/>
    </row>
    <row r="180" spans="1:17" ht="30">
      <c r="A180" s="23" t="s">
        <v>291</v>
      </c>
      <c r="B180" s="108" t="s">
        <v>292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>
        <f t="shared" si="37"/>
        <v>0</v>
      </c>
      <c r="P180" s="136"/>
      <c r="Q180" s="95"/>
    </row>
    <row r="181" spans="1:17" ht="30">
      <c r="A181" s="105" t="s">
        <v>415</v>
      </c>
      <c r="B181" s="108" t="s">
        <v>293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>
        <f t="shared" si="37"/>
        <v>0</v>
      </c>
      <c r="P181" s="136"/>
      <c r="Q181" s="95"/>
    </row>
    <row r="182" spans="1:17" ht="15">
      <c r="A182" s="23" t="s">
        <v>416</v>
      </c>
      <c r="B182" s="108" t="s">
        <v>294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>
        <f t="shared" si="37"/>
        <v>0</v>
      </c>
      <c r="P182" s="136"/>
      <c r="Q182" s="95"/>
    </row>
    <row r="183" spans="1:17" ht="15">
      <c r="A183" s="112" t="s">
        <v>1</v>
      </c>
      <c r="B183" s="119" t="s">
        <v>295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>
        <f t="shared" si="37"/>
        <v>0</v>
      </c>
      <c r="P183" s="136"/>
      <c r="Q183" s="95"/>
    </row>
    <row r="184" spans="1:17" ht="15.75">
      <c r="A184" s="118" t="s">
        <v>9</v>
      </c>
      <c r="B184" s="13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>
        <f t="shared" si="37"/>
        <v>0</v>
      </c>
      <c r="P184" s="136"/>
      <c r="Q184" s="95"/>
    </row>
    <row r="185" spans="1:17" ht="15.75">
      <c r="A185" s="132" t="s">
        <v>0</v>
      </c>
      <c r="B185" s="120" t="s">
        <v>296</v>
      </c>
      <c r="C185" s="22">
        <f aca="true" t="shared" si="46" ref="C185:N185">SUM(C179+C183+C173+C166+C162+C150+C136)</f>
        <v>381499.1666666667</v>
      </c>
      <c r="D185" s="22">
        <f t="shared" si="46"/>
        <v>381499.1666666667</v>
      </c>
      <c r="E185" s="22">
        <f t="shared" si="46"/>
        <v>381499.1666666667</v>
      </c>
      <c r="F185" s="22">
        <f t="shared" si="46"/>
        <v>381499.1666666667</v>
      </c>
      <c r="G185" s="22">
        <f t="shared" si="46"/>
        <v>381499.1666666667</v>
      </c>
      <c r="H185" s="22">
        <f t="shared" si="46"/>
        <v>381499.1666666667</v>
      </c>
      <c r="I185" s="22">
        <f t="shared" si="46"/>
        <v>381499.1666666667</v>
      </c>
      <c r="J185" s="22">
        <f t="shared" si="46"/>
        <v>381499.1666666667</v>
      </c>
      <c r="K185" s="22">
        <f t="shared" si="46"/>
        <v>381499.1666666667</v>
      </c>
      <c r="L185" s="22">
        <f t="shared" si="46"/>
        <v>381499.1666666667</v>
      </c>
      <c r="M185" s="22">
        <f t="shared" si="46"/>
        <v>381499.1666666667</v>
      </c>
      <c r="N185" s="22">
        <f t="shared" si="46"/>
        <v>381499.1666666667</v>
      </c>
      <c r="O185" s="22">
        <f>SUM(C185:N185)</f>
        <v>4577990</v>
      </c>
      <c r="P185" s="136"/>
      <c r="Q185" s="95"/>
    </row>
    <row r="186" spans="1:17" ht="15.75">
      <c r="A186" s="133" t="s">
        <v>18</v>
      </c>
      <c r="B186" s="134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>
        <f t="shared" si="37"/>
        <v>0</v>
      </c>
      <c r="P186" s="136"/>
      <c r="Q186" s="95"/>
    </row>
    <row r="187" spans="1:17" ht="15.75">
      <c r="A187" s="133" t="s">
        <v>19</v>
      </c>
      <c r="B187" s="134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>
        <f t="shared" si="37"/>
        <v>0</v>
      </c>
      <c r="P187" s="136"/>
      <c r="Q187" s="95"/>
    </row>
    <row r="188" spans="1:17" ht="15">
      <c r="A188" s="123" t="s">
        <v>418</v>
      </c>
      <c r="B188" s="105" t="s">
        <v>297</v>
      </c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>
        <f t="shared" si="37"/>
        <v>0</v>
      </c>
      <c r="P188" s="136"/>
      <c r="Q188" s="95"/>
    </row>
    <row r="189" spans="1:17" ht="15">
      <c r="A189" s="23" t="s">
        <v>298</v>
      </c>
      <c r="B189" s="105" t="s">
        <v>299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>
        <f t="shared" si="37"/>
        <v>0</v>
      </c>
      <c r="P189" s="136"/>
      <c r="Q189" s="95"/>
    </row>
    <row r="190" spans="1:17" ht="15">
      <c r="A190" s="123" t="s">
        <v>419</v>
      </c>
      <c r="B190" s="105" t="s">
        <v>300</v>
      </c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>
        <f t="shared" si="37"/>
        <v>0</v>
      </c>
      <c r="P190" s="136"/>
      <c r="Q190" s="95"/>
    </row>
    <row r="191" spans="1:17" ht="15">
      <c r="A191" s="122" t="s">
        <v>2</v>
      </c>
      <c r="B191" s="109" t="s">
        <v>301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>
        <f t="shared" si="37"/>
        <v>0</v>
      </c>
      <c r="P191" s="136"/>
      <c r="Q191" s="95"/>
    </row>
    <row r="192" spans="1:17" ht="15">
      <c r="A192" s="23" t="s">
        <v>420</v>
      </c>
      <c r="B192" s="105" t="s">
        <v>302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>
        <f t="shared" si="37"/>
        <v>0</v>
      </c>
      <c r="P192" s="136"/>
      <c r="Q192" s="95"/>
    </row>
    <row r="193" spans="1:17" ht="15">
      <c r="A193" s="123" t="s">
        <v>303</v>
      </c>
      <c r="B193" s="105" t="s">
        <v>304</v>
      </c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>
        <f t="shared" si="37"/>
        <v>0</v>
      </c>
      <c r="P193" s="136"/>
      <c r="Q193" s="95"/>
    </row>
    <row r="194" spans="1:17" ht="15">
      <c r="A194" s="23" t="s">
        <v>421</v>
      </c>
      <c r="B194" s="105" t="s">
        <v>305</v>
      </c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>
        <f t="shared" si="37"/>
        <v>0</v>
      </c>
      <c r="P194" s="136"/>
      <c r="Q194" s="95"/>
    </row>
    <row r="195" spans="1:17" ht="15">
      <c r="A195" s="123" t="s">
        <v>306</v>
      </c>
      <c r="B195" s="105" t="s">
        <v>307</v>
      </c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>
        <f t="shared" si="37"/>
        <v>0</v>
      </c>
      <c r="P195" s="136"/>
      <c r="Q195" s="95"/>
    </row>
    <row r="196" spans="1:17" ht="15">
      <c r="A196" s="124" t="s">
        <v>3</v>
      </c>
      <c r="B196" s="109" t="s">
        <v>308</v>
      </c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>
        <f t="shared" si="37"/>
        <v>0</v>
      </c>
      <c r="P196" s="136"/>
      <c r="Q196" s="95"/>
    </row>
    <row r="197" spans="1:17" ht="15">
      <c r="A197" s="105" t="s">
        <v>16</v>
      </c>
      <c r="B197" s="105" t="s">
        <v>309</v>
      </c>
      <c r="C197" s="22">
        <v>2504986</v>
      </c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>
        <f>SUM(C197:N197)</f>
        <v>2504986</v>
      </c>
      <c r="P197" s="136"/>
      <c r="Q197" s="95"/>
    </row>
    <row r="198" spans="1:17" ht="15">
      <c r="A198" s="105" t="s">
        <v>17</v>
      </c>
      <c r="B198" s="105" t="s">
        <v>309</v>
      </c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>
        <f>SUM(C198:N198)</f>
        <v>0</v>
      </c>
      <c r="P198" s="136"/>
      <c r="Q198" s="95"/>
    </row>
    <row r="199" spans="1:17" ht="15">
      <c r="A199" s="105" t="s">
        <v>14</v>
      </c>
      <c r="B199" s="105" t="s">
        <v>310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>
        <f t="shared" si="37"/>
        <v>0</v>
      </c>
      <c r="P199" s="136"/>
      <c r="Q199" s="95"/>
    </row>
    <row r="200" spans="1:17" ht="15">
      <c r="A200" s="105" t="s">
        <v>15</v>
      </c>
      <c r="B200" s="105" t="s">
        <v>310</v>
      </c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>
        <f t="shared" si="37"/>
        <v>0</v>
      </c>
      <c r="P200" s="136"/>
      <c r="Q200" s="95"/>
    </row>
    <row r="201" spans="1:17" ht="15">
      <c r="A201" s="109" t="s">
        <v>4</v>
      </c>
      <c r="B201" s="109" t="s">
        <v>311</v>
      </c>
      <c r="C201" s="22">
        <f>SUM(C197:C200)</f>
        <v>2504986</v>
      </c>
      <c r="D201" s="22">
        <f aca="true" t="shared" si="47" ref="D201:M201">SUM(D197:D200)</f>
        <v>0</v>
      </c>
      <c r="E201" s="22">
        <f t="shared" si="47"/>
        <v>0</v>
      </c>
      <c r="F201" s="22">
        <f t="shared" si="47"/>
        <v>0</v>
      </c>
      <c r="G201" s="22">
        <f t="shared" si="47"/>
        <v>0</v>
      </c>
      <c r="H201" s="22">
        <f t="shared" si="47"/>
        <v>0</v>
      </c>
      <c r="I201" s="22">
        <f t="shared" si="47"/>
        <v>0</v>
      </c>
      <c r="J201" s="22">
        <f t="shared" si="47"/>
        <v>0</v>
      </c>
      <c r="K201" s="22">
        <f t="shared" si="47"/>
        <v>0</v>
      </c>
      <c r="L201" s="22">
        <f t="shared" si="47"/>
        <v>0</v>
      </c>
      <c r="M201" s="22">
        <f t="shared" si="47"/>
        <v>0</v>
      </c>
      <c r="N201" s="22"/>
      <c r="O201" s="22">
        <f>SUM(C201:N201)</f>
        <v>2504986</v>
      </c>
      <c r="P201" s="136"/>
      <c r="Q201" s="95"/>
    </row>
    <row r="202" spans="1:17" ht="15">
      <c r="A202" s="123" t="s">
        <v>312</v>
      </c>
      <c r="B202" s="105" t="s">
        <v>313</v>
      </c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>
        <f aca="true" t="shared" si="48" ref="O202:O213">SUM(C202:N202)</f>
        <v>0</v>
      </c>
      <c r="P202" s="136"/>
      <c r="Q202" s="95"/>
    </row>
    <row r="203" spans="1:17" ht="15">
      <c r="A203" s="123" t="s">
        <v>314</v>
      </c>
      <c r="B203" s="105" t="s">
        <v>315</v>
      </c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>
        <f t="shared" si="48"/>
        <v>0</v>
      </c>
      <c r="P203" s="136"/>
      <c r="Q203" s="95"/>
    </row>
    <row r="204" spans="1:17" ht="15">
      <c r="A204" s="123" t="s">
        <v>316</v>
      </c>
      <c r="B204" s="105" t="s">
        <v>317</v>
      </c>
      <c r="C204" s="22">
        <f aca="true" t="shared" si="49" ref="C204:N204">$P204/12</f>
        <v>5309570.833333333</v>
      </c>
      <c r="D204" s="22">
        <f t="shared" si="49"/>
        <v>5309570.833333333</v>
      </c>
      <c r="E204" s="22">
        <f t="shared" si="49"/>
        <v>5309570.833333333</v>
      </c>
      <c r="F204" s="22">
        <f t="shared" si="49"/>
        <v>5309570.833333333</v>
      </c>
      <c r="G204" s="22">
        <f t="shared" si="49"/>
        <v>5309570.833333333</v>
      </c>
      <c r="H204" s="22">
        <f t="shared" si="49"/>
        <v>5309570.833333333</v>
      </c>
      <c r="I204" s="22">
        <f t="shared" si="49"/>
        <v>5309570.833333333</v>
      </c>
      <c r="J204" s="22">
        <f t="shared" si="49"/>
        <v>5309570.833333333</v>
      </c>
      <c r="K204" s="22">
        <f t="shared" si="49"/>
        <v>5309570.833333333</v>
      </c>
      <c r="L204" s="22">
        <f t="shared" si="49"/>
        <v>5309570.833333333</v>
      </c>
      <c r="M204" s="22">
        <f t="shared" si="49"/>
        <v>5309570.833333333</v>
      </c>
      <c r="N204" s="22">
        <f t="shared" si="49"/>
        <v>5309570.833333333</v>
      </c>
      <c r="O204" s="22">
        <f t="shared" si="48"/>
        <v>63714850.00000001</v>
      </c>
      <c r="P204" s="136">
        <v>63714850</v>
      </c>
      <c r="Q204" s="95"/>
    </row>
    <row r="205" spans="1:17" ht="15">
      <c r="A205" s="123" t="s">
        <v>318</v>
      </c>
      <c r="B205" s="105" t="s">
        <v>319</v>
      </c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>
        <f t="shared" si="48"/>
        <v>0</v>
      </c>
      <c r="P205" s="136"/>
      <c r="Q205" s="95"/>
    </row>
    <row r="206" spans="1:17" ht="15">
      <c r="A206" s="23" t="s">
        <v>422</v>
      </c>
      <c r="B206" s="105" t="s">
        <v>320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>
        <f t="shared" si="48"/>
        <v>0</v>
      </c>
      <c r="P206" s="136"/>
      <c r="Q206" s="95"/>
    </row>
    <row r="207" spans="1:17" ht="15">
      <c r="A207" s="122" t="s">
        <v>5</v>
      </c>
      <c r="B207" s="109" t="s">
        <v>321</v>
      </c>
      <c r="C207" s="22">
        <f>SUM(C191+C196+C201+C204)</f>
        <v>7814556.833333333</v>
      </c>
      <c r="D207" s="22">
        <f aca="true" t="shared" si="50" ref="D207:N207">SUM(D191+D196+D201+D204)</f>
        <v>5309570.833333333</v>
      </c>
      <c r="E207" s="22">
        <f t="shared" si="50"/>
        <v>5309570.833333333</v>
      </c>
      <c r="F207" s="22">
        <f t="shared" si="50"/>
        <v>5309570.833333333</v>
      </c>
      <c r="G207" s="22">
        <f t="shared" si="50"/>
        <v>5309570.833333333</v>
      </c>
      <c r="H207" s="22">
        <f t="shared" si="50"/>
        <v>5309570.833333333</v>
      </c>
      <c r="I207" s="22">
        <f t="shared" si="50"/>
        <v>5309570.833333333</v>
      </c>
      <c r="J207" s="22">
        <f t="shared" si="50"/>
        <v>5309570.833333333</v>
      </c>
      <c r="K207" s="22">
        <f t="shared" si="50"/>
        <v>5309570.833333333</v>
      </c>
      <c r="L207" s="22">
        <f t="shared" si="50"/>
        <v>5309570.833333333</v>
      </c>
      <c r="M207" s="22">
        <f t="shared" si="50"/>
        <v>5309570.833333333</v>
      </c>
      <c r="N207" s="22">
        <f t="shared" si="50"/>
        <v>5309570.833333333</v>
      </c>
      <c r="O207" s="22">
        <f>SUM(C207:N207)</f>
        <v>66219836.000000015</v>
      </c>
      <c r="P207" s="136"/>
      <c r="Q207" s="95"/>
    </row>
    <row r="208" spans="1:17" ht="15">
      <c r="A208" s="23" t="s">
        <v>322</v>
      </c>
      <c r="B208" s="105" t="s">
        <v>323</v>
      </c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>
        <f t="shared" si="48"/>
        <v>0</v>
      </c>
      <c r="P208" s="136"/>
      <c r="Q208" s="95"/>
    </row>
    <row r="209" spans="1:17" ht="15">
      <c r="A209" s="23" t="s">
        <v>324</v>
      </c>
      <c r="B209" s="105" t="s">
        <v>325</v>
      </c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>
        <f t="shared" si="48"/>
        <v>0</v>
      </c>
      <c r="P209" s="136"/>
      <c r="Q209" s="95"/>
    </row>
    <row r="210" spans="1:17" ht="15">
      <c r="A210" s="123" t="s">
        <v>326</v>
      </c>
      <c r="B210" s="105" t="s">
        <v>327</v>
      </c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>
        <f t="shared" si="48"/>
        <v>0</v>
      </c>
      <c r="P210" s="136"/>
      <c r="Q210" s="95"/>
    </row>
    <row r="211" spans="1:17" ht="15">
      <c r="A211" s="123" t="s">
        <v>423</v>
      </c>
      <c r="B211" s="105" t="s">
        <v>328</v>
      </c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>
        <f t="shared" si="48"/>
        <v>0</v>
      </c>
      <c r="P211" s="136"/>
      <c r="Q211" s="95"/>
    </row>
    <row r="212" spans="1:17" ht="15">
      <c r="A212" s="124" t="s">
        <v>6</v>
      </c>
      <c r="B212" s="109" t="s">
        <v>329</v>
      </c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>
        <f t="shared" si="48"/>
        <v>0</v>
      </c>
      <c r="P212" s="136"/>
      <c r="Q212" s="95"/>
    </row>
    <row r="213" spans="1:17" ht="15">
      <c r="A213" s="122" t="s">
        <v>330</v>
      </c>
      <c r="B213" s="109" t="s">
        <v>331</v>
      </c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>
        <f t="shared" si="48"/>
        <v>0</v>
      </c>
      <c r="P213" s="136"/>
      <c r="Q213" s="95"/>
    </row>
    <row r="214" spans="1:17" ht="15.75">
      <c r="A214" s="126" t="s">
        <v>7</v>
      </c>
      <c r="B214" s="127" t="s">
        <v>332</v>
      </c>
      <c r="C214" s="22">
        <f>SUM(C207)</f>
        <v>7814556.833333333</v>
      </c>
      <c r="D214" s="22">
        <f>SUM(D207+D212+D213)</f>
        <v>5309570.833333333</v>
      </c>
      <c r="E214" s="22">
        <f aca="true" t="shared" si="51" ref="E214:N214">SUM(E207+E212+E213)</f>
        <v>5309570.833333333</v>
      </c>
      <c r="F214" s="22">
        <f t="shared" si="51"/>
        <v>5309570.833333333</v>
      </c>
      <c r="G214" s="22">
        <f t="shared" si="51"/>
        <v>5309570.833333333</v>
      </c>
      <c r="H214" s="22">
        <f t="shared" si="51"/>
        <v>5309570.833333333</v>
      </c>
      <c r="I214" s="22">
        <f t="shared" si="51"/>
        <v>5309570.833333333</v>
      </c>
      <c r="J214" s="22">
        <f t="shared" si="51"/>
        <v>5309570.833333333</v>
      </c>
      <c r="K214" s="22">
        <f t="shared" si="51"/>
        <v>5309570.833333333</v>
      </c>
      <c r="L214" s="22">
        <f t="shared" si="51"/>
        <v>5309570.833333333</v>
      </c>
      <c r="M214" s="22">
        <f t="shared" si="51"/>
        <v>5309570.833333333</v>
      </c>
      <c r="N214" s="22">
        <f t="shared" si="51"/>
        <v>5309570.833333333</v>
      </c>
      <c r="O214" s="22">
        <f>SUM(C214:N214)</f>
        <v>66219836.000000015</v>
      </c>
      <c r="P214" s="136"/>
      <c r="Q214" s="95"/>
    </row>
    <row r="215" spans="1:17" ht="15.75">
      <c r="A215" s="128" t="s">
        <v>425</v>
      </c>
      <c r="B215" s="129"/>
      <c r="C215" s="22">
        <f aca="true" t="shared" si="52" ref="C215:N215">SUM(C185+C214)</f>
        <v>8196056</v>
      </c>
      <c r="D215" s="22">
        <f t="shared" si="52"/>
        <v>5691070</v>
      </c>
      <c r="E215" s="22">
        <f t="shared" si="52"/>
        <v>5691070</v>
      </c>
      <c r="F215" s="22">
        <f t="shared" si="52"/>
        <v>5691070</v>
      </c>
      <c r="G215" s="22">
        <f t="shared" si="52"/>
        <v>5691070</v>
      </c>
      <c r="H215" s="22">
        <f t="shared" si="52"/>
        <v>5691070</v>
      </c>
      <c r="I215" s="22">
        <f t="shared" si="52"/>
        <v>5691070</v>
      </c>
      <c r="J215" s="22">
        <f t="shared" si="52"/>
        <v>5691070</v>
      </c>
      <c r="K215" s="22">
        <f t="shared" si="52"/>
        <v>5691070</v>
      </c>
      <c r="L215" s="22">
        <f t="shared" si="52"/>
        <v>5691070</v>
      </c>
      <c r="M215" s="22">
        <f t="shared" si="52"/>
        <v>5691070</v>
      </c>
      <c r="N215" s="22">
        <f t="shared" si="52"/>
        <v>5691070</v>
      </c>
      <c r="O215" s="22">
        <f>SUM(C215:N215)</f>
        <v>70797826</v>
      </c>
      <c r="P215" s="136"/>
      <c r="Q215" s="95"/>
    </row>
    <row r="216" spans="2:17" ht="15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36"/>
      <c r="Q216" s="95"/>
    </row>
    <row r="217" spans="2:17" ht="15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36"/>
      <c r="Q217" s="95"/>
    </row>
    <row r="218" spans="2:17" ht="15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36"/>
      <c r="Q218" s="95"/>
    </row>
    <row r="219" spans="2:17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36"/>
      <c r="Q219" s="95"/>
    </row>
    <row r="220" spans="2:17" ht="15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36"/>
      <c r="Q220" s="95"/>
    </row>
    <row r="221" spans="2:17" ht="15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36"/>
      <c r="Q221" s="95"/>
    </row>
    <row r="222" spans="2:17" ht="15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36"/>
      <c r="Q222" s="95"/>
    </row>
    <row r="223" spans="2:17" ht="15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36"/>
      <c r="Q223" s="95"/>
    </row>
    <row r="224" spans="2:17" ht="15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36"/>
      <c r="Q224" s="95"/>
    </row>
    <row r="225" spans="2:17" ht="15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36"/>
      <c r="Q225" s="95"/>
    </row>
    <row r="226" spans="2:17" ht="15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36"/>
      <c r="Q226" s="95"/>
    </row>
    <row r="227" spans="2:17" ht="15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36"/>
      <c r="Q227" s="95"/>
    </row>
    <row r="228" spans="2:17" ht="15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36"/>
      <c r="Q228" s="95"/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8" r:id="rId1"/>
  <headerFooter>
    <oddHeader>&amp;R10. melléklet az 1/2018 (II.16.) számú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Layout" workbookViewId="0" topLeftCell="A1">
      <selection activeCell="D11" sqref="D1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28125" style="0" customWidth="1"/>
    <col min="6" max="6" width="18.00390625" style="0" customWidth="1"/>
    <col min="7" max="7" width="18.7109375" style="0" customWidth="1"/>
  </cols>
  <sheetData>
    <row r="1" spans="1:7" ht="21.75" customHeight="1">
      <c r="A1" s="231" t="s">
        <v>744</v>
      </c>
      <c r="B1" s="232"/>
      <c r="C1" s="232"/>
      <c r="D1" s="232"/>
      <c r="E1" s="232"/>
      <c r="F1" s="232"/>
      <c r="G1" s="232"/>
    </row>
    <row r="2" spans="1:7" ht="26.25" customHeight="1">
      <c r="A2" s="233" t="s">
        <v>518</v>
      </c>
      <c r="B2" s="238"/>
      <c r="C2" s="238"/>
      <c r="D2" s="238"/>
      <c r="E2" s="238"/>
      <c r="F2" s="238"/>
      <c r="G2" s="238"/>
    </row>
    <row r="3" ht="15">
      <c r="A3" s="98"/>
    </row>
    <row r="4" spans="1:7" ht="30">
      <c r="A4" s="2" t="s">
        <v>46</v>
      </c>
      <c r="B4" s="3" t="s">
        <v>47</v>
      </c>
      <c r="C4" s="160" t="s">
        <v>736</v>
      </c>
      <c r="D4" s="160" t="s">
        <v>517</v>
      </c>
      <c r="E4" s="160" t="s">
        <v>27</v>
      </c>
      <c r="F4" s="160" t="s">
        <v>27</v>
      </c>
      <c r="G4" s="159" t="s">
        <v>28</v>
      </c>
    </row>
    <row r="5" spans="1:7" ht="15">
      <c r="A5" s="8"/>
      <c r="B5" s="8"/>
      <c r="C5" s="158"/>
      <c r="D5" s="158"/>
      <c r="E5" s="158"/>
      <c r="F5" s="158"/>
      <c r="G5" s="158"/>
    </row>
    <row r="6" spans="1:7" ht="15">
      <c r="A6" s="8"/>
      <c r="B6" s="8"/>
      <c r="C6" s="158"/>
      <c r="D6" s="158"/>
      <c r="E6" s="158"/>
      <c r="F6" s="158"/>
      <c r="G6" s="158"/>
    </row>
    <row r="7" spans="1:7" ht="15">
      <c r="A7" s="8"/>
      <c r="B7" s="8"/>
      <c r="C7" s="158"/>
      <c r="D7" s="158"/>
      <c r="E7" s="158"/>
      <c r="F7" s="158"/>
      <c r="G7" s="158"/>
    </row>
    <row r="8" spans="1:7" ht="15">
      <c r="A8" s="8"/>
      <c r="B8" s="8"/>
      <c r="C8" s="158"/>
      <c r="D8" s="158"/>
      <c r="E8" s="158"/>
      <c r="F8" s="158"/>
      <c r="G8" s="158"/>
    </row>
    <row r="9" spans="1:7" ht="15">
      <c r="A9" s="155" t="s">
        <v>150</v>
      </c>
      <c r="B9" s="154" t="s">
        <v>151</v>
      </c>
      <c r="C9" s="158"/>
      <c r="D9" s="158"/>
      <c r="E9" s="158"/>
      <c r="F9" s="158"/>
      <c r="G9" s="158"/>
    </row>
    <row r="10" spans="1:7" ht="15">
      <c r="A10" s="155" t="s">
        <v>516</v>
      </c>
      <c r="B10" s="154"/>
      <c r="C10" s="158"/>
      <c r="D10" s="158"/>
      <c r="E10" s="158"/>
      <c r="F10" s="158"/>
      <c r="G10" s="158"/>
    </row>
    <row r="11" spans="1:7" ht="15">
      <c r="A11" s="155"/>
      <c r="B11" s="154"/>
      <c r="C11" s="158"/>
      <c r="D11" s="158"/>
      <c r="E11" s="158"/>
      <c r="F11" s="158"/>
      <c r="G11" s="158"/>
    </row>
    <row r="12" spans="1:7" ht="15">
      <c r="A12" s="155"/>
      <c r="B12" s="154"/>
      <c r="C12" s="158"/>
      <c r="D12" s="158"/>
      <c r="E12" s="158"/>
      <c r="F12" s="158"/>
      <c r="G12" s="158"/>
    </row>
    <row r="13" spans="1:7" ht="15">
      <c r="A13" s="155"/>
      <c r="B13" s="154"/>
      <c r="C13" s="158"/>
      <c r="D13" s="158"/>
      <c r="E13" s="158"/>
      <c r="F13" s="158"/>
      <c r="G13" s="158"/>
    </row>
    <row r="14" spans="1:7" ht="15">
      <c r="A14" s="155" t="s">
        <v>515</v>
      </c>
      <c r="B14" s="154" t="s">
        <v>152</v>
      </c>
      <c r="C14" s="158"/>
      <c r="D14" s="158"/>
      <c r="E14" s="158"/>
      <c r="F14" s="158"/>
      <c r="G14" s="158"/>
    </row>
    <row r="15" spans="1:7" ht="15">
      <c r="A15" s="155"/>
      <c r="B15" s="154"/>
      <c r="C15" s="158"/>
      <c r="D15" s="158"/>
      <c r="E15" s="158"/>
      <c r="F15" s="158"/>
      <c r="G15" s="158"/>
    </row>
    <row r="16" spans="1:7" ht="15">
      <c r="A16" s="155"/>
      <c r="B16" s="154"/>
      <c r="C16" s="158"/>
      <c r="D16" s="158"/>
      <c r="E16" s="158"/>
      <c r="F16" s="158"/>
      <c r="G16" s="158"/>
    </row>
    <row r="17" spans="1:7" ht="15">
      <c r="A17" s="155"/>
      <c r="B17" s="154"/>
      <c r="C17" s="158"/>
      <c r="D17" s="158"/>
      <c r="E17" s="158"/>
      <c r="F17" s="158"/>
      <c r="G17" s="158"/>
    </row>
    <row r="18" spans="1:7" ht="15">
      <c r="A18" s="155"/>
      <c r="B18" s="154"/>
      <c r="C18" s="158"/>
      <c r="D18" s="158"/>
      <c r="E18" s="158"/>
      <c r="F18" s="158"/>
      <c r="G18" s="158"/>
    </row>
    <row r="19" spans="1:7" ht="15">
      <c r="A19" s="5" t="s">
        <v>153</v>
      </c>
      <c r="B19" s="154" t="s">
        <v>154</v>
      </c>
      <c r="C19" s="158"/>
      <c r="D19" s="158"/>
      <c r="E19" s="158"/>
      <c r="F19" s="158"/>
      <c r="G19" s="158"/>
    </row>
    <row r="20" spans="1:7" ht="15">
      <c r="A20" s="5"/>
      <c r="B20" s="154"/>
      <c r="C20" s="158"/>
      <c r="D20" s="158"/>
      <c r="E20" s="158"/>
      <c r="F20" s="158"/>
      <c r="G20" s="158"/>
    </row>
    <row r="21" spans="1:7" ht="15">
      <c r="A21" s="155" t="s">
        <v>155</v>
      </c>
      <c r="B21" s="154" t="s">
        <v>156</v>
      </c>
      <c r="C21" s="158">
        <v>22584323</v>
      </c>
      <c r="D21" s="158"/>
      <c r="E21" s="158"/>
      <c r="F21" s="158"/>
      <c r="G21" s="158">
        <v>22584323</v>
      </c>
    </row>
    <row r="22" spans="1:7" ht="15">
      <c r="A22" s="155" t="s">
        <v>738</v>
      </c>
      <c r="B22" s="154"/>
      <c r="C22" s="158">
        <v>19985827</v>
      </c>
      <c r="D22" s="158"/>
      <c r="E22" s="158"/>
      <c r="F22" s="158"/>
      <c r="G22" s="158"/>
    </row>
    <row r="23" spans="1:7" ht="15">
      <c r="A23" s="155" t="s">
        <v>739</v>
      </c>
      <c r="B23" s="154"/>
      <c r="C23" s="158">
        <v>2598496</v>
      </c>
      <c r="D23" s="158"/>
      <c r="E23" s="158"/>
      <c r="F23" s="158"/>
      <c r="G23" s="158"/>
    </row>
    <row r="24" spans="1:7" ht="15">
      <c r="A24" s="155"/>
      <c r="B24" s="154"/>
      <c r="C24" s="158"/>
      <c r="D24" s="158"/>
      <c r="E24" s="158"/>
      <c r="F24" s="158"/>
      <c r="G24" s="158"/>
    </row>
    <row r="25" spans="1:7" ht="15">
      <c r="A25" s="155" t="s">
        <v>157</v>
      </c>
      <c r="B25" s="154" t="s">
        <v>158</v>
      </c>
      <c r="C25" s="158"/>
      <c r="D25" s="158"/>
      <c r="E25" s="158"/>
      <c r="F25" s="158"/>
      <c r="G25" s="158"/>
    </row>
    <row r="26" spans="1:7" ht="15">
      <c r="A26" s="155"/>
      <c r="B26" s="154"/>
      <c r="C26" s="158"/>
      <c r="D26" s="158"/>
      <c r="E26" s="158"/>
      <c r="F26" s="158"/>
      <c r="G26" s="158"/>
    </row>
    <row r="27" spans="1:7" ht="15">
      <c r="A27" s="155"/>
      <c r="B27" s="154"/>
      <c r="C27" s="158"/>
      <c r="D27" s="158"/>
      <c r="E27" s="158"/>
      <c r="F27" s="158"/>
      <c r="G27" s="158"/>
    </row>
    <row r="28" spans="1:7" ht="15">
      <c r="A28" s="5" t="s">
        <v>159</v>
      </c>
      <c r="B28" s="154" t="s">
        <v>160</v>
      </c>
      <c r="C28" s="158"/>
      <c r="D28" s="158"/>
      <c r="E28" s="158"/>
      <c r="F28" s="158"/>
      <c r="G28" s="158"/>
    </row>
    <row r="29" spans="1:7" ht="15">
      <c r="A29" s="5" t="s">
        <v>161</v>
      </c>
      <c r="B29" s="154" t="s">
        <v>162</v>
      </c>
      <c r="C29" s="158">
        <v>6097767</v>
      </c>
      <c r="D29" s="158"/>
      <c r="E29" s="158"/>
      <c r="F29" s="158"/>
      <c r="G29" s="158">
        <v>6097767</v>
      </c>
    </row>
    <row r="30" spans="1:7" ht="15.75">
      <c r="A30" s="153" t="s">
        <v>345</v>
      </c>
      <c r="B30" s="152" t="s">
        <v>163</v>
      </c>
      <c r="C30" s="157">
        <f>C29+C21</f>
        <v>28682090</v>
      </c>
      <c r="D30" s="158"/>
      <c r="E30" s="158"/>
      <c r="F30" s="158"/>
      <c r="G30" s="157">
        <f>G29+G21</f>
        <v>28682090</v>
      </c>
    </row>
    <row r="31" spans="1:7" ht="15.75">
      <c r="A31" s="156"/>
      <c r="B31" s="6"/>
      <c r="C31" s="158" t="s">
        <v>737</v>
      </c>
      <c r="D31" s="158"/>
      <c r="E31" s="158"/>
      <c r="F31" s="158"/>
      <c r="G31" s="158"/>
    </row>
    <row r="32" spans="1:7" ht="15.75">
      <c r="A32" s="156"/>
      <c r="B32" s="6"/>
      <c r="C32" s="158"/>
      <c r="D32" s="158"/>
      <c r="E32" s="158"/>
      <c r="F32" s="158"/>
      <c r="G32" s="158"/>
    </row>
    <row r="33" spans="1:7" ht="15.75">
      <c r="A33" s="156"/>
      <c r="B33" s="6"/>
      <c r="C33" s="158"/>
      <c r="D33" s="158"/>
      <c r="E33" s="158"/>
      <c r="F33" s="158"/>
      <c r="G33" s="158"/>
    </row>
    <row r="34" spans="1:7" ht="15.75">
      <c r="A34" s="156"/>
      <c r="B34" s="6"/>
      <c r="C34" s="158"/>
      <c r="D34" s="158"/>
      <c r="E34" s="158"/>
      <c r="F34" s="158"/>
      <c r="G34" s="158"/>
    </row>
    <row r="35" spans="1:7" ht="15">
      <c r="A35" s="155" t="s">
        <v>164</v>
      </c>
      <c r="B35" s="154" t="s">
        <v>165</v>
      </c>
      <c r="C35" s="158">
        <v>227018141</v>
      </c>
      <c r="D35" s="158"/>
      <c r="E35" s="158"/>
      <c r="F35" s="158"/>
      <c r="G35" s="158">
        <v>227018141</v>
      </c>
    </row>
    <row r="36" spans="1:7" ht="15">
      <c r="A36" s="155" t="s">
        <v>743</v>
      </c>
      <c r="B36" s="154"/>
      <c r="C36" s="158">
        <v>114829254</v>
      </c>
      <c r="D36" s="158"/>
      <c r="E36" s="158"/>
      <c r="F36" s="158"/>
      <c r="G36" s="158"/>
    </row>
    <row r="37" spans="1:7" ht="15">
      <c r="A37" s="155" t="s">
        <v>740</v>
      </c>
      <c r="B37" s="154"/>
      <c r="C37" s="158">
        <v>81675770</v>
      </c>
      <c r="D37" s="158"/>
      <c r="E37" s="158"/>
      <c r="F37" s="158"/>
      <c r="G37" s="158"/>
    </row>
    <row r="38" spans="1:7" ht="15">
      <c r="A38" s="155" t="s">
        <v>741</v>
      </c>
      <c r="B38" s="154"/>
      <c r="C38" s="158">
        <v>1259843</v>
      </c>
      <c r="D38" s="158"/>
      <c r="E38" s="158"/>
      <c r="F38" s="158"/>
      <c r="G38" s="158"/>
    </row>
    <row r="39" spans="1:7" ht="15">
      <c r="A39" s="155" t="s">
        <v>742</v>
      </c>
      <c r="B39" s="154"/>
      <c r="C39" s="158">
        <v>29253274</v>
      </c>
      <c r="D39" s="158"/>
      <c r="E39" s="158"/>
      <c r="F39" s="158"/>
      <c r="G39" s="158"/>
    </row>
    <row r="40" spans="1:7" ht="15">
      <c r="A40" s="155"/>
      <c r="B40" s="154"/>
      <c r="C40" s="158"/>
      <c r="D40" s="158"/>
      <c r="E40" s="158"/>
      <c r="F40" s="158"/>
      <c r="G40" s="158"/>
    </row>
    <row r="41" spans="1:7" ht="15">
      <c r="A41" s="155"/>
      <c r="B41" s="154"/>
      <c r="C41" s="158"/>
      <c r="D41" s="158"/>
      <c r="E41" s="158"/>
      <c r="F41" s="158"/>
      <c r="G41" s="158"/>
    </row>
    <row r="42" spans="1:7" ht="15">
      <c r="A42" s="155" t="s">
        <v>166</v>
      </c>
      <c r="B42" s="154" t="s">
        <v>167</v>
      </c>
      <c r="C42" s="158"/>
      <c r="D42" s="158"/>
      <c r="E42" s="158"/>
      <c r="F42" s="158"/>
      <c r="G42" s="158"/>
    </row>
    <row r="43" spans="1:7" ht="15">
      <c r="A43" s="155"/>
      <c r="B43" s="154"/>
      <c r="C43" s="158"/>
      <c r="D43" s="158"/>
      <c r="E43" s="158"/>
      <c r="F43" s="158"/>
      <c r="G43" s="158"/>
    </row>
    <row r="44" spans="1:7" ht="15">
      <c r="A44" s="155"/>
      <c r="B44" s="154"/>
      <c r="C44" s="158"/>
      <c r="D44" s="158"/>
      <c r="E44" s="158"/>
      <c r="F44" s="158"/>
      <c r="G44" s="158"/>
    </row>
    <row r="45" spans="1:7" ht="15">
      <c r="A45" s="155"/>
      <c r="B45" s="154"/>
      <c r="C45" s="158"/>
      <c r="D45" s="158"/>
      <c r="E45" s="158"/>
      <c r="F45" s="158"/>
      <c r="G45" s="158"/>
    </row>
    <row r="46" spans="1:7" ht="15">
      <c r="A46" s="155"/>
      <c r="B46" s="154"/>
      <c r="C46" s="158"/>
      <c r="D46" s="158"/>
      <c r="E46" s="158"/>
      <c r="F46" s="158"/>
      <c r="G46" s="158"/>
    </row>
    <row r="47" spans="1:7" ht="15">
      <c r="A47" s="155" t="s">
        <v>168</v>
      </c>
      <c r="B47" s="154" t="s">
        <v>169</v>
      </c>
      <c r="C47" s="158"/>
      <c r="D47" s="158"/>
      <c r="E47" s="158"/>
      <c r="F47" s="158"/>
      <c r="G47" s="158"/>
    </row>
    <row r="48" spans="1:7" ht="15">
      <c r="A48" s="155" t="s">
        <v>170</v>
      </c>
      <c r="B48" s="154" t="s">
        <v>171</v>
      </c>
      <c r="C48" s="158">
        <v>61294899</v>
      </c>
      <c r="D48" s="158"/>
      <c r="E48" s="158"/>
      <c r="F48" s="158"/>
      <c r="G48" s="158">
        <v>61294899</v>
      </c>
    </row>
    <row r="49" spans="1:7" ht="15.75">
      <c r="A49" s="153" t="s">
        <v>346</v>
      </c>
      <c r="B49" s="152" t="s">
        <v>172</v>
      </c>
      <c r="C49" s="157">
        <f>C48+C35</f>
        <v>288313040</v>
      </c>
      <c r="D49" s="158"/>
      <c r="E49" s="158"/>
      <c r="F49" s="158"/>
      <c r="G49" s="157">
        <f>G48+G35</f>
        <v>288313040</v>
      </c>
    </row>
    <row r="52" spans="1:6" ht="15">
      <c r="A52" s="4"/>
      <c r="B52" s="4"/>
      <c r="C52" s="4"/>
      <c r="D52" s="4"/>
      <c r="E52" s="4"/>
      <c r="F52" s="4"/>
    </row>
    <row r="53" spans="1:6" ht="15">
      <c r="A53" s="4"/>
      <c r="B53" s="4"/>
      <c r="C53" s="4"/>
      <c r="D53" s="4"/>
      <c r="E53" s="4"/>
      <c r="F53" s="4"/>
    </row>
    <row r="54" spans="1:6" ht="15">
      <c r="A54" s="4"/>
      <c r="B54" s="4"/>
      <c r="C54" s="4"/>
      <c r="D54" s="4"/>
      <c r="E54" s="4"/>
      <c r="F54" s="4"/>
    </row>
  </sheetData>
  <sheetProtection/>
  <mergeCells count="2">
    <mergeCell ref="A1:G1"/>
    <mergeCell ref="A2:G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6" r:id="rId1"/>
  <headerFooter>
    <oddHeader>&amp;R11. melléklet 1/2018. (II.16.)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D4" sqref="D4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50.25" customHeight="1">
      <c r="A1" s="231" t="s">
        <v>745</v>
      </c>
      <c r="B1" s="232"/>
    </row>
    <row r="2" spans="1:7" ht="71.25" customHeight="1">
      <c r="A2" s="233" t="s">
        <v>519</v>
      </c>
      <c r="B2" s="233"/>
      <c r="C2" s="161"/>
      <c r="D2" s="161"/>
      <c r="E2" s="161"/>
      <c r="F2" s="161"/>
      <c r="G2" s="161"/>
    </row>
    <row r="3" spans="1:7" ht="24" customHeight="1">
      <c r="A3" s="142"/>
      <c r="B3" s="142"/>
      <c r="C3" s="161"/>
      <c r="D3" s="161"/>
      <c r="E3" s="161"/>
      <c r="F3" s="161"/>
      <c r="G3" s="161"/>
    </row>
    <row r="4" ht="22.5" customHeight="1">
      <c r="A4" s="139"/>
    </row>
    <row r="5" spans="1:2" ht="18">
      <c r="A5" s="162" t="s">
        <v>520</v>
      </c>
      <c r="B5" s="137" t="s">
        <v>521</v>
      </c>
    </row>
    <row r="6" spans="1:2" ht="15">
      <c r="A6" s="9" t="s">
        <v>522</v>
      </c>
      <c r="B6" s="9"/>
    </row>
    <row r="7" spans="1:2" ht="15">
      <c r="A7" s="163" t="s">
        <v>523</v>
      </c>
      <c r="B7" s="9"/>
    </row>
    <row r="8" spans="1:2" ht="15">
      <c r="A8" s="9" t="s">
        <v>524</v>
      </c>
      <c r="B8" s="9"/>
    </row>
    <row r="9" spans="1:2" ht="15">
      <c r="A9" s="9" t="s">
        <v>525</v>
      </c>
      <c r="B9" s="9"/>
    </row>
    <row r="10" spans="1:2" ht="15">
      <c r="A10" s="9" t="s">
        <v>526</v>
      </c>
      <c r="B10" s="9"/>
    </row>
    <row r="11" spans="1:2" ht="15">
      <c r="A11" s="9" t="s">
        <v>527</v>
      </c>
      <c r="B11" s="164"/>
    </row>
    <row r="12" spans="1:2" ht="15">
      <c r="A12" s="9" t="s">
        <v>528</v>
      </c>
      <c r="B12" s="164"/>
    </row>
    <row r="13" spans="1:2" ht="15">
      <c r="A13" s="9" t="s">
        <v>529</v>
      </c>
      <c r="B13" s="164"/>
    </row>
    <row r="14" spans="1:2" ht="15">
      <c r="A14" s="165" t="s">
        <v>530</v>
      </c>
      <c r="B14" s="166"/>
    </row>
    <row r="15" spans="1:2" ht="30">
      <c r="A15" s="167" t="s">
        <v>531</v>
      </c>
      <c r="B15" s="9"/>
    </row>
    <row r="16" spans="1:2" ht="30">
      <c r="A16" s="167" t="s">
        <v>532</v>
      </c>
      <c r="B16" s="9"/>
    </row>
    <row r="17" spans="1:2" ht="15">
      <c r="A17" s="168" t="s">
        <v>533</v>
      </c>
      <c r="B17" s="9"/>
    </row>
    <row r="18" spans="1:2" ht="15">
      <c r="A18" s="168" t="s">
        <v>534</v>
      </c>
      <c r="B18" s="9"/>
    </row>
    <row r="19" spans="1:2" ht="15">
      <c r="A19" s="9" t="s">
        <v>535</v>
      </c>
      <c r="B19" s="9"/>
    </row>
    <row r="20" spans="1:2" ht="15">
      <c r="A20" s="169" t="s">
        <v>536</v>
      </c>
      <c r="B20" s="9"/>
    </row>
    <row r="21" spans="1:2" ht="31.5">
      <c r="A21" s="170" t="s">
        <v>537</v>
      </c>
      <c r="B21" s="171"/>
    </row>
    <row r="22" spans="1:2" ht="15.75">
      <c r="A22" s="172" t="s">
        <v>538</v>
      </c>
      <c r="B22" s="173"/>
    </row>
    <row r="25" spans="1:2" ht="18">
      <c r="A25" s="162" t="s">
        <v>520</v>
      </c>
      <c r="B25" s="137" t="s">
        <v>521</v>
      </c>
    </row>
    <row r="26" spans="1:2" ht="15">
      <c r="A26" s="9" t="s">
        <v>522</v>
      </c>
      <c r="B26" s="9"/>
    </row>
    <row r="27" spans="1:2" ht="15">
      <c r="A27" s="163" t="s">
        <v>523</v>
      </c>
      <c r="B27" s="9"/>
    </row>
    <row r="28" spans="1:2" ht="15">
      <c r="A28" s="9" t="s">
        <v>524</v>
      </c>
      <c r="B28" s="9"/>
    </row>
    <row r="29" spans="1:2" ht="15">
      <c r="A29" s="9" t="s">
        <v>525</v>
      </c>
      <c r="B29" s="9"/>
    </row>
    <row r="30" spans="1:2" ht="15">
      <c r="A30" s="9" t="s">
        <v>526</v>
      </c>
      <c r="B30" s="9"/>
    </row>
    <row r="31" spans="1:2" ht="15">
      <c r="A31" s="9" t="s">
        <v>527</v>
      </c>
      <c r="B31" s="9"/>
    </row>
    <row r="32" spans="1:2" ht="15">
      <c r="A32" s="9" t="s">
        <v>528</v>
      </c>
      <c r="B32" s="9"/>
    </row>
    <row r="33" spans="1:2" ht="15">
      <c r="A33" s="9" t="s">
        <v>529</v>
      </c>
      <c r="B33" s="9"/>
    </row>
    <row r="34" spans="1:2" ht="15">
      <c r="A34" s="165" t="s">
        <v>530</v>
      </c>
      <c r="B34" s="174"/>
    </row>
    <row r="35" spans="1:2" ht="30">
      <c r="A35" s="167" t="s">
        <v>531</v>
      </c>
      <c r="B35" s="9"/>
    </row>
    <row r="36" spans="1:2" ht="30">
      <c r="A36" s="167" t="s">
        <v>532</v>
      </c>
      <c r="B36" s="9"/>
    </row>
    <row r="37" spans="1:2" ht="15">
      <c r="A37" s="168" t="s">
        <v>533</v>
      </c>
      <c r="B37" s="9"/>
    </row>
    <row r="38" spans="1:2" ht="15">
      <c r="A38" s="168" t="s">
        <v>534</v>
      </c>
      <c r="B38" s="9"/>
    </row>
    <row r="39" spans="1:2" ht="15">
      <c r="A39" s="9" t="s">
        <v>535</v>
      </c>
      <c r="B39" s="9"/>
    </row>
    <row r="40" spans="1:2" ht="15">
      <c r="A40" s="169" t="s">
        <v>536</v>
      </c>
      <c r="B40" s="9"/>
    </row>
    <row r="41" spans="1:2" ht="31.5">
      <c r="A41" s="170" t="s">
        <v>537</v>
      </c>
      <c r="B41" s="171"/>
    </row>
    <row r="42" spans="1:2" ht="15.75">
      <c r="A42" s="172" t="s">
        <v>538</v>
      </c>
      <c r="B42" s="173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1"/>
  <headerFooter>
    <oddHeader>&amp;R12. melléklet 1/2018. (II.16.)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Layout" workbookViewId="0" topLeftCell="A1">
      <selection activeCell="F17" sqref="F17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31" t="s">
        <v>744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46.5" customHeight="1">
      <c r="A2" s="233" t="s">
        <v>565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6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</row>
    <row r="4" ht="15">
      <c r="A4" s="139"/>
    </row>
    <row r="5" spans="1:10" ht="61.5" customHeight="1">
      <c r="A5" s="2" t="s">
        <v>46</v>
      </c>
      <c r="B5" s="3" t="s">
        <v>47</v>
      </c>
      <c r="C5" s="160" t="s">
        <v>564</v>
      </c>
      <c r="D5" s="160" t="s">
        <v>563</v>
      </c>
      <c r="E5" s="160" t="s">
        <v>562</v>
      </c>
      <c r="F5" s="160" t="s">
        <v>561</v>
      </c>
      <c r="G5" s="160" t="s">
        <v>560</v>
      </c>
      <c r="H5" s="160" t="s">
        <v>559</v>
      </c>
      <c r="I5" s="160" t="s">
        <v>558</v>
      </c>
      <c r="J5" s="160" t="s">
        <v>557</v>
      </c>
    </row>
    <row r="6" spans="1:10" ht="25.5">
      <c r="A6" s="9"/>
      <c r="B6" s="9"/>
      <c r="C6" s="181"/>
      <c r="D6" s="181"/>
      <c r="E6" s="181"/>
      <c r="F6" s="194" t="s">
        <v>556</v>
      </c>
      <c r="G6" s="193"/>
      <c r="H6" s="181"/>
      <c r="I6" s="181"/>
      <c r="J6" s="181"/>
    </row>
    <row r="7" spans="1:10" ht="15">
      <c r="A7" s="9"/>
      <c r="B7" s="9"/>
      <c r="C7" s="181"/>
      <c r="D7" s="181"/>
      <c r="E7" s="181"/>
      <c r="F7" s="181"/>
      <c r="G7" s="181"/>
      <c r="H7" s="181"/>
      <c r="I7" s="181"/>
      <c r="J7" s="181"/>
    </row>
    <row r="8" spans="1:10" ht="15">
      <c r="A8" s="9"/>
      <c r="B8" s="9"/>
      <c r="C8" s="181"/>
      <c r="D8" s="181"/>
      <c r="E8" s="181"/>
      <c r="F8" s="181"/>
      <c r="G8" s="181"/>
      <c r="H8" s="181"/>
      <c r="I8" s="181"/>
      <c r="J8" s="181"/>
    </row>
    <row r="9" spans="1:10" ht="15">
      <c r="A9" s="9"/>
      <c r="B9" s="9"/>
      <c r="C9" s="181"/>
      <c r="D9" s="181"/>
      <c r="E9" s="181"/>
      <c r="F9" s="181"/>
      <c r="G9" s="181"/>
      <c r="H9" s="181"/>
      <c r="I9" s="181"/>
      <c r="J9" s="181"/>
    </row>
    <row r="10" spans="1:10" ht="15">
      <c r="A10" s="155" t="s">
        <v>150</v>
      </c>
      <c r="B10" s="154" t="s">
        <v>151</v>
      </c>
      <c r="C10" s="181"/>
      <c r="D10" s="181"/>
      <c r="E10" s="181"/>
      <c r="F10" s="181"/>
      <c r="G10" s="181"/>
      <c r="H10" s="181"/>
      <c r="I10" s="181"/>
      <c r="J10" s="181"/>
    </row>
    <row r="11" spans="1:10" ht="15">
      <c r="A11" s="155"/>
      <c r="B11" s="154"/>
      <c r="C11" s="181"/>
      <c r="D11" s="181"/>
      <c r="E11" s="181"/>
      <c r="F11" s="181"/>
      <c r="G11" s="181"/>
      <c r="H11" s="181"/>
      <c r="I11" s="181"/>
      <c r="J11" s="181"/>
    </row>
    <row r="12" spans="1:10" ht="15">
      <c r="A12" s="155"/>
      <c r="B12" s="154"/>
      <c r="C12" s="181"/>
      <c r="D12" s="181"/>
      <c r="E12" s="181"/>
      <c r="F12" s="181"/>
      <c r="G12" s="181"/>
      <c r="H12" s="181"/>
      <c r="I12" s="181"/>
      <c r="J12" s="181"/>
    </row>
    <row r="13" spans="1:10" ht="15">
      <c r="A13" s="155"/>
      <c r="B13" s="154"/>
      <c r="C13" s="181"/>
      <c r="D13" s="181"/>
      <c r="E13" s="181"/>
      <c r="F13" s="181"/>
      <c r="G13" s="181"/>
      <c r="H13" s="181"/>
      <c r="I13" s="181"/>
      <c r="J13" s="181"/>
    </row>
    <row r="14" spans="1:10" ht="15">
      <c r="A14" s="155"/>
      <c r="B14" s="154"/>
      <c r="C14" s="181"/>
      <c r="D14" s="181"/>
      <c r="E14" s="181"/>
      <c r="F14" s="181"/>
      <c r="G14" s="181"/>
      <c r="H14" s="181"/>
      <c r="I14" s="181"/>
      <c r="J14" s="181"/>
    </row>
    <row r="15" spans="1:10" ht="15">
      <c r="A15" s="155" t="s">
        <v>515</v>
      </c>
      <c r="B15" s="154" t="s">
        <v>152</v>
      </c>
      <c r="C15" s="181"/>
      <c r="D15" s="181"/>
      <c r="E15" s="181"/>
      <c r="F15" s="181"/>
      <c r="G15" s="181"/>
      <c r="H15" s="181"/>
      <c r="I15" s="181"/>
      <c r="J15" s="181"/>
    </row>
    <row r="16" spans="1:10" ht="15">
      <c r="A16" s="155"/>
      <c r="B16" s="154"/>
      <c r="C16" s="181"/>
      <c r="D16" s="181"/>
      <c r="E16" s="181"/>
      <c r="F16" s="181"/>
      <c r="G16" s="181"/>
      <c r="H16" s="181"/>
      <c r="I16" s="181"/>
      <c r="J16" s="181"/>
    </row>
    <row r="17" spans="1:10" ht="15">
      <c r="A17" s="155"/>
      <c r="B17" s="154"/>
      <c r="C17" s="181"/>
      <c r="D17" s="181"/>
      <c r="E17" s="181"/>
      <c r="F17" s="181"/>
      <c r="G17" s="181"/>
      <c r="H17" s="181"/>
      <c r="I17" s="181"/>
      <c r="J17" s="181"/>
    </row>
    <row r="18" spans="1:10" ht="15">
      <c r="A18" s="155"/>
      <c r="B18" s="154"/>
      <c r="C18" s="181"/>
      <c r="D18" s="181"/>
      <c r="E18" s="181"/>
      <c r="F18" s="181"/>
      <c r="G18" s="181"/>
      <c r="H18" s="181"/>
      <c r="I18" s="181"/>
      <c r="J18" s="181"/>
    </row>
    <row r="19" spans="1:10" ht="15">
      <c r="A19" s="155"/>
      <c r="B19" s="154"/>
      <c r="C19" s="181"/>
      <c r="D19" s="181"/>
      <c r="E19" s="181"/>
      <c r="F19" s="181"/>
      <c r="G19" s="181"/>
      <c r="H19" s="181"/>
      <c r="I19" s="181"/>
      <c r="J19" s="181"/>
    </row>
    <row r="20" spans="1:10" ht="15">
      <c r="A20" s="5" t="s">
        <v>153</v>
      </c>
      <c r="B20" s="154" t="s">
        <v>154</v>
      </c>
      <c r="C20" s="181"/>
      <c r="D20" s="181"/>
      <c r="E20" s="181"/>
      <c r="F20" s="181"/>
      <c r="G20" s="181"/>
      <c r="H20" s="181"/>
      <c r="I20" s="181"/>
      <c r="J20" s="181"/>
    </row>
    <row r="21" spans="1:10" ht="15">
      <c r="A21" s="5"/>
      <c r="B21" s="154"/>
      <c r="C21" s="181"/>
      <c r="D21" s="181"/>
      <c r="E21" s="181"/>
      <c r="F21" s="181"/>
      <c r="G21" s="181"/>
      <c r="H21" s="181"/>
      <c r="I21" s="181"/>
      <c r="J21" s="181"/>
    </row>
    <row r="22" spans="1:10" ht="15">
      <c r="A22" s="5"/>
      <c r="B22" s="154"/>
      <c r="C22" s="181"/>
      <c r="D22" s="181"/>
      <c r="E22" s="181"/>
      <c r="F22" s="181"/>
      <c r="G22" s="181"/>
      <c r="H22" s="181"/>
      <c r="I22" s="181"/>
      <c r="J22" s="181"/>
    </row>
    <row r="23" spans="1:10" ht="15">
      <c r="A23" s="155" t="s">
        <v>155</v>
      </c>
      <c r="B23" s="154" t="s">
        <v>156</v>
      </c>
      <c r="C23" s="181"/>
      <c r="D23" s="181"/>
      <c r="E23" s="181"/>
      <c r="F23" s="181"/>
      <c r="G23" s="181"/>
      <c r="H23" s="181"/>
      <c r="I23" s="181"/>
      <c r="J23" s="181"/>
    </row>
    <row r="24" spans="1:10" ht="15">
      <c r="A24" s="155"/>
      <c r="B24" s="154"/>
      <c r="C24" s="181"/>
      <c r="D24" s="181"/>
      <c r="E24" s="181"/>
      <c r="F24" s="181"/>
      <c r="G24" s="181"/>
      <c r="H24" s="181"/>
      <c r="I24" s="181"/>
      <c r="J24" s="181"/>
    </row>
    <row r="25" spans="1:10" ht="15">
      <c r="A25" s="155"/>
      <c r="B25" s="154"/>
      <c r="C25" s="181"/>
      <c r="D25" s="181"/>
      <c r="E25" s="181"/>
      <c r="F25" s="181"/>
      <c r="G25" s="181"/>
      <c r="H25" s="181"/>
      <c r="I25" s="181"/>
      <c r="J25" s="181"/>
    </row>
    <row r="26" spans="1:10" ht="15">
      <c r="A26" s="155" t="s">
        <v>157</v>
      </c>
      <c r="B26" s="154" t="s">
        <v>158</v>
      </c>
      <c r="C26" s="181"/>
      <c r="D26" s="181"/>
      <c r="E26" s="181"/>
      <c r="F26" s="181"/>
      <c r="G26" s="181"/>
      <c r="H26" s="181"/>
      <c r="I26" s="181"/>
      <c r="J26" s="181"/>
    </row>
    <row r="27" spans="1:10" ht="15">
      <c r="A27" s="155"/>
      <c r="B27" s="154"/>
      <c r="C27" s="181"/>
      <c r="D27" s="181"/>
      <c r="E27" s="181"/>
      <c r="F27" s="181"/>
      <c r="G27" s="181"/>
      <c r="H27" s="181"/>
      <c r="I27" s="181"/>
      <c r="J27" s="181"/>
    </row>
    <row r="28" spans="1:10" ht="15">
      <c r="A28" s="155"/>
      <c r="B28" s="154"/>
      <c r="C28" s="181"/>
      <c r="D28" s="181"/>
      <c r="E28" s="181"/>
      <c r="F28" s="181"/>
      <c r="G28" s="181"/>
      <c r="H28" s="181"/>
      <c r="I28" s="181"/>
      <c r="J28" s="181"/>
    </row>
    <row r="29" spans="1:10" ht="15">
      <c r="A29" s="5" t="s">
        <v>159</v>
      </c>
      <c r="B29" s="154" t="s">
        <v>160</v>
      </c>
      <c r="C29" s="181"/>
      <c r="D29" s="181"/>
      <c r="E29" s="181"/>
      <c r="F29" s="181"/>
      <c r="G29" s="181"/>
      <c r="H29" s="181"/>
      <c r="I29" s="181"/>
      <c r="J29" s="181"/>
    </row>
    <row r="30" spans="1:10" ht="15">
      <c r="A30" s="5" t="s">
        <v>161</v>
      </c>
      <c r="B30" s="154" t="s">
        <v>162</v>
      </c>
      <c r="C30" s="181"/>
      <c r="D30" s="181"/>
      <c r="E30" s="181"/>
      <c r="F30" s="181"/>
      <c r="G30" s="181"/>
      <c r="H30" s="181"/>
      <c r="I30" s="181"/>
      <c r="J30" s="181"/>
    </row>
    <row r="31" spans="1:10" ht="15.75">
      <c r="A31" s="153" t="s">
        <v>345</v>
      </c>
      <c r="B31" s="152" t="s">
        <v>163</v>
      </c>
      <c r="C31" s="181"/>
      <c r="D31" s="181"/>
      <c r="E31" s="181"/>
      <c r="F31" s="181"/>
      <c r="G31" s="181"/>
      <c r="H31" s="181"/>
      <c r="I31" s="181"/>
      <c r="J31" s="181"/>
    </row>
    <row r="32" spans="1:10" ht="15.75">
      <c r="A32" s="156"/>
      <c r="B32" s="6"/>
      <c r="C32" s="181"/>
      <c r="D32" s="181"/>
      <c r="E32" s="181"/>
      <c r="F32" s="181"/>
      <c r="G32" s="181"/>
      <c r="H32" s="181"/>
      <c r="I32" s="181"/>
      <c r="J32" s="181"/>
    </row>
    <row r="33" spans="1:10" ht="15.75">
      <c r="A33" s="156"/>
      <c r="B33" s="6"/>
      <c r="C33" s="181"/>
      <c r="D33" s="181"/>
      <c r="E33" s="181"/>
      <c r="F33" s="181"/>
      <c r="G33" s="181"/>
      <c r="H33" s="181"/>
      <c r="I33" s="181"/>
      <c r="J33" s="181"/>
    </row>
    <row r="34" spans="1:10" ht="15.75">
      <c r="A34" s="156"/>
      <c r="B34" s="6"/>
      <c r="C34" s="181"/>
      <c r="D34" s="181"/>
      <c r="E34" s="181"/>
      <c r="F34" s="181"/>
      <c r="G34" s="181"/>
      <c r="H34" s="181"/>
      <c r="I34" s="181"/>
      <c r="J34" s="181"/>
    </row>
    <row r="35" spans="1:10" ht="15.75">
      <c r="A35" s="156"/>
      <c r="B35" s="6"/>
      <c r="C35" s="181"/>
      <c r="D35" s="181"/>
      <c r="E35" s="181"/>
      <c r="F35" s="181"/>
      <c r="G35" s="181"/>
      <c r="H35" s="181"/>
      <c r="I35" s="181"/>
      <c r="J35" s="181"/>
    </row>
    <row r="36" spans="1:10" ht="15">
      <c r="A36" s="155" t="s">
        <v>164</v>
      </c>
      <c r="B36" s="154" t="s">
        <v>165</v>
      </c>
      <c r="C36" s="181">
        <v>100000000</v>
      </c>
      <c r="D36" s="181">
        <v>84252000</v>
      </c>
      <c r="E36" s="181">
        <v>15748000</v>
      </c>
      <c r="F36" s="181"/>
      <c r="G36" s="181"/>
      <c r="H36" s="181"/>
      <c r="I36" s="181"/>
      <c r="J36" s="181"/>
    </row>
    <row r="37" spans="1:10" ht="15">
      <c r="A37" s="155"/>
      <c r="B37" s="154"/>
      <c r="C37" s="181"/>
      <c r="D37" s="181"/>
      <c r="E37" s="181"/>
      <c r="F37" s="181"/>
      <c r="G37" s="181"/>
      <c r="H37" s="181"/>
      <c r="I37" s="181"/>
      <c r="J37" s="181"/>
    </row>
    <row r="38" spans="1:10" ht="15">
      <c r="A38" s="155"/>
      <c r="B38" s="154"/>
      <c r="C38" s="181"/>
      <c r="D38" s="181"/>
      <c r="E38" s="181"/>
      <c r="F38" s="181"/>
      <c r="G38" s="181"/>
      <c r="H38" s="181"/>
      <c r="I38" s="181"/>
      <c r="J38" s="181"/>
    </row>
    <row r="39" spans="1:10" ht="15">
      <c r="A39" s="155"/>
      <c r="B39" s="154"/>
      <c r="C39" s="181"/>
      <c r="D39" s="181"/>
      <c r="E39" s="181"/>
      <c r="F39" s="181"/>
      <c r="G39" s="181"/>
      <c r="H39" s="181"/>
      <c r="I39" s="181"/>
      <c r="J39" s="181"/>
    </row>
    <row r="40" spans="1:10" ht="15">
      <c r="A40" s="155"/>
      <c r="B40" s="154"/>
      <c r="C40" s="181"/>
      <c r="D40" s="181"/>
      <c r="E40" s="181"/>
      <c r="F40" s="181"/>
      <c r="G40" s="181"/>
      <c r="H40" s="181"/>
      <c r="I40" s="181"/>
      <c r="J40" s="181"/>
    </row>
    <row r="41" spans="1:10" ht="15">
      <c r="A41" s="155" t="s">
        <v>166</v>
      </c>
      <c r="B41" s="154" t="s">
        <v>167</v>
      </c>
      <c r="C41" s="181"/>
      <c r="D41" s="181"/>
      <c r="E41" s="181"/>
      <c r="F41" s="181"/>
      <c r="G41" s="181"/>
      <c r="H41" s="181"/>
      <c r="I41" s="181"/>
      <c r="J41" s="181"/>
    </row>
    <row r="42" spans="1:10" ht="15">
      <c r="A42" s="155"/>
      <c r="B42" s="154"/>
      <c r="C42" s="181"/>
      <c r="D42" s="181"/>
      <c r="E42" s="181"/>
      <c r="F42" s="181"/>
      <c r="G42" s="181"/>
      <c r="H42" s="181"/>
      <c r="I42" s="181"/>
      <c r="J42" s="181"/>
    </row>
    <row r="43" spans="1:10" ht="15">
      <c r="A43" s="155"/>
      <c r="B43" s="154"/>
      <c r="C43" s="181"/>
      <c r="D43" s="181"/>
      <c r="E43" s="181"/>
      <c r="F43" s="181"/>
      <c r="G43" s="181"/>
      <c r="H43" s="181"/>
      <c r="I43" s="181"/>
      <c r="J43" s="181"/>
    </row>
    <row r="44" spans="1:10" ht="15">
      <c r="A44" s="155"/>
      <c r="B44" s="154"/>
      <c r="C44" s="181"/>
      <c r="D44" s="181"/>
      <c r="E44" s="181"/>
      <c r="F44" s="181"/>
      <c r="G44" s="181"/>
      <c r="H44" s="181"/>
      <c r="I44" s="181"/>
      <c r="J44" s="181"/>
    </row>
    <row r="45" spans="1:10" ht="15">
      <c r="A45" s="155"/>
      <c r="B45" s="154"/>
      <c r="C45" s="181"/>
      <c r="D45" s="181"/>
      <c r="E45" s="181"/>
      <c r="F45" s="181"/>
      <c r="G45" s="181"/>
      <c r="H45" s="181"/>
      <c r="I45" s="181"/>
      <c r="J45" s="181"/>
    </row>
    <row r="46" spans="1:10" ht="15">
      <c r="A46" s="155" t="s">
        <v>168</v>
      </c>
      <c r="B46" s="154" t="s">
        <v>169</v>
      </c>
      <c r="C46" s="181"/>
      <c r="D46" s="181"/>
      <c r="E46" s="181"/>
      <c r="F46" s="181"/>
      <c r="G46" s="181"/>
      <c r="H46" s="181"/>
      <c r="I46" s="181"/>
      <c r="J46" s="181"/>
    </row>
    <row r="47" spans="1:10" ht="15">
      <c r="A47" s="155" t="s">
        <v>170</v>
      </c>
      <c r="B47" s="154" t="s">
        <v>171</v>
      </c>
      <c r="C47" s="181">
        <v>27000000</v>
      </c>
      <c r="D47" s="181">
        <v>22748000</v>
      </c>
      <c r="E47" s="181">
        <v>4252000</v>
      </c>
      <c r="F47" s="181"/>
      <c r="G47" s="181"/>
      <c r="H47" s="181"/>
      <c r="I47" s="181"/>
      <c r="J47" s="181"/>
    </row>
    <row r="48" spans="1:10" ht="15.75">
      <c r="A48" s="153" t="s">
        <v>346</v>
      </c>
      <c r="B48" s="152" t="s">
        <v>172</v>
      </c>
      <c r="C48" s="164">
        <v>127000000</v>
      </c>
      <c r="D48" s="164">
        <v>107000000</v>
      </c>
      <c r="E48" s="164">
        <v>20000000</v>
      </c>
      <c r="F48" s="181" t="s">
        <v>555</v>
      </c>
      <c r="G48" s="181" t="s">
        <v>297</v>
      </c>
      <c r="H48" s="192">
        <v>43282</v>
      </c>
      <c r="I48" s="192">
        <v>46935</v>
      </c>
      <c r="J48" s="181">
        <v>25000000</v>
      </c>
    </row>
    <row r="49" spans="1:10" ht="78.75">
      <c r="A49" s="191" t="s">
        <v>554</v>
      </c>
      <c r="B49" s="8"/>
      <c r="C49" s="158"/>
      <c r="D49" s="158"/>
      <c r="E49" s="158"/>
      <c r="F49" s="158"/>
      <c r="G49" s="158"/>
      <c r="H49" s="158"/>
      <c r="I49" s="158"/>
      <c r="J49" s="158"/>
    </row>
    <row r="50" spans="1:10" ht="15.75">
      <c r="A50" s="160" t="s">
        <v>553</v>
      </c>
      <c r="B50" s="8"/>
      <c r="C50" s="158"/>
      <c r="D50" s="158"/>
      <c r="E50" s="158"/>
      <c r="F50" s="158"/>
      <c r="G50" s="158"/>
      <c r="H50" s="158"/>
      <c r="I50" s="158"/>
      <c r="J50" s="158"/>
    </row>
    <row r="51" spans="1:10" ht="15.75">
      <c r="A51" s="160" t="s">
        <v>553</v>
      </c>
      <c r="B51" s="8"/>
      <c r="C51" s="158"/>
      <c r="D51" s="158"/>
      <c r="E51" s="158"/>
      <c r="F51" s="158"/>
      <c r="G51" s="158"/>
      <c r="H51" s="158"/>
      <c r="I51" s="158"/>
      <c r="J51" s="158"/>
    </row>
    <row r="52" spans="1:10" ht="15.75">
      <c r="A52" s="160" t="s">
        <v>553</v>
      </c>
      <c r="B52" s="8"/>
      <c r="C52" s="158"/>
      <c r="D52" s="158"/>
      <c r="E52" s="158"/>
      <c r="F52" s="158"/>
      <c r="G52" s="158"/>
      <c r="H52" s="158"/>
      <c r="I52" s="158"/>
      <c r="J52" s="158"/>
    </row>
    <row r="53" spans="1:10" ht="15">
      <c r="A53" s="175"/>
      <c r="B53" s="175"/>
      <c r="C53" s="175"/>
      <c r="D53" s="175"/>
      <c r="E53" s="175"/>
      <c r="F53" s="175"/>
      <c r="G53" s="175"/>
      <c r="H53" s="175"/>
      <c r="I53" s="175"/>
      <c r="J53" s="175"/>
    </row>
    <row r="54" spans="1:10" ht="15">
      <c r="A54" s="175"/>
      <c r="B54" s="175"/>
      <c r="C54" s="175"/>
      <c r="D54" s="175"/>
      <c r="E54" s="175"/>
      <c r="F54" s="175"/>
      <c r="G54" s="175"/>
      <c r="H54" s="175"/>
      <c r="I54" s="175"/>
      <c r="J54" s="175"/>
    </row>
    <row r="55" ht="15">
      <c r="A55" s="190" t="s">
        <v>552</v>
      </c>
    </row>
    <row r="56" ht="15">
      <c r="A56" s="189"/>
    </row>
    <row r="57" ht="25.5">
      <c r="A57" s="188" t="s">
        <v>551</v>
      </c>
    </row>
    <row r="58" ht="51">
      <c r="A58" s="188" t="s">
        <v>550</v>
      </c>
    </row>
    <row r="59" ht="25.5">
      <c r="A59" s="188" t="s">
        <v>549</v>
      </c>
    </row>
    <row r="60" ht="25.5">
      <c r="A60" s="188" t="s">
        <v>548</v>
      </c>
    </row>
    <row r="61" ht="38.25">
      <c r="A61" s="188" t="s">
        <v>547</v>
      </c>
    </row>
    <row r="62" ht="25.5">
      <c r="A62" s="188" t="s">
        <v>546</v>
      </c>
    </row>
    <row r="63" ht="38.25">
      <c r="A63" s="188" t="s">
        <v>545</v>
      </c>
    </row>
    <row r="64" ht="51">
      <c r="A64" s="187" t="s">
        <v>544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1"/>
  <headerFooter>
    <oddHeader>&amp;C13. melléklet 1/2018. (II.16)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 topLeftCell="A1">
      <selection activeCell="H14" sqref="H14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6.28125" style="0" customWidth="1"/>
  </cols>
  <sheetData>
    <row r="1" spans="1:6" ht="25.5" customHeight="1">
      <c r="A1" s="231" t="s">
        <v>744</v>
      </c>
      <c r="B1" s="232"/>
      <c r="C1" s="232"/>
      <c r="D1" s="232"/>
      <c r="E1" s="232"/>
      <c r="F1" s="232"/>
    </row>
    <row r="2" spans="1:6" ht="82.5" customHeight="1">
      <c r="A2" s="233" t="s">
        <v>588</v>
      </c>
      <c r="B2" s="233"/>
      <c r="C2" s="233"/>
      <c r="D2" s="233"/>
      <c r="E2" s="233"/>
      <c r="F2" s="233"/>
    </row>
    <row r="3" spans="1:6" ht="20.25" customHeight="1">
      <c r="A3" s="208"/>
      <c r="B3" s="207"/>
      <c r="C3" s="207"/>
      <c r="D3" s="207"/>
      <c r="E3" s="207"/>
      <c r="F3" s="207"/>
    </row>
    <row r="4" ht="15">
      <c r="A4" s="139"/>
    </row>
    <row r="5" spans="1:7" ht="86.25" customHeight="1">
      <c r="A5" s="2" t="s">
        <v>46</v>
      </c>
      <c r="B5" s="3" t="s">
        <v>47</v>
      </c>
      <c r="C5" s="160" t="s">
        <v>559</v>
      </c>
      <c r="D5" s="160" t="s">
        <v>558</v>
      </c>
      <c r="E5" s="160" t="s">
        <v>587</v>
      </c>
      <c r="F5" s="206"/>
      <c r="G5" s="205"/>
    </row>
    <row r="6" spans="1:7" ht="15">
      <c r="A6" s="183" t="s">
        <v>418</v>
      </c>
      <c r="B6" s="5" t="s">
        <v>297</v>
      </c>
      <c r="C6" s="192"/>
      <c r="D6" s="192"/>
      <c r="E6" s="193"/>
      <c r="F6" s="203"/>
      <c r="G6" s="202"/>
    </row>
    <row r="7" spans="1:7" ht="15">
      <c r="A7" s="201" t="s">
        <v>585</v>
      </c>
      <c r="B7" s="201" t="s">
        <v>297</v>
      </c>
      <c r="C7" s="9"/>
      <c r="D7" s="9"/>
      <c r="E7" s="181"/>
      <c r="F7" s="203"/>
      <c r="G7" s="202"/>
    </row>
    <row r="8" spans="1:7" ht="30">
      <c r="A8" s="184" t="s">
        <v>298</v>
      </c>
      <c r="B8" s="5" t="s">
        <v>299</v>
      </c>
      <c r="C8" s="9"/>
      <c r="D8" s="9"/>
      <c r="E8" s="181"/>
      <c r="F8" s="203"/>
      <c r="G8" s="202"/>
    </row>
    <row r="9" spans="1:7" ht="15">
      <c r="A9" s="183" t="s">
        <v>586</v>
      </c>
      <c r="B9" s="5" t="s">
        <v>300</v>
      </c>
      <c r="C9" s="9"/>
      <c r="D9" s="9"/>
      <c r="E9" s="9"/>
      <c r="F9" s="203"/>
      <c r="G9" s="202"/>
    </row>
    <row r="10" spans="1:7" ht="15">
      <c r="A10" s="201" t="s">
        <v>585</v>
      </c>
      <c r="B10" s="201" t="s">
        <v>300</v>
      </c>
      <c r="C10" s="9"/>
      <c r="D10" s="9"/>
      <c r="E10" s="9"/>
      <c r="F10" s="203"/>
      <c r="G10" s="202"/>
    </row>
    <row r="11" spans="1:7" ht="15">
      <c r="A11" s="204" t="s">
        <v>2</v>
      </c>
      <c r="B11" s="180" t="s">
        <v>301</v>
      </c>
      <c r="C11" s="9"/>
      <c r="D11" s="9"/>
      <c r="E11" s="9"/>
      <c r="F11" s="203"/>
      <c r="G11" s="202"/>
    </row>
    <row r="12" spans="1:7" ht="15">
      <c r="A12" s="184" t="s">
        <v>584</v>
      </c>
      <c r="B12" s="5" t="s">
        <v>302</v>
      </c>
      <c r="C12" s="9"/>
      <c r="D12" s="9"/>
      <c r="E12" s="9"/>
      <c r="F12" s="203"/>
      <c r="G12" s="202"/>
    </row>
    <row r="13" spans="1:7" ht="15">
      <c r="A13" s="201" t="s">
        <v>583</v>
      </c>
      <c r="B13" s="201" t="s">
        <v>302</v>
      </c>
      <c r="C13" s="9"/>
      <c r="D13" s="9"/>
      <c r="E13" s="9"/>
      <c r="F13" s="203"/>
      <c r="G13" s="202"/>
    </row>
    <row r="14" spans="1:7" ht="15">
      <c r="A14" s="183" t="s">
        <v>303</v>
      </c>
      <c r="B14" s="5" t="s">
        <v>304</v>
      </c>
      <c r="C14" s="9"/>
      <c r="D14" s="9"/>
      <c r="E14" s="9"/>
      <c r="F14" s="203"/>
      <c r="G14" s="202"/>
    </row>
    <row r="15" spans="1:7" ht="15">
      <c r="A15" s="155" t="s">
        <v>582</v>
      </c>
      <c r="B15" s="5" t="s">
        <v>305</v>
      </c>
      <c r="C15" s="8"/>
      <c r="D15" s="8"/>
      <c r="E15" s="8"/>
      <c r="F15" s="198"/>
      <c r="G15" s="175"/>
    </row>
    <row r="16" spans="1:7" ht="15">
      <c r="A16" s="201" t="s">
        <v>581</v>
      </c>
      <c r="B16" s="201" t="s">
        <v>305</v>
      </c>
      <c r="C16" s="8"/>
      <c r="D16" s="8"/>
      <c r="E16" s="8"/>
      <c r="F16" s="198"/>
      <c r="G16" s="175"/>
    </row>
    <row r="17" spans="1:7" ht="15">
      <c r="A17" s="183" t="s">
        <v>306</v>
      </c>
      <c r="B17" s="5" t="s">
        <v>307</v>
      </c>
      <c r="C17" s="8"/>
      <c r="D17" s="8"/>
      <c r="E17" s="8"/>
      <c r="F17" s="198"/>
      <c r="G17" s="175"/>
    </row>
    <row r="18" spans="1:7" ht="15">
      <c r="A18" s="197" t="s">
        <v>3</v>
      </c>
      <c r="B18" s="180" t="s">
        <v>308</v>
      </c>
      <c r="C18" s="8"/>
      <c r="D18" s="8"/>
      <c r="E18" s="8"/>
      <c r="F18" s="198"/>
      <c r="G18" s="175"/>
    </row>
    <row r="19" spans="1:7" ht="15">
      <c r="A19" s="184" t="s">
        <v>322</v>
      </c>
      <c r="B19" s="5" t="s">
        <v>323</v>
      </c>
      <c r="C19" s="8"/>
      <c r="D19" s="8"/>
      <c r="E19" s="8"/>
      <c r="F19" s="198"/>
      <c r="G19" s="175"/>
    </row>
    <row r="20" spans="1:7" ht="15">
      <c r="A20" s="155" t="s">
        <v>324</v>
      </c>
      <c r="B20" s="5" t="s">
        <v>325</v>
      </c>
      <c r="C20" s="8"/>
      <c r="D20" s="8"/>
      <c r="E20" s="8"/>
      <c r="F20" s="198"/>
      <c r="G20" s="175"/>
    </row>
    <row r="21" spans="1:7" ht="15">
      <c r="A21" s="183" t="s">
        <v>326</v>
      </c>
      <c r="B21" s="5" t="s">
        <v>327</v>
      </c>
      <c r="C21" s="8"/>
      <c r="D21" s="8"/>
      <c r="E21" s="8"/>
      <c r="F21" s="198"/>
      <c r="G21" s="175"/>
    </row>
    <row r="22" spans="1:7" ht="15">
      <c r="A22" s="183" t="s">
        <v>423</v>
      </c>
      <c r="B22" s="5" t="s">
        <v>328</v>
      </c>
      <c r="C22" s="8"/>
      <c r="D22" s="8"/>
      <c r="E22" s="8"/>
      <c r="F22" s="198"/>
      <c r="G22" s="175"/>
    </row>
    <row r="23" spans="1:7" ht="15">
      <c r="A23" s="201" t="s">
        <v>580</v>
      </c>
      <c r="B23" s="201" t="s">
        <v>328</v>
      </c>
      <c r="C23" s="8"/>
      <c r="D23" s="8"/>
      <c r="E23" s="8"/>
      <c r="F23" s="198"/>
      <c r="G23" s="175"/>
    </row>
    <row r="24" spans="1:7" ht="15">
      <c r="A24" s="201" t="s">
        <v>579</v>
      </c>
      <c r="B24" s="201" t="s">
        <v>328</v>
      </c>
      <c r="C24" s="8"/>
      <c r="D24" s="8"/>
      <c r="E24" s="8"/>
      <c r="F24" s="198"/>
      <c r="G24" s="175"/>
    </row>
    <row r="25" spans="1:7" ht="15">
      <c r="A25" s="200" t="s">
        <v>578</v>
      </c>
      <c r="B25" s="200" t="s">
        <v>328</v>
      </c>
      <c r="C25" s="8"/>
      <c r="D25" s="8"/>
      <c r="E25" s="8"/>
      <c r="F25" s="198"/>
      <c r="G25" s="175"/>
    </row>
    <row r="26" spans="1:7" ht="15">
      <c r="A26" s="199" t="s">
        <v>6</v>
      </c>
      <c r="B26" s="178" t="s">
        <v>329</v>
      </c>
      <c r="C26" s="8"/>
      <c r="D26" s="8"/>
      <c r="E26" s="8"/>
      <c r="F26" s="198"/>
      <c r="G26" s="175"/>
    </row>
    <row r="27" spans="1:2" ht="15">
      <c r="A27" s="196"/>
      <c r="B27" s="195"/>
    </row>
    <row r="28" spans="1:6" ht="47.25" customHeight="1">
      <c r="A28" s="2" t="s">
        <v>46</v>
      </c>
      <c r="B28" s="3" t="s">
        <v>47</v>
      </c>
      <c r="C28" s="160" t="s">
        <v>577</v>
      </c>
      <c r="D28" s="160" t="s">
        <v>576</v>
      </c>
      <c r="E28" s="160" t="s">
        <v>575</v>
      </c>
      <c r="F28" s="160" t="s">
        <v>574</v>
      </c>
    </row>
    <row r="29" spans="1:6" ht="26.25">
      <c r="A29" s="159" t="s">
        <v>573</v>
      </c>
      <c r="B29" s="178"/>
      <c r="C29" s="158"/>
      <c r="D29" s="158"/>
      <c r="E29" s="158"/>
      <c r="F29" s="158"/>
    </row>
    <row r="30" spans="1:6" ht="15.75">
      <c r="A30" s="160" t="s">
        <v>572</v>
      </c>
      <c r="B30" s="178"/>
      <c r="C30" s="158">
        <v>18410000</v>
      </c>
      <c r="D30" s="158">
        <v>18410000</v>
      </c>
      <c r="E30" s="158">
        <v>18410000</v>
      </c>
      <c r="F30" s="158">
        <v>18410000</v>
      </c>
    </row>
    <row r="31" spans="1:6" ht="45">
      <c r="A31" s="160" t="s">
        <v>571</v>
      </c>
      <c r="B31" s="178"/>
      <c r="C31" s="158"/>
      <c r="D31" s="158"/>
      <c r="E31" s="158"/>
      <c r="F31" s="158"/>
    </row>
    <row r="32" spans="1:6" ht="15.75">
      <c r="A32" s="160" t="s">
        <v>570</v>
      </c>
      <c r="B32" s="178"/>
      <c r="C32" s="158"/>
      <c r="D32" s="158"/>
      <c r="E32" s="158"/>
      <c r="F32" s="158"/>
    </row>
    <row r="33" spans="1:6" ht="30.75" customHeight="1">
      <c r="A33" s="160" t="s">
        <v>569</v>
      </c>
      <c r="B33" s="178"/>
      <c r="C33" s="158"/>
      <c r="D33" s="158"/>
      <c r="E33" s="158"/>
      <c r="F33" s="158"/>
    </row>
    <row r="34" spans="1:6" ht="15.75">
      <c r="A34" s="160" t="s">
        <v>568</v>
      </c>
      <c r="B34" s="178"/>
      <c r="C34" s="158">
        <v>516042</v>
      </c>
      <c r="D34" s="158"/>
      <c r="E34" s="158"/>
      <c r="F34" s="158"/>
    </row>
    <row r="35" spans="1:6" ht="21" customHeight="1">
      <c r="A35" s="160" t="s">
        <v>567</v>
      </c>
      <c r="B35" s="178"/>
      <c r="C35" s="158"/>
      <c r="D35" s="158"/>
      <c r="E35" s="158"/>
      <c r="F35" s="158"/>
    </row>
    <row r="36" spans="1:6" ht="15">
      <c r="A36" s="197" t="s">
        <v>44</v>
      </c>
      <c r="B36" s="178"/>
      <c r="C36" s="158">
        <f>C30+C34</f>
        <v>18926042</v>
      </c>
      <c r="D36" s="158">
        <f>D30</f>
        <v>18410000</v>
      </c>
      <c r="E36" s="158">
        <f>E30</f>
        <v>18410000</v>
      </c>
      <c r="F36" s="158">
        <v>18410000</v>
      </c>
    </row>
    <row r="37" spans="1:2" ht="15">
      <c r="A37" s="196"/>
      <c r="B37" s="195"/>
    </row>
    <row r="38" spans="1:2" ht="15">
      <c r="A38" s="196"/>
      <c r="B38" s="195"/>
    </row>
    <row r="39" spans="1:5" ht="15">
      <c r="A39" s="243" t="s">
        <v>566</v>
      </c>
      <c r="B39" s="243"/>
      <c r="C39" s="243"/>
      <c r="D39" s="243"/>
      <c r="E39" s="243"/>
    </row>
    <row r="40" spans="1:5" ht="15">
      <c r="A40" s="243"/>
      <c r="B40" s="243"/>
      <c r="C40" s="243"/>
      <c r="D40" s="243"/>
      <c r="E40" s="243"/>
    </row>
    <row r="41" spans="1:5" ht="27.75" customHeight="1">
      <c r="A41" s="243"/>
      <c r="B41" s="243"/>
      <c r="C41" s="243"/>
      <c r="D41" s="243"/>
      <c r="E41" s="243"/>
    </row>
    <row r="42" spans="1:2" ht="15">
      <c r="A42" s="196"/>
      <c r="B42" s="195"/>
    </row>
  </sheetData>
  <sheetProtection/>
  <mergeCells count="3">
    <mergeCell ref="A2:F2"/>
    <mergeCell ref="A1:F1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4" r:id="rId2"/>
  <headerFooter>
    <oddHeader xml:space="preserve">&amp;R14. melléklet 1/2018. (II.16.) önkormányzati rendelethez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Layout" workbookViewId="0" topLeftCell="A1">
      <selection activeCell="A2" sqref="A2:E2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216"/>
      <c r="B1" s="176"/>
      <c r="C1" s="176"/>
      <c r="D1" s="176"/>
    </row>
    <row r="2" spans="1:5" ht="27" customHeight="1">
      <c r="A2" s="231" t="s">
        <v>744</v>
      </c>
      <c r="B2" s="232"/>
      <c r="C2" s="232"/>
      <c r="D2" s="232"/>
      <c r="E2" s="232"/>
    </row>
    <row r="3" spans="1:5" ht="22.5" customHeight="1">
      <c r="A3" s="233" t="s">
        <v>604</v>
      </c>
      <c r="B3" s="238"/>
      <c r="C3" s="238"/>
      <c r="D3" s="238"/>
      <c r="E3" s="238"/>
    </row>
    <row r="4" ht="18">
      <c r="A4" s="215"/>
    </row>
    <row r="5" ht="15">
      <c r="A5" s="139"/>
    </row>
    <row r="6" spans="1:5" ht="31.5" customHeight="1">
      <c r="A6" s="214" t="s">
        <v>46</v>
      </c>
      <c r="B6" s="213" t="s">
        <v>47</v>
      </c>
      <c r="C6" s="159" t="s">
        <v>603</v>
      </c>
      <c r="D6" s="159" t="s">
        <v>602</v>
      </c>
      <c r="E6" s="159" t="s">
        <v>601</v>
      </c>
    </row>
    <row r="7" spans="1:5" ht="15" customHeight="1">
      <c r="A7" s="212"/>
      <c r="B7" s="9"/>
      <c r="C7" s="9" t="s">
        <v>600</v>
      </c>
      <c r="D7" s="9"/>
      <c r="E7" s="9"/>
    </row>
    <row r="8" spans="1:5" ht="15" customHeight="1">
      <c r="A8" s="212"/>
      <c r="B8" s="9"/>
      <c r="C8" s="9"/>
      <c r="D8" s="9"/>
      <c r="E8" s="9"/>
    </row>
    <row r="9" spans="1:5" ht="15" customHeight="1">
      <c r="A9" s="212"/>
      <c r="B9" s="9"/>
      <c r="C9" s="9"/>
      <c r="D9" s="9"/>
      <c r="E9" s="9"/>
    </row>
    <row r="10" spans="1:5" ht="15" customHeight="1">
      <c r="A10" s="9"/>
      <c r="B10" s="9"/>
      <c r="C10" s="9"/>
      <c r="D10" s="9"/>
      <c r="E10" s="9"/>
    </row>
    <row r="11" spans="1:5" ht="29.25" customHeight="1">
      <c r="A11" s="209" t="s">
        <v>599</v>
      </c>
      <c r="B11" s="182" t="s">
        <v>269</v>
      </c>
      <c r="C11" s="9"/>
      <c r="D11" s="9"/>
      <c r="E11" s="9"/>
    </row>
    <row r="12" spans="1:5" ht="29.25" customHeight="1">
      <c r="A12" s="209"/>
      <c r="B12" s="9"/>
      <c r="C12" s="9"/>
      <c r="D12" s="9"/>
      <c r="E12" s="9"/>
    </row>
    <row r="13" spans="1:5" ht="15" customHeight="1">
      <c r="A13" s="209"/>
      <c r="B13" s="9"/>
      <c r="C13" s="9"/>
      <c r="D13" s="9"/>
      <c r="E13" s="9"/>
    </row>
    <row r="14" spans="1:5" ht="15" customHeight="1">
      <c r="A14" s="210"/>
      <c r="B14" s="9"/>
      <c r="C14" s="9"/>
      <c r="D14" s="9"/>
      <c r="E14" s="9"/>
    </row>
    <row r="15" spans="1:5" ht="15" customHeight="1">
      <c r="A15" s="210"/>
      <c r="B15" s="9"/>
      <c r="C15" s="9"/>
      <c r="D15" s="9"/>
      <c r="E15" s="9"/>
    </row>
    <row r="16" spans="1:5" ht="30.75" customHeight="1">
      <c r="A16" s="209" t="s">
        <v>598</v>
      </c>
      <c r="B16" s="178" t="s">
        <v>293</v>
      </c>
      <c r="C16" s="9"/>
      <c r="D16" s="9"/>
      <c r="E16" s="9"/>
    </row>
    <row r="17" spans="1:5" ht="15" customHeight="1">
      <c r="A17" s="168" t="s">
        <v>597</v>
      </c>
      <c r="B17" s="168" t="s">
        <v>253</v>
      </c>
      <c r="C17" s="9"/>
      <c r="D17" s="9"/>
      <c r="E17" s="9"/>
    </row>
    <row r="18" spans="1:5" ht="15" customHeight="1">
      <c r="A18" s="168" t="s">
        <v>596</v>
      </c>
      <c r="B18" s="168" t="s">
        <v>253</v>
      </c>
      <c r="C18" s="9"/>
      <c r="D18" s="9"/>
      <c r="E18" s="9"/>
    </row>
    <row r="19" spans="1:5" ht="15" customHeight="1">
      <c r="A19" s="168" t="s">
        <v>595</v>
      </c>
      <c r="B19" s="168" t="s">
        <v>253</v>
      </c>
      <c r="C19" s="9"/>
      <c r="D19" s="9"/>
      <c r="E19" s="9"/>
    </row>
    <row r="20" spans="1:5" ht="15" customHeight="1">
      <c r="A20" s="168" t="s">
        <v>594</v>
      </c>
      <c r="B20" s="168" t="s">
        <v>253</v>
      </c>
      <c r="C20" s="9"/>
      <c r="D20" s="9"/>
      <c r="E20" s="9"/>
    </row>
    <row r="21" spans="1:5" ht="15" customHeight="1">
      <c r="A21" s="168" t="s">
        <v>401</v>
      </c>
      <c r="B21" s="211" t="s">
        <v>258</v>
      </c>
      <c r="C21" s="9"/>
      <c r="D21" s="9"/>
      <c r="E21" s="9"/>
    </row>
    <row r="22" spans="1:5" ht="15" customHeight="1">
      <c r="A22" s="168" t="s">
        <v>399</v>
      </c>
      <c r="B22" s="211" t="s">
        <v>254</v>
      </c>
      <c r="C22" s="9"/>
      <c r="D22" s="9"/>
      <c r="E22" s="9"/>
    </row>
    <row r="23" spans="1:5" ht="15" customHeight="1">
      <c r="A23" s="210"/>
      <c r="B23" s="9"/>
      <c r="C23" s="9"/>
      <c r="D23" s="9"/>
      <c r="E23" s="9"/>
    </row>
    <row r="24" spans="1:5" ht="27.75" customHeight="1">
      <c r="A24" s="209" t="s">
        <v>593</v>
      </c>
      <c r="B24" s="137" t="s">
        <v>592</v>
      </c>
      <c r="C24" s="9"/>
      <c r="D24" s="9"/>
      <c r="E24" s="9"/>
    </row>
    <row r="25" spans="1:5" ht="15" customHeight="1">
      <c r="A25" s="209"/>
      <c r="B25" s="9" t="s">
        <v>265</v>
      </c>
      <c r="C25" s="9"/>
      <c r="D25" s="9"/>
      <c r="E25" s="9"/>
    </row>
    <row r="26" spans="1:5" ht="15" customHeight="1">
      <c r="A26" s="209"/>
      <c r="B26" s="9" t="s">
        <v>285</v>
      </c>
      <c r="C26" s="9"/>
      <c r="D26" s="9"/>
      <c r="E26" s="9"/>
    </row>
    <row r="27" spans="1:5" ht="15" customHeight="1">
      <c r="A27" s="210"/>
      <c r="B27" s="9"/>
      <c r="C27" s="9"/>
      <c r="D27" s="9"/>
      <c r="E27" s="9"/>
    </row>
    <row r="28" spans="1:5" ht="15" customHeight="1">
      <c r="A28" s="210"/>
      <c r="B28" s="9"/>
      <c r="C28" s="9"/>
      <c r="D28" s="9"/>
      <c r="E28" s="9"/>
    </row>
    <row r="29" spans="1:5" ht="31.5" customHeight="1">
      <c r="A29" s="209" t="s">
        <v>591</v>
      </c>
      <c r="B29" s="137" t="s">
        <v>590</v>
      </c>
      <c r="C29" s="9"/>
      <c r="D29" s="9"/>
      <c r="E29" s="9"/>
    </row>
    <row r="30" spans="1:5" ht="15" customHeight="1">
      <c r="A30" s="209"/>
      <c r="B30" s="9"/>
      <c r="C30" s="9"/>
      <c r="D30" s="9"/>
      <c r="E30" s="9"/>
    </row>
    <row r="31" spans="1:5" ht="15" customHeight="1">
      <c r="A31" s="209"/>
      <c r="B31" s="9"/>
      <c r="C31" s="9"/>
      <c r="D31" s="9"/>
      <c r="E31" s="9"/>
    </row>
    <row r="32" spans="1:5" ht="15" customHeight="1">
      <c r="A32" s="210"/>
      <c r="B32" s="9"/>
      <c r="C32" s="9"/>
      <c r="D32" s="9"/>
      <c r="E32" s="9"/>
    </row>
    <row r="33" spans="1:5" ht="15" customHeight="1">
      <c r="A33" s="210"/>
      <c r="B33" s="9"/>
      <c r="C33" s="9"/>
      <c r="D33" s="9"/>
      <c r="E33" s="9"/>
    </row>
    <row r="34" spans="1:5" ht="15" customHeight="1">
      <c r="A34" s="209" t="s">
        <v>589</v>
      </c>
      <c r="B34" s="137"/>
      <c r="C34" s="9"/>
      <c r="D34" s="9"/>
      <c r="E34" s="9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  <headerFooter>
    <oddHeader>&amp;R15. melléklet 1/2018. (II.16.)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workbookViewId="0" topLeftCell="A25">
      <selection activeCell="A62" sqref="A6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5" ht="27" customHeight="1">
      <c r="A1" s="231" t="s">
        <v>744</v>
      </c>
      <c r="B1" s="232"/>
      <c r="C1" s="232"/>
      <c r="D1" s="232"/>
      <c r="E1" s="232"/>
    </row>
    <row r="2" spans="1:3" ht="27" customHeight="1">
      <c r="A2" s="233" t="s">
        <v>635</v>
      </c>
      <c r="B2" s="238"/>
      <c r="C2" s="238"/>
    </row>
    <row r="3" spans="1:3" ht="19.5" customHeight="1">
      <c r="A3" s="142"/>
      <c r="B3" s="143"/>
      <c r="C3" s="143"/>
    </row>
    <row r="4" ht="15">
      <c r="A4" s="139"/>
    </row>
    <row r="5" spans="1:3" ht="25.5">
      <c r="A5" s="137" t="s">
        <v>24</v>
      </c>
      <c r="B5" s="3" t="s">
        <v>47</v>
      </c>
      <c r="C5" s="217" t="s">
        <v>634</v>
      </c>
    </row>
    <row r="6" spans="1:3" ht="15">
      <c r="A6" s="155" t="s">
        <v>626</v>
      </c>
      <c r="B6" s="154" t="s">
        <v>137</v>
      </c>
      <c r="C6" s="8"/>
    </row>
    <row r="7" spans="1:3" ht="15">
      <c r="A7" s="155" t="s">
        <v>625</v>
      </c>
      <c r="B7" s="154" t="s">
        <v>137</v>
      </c>
      <c r="C7" s="8"/>
    </row>
    <row r="8" spans="1:3" ht="15">
      <c r="A8" s="155" t="s">
        <v>624</v>
      </c>
      <c r="B8" s="154" t="s">
        <v>137</v>
      </c>
      <c r="C8" s="8"/>
    </row>
    <row r="9" spans="1:3" ht="15">
      <c r="A9" s="155" t="s">
        <v>623</v>
      </c>
      <c r="B9" s="154" t="s">
        <v>137</v>
      </c>
      <c r="C9" s="8"/>
    </row>
    <row r="10" spans="1:3" ht="15">
      <c r="A10" s="155" t="s">
        <v>622</v>
      </c>
      <c r="B10" s="154" t="s">
        <v>137</v>
      </c>
      <c r="C10" s="8"/>
    </row>
    <row r="11" spans="1:3" ht="15">
      <c r="A11" s="155" t="s">
        <v>621</v>
      </c>
      <c r="B11" s="154" t="s">
        <v>137</v>
      </c>
      <c r="C11" s="8"/>
    </row>
    <row r="12" spans="1:3" ht="15">
      <c r="A12" s="155" t="s">
        <v>620</v>
      </c>
      <c r="B12" s="154" t="s">
        <v>137</v>
      </c>
      <c r="C12" s="8"/>
    </row>
    <row r="13" spans="1:3" ht="15">
      <c r="A13" s="155" t="s">
        <v>619</v>
      </c>
      <c r="B13" s="154" t="s">
        <v>137</v>
      </c>
      <c r="C13" s="8"/>
    </row>
    <row r="14" spans="1:3" ht="15">
      <c r="A14" s="155" t="s">
        <v>618</v>
      </c>
      <c r="B14" s="154" t="s">
        <v>137</v>
      </c>
      <c r="C14" s="8"/>
    </row>
    <row r="15" spans="1:3" ht="15">
      <c r="A15" s="155" t="s">
        <v>617</v>
      </c>
      <c r="B15" s="154" t="s">
        <v>137</v>
      </c>
      <c r="C15" s="8"/>
    </row>
    <row r="16" spans="1:3" ht="25.5">
      <c r="A16" s="204" t="s">
        <v>342</v>
      </c>
      <c r="B16" s="6" t="s">
        <v>137</v>
      </c>
      <c r="C16" s="8"/>
    </row>
    <row r="17" spans="1:3" ht="15">
      <c r="A17" s="155" t="s">
        <v>626</v>
      </c>
      <c r="B17" s="154" t="s">
        <v>138</v>
      </c>
      <c r="C17" s="8"/>
    </row>
    <row r="18" spans="1:3" ht="15">
      <c r="A18" s="155" t="s">
        <v>625</v>
      </c>
      <c r="B18" s="154" t="s">
        <v>138</v>
      </c>
      <c r="C18" s="8"/>
    </row>
    <row r="19" spans="1:3" ht="15">
      <c r="A19" s="155" t="s">
        <v>624</v>
      </c>
      <c r="B19" s="154" t="s">
        <v>138</v>
      </c>
      <c r="C19" s="8"/>
    </row>
    <row r="20" spans="1:3" ht="15">
      <c r="A20" s="155" t="s">
        <v>623</v>
      </c>
      <c r="B20" s="154" t="s">
        <v>138</v>
      </c>
      <c r="C20" s="8"/>
    </row>
    <row r="21" spans="1:3" ht="15">
      <c r="A21" s="155" t="s">
        <v>622</v>
      </c>
      <c r="B21" s="154" t="s">
        <v>138</v>
      </c>
      <c r="C21" s="8"/>
    </row>
    <row r="22" spans="1:3" ht="15">
      <c r="A22" s="155" t="s">
        <v>621</v>
      </c>
      <c r="B22" s="154" t="s">
        <v>138</v>
      </c>
      <c r="C22" s="8"/>
    </row>
    <row r="23" spans="1:3" ht="15">
      <c r="A23" s="155" t="s">
        <v>620</v>
      </c>
      <c r="B23" s="154" t="s">
        <v>138</v>
      </c>
      <c r="C23" s="8"/>
    </row>
    <row r="24" spans="1:3" ht="15">
      <c r="A24" s="155" t="s">
        <v>619</v>
      </c>
      <c r="B24" s="154" t="s">
        <v>138</v>
      </c>
      <c r="C24" s="8"/>
    </row>
    <row r="25" spans="1:3" ht="15">
      <c r="A25" s="155" t="s">
        <v>618</v>
      </c>
      <c r="B25" s="154" t="s">
        <v>138</v>
      </c>
      <c r="C25" s="8"/>
    </row>
    <row r="26" spans="1:3" ht="15">
      <c r="A26" s="155" t="s">
        <v>617</v>
      </c>
      <c r="B26" s="154" t="s">
        <v>138</v>
      </c>
      <c r="C26" s="8"/>
    </row>
    <row r="27" spans="1:3" ht="25.5">
      <c r="A27" s="204" t="s">
        <v>633</v>
      </c>
      <c r="B27" s="6" t="s">
        <v>138</v>
      </c>
      <c r="C27" s="8"/>
    </row>
    <row r="28" spans="1:3" ht="15">
      <c r="A28" s="155" t="s">
        <v>626</v>
      </c>
      <c r="B28" s="154" t="s">
        <v>139</v>
      </c>
      <c r="C28" s="8"/>
    </row>
    <row r="29" spans="1:3" ht="15">
      <c r="A29" s="155" t="s">
        <v>625</v>
      </c>
      <c r="B29" s="154" t="s">
        <v>139</v>
      </c>
      <c r="C29" s="8"/>
    </row>
    <row r="30" spans="1:3" ht="15">
      <c r="A30" s="155" t="s">
        <v>624</v>
      </c>
      <c r="B30" s="154" t="s">
        <v>139</v>
      </c>
      <c r="C30" s="8"/>
    </row>
    <row r="31" spans="1:3" ht="15">
      <c r="A31" s="155" t="s">
        <v>623</v>
      </c>
      <c r="B31" s="154" t="s">
        <v>139</v>
      </c>
      <c r="C31" s="8"/>
    </row>
    <row r="32" spans="1:3" ht="15">
      <c r="A32" s="155" t="s">
        <v>622</v>
      </c>
      <c r="B32" s="154" t="s">
        <v>139</v>
      </c>
      <c r="C32" s="158"/>
    </row>
    <row r="33" spans="1:3" ht="15">
      <c r="A33" s="155" t="s">
        <v>621</v>
      </c>
      <c r="B33" s="154" t="s">
        <v>139</v>
      </c>
      <c r="C33" s="158"/>
    </row>
    <row r="34" spans="1:3" ht="15">
      <c r="A34" s="155" t="s">
        <v>620</v>
      </c>
      <c r="B34" s="154" t="s">
        <v>139</v>
      </c>
      <c r="C34" s="158">
        <v>87839754</v>
      </c>
    </row>
    <row r="35" spans="1:3" ht="15">
      <c r="A35" s="155" t="s">
        <v>619</v>
      </c>
      <c r="B35" s="154" t="s">
        <v>139</v>
      </c>
      <c r="C35" s="158">
        <v>500000</v>
      </c>
    </row>
    <row r="36" spans="1:3" ht="15">
      <c r="A36" s="155" t="s">
        <v>618</v>
      </c>
      <c r="B36" s="154" t="s">
        <v>139</v>
      </c>
      <c r="C36" s="158"/>
    </row>
    <row r="37" spans="1:3" ht="15">
      <c r="A37" s="155" t="s">
        <v>617</v>
      </c>
      <c r="B37" s="154" t="s">
        <v>139</v>
      </c>
      <c r="C37" s="158"/>
    </row>
    <row r="38" spans="1:3" ht="15">
      <c r="A38" s="204" t="s">
        <v>343</v>
      </c>
      <c r="B38" s="6" t="s">
        <v>139</v>
      </c>
      <c r="C38" s="157">
        <f>C34+C35</f>
        <v>88339754</v>
      </c>
    </row>
    <row r="39" spans="1:3" ht="15">
      <c r="A39" s="155" t="s">
        <v>614</v>
      </c>
      <c r="B39" s="5" t="s">
        <v>141</v>
      </c>
      <c r="C39" s="158"/>
    </row>
    <row r="40" spans="1:3" ht="15">
      <c r="A40" s="155" t="s">
        <v>746</v>
      </c>
      <c r="B40" s="5" t="s">
        <v>141</v>
      </c>
      <c r="C40" s="158"/>
    </row>
    <row r="41" spans="1:3" ht="15">
      <c r="A41" s="155" t="s">
        <v>612</v>
      </c>
      <c r="B41" s="5" t="s">
        <v>141</v>
      </c>
      <c r="C41" s="158">
        <v>1566513</v>
      </c>
    </row>
    <row r="42" spans="1:3" ht="15">
      <c r="A42" s="5" t="s">
        <v>611</v>
      </c>
      <c r="B42" s="5" t="s">
        <v>141</v>
      </c>
      <c r="C42" s="158"/>
    </row>
    <row r="43" spans="1:3" ht="15">
      <c r="A43" s="5" t="s">
        <v>610</v>
      </c>
      <c r="B43" s="5" t="s">
        <v>141</v>
      </c>
      <c r="C43" s="158"/>
    </row>
    <row r="44" spans="1:3" ht="15">
      <c r="A44" s="5" t="s">
        <v>609</v>
      </c>
      <c r="B44" s="5" t="s">
        <v>141</v>
      </c>
      <c r="C44" s="158"/>
    </row>
    <row r="45" spans="1:3" ht="15">
      <c r="A45" s="155" t="s">
        <v>608</v>
      </c>
      <c r="B45" s="5" t="s">
        <v>141</v>
      </c>
      <c r="C45" s="158"/>
    </row>
    <row r="46" spans="1:3" ht="15">
      <c r="A46" s="155" t="s">
        <v>632</v>
      </c>
      <c r="B46" s="5" t="s">
        <v>141</v>
      </c>
      <c r="C46" s="158"/>
    </row>
    <row r="47" spans="1:3" ht="15">
      <c r="A47" s="155" t="s">
        <v>606</v>
      </c>
      <c r="B47" s="5" t="s">
        <v>141</v>
      </c>
      <c r="C47" s="158"/>
    </row>
    <row r="48" spans="1:3" ht="15">
      <c r="A48" s="155" t="s">
        <v>605</v>
      </c>
      <c r="B48" s="5" t="s">
        <v>141</v>
      </c>
      <c r="C48" s="158"/>
    </row>
    <row r="49" spans="1:3" ht="25.5">
      <c r="A49" s="204" t="s">
        <v>631</v>
      </c>
      <c r="B49" s="6" t="s">
        <v>141</v>
      </c>
      <c r="C49" s="158">
        <f>C41</f>
        <v>1566513</v>
      </c>
    </row>
    <row r="50" spans="1:3" ht="15">
      <c r="A50" s="155" t="s">
        <v>614</v>
      </c>
      <c r="B50" s="5" t="s">
        <v>148</v>
      </c>
      <c r="C50" s="158"/>
    </row>
    <row r="51" spans="1:3" ht="15">
      <c r="A51" s="155" t="s">
        <v>613</v>
      </c>
      <c r="B51" s="5" t="s">
        <v>148</v>
      </c>
      <c r="C51" s="186">
        <v>500000</v>
      </c>
    </row>
    <row r="52" spans="1:3" ht="15">
      <c r="A52" s="155" t="s">
        <v>630</v>
      </c>
      <c r="B52" s="5"/>
      <c r="C52" s="158">
        <v>500000</v>
      </c>
    </row>
    <row r="53" spans="1:3" ht="15">
      <c r="A53" s="155" t="s">
        <v>612</v>
      </c>
      <c r="B53" s="5" t="s">
        <v>148</v>
      </c>
      <c r="C53" s="158"/>
    </row>
    <row r="54" spans="1:3" ht="15">
      <c r="A54" s="5" t="s">
        <v>611</v>
      </c>
      <c r="B54" s="5" t="s">
        <v>148</v>
      </c>
      <c r="C54" s="158"/>
    </row>
    <row r="55" spans="1:3" ht="15">
      <c r="A55" s="5" t="s">
        <v>610</v>
      </c>
      <c r="B55" s="5" t="s">
        <v>148</v>
      </c>
      <c r="C55" s="158"/>
    </row>
    <row r="56" spans="1:3" ht="15">
      <c r="A56" s="5" t="s">
        <v>609</v>
      </c>
      <c r="B56" s="5" t="s">
        <v>148</v>
      </c>
      <c r="C56" s="158"/>
    </row>
    <row r="57" spans="1:3" ht="15">
      <c r="A57" s="155" t="s">
        <v>608</v>
      </c>
      <c r="B57" s="5" t="s">
        <v>148</v>
      </c>
      <c r="C57" s="158"/>
    </row>
    <row r="58" spans="1:3" ht="15">
      <c r="A58" s="155" t="s">
        <v>607</v>
      </c>
      <c r="B58" s="5" t="s">
        <v>148</v>
      </c>
      <c r="C58" s="158"/>
    </row>
    <row r="59" spans="1:3" ht="15">
      <c r="A59" s="155" t="s">
        <v>606</v>
      </c>
      <c r="B59" s="5" t="s">
        <v>148</v>
      </c>
      <c r="C59" s="158"/>
    </row>
    <row r="60" spans="1:3" ht="15">
      <c r="A60" s="155" t="s">
        <v>605</v>
      </c>
      <c r="B60" s="5" t="s">
        <v>148</v>
      </c>
      <c r="C60" s="158"/>
    </row>
    <row r="61" spans="1:3" ht="15">
      <c r="A61" s="7" t="s">
        <v>629</v>
      </c>
      <c r="B61" s="6" t="s">
        <v>148</v>
      </c>
      <c r="C61" s="157">
        <v>500000</v>
      </c>
    </row>
    <row r="62" spans="1:3" ht="15">
      <c r="A62" s="155" t="s">
        <v>626</v>
      </c>
      <c r="B62" s="154" t="s">
        <v>175</v>
      </c>
      <c r="C62" s="158"/>
    </row>
    <row r="63" spans="1:3" ht="15">
      <c r="A63" s="155" t="s">
        <v>625</v>
      </c>
      <c r="B63" s="154" t="s">
        <v>175</v>
      </c>
      <c r="C63" s="158"/>
    </row>
    <row r="64" spans="1:3" ht="15">
      <c r="A64" s="155" t="s">
        <v>624</v>
      </c>
      <c r="B64" s="154" t="s">
        <v>175</v>
      </c>
      <c r="C64" s="158"/>
    </row>
    <row r="65" spans="1:3" ht="15">
      <c r="A65" s="155" t="s">
        <v>623</v>
      </c>
      <c r="B65" s="154" t="s">
        <v>175</v>
      </c>
      <c r="C65" s="158"/>
    </row>
    <row r="66" spans="1:3" ht="15">
      <c r="A66" s="155" t="s">
        <v>622</v>
      </c>
      <c r="B66" s="154" t="s">
        <v>175</v>
      </c>
      <c r="C66" s="158"/>
    </row>
    <row r="67" spans="1:3" ht="15">
      <c r="A67" s="155" t="s">
        <v>621</v>
      </c>
      <c r="B67" s="154" t="s">
        <v>175</v>
      </c>
      <c r="C67" s="158"/>
    </row>
    <row r="68" spans="1:3" ht="15">
      <c r="A68" s="155" t="s">
        <v>620</v>
      </c>
      <c r="B68" s="154" t="s">
        <v>175</v>
      </c>
      <c r="C68" s="8"/>
    </row>
    <row r="69" spans="1:3" ht="15">
      <c r="A69" s="155" t="s">
        <v>619</v>
      </c>
      <c r="B69" s="154" t="s">
        <v>175</v>
      </c>
      <c r="C69" s="8"/>
    </row>
    <row r="70" spans="1:3" ht="15">
      <c r="A70" s="155" t="s">
        <v>618</v>
      </c>
      <c r="B70" s="154" t="s">
        <v>175</v>
      </c>
      <c r="C70" s="8"/>
    </row>
    <row r="71" spans="1:3" ht="15">
      <c r="A71" s="155" t="s">
        <v>617</v>
      </c>
      <c r="B71" s="154" t="s">
        <v>175</v>
      </c>
      <c r="C71" s="8"/>
    </row>
    <row r="72" spans="1:3" ht="25.5">
      <c r="A72" s="204" t="s">
        <v>628</v>
      </c>
      <c r="B72" s="6" t="s">
        <v>175</v>
      </c>
      <c r="C72" s="8"/>
    </row>
    <row r="73" spans="1:3" ht="15">
      <c r="A73" s="155" t="s">
        <v>626</v>
      </c>
      <c r="B73" s="154" t="s">
        <v>176</v>
      </c>
      <c r="C73" s="8"/>
    </row>
    <row r="74" spans="1:3" ht="15">
      <c r="A74" s="155" t="s">
        <v>625</v>
      </c>
      <c r="B74" s="154" t="s">
        <v>176</v>
      </c>
      <c r="C74" s="8"/>
    </row>
    <row r="75" spans="1:3" ht="15">
      <c r="A75" s="155" t="s">
        <v>624</v>
      </c>
      <c r="B75" s="154" t="s">
        <v>176</v>
      </c>
      <c r="C75" s="8"/>
    </row>
    <row r="76" spans="1:3" ht="15">
      <c r="A76" s="155" t="s">
        <v>623</v>
      </c>
      <c r="B76" s="154" t="s">
        <v>176</v>
      </c>
      <c r="C76" s="8"/>
    </row>
    <row r="77" spans="1:3" ht="15">
      <c r="A77" s="155" t="s">
        <v>622</v>
      </c>
      <c r="B77" s="154" t="s">
        <v>176</v>
      </c>
      <c r="C77" s="8"/>
    </row>
    <row r="78" spans="1:3" ht="15">
      <c r="A78" s="155" t="s">
        <v>621</v>
      </c>
      <c r="B78" s="154" t="s">
        <v>176</v>
      </c>
      <c r="C78" s="8"/>
    </row>
    <row r="79" spans="1:3" ht="15">
      <c r="A79" s="155" t="s">
        <v>620</v>
      </c>
      <c r="B79" s="154" t="s">
        <v>176</v>
      </c>
      <c r="C79" s="8"/>
    </row>
    <row r="80" spans="1:3" ht="15">
      <c r="A80" s="155" t="s">
        <v>619</v>
      </c>
      <c r="B80" s="154" t="s">
        <v>176</v>
      </c>
      <c r="C80" s="8"/>
    </row>
    <row r="81" spans="1:3" ht="15">
      <c r="A81" s="155" t="s">
        <v>618</v>
      </c>
      <c r="B81" s="154" t="s">
        <v>176</v>
      </c>
      <c r="C81" s="8"/>
    </row>
    <row r="82" spans="1:3" ht="15">
      <c r="A82" s="155" t="s">
        <v>617</v>
      </c>
      <c r="B82" s="154" t="s">
        <v>176</v>
      </c>
      <c r="C82" s="8"/>
    </row>
    <row r="83" spans="1:3" ht="25.5">
      <c r="A83" s="204" t="s">
        <v>627</v>
      </c>
      <c r="B83" s="6" t="s">
        <v>176</v>
      </c>
      <c r="C83" s="8"/>
    </row>
    <row r="84" spans="1:3" ht="15">
      <c r="A84" s="155" t="s">
        <v>626</v>
      </c>
      <c r="B84" s="154" t="s">
        <v>177</v>
      </c>
      <c r="C84" s="8"/>
    </row>
    <row r="85" spans="1:3" ht="15">
      <c r="A85" s="155" t="s">
        <v>625</v>
      </c>
      <c r="B85" s="154" t="s">
        <v>177</v>
      </c>
      <c r="C85" s="8"/>
    </row>
    <row r="86" spans="1:3" ht="15">
      <c r="A86" s="155" t="s">
        <v>624</v>
      </c>
      <c r="B86" s="154" t="s">
        <v>177</v>
      </c>
      <c r="C86" s="8"/>
    </row>
    <row r="87" spans="1:3" ht="15">
      <c r="A87" s="155" t="s">
        <v>623</v>
      </c>
      <c r="B87" s="154" t="s">
        <v>177</v>
      </c>
      <c r="C87" s="8"/>
    </row>
    <row r="88" spans="1:3" ht="15">
      <c r="A88" s="155" t="s">
        <v>622</v>
      </c>
      <c r="B88" s="154" t="s">
        <v>177</v>
      </c>
      <c r="C88" s="8"/>
    </row>
    <row r="89" spans="1:3" ht="15">
      <c r="A89" s="155" t="s">
        <v>621</v>
      </c>
      <c r="B89" s="154" t="s">
        <v>177</v>
      </c>
      <c r="C89" s="8"/>
    </row>
    <row r="90" spans="1:3" ht="15">
      <c r="A90" s="155" t="s">
        <v>620</v>
      </c>
      <c r="B90" s="154" t="s">
        <v>177</v>
      </c>
      <c r="C90" s="8"/>
    </row>
    <row r="91" spans="1:3" ht="15">
      <c r="A91" s="155" t="s">
        <v>619</v>
      </c>
      <c r="B91" s="154" t="s">
        <v>177</v>
      </c>
      <c r="C91" s="8"/>
    </row>
    <row r="92" spans="1:3" ht="15">
      <c r="A92" s="155" t="s">
        <v>618</v>
      </c>
      <c r="B92" s="154" t="s">
        <v>177</v>
      </c>
      <c r="C92" s="8"/>
    </row>
    <row r="93" spans="1:3" ht="15">
      <c r="A93" s="155" t="s">
        <v>617</v>
      </c>
      <c r="B93" s="154" t="s">
        <v>177</v>
      </c>
      <c r="C93" s="8"/>
    </row>
    <row r="94" spans="1:3" ht="15">
      <c r="A94" s="204" t="s">
        <v>616</v>
      </c>
      <c r="B94" s="6" t="s">
        <v>177</v>
      </c>
      <c r="C94" s="8"/>
    </row>
    <row r="95" spans="1:3" ht="15">
      <c r="A95" s="155" t="s">
        <v>614</v>
      </c>
      <c r="B95" s="5" t="s">
        <v>179</v>
      </c>
      <c r="C95" s="8"/>
    </row>
    <row r="96" spans="1:3" ht="15">
      <c r="A96" s="155" t="s">
        <v>613</v>
      </c>
      <c r="B96" s="154" t="s">
        <v>179</v>
      </c>
      <c r="C96" s="8"/>
    </row>
    <row r="97" spans="1:3" ht="15">
      <c r="A97" s="155" t="s">
        <v>612</v>
      </c>
      <c r="B97" s="5" t="s">
        <v>179</v>
      </c>
      <c r="C97" s="8"/>
    </row>
    <row r="98" spans="1:3" ht="15">
      <c r="A98" s="5" t="s">
        <v>611</v>
      </c>
      <c r="B98" s="154" t="s">
        <v>179</v>
      </c>
      <c r="C98" s="8"/>
    </row>
    <row r="99" spans="1:3" ht="15">
      <c r="A99" s="5" t="s">
        <v>610</v>
      </c>
      <c r="B99" s="5" t="s">
        <v>179</v>
      </c>
      <c r="C99" s="8"/>
    </row>
    <row r="100" spans="1:3" ht="15">
      <c r="A100" s="5" t="s">
        <v>609</v>
      </c>
      <c r="B100" s="154" t="s">
        <v>179</v>
      </c>
      <c r="C100" s="8"/>
    </row>
    <row r="101" spans="1:3" ht="15">
      <c r="A101" s="155" t="s">
        <v>608</v>
      </c>
      <c r="B101" s="5" t="s">
        <v>179</v>
      </c>
      <c r="C101" s="8"/>
    </row>
    <row r="102" spans="1:3" ht="15">
      <c r="A102" s="155" t="s">
        <v>607</v>
      </c>
      <c r="B102" s="154" t="s">
        <v>179</v>
      </c>
      <c r="C102" s="8"/>
    </row>
    <row r="103" spans="1:3" ht="15">
      <c r="A103" s="155" t="s">
        <v>606</v>
      </c>
      <c r="B103" s="5" t="s">
        <v>179</v>
      </c>
      <c r="C103" s="8"/>
    </row>
    <row r="104" spans="1:3" ht="15">
      <c r="A104" s="155" t="s">
        <v>605</v>
      </c>
      <c r="B104" s="154" t="s">
        <v>179</v>
      </c>
      <c r="C104" s="8"/>
    </row>
    <row r="105" spans="1:3" ht="25.5">
      <c r="A105" s="204" t="s">
        <v>615</v>
      </c>
      <c r="B105" s="6" t="s">
        <v>179</v>
      </c>
      <c r="C105" s="8"/>
    </row>
    <row r="106" spans="1:3" ht="15">
      <c r="A106" s="155" t="s">
        <v>614</v>
      </c>
      <c r="B106" s="5" t="s">
        <v>539</v>
      </c>
      <c r="C106" s="8"/>
    </row>
    <row r="107" spans="1:3" ht="15">
      <c r="A107" s="155" t="s">
        <v>613</v>
      </c>
      <c r="B107" s="5" t="s">
        <v>539</v>
      </c>
      <c r="C107" s="8"/>
    </row>
    <row r="108" spans="1:3" ht="15">
      <c r="A108" s="155" t="s">
        <v>612</v>
      </c>
      <c r="B108" s="5" t="s">
        <v>539</v>
      </c>
      <c r="C108" s="8"/>
    </row>
    <row r="109" spans="1:3" ht="15">
      <c r="A109" s="5" t="s">
        <v>611</v>
      </c>
      <c r="B109" s="5" t="s">
        <v>539</v>
      </c>
      <c r="C109" s="8"/>
    </row>
    <row r="110" spans="1:3" ht="15">
      <c r="A110" s="5" t="s">
        <v>610</v>
      </c>
      <c r="B110" s="5" t="s">
        <v>539</v>
      </c>
      <c r="C110" s="8"/>
    </row>
    <row r="111" spans="1:3" ht="15">
      <c r="A111" s="5" t="s">
        <v>609</v>
      </c>
      <c r="B111" s="5" t="s">
        <v>539</v>
      </c>
      <c r="C111" s="8"/>
    </row>
    <row r="112" spans="1:3" ht="15">
      <c r="A112" s="155" t="s">
        <v>608</v>
      </c>
      <c r="B112" s="5" t="s">
        <v>539</v>
      </c>
      <c r="C112" s="8"/>
    </row>
    <row r="113" spans="1:3" ht="15">
      <c r="A113" s="155" t="s">
        <v>607</v>
      </c>
      <c r="B113" s="5" t="s">
        <v>539</v>
      </c>
      <c r="C113" s="8"/>
    </row>
    <row r="114" spans="1:3" ht="15">
      <c r="A114" s="155" t="s">
        <v>606</v>
      </c>
      <c r="B114" s="5" t="s">
        <v>539</v>
      </c>
      <c r="C114" s="8"/>
    </row>
    <row r="115" spans="1:3" ht="15">
      <c r="A115" s="155" t="s">
        <v>605</v>
      </c>
      <c r="B115" s="5" t="s">
        <v>539</v>
      </c>
      <c r="C115" s="8"/>
    </row>
    <row r="116" spans="1:3" ht="15">
      <c r="A116" s="7" t="s">
        <v>378</v>
      </c>
      <c r="B116" s="6" t="s">
        <v>539</v>
      </c>
      <c r="C116" s="8"/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&amp;C16. melléklet 1/2018. (II.16.)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view="pageLayout" workbookViewId="0" topLeftCell="A67">
      <selection activeCell="E92" sqref="E92"/>
    </sheetView>
  </sheetViews>
  <sheetFormatPr defaultColWidth="9.140625" defaultRowHeight="15"/>
  <cols>
    <col min="1" max="1" width="92.57421875" style="32" customWidth="1"/>
    <col min="2" max="2" width="9.140625" style="32" customWidth="1"/>
    <col min="3" max="3" width="16.421875" style="34" customWidth="1"/>
    <col min="4" max="4" width="16.00390625" style="34" customWidth="1"/>
    <col min="5" max="5" width="16.7109375" style="34" customWidth="1"/>
    <col min="6" max="6" width="19.421875" style="34" customWidth="1"/>
    <col min="7" max="16384" width="9.140625" style="32" customWidth="1"/>
  </cols>
  <sheetData>
    <row r="1" spans="1:6" ht="27" customHeight="1">
      <c r="A1" s="225" t="s">
        <v>447</v>
      </c>
      <c r="B1" s="229"/>
      <c r="C1" s="229"/>
      <c r="D1" s="229"/>
      <c r="E1" s="229"/>
      <c r="F1" s="230"/>
    </row>
    <row r="2" spans="1:6" ht="23.25" customHeight="1">
      <c r="A2" s="228" t="s">
        <v>439</v>
      </c>
      <c r="B2" s="229"/>
      <c r="C2" s="229"/>
      <c r="D2" s="229"/>
      <c r="E2" s="229"/>
      <c r="F2" s="230"/>
    </row>
    <row r="3" ht="15.75">
      <c r="A3" s="33"/>
    </row>
    <row r="4" spans="1:6" ht="15.75">
      <c r="A4" s="84" t="s">
        <v>446</v>
      </c>
      <c r="F4" s="34" t="s">
        <v>437</v>
      </c>
    </row>
    <row r="5" spans="1:6" ht="47.25">
      <c r="A5" s="35" t="s">
        <v>46</v>
      </c>
      <c r="B5" s="36" t="s">
        <v>45</v>
      </c>
      <c r="C5" s="37" t="s">
        <v>11</v>
      </c>
      <c r="D5" s="37" t="s">
        <v>12</v>
      </c>
      <c r="E5" s="37" t="s">
        <v>13</v>
      </c>
      <c r="F5" s="38" t="s">
        <v>43</v>
      </c>
    </row>
    <row r="6" spans="1:6" ht="15" customHeight="1">
      <c r="A6" s="43" t="s">
        <v>219</v>
      </c>
      <c r="B6" s="48" t="s">
        <v>220</v>
      </c>
      <c r="C6" s="78">
        <v>88557904</v>
      </c>
      <c r="D6" s="78"/>
      <c r="E6" s="78"/>
      <c r="F6" s="78">
        <f>C6+D6+E6</f>
        <v>88557904</v>
      </c>
    </row>
    <row r="7" spans="1:6" ht="15" customHeight="1">
      <c r="A7" s="44" t="s">
        <v>221</v>
      </c>
      <c r="B7" s="48" t="s">
        <v>222</v>
      </c>
      <c r="C7" s="78">
        <v>41354700</v>
      </c>
      <c r="D7" s="78"/>
      <c r="E7" s="78"/>
      <c r="F7" s="78">
        <f aca="true" t="shared" si="0" ref="F7:F71">C7+D7+E7</f>
        <v>41354700</v>
      </c>
    </row>
    <row r="8" spans="1:6" ht="15" customHeight="1">
      <c r="A8" s="44" t="s">
        <v>223</v>
      </c>
      <c r="B8" s="48" t="s">
        <v>224</v>
      </c>
      <c r="C8" s="78">
        <v>37205328</v>
      </c>
      <c r="D8" s="78"/>
      <c r="E8" s="78"/>
      <c r="F8" s="78">
        <f t="shared" si="0"/>
        <v>37205328</v>
      </c>
    </row>
    <row r="9" spans="1:6" ht="15" customHeight="1">
      <c r="A9" s="44" t="s">
        <v>225</v>
      </c>
      <c r="B9" s="48" t="s">
        <v>226</v>
      </c>
      <c r="C9" s="78">
        <v>1800000</v>
      </c>
      <c r="D9" s="78"/>
      <c r="E9" s="78"/>
      <c r="F9" s="78">
        <f t="shared" si="0"/>
        <v>1800000</v>
      </c>
    </row>
    <row r="10" spans="1:6" ht="15" customHeight="1">
      <c r="A10" s="44" t="s">
        <v>227</v>
      </c>
      <c r="B10" s="48" t="s">
        <v>228</v>
      </c>
      <c r="C10" s="78"/>
      <c r="D10" s="78"/>
      <c r="E10" s="78"/>
      <c r="F10" s="78">
        <f t="shared" si="0"/>
        <v>0</v>
      </c>
    </row>
    <row r="11" spans="1:6" ht="15" customHeight="1">
      <c r="A11" s="44" t="s">
        <v>229</v>
      </c>
      <c r="B11" s="48" t="s">
        <v>230</v>
      </c>
      <c r="C11" s="78"/>
      <c r="D11" s="78"/>
      <c r="E11" s="78"/>
      <c r="F11" s="78">
        <f t="shared" si="0"/>
        <v>0</v>
      </c>
    </row>
    <row r="12" spans="1:6" ht="15" customHeight="1">
      <c r="A12" s="49" t="s">
        <v>426</v>
      </c>
      <c r="B12" s="57" t="s">
        <v>231</v>
      </c>
      <c r="C12" s="78">
        <f>SUM(C6:C11)</f>
        <v>168917932</v>
      </c>
      <c r="D12" s="78"/>
      <c r="E12" s="78"/>
      <c r="F12" s="78">
        <f t="shared" si="0"/>
        <v>168917932</v>
      </c>
    </row>
    <row r="13" spans="1:6" ht="15" customHeight="1">
      <c r="A13" s="44" t="s">
        <v>232</v>
      </c>
      <c r="B13" s="48" t="s">
        <v>233</v>
      </c>
      <c r="C13" s="78"/>
      <c r="D13" s="78"/>
      <c r="E13" s="78"/>
      <c r="F13" s="78">
        <f t="shared" si="0"/>
        <v>0</v>
      </c>
    </row>
    <row r="14" spans="1:6" ht="15" customHeight="1">
      <c r="A14" s="44" t="s">
        <v>234</v>
      </c>
      <c r="B14" s="48" t="s">
        <v>235</v>
      </c>
      <c r="C14" s="78"/>
      <c r="D14" s="78"/>
      <c r="E14" s="78"/>
      <c r="F14" s="78">
        <f t="shared" si="0"/>
        <v>0</v>
      </c>
    </row>
    <row r="15" spans="1:6" ht="15" customHeight="1">
      <c r="A15" s="44" t="s">
        <v>388</v>
      </c>
      <c r="B15" s="48" t="s">
        <v>236</v>
      </c>
      <c r="C15" s="78"/>
      <c r="D15" s="78"/>
      <c r="E15" s="78"/>
      <c r="F15" s="78">
        <f t="shared" si="0"/>
        <v>0</v>
      </c>
    </row>
    <row r="16" spans="1:6" ht="15" customHeight="1">
      <c r="A16" s="44" t="s">
        <v>389</v>
      </c>
      <c r="B16" s="48" t="s">
        <v>237</v>
      </c>
      <c r="C16" s="78"/>
      <c r="D16" s="78"/>
      <c r="E16" s="78"/>
      <c r="F16" s="78">
        <f t="shared" si="0"/>
        <v>0</v>
      </c>
    </row>
    <row r="17" spans="1:6" ht="15" customHeight="1">
      <c r="A17" s="44" t="s">
        <v>390</v>
      </c>
      <c r="B17" s="48" t="s">
        <v>238</v>
      </c>
      <c r="C17" s="78">
        <v>56696225</v>
      </c>
      <c r="D17" s="78"/>
      <c r="E17" s="78"/>
      <c r="F17" s="78">
        <f t="shared" si="0"/>
        <v>56696225</v>
      </c>
    </row>
    <row r="18" spans="1:6" ht="15" customHeight="1">
      <c r="A18" s="49" t="s">
        <v>427</v>
      </c>
      <c r="B18" s="57" t="s">
        <v>239</v>
      </c>
      <c r="C18" s="79">
        <f>SUM(C12+C17)</f>
        <v>225614157</v>
      </c>
      <c r="D18" s="79"/>
      <c r="E18" s="79"/>
      <c r="F18" s="79">
        <f t="shared" si="0"/>
        <v>225614157</v>
      </c>
    </row>
    <row r="19" spans="1:6" ht="15" customHeight="1">
      <c r="A19" s="44" t="s">
        <v>240</v>
      </c>
      <c r="B19" s="48" t="s">
        <v>241</v>
      </c>
      <c r="C19" s="78"/>
      <c r="D19" s="78"/>
      <c r="E19" s="78"/>
      <c r="F19" s="78">
        <f t="shared" si="0"/>
        <v>0</v>
      </c>
    </row>
    <row r="20" spans="1:6" ht="15" customHeight="1">
      <c r="A20" s="44" t="s">
        <v>242</v>
      </c>
      <c r="B20" s="48" t="s">
        <v>243</v>
      </c>
      <c r="C20" s="78"/>
      <c r="D20" s="78"/>
      <c r="E20" s="78"/>
      <c r="F20" s="78">
        <f t="shared" si="0"/>
        <v>0</v>
      </c>
    </row>
    <row r="21" spans="1:6" ht="15" customHeight="1">
      <c r="A21" s="44" t="s">
        <v>391</v>
      </c>
      <c r="B21" s="48" t="s">
        <v>244</v>
      </c>
      <c r="C21" s="78"/>
      <c r="D21" s="78"/>
      <c r="E21" s="78"/>
      <c r="F21" s="78">
        <f t="shared" si="0"/>
        <v>0</v>
      </c>
    </row>
    <row r="22" spans="1:6" ht="15" customHeight="1">
      <c r="A22" s="44" t="s">
        <v>392</v>
      </c>
      <c r="B22" s="48" t="s">
        <v>245</v>
      </c>
      <c r="C22" s="78"/>
      <c r="D22" s="78"/>
      <c r="E22" s="78"/>
      <c r="F22" s="78">
        <f t="shared" si="0"/>
        <v>0</v>
      </c>
    </row>
    <row r="23" spans="1:6" ht="15" customHeight="1">
      <c r="A23" s="44" t="s">
        <v>393</v>
      </c>
      <c r="B23" s="48" t="s">
        <v>246</v>
      </c>
      <c r="C23" s="78"/>
      <c r="D23" s="78"/>
      <c r="E23" s="78"/>
      <c r="F23" s="78">
        <f t="shared" si="0"/>
        <v>0</v>
      </c>
    </row>
    <row r="24" spans="1:6" ht="15" customHeight="1">
      <c r="A24" s="49" t="s">
        <v>428</v>
      </c>
      <c r="B24" s="57" t="s">
        <v>247</v>
      </c>
      <c r="C24" s="78"/>
      <c r="D24" s="78"/>
      <c r="E24" s="78"/>
      <c r="F24" s="78">
        <f t="shared" si="0"/>
        <v>0</v>
      </c>
    </row>
    <row r="25" spans="1:6" ht="15" customHeight="1">
      <c r="A25" s="44" t="s">
        <v>394</v>
      </c>
      <c r="B25" s="48" t="s">
        <v>248</v>
      </c>
      <c r="C25" s="78"/>
      <c r="D25" s="78"/>
      <c r="E25" s="78"/>
      <c r="F25" s="78">
        <f t="shared" si="0"/>
        <v>0</v>
      </c>
    </row>
    <row r="26" spans="1:6" ht="15" customHeight="1">
      <c r="A26" s="44" t="s">
        <v>395</v>
      </c>
      <c r="B26" s="48" t="s">
        <v>249</v>
      </c>
      <c r="C26" s="78"/>
      <c r="D26" s="78"/>
      <c r="E26" s="78"/>
      <c r="F26" s="78">
        <f t="shared" si="0"/>
        <v>0</v>
      </c>
    </row>
    <row r="27" spans="1:6" ht="15" customHeight="1">
      <c r="A27" s="49" t="s">
        <v>429</v>
      </c>
      <c r="B27" s="57" t="s">
        <v>250</v>
      </c>
      <c r="C27" s="78"/>
      <c r="D27" s="78"/>
      <c r="E27" s="78"/>
      <c r="F27" s="78">
        <f t="shared" si="0"/>
        <v>0</v>
      </c>
    </row>
    <row r="28" spans="1:6" ht="15" customHeight="1">
      <c r="A28" s="44" t="s">
        <v>396</v>
      </c>
      <c r="B28" s="48" t="s">
        <v>251</v>
      </c>
      <c r="C28" s="78"/>
      <c r="D28" s="78"/>
      <c r="E28" s="78"/>
      <c r="F28" s="78">
        <f t="shared" si="0"/>
        <v>0</v>
      </c>
    </row>
    <row r="29" spans="1:6" ht="15" customHeight="1">
      <c r="A29" s="44" t="s">
        <v>397</v>
      </c>
      <c r="B29" s="48" t="s">
        <v>252</v>
      </c>
      <c r="C29" s="78"/>
      <c r="D29" s="78"/>
      <c r="E29" s="78"/>
      <c r="F29" s="78">
        <f t="shared" si="0"/>
        <v>0</v>
      </c>
    </row>
    <row r="30" spans="1:6" ht="15" customHeight="1">
      <c r="A30" s="44" t="s">
        <v>398</v>
      </c>
      <c r="B30" s="48" t="s">
        <v>253</v>
      </c>
      <c r="C30" s="78"/>
      <c r="D30" s="78"/>
      <c r="E30" s="78"/>
      <c r="F30" s="78">
        <f t="shared" si="0"/>
        <v>0</v>
      </c>
    </row>
    <row r="31" spans="1:6" ht="15" customHeight="1">
      <c r="A31" s="44" t="s">
        <v>399</v>
      </c>
      <c r="B31" s="48" t="s">
        <v>254</v>
      </c>
      <c r="C31" s="78">
        <v>13200000</v>
      </c>
      <c r="D31" s="78"/>
      <c r="E31" s="78"/>
      <c r="F31" s="78">
        <f t="shared" si="0"/>
        <v>13200000</v>
      </c>
    </row>
    <row r="32" spans="1:6" ht="15" customHeight="1">
      <c r="A32" s="44" t="s">
        <v>400</v>
      </c>
      <c r="B32" s="48" t="s">
        <v>255</v>
      </c>
      <c r="C32" s="78"/>
      <c r="D32" s="78"/>
      <c r="E32" s="78"/>
      <c r="F32" s="78">
        <f t="shared" si="0"/>
        <v>0</v>
      </c>
    </row>
    <row r="33" spans="1:6" ht="15" customHeight="1">
      <c r="A33" s="44" t="s">
        <v>256</v>
      </c>
      <c r="B33" s="48" t="s">
        <v>257</v>
      </c>
      <c r="C33" s="78"/>
      <c r="D33" s="78"/>
      <c r="E33" s="78"/>
      <c r="F33" s="78">
        <f t="shared" si="0"/>
        <v>0</v>
      </c>
    </row>
    <row r="34" spans="1:6" ht="15" customHeight="1">
      <c r="A34" s="44" t="s">
        <v>401</v>
      </c>
      <c r="B34" s="48" t="s">
        <v>258</v>
      </c>
      <c r="C34" s="78">
        <v>4780000</v>
      </c>
      <c r="D34" s="78"/>
      <c r="E34" s="78"/>
      <c r="F34" s="78">
        <f t="shared" si="0"/>
        <v>4780000</v>
      </c>
    </row>
    <row r="35" spans="1:6" ht="15" customHeight="1">
      <c r="A35" s="44" t="s">
        <v>402</v>
      </c>
      <c r="B35" s="48" t="s">
        <v>259</v>
      </c>
      <c r="C35" s="78">
        <v>430000</v>
      </c>
      <c r="D35" s="78"/>
      <c r="E35" s="78"/>
      <c r="F35" s="78">
        <f t="shared" si="0"/>
        <v>430000</v>
      </c>
    </row>
    <row r="36" spans="1:6" ht="15" customHeight="1">
      <c r="A36" s="49" t="s">
        <v>430</v>
      </c>
      <c r="B36" s="57" t="s">
        <v>260</v>
      </c>
      <c r="C36" s="78">
        <f>SUM(C31:C35)</f>
        <v>18410000</v>
      </c>
      <c r="D36" s="78"/>
      <c r="E36" s="78"/>
      <c r="F36" s="78">
        <f t="shared" si="0"/>
        <v>18410000</v>
      </c>
    </row>
    <row r="37" spans="1:6" ht="15" customHeight="1">
      <c r="A37" s="44" t="s">
        <v>403</v>
      </c>
      <c r="B37" s="48" t="s">
        <v>261</v>
      </c>
      <c r="C37" s="78">
        <v>516042</v>
      </c>
      <c r="D37" s="78"/>
      <c r="E37" s="78"/>
      <c r="F37" s="78">
        <f t="shared" si="0"/>
        <v>516042</v>
      </c>
    </row>
    <row r="38" spans="1:6" ht="15" customHeight="1">
      <c r="A38" s="49" t="s">
        <v>431</v>
      </c>
      <c r="B38" s="57" t="s">
        <v>262</v>
      </c>
      <c r="C38" s="79">
        <f>SUM(C36:C37)</f>
        <v>18926042</v>
      </c>
      <c r="D38" s="79"/>
      <c r="E38" s="79"/>
      <c r="F38" s="79">
        <f t="shared" si="0"/>
        <v>18926042</v>
      </c>
    </row>
    <row r="39" spans="1:6" ht="15" customHeight="1">
      <c r="A39" s="51" t="s">
        <v>263</v>
      </c>
      <c r="B39" s="48" t="s">
        <v>264</v>
      </c>
      <c r="C39" s="78"/>
      <c r="D39" s="78"/>
      <c r="E39" s="78"/>
      <c r="F39" s="78">
        <f t="shared" si="0"/>
        <v>0</v>
      </c>
    </row>
    <row r="40" spans="1:6" ht="15" customHeight="1">
      <c r="A40" s="51" t="s">
        <v>404</v>
      </c>
      <c r="B40" s="48" t="s">
        <v>265</v>
      </c>
      <c r="C40" s="78">
        <v>1255000</v>
      </c>
      <c r="D40" s="78"/>
      <c r="E40" s="78"/>
      <c r="F40" s="78">
        <f t="shared" si="0"/>
        <v>1255000</v>
      </c>
    </row>
    <row r="41" spans="1:6" ht="15" customHeight="1">
      <c r="A41" s="51" t="s">
        <v>405</v>
      </c>
      <c r="B41" s="48" t="s">
        <v>266</v>
      </c>
      <c r="C41" s="78"/>
      <c r="D41" s="78"/>
      <c r="E41" s="78"/>
      <c r="F41" s="78">
        <f t="shared" si="0"/>
        <v>0</v>
      </c>
    </row>
    <row r="42" spans="1:6" ht="15" customHeight="1">
      <c r="A42" s="51" t="s">
        <v>406</v>
      </c>
      <c r="B42" s="48" t="s">
        <v>267</v>
      </c>
      <c r="C42" s="78">
        <v>0</v>
      </c>
      <c r="D42" s="78">
        <v>962000</v>
      </c>
      <c r="E42" s="78"/>
      <c r="F42" s="78">
        <f t="shared" si="0"/>
        <v>962000</v>
      </c>
    </row>
    <row r="43" spans="1:6" ht="15" customHeight="1">
      <c r="A43" s="51" t="s">
        <v>268</v>
      </c>
      <c r="B43" s="48" t="s">
        <v>269</v>
      </c>
      <c r="C43" s="78"/>
      <c r="D43" s="78"/>
      <c r="E43" s="78"/>
      <c r="F43" s="78">
        <f t="shared" si="0"/>
        <v>0</v>
      </c>
    </row>
    <row r="44" spans="1:6" ht="15" customHeight="1">
      <c r="A44" s="51" t="s">
        <v>270</v>
      </c>
      <c r="B44" s="48" t="s">
        <v>271</v>
      </c>
      <c r="C44" s="78"/>
      <c r="D44" s="78"/>
      <c r="E44" s="78"/>
      <c r="F44" s="78">
        <f t="shared" si="0"/>
        <v>0</v>
      </c>
    </row>
    <row r="45" spans="1:6" ht="15" customHeight="1">
      <c r="A45" s="51" t="s">
        <v>272</v>
      </c>
      <c r="B45" s="48" t="s">
        <v>273</v>
      </c>
      <c r="C45" s="78"/>
      <c r="D45" s="78"/>
      <c r="E45" s="78"/>
      <c r="F45" s="78">
        <f t="shared" si="0"/>
        <v>0</v>
      </c>
    </row>
    <row r="46" spans="1:6" ht="15" customHeight="1">
      <c r="A46" s="51" t="s">
        <v>407</v>
      </c>
      <c r="B46" s="48" t="s">
        <v>274</v>
      </c>
      <c r="C46" s="78"/>
      <c r="D46" s="78"/>
      <c r="E46" s="78"/>
      <c r="F46" s="78">
        <f t="shared" si="0"/>
        <v>0</v>
      </c>
    </row>
    <row r="47" spans="1:6" ht="15" customHeight="1">
      <c r="A47" s="51" t="s">
        <v>408</v>
      </c>
      <c r="B47" s="48" t="s">
        <v>275</v>
      </c>
      <c r="C47" s="78"/>
      <c r="D47" s="78"/>
      <c r="E47" s="78"/>
      <c r="F47" s="78">
        <f t="shared" si="0"/>
        <v>0</v>
      </c>
    </row>
    <row r="48" spans="1:6" ht="15" customHeight="1">
      <c r="A48" s="51" t="s">
        <v>441</v>
      </c>
      <c r="B48" s="48" t="s">
        <v>276</v>
      </c>
      <c r="C48" s="78"/>
      <c r="D48" s="78"/>
      <c r="E48" s="78"/>
      <c r="F48" s="78"/>
    </row>
    <row r="49" spans="1:6" ht="15" customHeight="1">
      <c r="A49" s="51" t="s">
        <v>409</v>
      </c>
      <c r="B49" s="48" t="s">
        <v>440</v>
      </c>
      <c r="C49" s="78">
        <v>3724000</v>
      </c>
      <c r="D49" s="78"/>
      <c r="E49" s="78"/>
      <c r="F49" s="78">
        <f t="shared" si="0"/>
        <v>3724000</v>
      </c>
    </row>
    <row r="50" spans="1:6" ht="15" customHeight="1">
      <c r="A50" s="53" t="s">
        <v>432</v>
      </c>
      <c r="B50" s="57" t="s">
        <v>277</v>
      </c>
      <c r="C50" s="79">
        <f>C39+C40+C41+C42+C43+C44+C45+C46+C47+C48+C49</f>
        <v>4979000</v>
      </c>
      <c r="D50" s="79">
        <f>D42</f>
        <v>962000</v>
      </c>
      <c r="E50" s="79"/>
      <c r="F50" s="79">
        <f t="shared" si="0"/>
        <v>5941000</v>
      </c>
    </row>
    <row r="51" spans="1:6" ht="15" customHeight="1">
      <c r="A51" s="51" t="s">
        <v>410</v>
      </c>
      <c r="B51" s="48" t="s">
        <v>278</v>
      </c>
      <c r="C51" s="78"/>
      <c r="D51" s="78"/>
      <c r="E51" s="78"/>
      <c r="F51" s="78">
        <f t="shared" si="0"/>
        <v>0</v>
      </c>
    </row>
    <row r="52" spans="1:6" ht="15" customHeight="1">
      <c r="A52" s="51" t="s">
        <v>411</v>
      </c>
      <c r="B52" s="48" t="s">
        <v>279</v>
      </c>
      <c r="C52" s="78"/>
      <c r="D52" s="78"/>
      <c r="E52" s="78"/>
      <c r="F52" s="78">
        <f t="shared" si="0"/>
        <v>0</v>
      </c>
    </row>
    <row r="53" spans="1:6" ht="15" customHeight="1">
      <c r="A53" s="51" t="s">
        <v>280</v>
      </c>
      <c r="B53" s="48" t="s">
        <v>281</v>
      </c>
      <c r="C53" s="78"/>
      <c r="D53" s="78"/>
      <c r="E53" s="78"/>
      <c r="F53" s="78">
        <f t="shared" si="0"/>
        <v>0</v>
      </c>
    </row>
    <row r="54" spans="1:6" ht="15" customHeight="1">
      <c r="A54" s="51" t="s">
        <v>412</v>
      </c>
      <c r="B54" s="48" t="s">
        <v>282</v>
      </c>
      <c r="C54" s="78"/>
      <c r="D54" s="78"/>
      <c r="E54" s="78"/>
      <c r="F54" s="78">
        <f t="shared" si="0"/>
        <v>0</v>
      </c>
    </row>
    <row r="55" spans="1:6" ht="15" customHeight="1">
      <c r="A55" s="51" t="s">
        <v>283</v>
      </c>
      <c r="B55" s="48" t="s">
        <v>284</v>
      </c>
      <c r="C55" s="78"/>
      <c r="D55" s="78"/>
      <c r="E55" s="78"/>
      <c r="F55" s="78">
        <f t="shared" si="0"/>
        <v>0</v>
      </c>
    </row>
    <row r="56" spans="1:6" ht="15" customHeight="1">
      <c r="A56" s="49" t="s">
        <v>433</v>
      </c>
      <c r="B56" s="57" t="s">
        <v>285</v>
      </c>
      <c r="C56" s="78"/>
      <c r="D56" s="78"/>
      <c r="E56" s="78"/>
      <c r="F56" s="78">
        <f t="shared" si="0"/>
        <v>0</v>
      </c>
    </row>
    <row r="57" spans="1:6" ht="15" customHeight="1">
      <c r="A57" s="51" t="s">
        <v>286</v>
      </c>
      <c r="B57" s="48" t="s">
        <v>287</v>
      </c>
      <c r="C57" s="78"/>
      <c r="D57" s="78"/>
      <c r="E57" s="78"/>
      <c r="F57" s="78">
        <f t="shared" si="0"/>
        <v>0</v>
      </c>
    </row>
    <row r="58" spans="1:6" ht="15" customHeight="1">
      <c r="A58" s="44" t="s">
        <v>413</v>
      </c>
      <c r="B58" s="48" t="s">
        <v>288</v>
      </c>
      <c r="C58" s="78"/>
      <c r="D58" s="78"/>
      <c r="E58" s="78"/>
      <c r="F58" s="78">
        <f t="shared" si="0"/>
        <v>0</v>
      </c>
    </row>
    <row r="59" spans="1:6" ht="15" customHeight="1">
      <c r="A59" s="51" t="s">
        <v>414</v>
      </c>
      <c r="B59" s="48" t="s">
        <v>289</v>
      </c>
      <c r="C59" s="78"/>
      <c r="D59" s="78"/>
      <c r="E59" s="78"/>
      <c r="F59" s="78">
        <f t="shared" si="0"/>
        <v>0</v>
      </c>
    </row>
    <row r="60" spans="1:6" ht="15" customHeight="1">
      <c r="A60" s="49" t="s">
        <v>434</v>
      </c>
      <c r="B60" s="57" t="s">
        <v>290</v>
      </c>
      <c r="C60" s="78">
        <f>SUM(C57:C59)</f>
        <v>0</v>
      </c>
      <c r="D60" s="78"/>
      <c r="E60" s="78"/>
      <c r="F60" s="78">
        <f t="shared" si="0"/>
        <v>0</v>
      </c>
    </row>
    <row r="61" spans="1:6" ht="15" customHeight="1">
      <c r="A61" s="51" t="s">
        <v>291</v>
      </c>
      <c r="B61" s="48" t="s">
        <v>292</v>
      </c>
      <c r="C61" s="78"/>
      <c r="D61" s="78"/>
      <c r="E61" s="78"/>
      <c r="F61" s="78">
        <f t="shared" si="0"/>
        <v>0</v>
      </c>
    </row>
    <row r="62" spans="1:6" ht="15" customHeight="1">
      <c r="A62" s="44" t="s">
        <v>415</v>
      </c>
      <c r="B62" s="48" t="s">
        <v>293</v>
      </c>
      <c r="C62" s="78"/>
      <c r="D62" s="78"/>
      <c r="E62" s="78"/>
      <c r="F62" s="78">
        <f t="shared" si="0"/>
        <v>0</v>
      </c>
    </row>
    <row r="63" spans="1:6" ht="15" customHeight="1">
      <c r="A63" s="51" t="s">
        <v>416</v>
      </c>
      <c r="B63" s="48" t="s">
        <v>294</v>
      </c>
      <c r="C63" s="78"/>
      <c r="D63" s="78"/>
      <c r="E63" s="78"/>
      <c r="F63" s="78">
        <f t="shared" si="0"/>
        <v>0</v>
      </c>
    </row>
    <row r="64" spans="1:6" ht="15" customHeight="1">
      <c r="A64" s="49" t="s">
        <v>1</v>
      </c>
      <c r="B64" s="57" t="s">
        <v>295</v>
      </c>
      <c r="C64" s="78">
        <f>SUM(C63)</f>
        <v>0</v>
      </c>
      <c r="D64" s="78"/>
      <c r="E64" s="78"/>
      <c r="F64" s="78">
        <f t="shared" si="0"/>
        <v>0</v>
      </c>
    </row>
    <row r="65" spans="1:6" ht="15.75">
      <c r="A65" s="72" t="s">
        <v>0</v>
      </c>
      <c r="B65" s="26" t="s">
        <v>296</v>
      </c>
      <c r="C65" s="47">
        <f>C18+C24+C38+C50+C56+C60+C64</f>
        <v>249519199</v>
      </c>
      <c r="D65" s="47">
        <f>D18+D24+D38+D50+D56+D60+D64</f>
        <v>962000</v>
      </c>
      <c r="E65" s="47">
        <f>E18+E24+E38+E50+E56+E60+E64</f>
        <v>0</v>
      </c>
      <c r="F65" s="47">
        <f>F18+F24+F38+F50+F56+F60+F64</f>
        <v>250481199</v>
      </c>
    </row>
    <row r="66" spans="1:6" ht="15.75">
      <c r="A66" s="73" t="s">
        <v>18</v>
      </c>
      <c r="B66" s="74"/>
      <c r="C66" s="79">
        <f>C18+C38+C50+C60</f>
        <v>249519199</v>
      </c>
      <c r="D66" s="79">
        <f>D18+D38+D50+D60</f>
        <v>962000</v>
      </c>
      <c r="E66" s="79">
        <f>E18+E38+E50+E60</f>
        <v>0</v>
      </c>
      <c r="F66" s="79">
        <f>F18+F38+F50+F60</f>
        <v>250481199</v>
      </c>
    </row>
    <row r="67" spans="1:6" ht="15.75">
      <c r="A67" s="73" t="s">
        <v>19</v>
      </c>
      <c r="B67" s="74"/>
      <c r="C67" s="78">
        <f>C24+C56+C64</f>
        <v>0</v>
      </c>
      <c r="D67" s="78">
        <f>D24+D56+D64</f>
        <v>0</v>
      </c>
      <c r="E67" s="78">
        <f>E24+E56+E64</f>
        <v>0</v>
      </c>
      <c r="F67" s="78">
        <f>F24+F56+F64</f>
        <v>0</v>
      </c>
    </row>
    <row r="68" spans="1:6" ht="15.75">
      <c r="A68" s="63" t="s">
        <v>418</v>
      </c>
      <c r="B68" s="44" t="s">
        <v>297</v>
      </c>
      <c r="C68" s="78"/>
      <c r="D68" s="78"/>
      <c r="E68" s="78"/>
      <c r="F68" s="78">
        <f t="shared" si="0"/>
        <v>0</v>
      </c>
    </row>
    <row r="69" spans="1:6" ht="15.75">
      <c r="A69" s="51" t="s">
        <v>298</v>
      </c>
      <c r="B69" s="44" t="s">
        <v>299</v>
      </c>
      <c r="C69" s="78"/>
      <c r="D69" s="78"/>
      <c r="E69" s="78"/>
      <c r="F69" s="78">
        <f t="shared" si="0"/>
        <v>0</v>
      </c>
    </row>
    <row r="70" spans="1:6" ht="15.75">
      <c r="A70" s="63" t="s">
        <v>419</v>
      </c>
      <c r="B70" s="44" t="s">
        <v>300</v>
      </c>
      <c r="C70" s="78">
        <v>18000000</v>
      </c>
      <c r="D70" s="78"/>
      <c r="E70" s="78"/>
      <c r="F70" s="78">
        <f t="shared" si="0"/>
        <v>18000000</v>
      </c>
    </row>
    <row r="71" spans="1:6" ht="15.75">
      <c r="A71" s="53" t="s">
        <v>2</v>
      </c>
      <c r="B71" s="49" t="s">
        <v>301</v>
      </c>
      <c r="C71" s="79">
        <f>C68+C69+C70</f>
        <v>18000000</v>
      </c>
      <c r="D71" s="79"/>
      <c r="E71" s="79"/>
      <c r="F71" s="79">
        <f t="shared" si="0"/>
        <v>18000000</v>
      </c>
    </row>
    <row r="72" spans="1:6" ht="15.75">
      <c r="A72" s="51" t="s">
        <v>420</v>
      </c>
      <c r="B72" s="44" t="s">
        <v>302</v>
      </c>
      <c r="C72" s="78"/>
      <c r="D72" s="78"/>
      <c r="E72" s="78"/>
      <c r="F72" s="78">
        <f aca="true" t="shared" si="1" ref="F72:F95">C72+D72+E72</f>
        <v>0</v>
      </c>
    </row>
    <row r="73" spans="1:6" ht="15.75">
      <c r="A73" s="63" t="s">
        <v>303</v>
      </c>
      <c r="B73" s="44" t="s">
        <v>304</v>
      </c>
      <c r="C73" s="78"/>
      <c r="D73" s="78"/>
      <c r="E73" s="78"/>
      <c r="F73" s="78">
        <f t="shared" si="1"/>
        <v>0</v>
      </c>
    </row>
    <row r="74" spans="1:6" ht="15.75">
      <c r="A74" s="51" t="s">
        <v>421</v>
      </c>
      <c r="B74" s="44" t="s">
        <v>305</v>
      </c>
      <c r="C74" s="78"/>
      <c r="D74" s="78"/>
      <c r="E74" s="78"/>
      <c r="F74" s="78">
        <f t="shared" si="1"/>
        <v>0</v>
      </c>
    </row>
    <row r="75" spans="1:6" ht="15.75">
      <c r="A75" s="63" t="s">
        <v>306</v>
      </c>
      <c r="B75" s="44" t="s">
        <v>307</v>
      </c>
      <c r="C75" s="78"/>
      <c r="D75" s="78"/>
      <c r="E75" s="78"/>
      <c r="F75" s="78">
        <f t="shared" si="1"/>
        <v>0</v>
      </c>
    </row>
    <row r="76" spans="1:6" ht="15.75">
      <c r="A76" s="67" t="s">
        <v>3</v>
      </c>
      <c r="B76" s="49" t="s">
        <v>308</v>
      </c>
      <c r="C76" s="78"/>
      <c r="D76" s="78"/>
      <c r="E76" s="78"/>
      <c r="F76" s="78">
        <f t="shared" si="1"/>
        <v>0</v>
      </c>
    </row>
    <row r="77" spans="1:6" ht="15.75">
      <c r="A77" s="44" t="s">
        <v>16</v>
      </c>
      <c r="B77" s="44" t="s">
        <v>309</v>
      </c>
      <c r="C77" s="78">
        <v>19250187</v>
      </c>
      <c r="D77" s="78"/>
      <c r="E77" s="78"/>
      <c r="F77" s="78">
        <f t="shared" si="1"/>
        <v>19250187</v>
      </c>
    </row>
    <row r="78" spans="1:6" ht="15.75">
      <c r="A78" s="44" t="s">
        <v>17</v>
      </c>
      <c r="B78" s="44" t="s">
        <v>309</v>
      </c>
      <c r="C78" s="78">
        <v>316640080</v>
      </c>
      <c r="D78" s="78"/>
      <c r="E78" s="78"/>
      <c r="F78" s="78">
        <f t="shared" si="1"/>
        <v>316640080</v>
      </c>
    </row>
    <row r="79" spans="1:6" ht="15.75">
      <c r="A79" s="44" t="s">
        <v>14</v>
      </c>
      <c r="B79" s="44" t="s">
        <v>310</v>
      </c>
      <c r="C79" s="78"/>
      <c r="D79" s="78"/>
      <c r="E79" s="78"/>
      <c r="F79" s="78">
        <f t="shared" si="1"/>
        <v>0</v>
      </c>
    </row>
    <row r="80" spans="1:6" ht="15.75">
      <c r="A80" s="44" t="s">
        <v>15</v>
      </c>
      <c r="B80" s="44" t="s">
        <v>310</v>
      </c>
      <c r="C80" s="78"/>
      <c r="D80" s="78"/>
      <c r="E80" s="78"/>
      <c r="F80" s="78">
        <f t="shared" si="1"/>
        <v>0</v>
      </c>
    </row>
    <row r="81" spans="1:6" ht="15.75">
      <c r="A81" s="49" t="s">
        <v>4</v>
      </c>
      <c r="B81" s="49" t="s">
        <v>311</v>
      </c>
      <c r="C81" s="79">
        <f>SUM(C77:C80)</f>
        <v>335890267</v>
      </c>
      <c r="D81" s="79"/>
      <c r="E81" s="79"/>
      <c r="F81" s="79">
        <f t="shared" si="1"/>
        <v>335890267</v>
      </c>
    </row>
    <row r="82" spans="1:6" ht="15.75">
      <c r="A82" s="63" t="s">
        <v>312</v>
      </c>
      <c r="B82" s="44" t="s">
        <v>313</v>
      </c>
      <c r="C82" s="78"/>
      <c r="D82" s="78"/>
      <c r="E82" s="78"/>
      <c r="F82" s="78">
        <f t="shared" si="1"/>
        <v>0</v>
      </c>
    </row>
    <row r="83" spans="1:6" ht="15.75">
      <c r="A83" s="63" t="s">
        <v>314</v>
      </c>
      <c r="B83" s="44" t="s">
        <v>315</v>
      </c>
      <c r="C83" s="78"/>
      <c r="D83" s="78"/>
      <c r="E83" s="78"/>
      <c r="F83" s="78">
        <f t="shared" si="1"/>
        <v>0</v>
      </c>
    </row>
    <row r="84" spans="1:6" ht="15.75">
      <c r="A84" s="63" t="s">
        <v>316</v>
      </c>
      <c r="B84" s="44" t="s">
        <v>317</v>
      </c>
      <c r="C84" s="78"/>
      <c r="D84" s="78"/>
      <c r="E84" s="78"/>
      <c r="F84" s="78">
        <f t="shared" si="1"/>
        <v>0</v>
      </c>
    </row>
    <row r="85" spans="1:6" ht="15.75">
      <c r="A85" s="63" t="s">
        <v>318</v>
      </c>
      <c r="B85" s="44" t="s">
        <v>319</v>
      </c>
      <c r="C85" s="78"/>
      <c r="D85" s="78"/>
      <c r="E85" s="78"/>
      <c r="F85" s="78">
        <f t="shared" si="1"/>
        <v>0</v>
      </c>
    </row>
    <row r="86" spans="1:6" ht="15.75">
      <c r="A86" s="51" t="s">
        <v>422</v>
      </c>
      <c r="B86" s="44" t="s">
        <v>320</v>
      </c>
      <c r="C86" s="78"/>
      <c r="D86" s="78"/>
      <c r="E86" s="78"/>
      <c r="F86" s="78">
        <f t="shared" si="1"/>
        <v>0</v>
      </c>
    </row>
    <row r="87" spans="1:6" ht="15.75">
      <c r="A87" s="53" t="s">
        <v>5</v>
      </c>
      <c r="B87" s="49" t="s">
        <v>321</v>
      </c>
      <c r="C87" s="78"/>
      <c r="D87" s="78"/>
      <c r="E87" s="78"/>
      <c r="F87" s="78">
        <f t="shared" si="1"/>
        <v>0</v>
      </c>
    </row>
    <row r="88" spans="1:6" ht="15.75">
      <c r="A88" s="51" t="s">
        <v>322</v>
      </c>
      <c r="B88" s="44" t="s">
        <v>323</v>
      </c>
      <c r="C88" s="78"/>
      <c r="D88" s="78"/>
      <c r="E88" s="78"/>
      <c r="F88" s="78">
        <f t="shared" si="1"/>
        <v>0</v>
      </c>
    </row>
    <row r="89" spans="1:6" ht="15.75">
      <c r="A89" s="51" t="s">
        <v>324</v>
      </c>
      <c r="B89" s="44" t="s">
        <v>325</v>
      </c>
      <c r="C89" s="78"/>
      <c r="D89" s="78"/>
      <c r="E89" s="78"/>
      <c r="F89" s="78">
        <f t="shared" si="1"/>
        <v>0</v>
      </c>
    </row>
    <row r="90" spans="1:6" ht="15.75">
      <c r="A90" s="63" t="s">
        <v>326</v>
      </c>
      <c r="B90" s="44" t="s">
        <v>327</v>
      </c>
      <c r="C90" s="78"/>
      <c r="D90" s="78"/>
      <c r="E90" s="78"/>
      <c r="F90" s="78">
        <f t="shared" si="1"/>
        <v>0</v>
      </c>
    </row>
    <row r="91" spans="1:6" ht="15.75">
      <c r="A91" s="63" t="s">
        <v>423</v>
      </c>
      <c r="B91" s="44" t="s">
        <v>328</v>
      </c>
      <c r="C91" s="78"/>
      <c r="D91" s="78"/>
      <c r="E91" s="78"/>
      <c r="F91" s="78">
        <f t="shared" si="1"/>
        <v>0</v>
      </c>
    </row>
    <row r="92" spans="1:6" ht="15.75">
      <c r="A92" s="67" t="s">
        <v>6</v>
      </c>
      <c r="B92" s="49" t="s">
        <v>329</v>
      </c>
      <c r="C92" s="78"/>
      <c r="D92" s="78"/>
      <c r="E92" s="78"/>
      <c r="F92" s="78">
        <f t="shared" si="1"/>
        <v>0</v>
      </c>
    </row>
    <row r="93" spans="1:6" ht="15.75">
      <c r="A93" s="53" t="s">
        <v>330</v>
      </c>
      <c r="B93" s="49" t="s">
        <v>331</v>
      </c>
      <c r="C93" s="78"/>
      <c r="D93" s="78"/>
      <c r="E93" s="78"/>
      <c r="F93" s="78">
        <f t="shared" si="1"/>
        <v>0</v>
      </c>
    </row>
    <row r="94" spans="1:6" ht="15.75">
      <c r="A94" s="28" t="s">
        <v>7</v>
      </c>
      <c r="B94" s="29" t="s">
        <v>332</v>
      </c>
      <c r="C94" s="79">
        <f>C81+C71</f>
        <v>353890267</v>
      </c>
      <c r="D94" s="79"/>
      <c r="E94" s="79"/>
      <c r="F94" s="79">
        <f t="shared" si="1"/>
        <v>353890267</v>
      </c>
    </row>
    <row r="95" spans="1:6" ht="15.75">
      <c r="A95" s="30" t="s">
        <v>425</v>
      </c>
      <c r="B95" s="31"/>
      <c r="C95" s="47">
        <f>C94+C65</f>
        <v>603409466</v>
      </c>
      <c r="D95" s="47">
        <f>D94+D65</f>
        <v>962000</v>
      </c>
      <c r="E95" s="78"/>
      <c r="F95" s="79">
        <f t="shared" si="1"/>
        <v>604371466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>
    <oddHeader>&amp;R1. melléklet az 1/2018. (II.16.) 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workbookViewId="0" topLeftCell="A1">
      <selection activeCell="A1" sqref="A1:E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5" ht="27" customHeight="1">
      <c r="A1" s="231" t="s">
        <v>744</v>
      </c>
      <c r="B1" s="232"/>
      <c r="C1" s="232"/>
      <c r="D1" s="232"/>
      <c r="E1" s="232"/>
    </row>
    <row r="2" spans="1:3" ht="25.5" customHeight="1">
      <c r="A2" s="233" t="s">
        <v>666</v>
      </c>
      <c r="B2" s="238"/>
      <c r="C2" s="238"/>
    </row>
    <row r="3" spans="1:3" ht="15.75" customHeight="1">
      <c r="A3" s="142"/>
      <c r="B3" s="143"/>
      <c r="C3" s="143"/>
    </row>
    <row r="4" ht="21" customHeight="1">
      <c r="A4" s="139"/>
    </row>
    <row r="5" spans="1:3" ht="25.5">
      <c r="A5" s="137" t="s">
        <v>24</v>
      </c>
      <c r="B5" s="3" t="s">
        <v>47</v>
      </c>
      <c r="C5" s="217" t="s">
        <v>634</v>
      </c>
    </row>
    <row r="6" spans="1:3" ht="15">
      <c r="A6" s="155" t="s">
        <v>660</v>
      </c>
      <c r="B6" s="154" t="s">
        <v>236</v>
      </c>
      <c r="C6" s="8"/>
    </row>
    <row r="7" spans="1:3" ht="15">
      <c r="A7" s="155" t="s">
        <v>659</v>
      </c>
      <c r="B7" s="154" t="s">
        <v>236</v>
      </c>
      <c r="C7" s="8"/>
    </row>
    <row r="8" spans="1:3" ht="30">
      <c r="A8" s="155" t="s">
        <v>658</v>
      </c>
      <c r="B8" s="154" t="s">
        <v>236</v>
      </c>
      <c r="C8" s="8"/>
    </row>
    <row r="9" spans="1:3" ht="15">
      <c r="A9" s="155" t="s">
        <v>657</v>
      </c>
      <c r="B9" s="154" t="s">
        <v>236</v>
      </c>
      <c r="C9" s="8"/>
    </row>
    <row r="10" spans="1:3" ht="15">
      <c r="A10" s="155" t="s">
        <v>656</v>
      </c>
      <c r="B10" s="154" t="s">
        <v>236</v>
      </c>
      <c r="C10" s="8"/>
    </row>
    <row r="11" spans="1:3" ht="15">
      <c r="A11" s="155" t="s">
        <v>655</v>
      </c>
      <c r="B11" s="154" t="s">
        <v>236</v>
      </c>
      <c r="C11" s="8"/>
    </row>
    <row r="12" spans="1:3" ht="15">
      <c r="A12" s="155" t="s">
        <v>654</v>
      </c>
      <c r="B12" s="154" t="s">
        <v>236</v>
      </c>
      <c r="C12" s="8"/>
    </row>
    <row r="13" spans="1:3" ht="15">
      <c r="A13" s="155" t="s">
        <v>653</v>
      </c>
      <c r="B13" s="154" t="s">
        <v>236</v>
      </c>
      <c r="C13" s="8"/>
    </row>
    <row r="14" spans="1:3" ht="15">
      <c r="A14" s="155" t="s">
        <v>652</v>
      </c>
      <c r="B14" s="154" t="s">
        <v>236</v>
      </c>
      <c r="C14" s="8"/>
    </row>
    <row r="15" spans="1:3" ht="15">
      <c r="A15" s="155" t="s">
        <v>651</v>
      </c>
      <c r="B15" s="154" t="s">
        <v>236</v>
      </c>
      <c r="C15" s="8"/>
    </row>
    <row r="16" spans="1:3" ht="25.5">
      <c r="A16" s="180" t="s">
        <v>388</v>
      </c>
      <c r="B16" s="6" t="s">
        <v>236</v>
      </c>
      <c r="C16" s="8"/>
    </row>
    <row r="17" spans="1:3" ht="15">
      <c r="A17" s="155" t="s">
        <v>660</v>
      </c>
      <c r="B17" s="154" t="s">
        <v>237</v>
      </c>
      <c r="C17" s="8"/>
    </row>
    <row r="18" spans="1:3" ht="15">
      <c r="A18" s="155" t="s">
        <v>659</v>
      </c>
      <c r="B18" s="154" t="s">
        <v>237</v>
      </c>
      <c r="C18" s="8"/>
    </row>
    <row r="19" spans="1:3" ht="30">
      <c r="A19" s="155" t="s">
        <v>658</v>
      </c>
      <c r="B19" s="154" t="s">
        <v>237</v>
      </c>
      <c r="C19" s="8"/>
    </row>
    <row r="20" spans="1:3" ht="15">
      <c r="A20" s="155" t="s">
        <v>657</v>
      </c>
      <c r="B20" s="154" t="s">
        <v>237</v>
      </c>
      <c r="C20" s="8"/>
    </row>
    <row r="21" spans="1:3" ht="15">
      <c r="A21" s="155" t="s">
        <v>656</v>
      </c>
      <c r="B21" s="154" t="s">
        <v>237</v>
      </c>
      <c r="C21" s="8"/>
    </row>
    <row r="22" spans="1:3" ht="15">
      <c r="A22" s="155" t="s">
        <v>655</v>
      </c>
      <c r="B22" s="154" t="s">
        <v>237</v>
      </c>
      <c r="C22" s="8"/>
    </row>
    <row r="23" spans="1:3" ht="15">
      <c r="A23" s="155" t="s">
        <v>654</v>
      </c>
      <c r="B23" s="154" t="s">
        <v>237</v>
      </c>
      <c r="C23" s="8"/>
    </row>
    <row r="24" spans="1:3" ht="15">
      <c r="A24" s="155" t="s">
        <v>653</v>
      </c>
      <c r="B24" s="154" t="s">
        <v>237</v>
      </c>
      <c r="C24" s="8"/>
    </row>
    <row r="25" spans="1:3" ht="15">
      <c r="A25" s="155" t="s">
        <v>652</v>
      </c>
      <c r="B25" s="154" t="s">
        <v>237</v>
      </c>
      <c r="C25" s="8"/>
    </row>
    <row r="26" spans="1:3" ht="15">
      <c r="A26" s="155" t="s">
        <v>651</v>
      </c>
      <c r="B26" s="154" t="s">
        <v>237</v>
      </c>
      <c r="C26" s="8"/>
    </row>
    <row r="27" spans="1:3" ht="25.5">
      <c r="A27" s="180" t="s">
        <v>665</v>
      </c>
      <c r="B27" s="6" t="s">
        <v>237</v>
      </c>
      <c r="C27" s="8"/>
    </row>
    <row r="28" spans="1:3" ht="15">
      <c r="A28" s="155" t="s">
        <v>660</v>
      </c>
      <c r="B28" s="154" t="s">
        <v>238</v>
      </c>
      <c r="C28" s="8"/>
    </row>
    <row r="29" spans="1:3" ht="15">
      <c r="A29" s="155" t="s">
        <v>659</v>
      </c>
      <c r="B29" s="154" t="s">
        <v>238</v>
      </c>
      <c r="C29" s="8"/>
    </row>
    <row r="30" spans="1:3" ht="30">
      <c r="A30" s="155" t="s">
        <v>658</v>
      </c>
      <c r="B30" s="154" t="s">
        <v>238</v>
      </c>
      <c r="C30" s="8"/>
    </row>
    <row r="31" spans="1:3" ht="15">
      <c r="A31" s="155" t="s">
        <v>657</v>
      </c>
      <c r="B31" s="154" t="s">
        <v>238</v>
      </c>
      <c r="C31" s="8"/>
    </row>
    <row r="32" spans="1:3" ht="15">
      <c r="A32" s="155" t="s">
        <v>656</v>
      </c>
      <c r="B32" s="154" t="s">
        <v>238</v>
      </c>
      <c r="C32" s="158">
        <v>24149200</v>
      </c>
    </row>
    <row r="33" spans="1:3" ht="15">
      <c r="A33" s="155" t="s">
        <v>655</v>
      </c>
      <c r="B33" s="154" t="s">
        <v>238</v>
      </c>
      <c r="C33" s="158"/>
    </row>
    <row r="34" spans="1:3" ht="15">
      <c r="A34" s="155" t="s">
        <v>654</v>
      </c>
      <c r="B34" s="154" t="s">
        <v>238</v>
      </c>
      <c r="C34" s="158">
        <f>56696225-24149200</f>
        <v>32547025</v>
      </c>
    </row>
    <row r="35" spans="1:3" ht="15">
      <c r="A35" s="155" t="s">
        <v>653</v>
      </c>
      <c r="B35" s="154" t="s">
        <v>238</v>
      </c>
      <c r="C35" s="158"/>
    </row>
    <row r="36" spans="1:3" ht="15">
      <c r="A36" s="155" t="s">
        <v>652</v>
      </c>
      <c r="B36" s="154" t="s">
        <v>238</v>
      </c>
      <c r="C36" s="158"/>
    </row>
    <row r="37" spans="1:3" ht="15">
      <c r="A37" s="155" t="s">
        <v>651</v>
      </c>
      <c r="B37" s="154" t="s">
        <v>238</v>
      </c>
      <c r="C37" s="158"/>
    </row>
    <row r="38" spans="1:3" ht="15">
      <c r="A38" s="180" t="s">
        <v>664</v>
      </c>
      <c r="B38" s="6" t="s">
        <v>238</v>
      </c>
      <c r="C38" s="157">
        <f>C32+C34</f>
        <v>56696225</v>
      </c>
    </row>
    <row r="39" spans="1:3" ht="15">
      <c r="A39" s="155" t="s">
        <v>660</v>
      </c>
      <c r="B39" s="154" t="s">
        <v>244</v>
      </c>
      <c r="C39" s="158"/>
    </row>
    <row r="40" spans="1:3" ht="15">
      <c r="A40" s="155" t="s">
        <v>659</v>
      </c>
      <c r="B40" s="154" t="s">
        <v>244</v>
      </c>
      <c r="C40" s="158"/>
    </row>
    <row r="41" spans="1:3" ht="30">
      <c r="A41" s="155" t="s">
        <v>658</v>
      </c>
      <c r="B41" s="154" t="s">
        <v>244</v>
      </c>
      <c r="C41" s="158"/>
    </row>
    <row r="42" spans="1:3" ht="15">
      <c r="A42" s="155" t="s">
        <v>657</v>
      </c>
      <c r="B42" s="154" t="s">
        <v>244</v>
      </c>
      <c r="C42" s="158"/>
    </row>
    <row r="43" spans="1:3" ht="15">
      <c r="A43" s="155" t="s">
        <v>656</v>
      </c>
      <c r="B43" s="154" t="s">
        <v>244</v>
      </c>
      <c r="C43" s="158"/>
    </row>
    <row r="44" spans="1:3" ht="15">
      <c r="A44" s="155" t="s">
        <v>655</v>
      </c>
      <c r="B44" s="154" t="s">
        <v>244</v>
      </c>
      <c r="C44" s="158"/>
    </row>
    <row r="45" spans="1:3" ht="15">
      <c r="A45" s="155" t="s">
        <v>654</v>
      </c>
      <c r="B45" s="154" t="s">
        <v>244</v>
      </c>
      <c r="C45" s="158"/>
    </row>
    <row r="46" spans="1:3" ht="15">
      <c r="A46" s="155" t="s">
        <v>653</v>
      </c>
      <c r="B46" s="154" t="s">
        <v>244</v>
      </c>
      <c r="C46" s="158"/>
    </row>
    <row r="47" spans="1:3" ht="15">
      <c r="A47" s="155" t="s">
        <v>652</v>
      </c>
      <c r="B47" s="154" t="s">
        <v>244</v>
      </c>
      <c r="C47" s="158"/>
    </row>
    <row r="48" spans="1:3" ht="15">
      <c r="A48" s="155" t="s">
        <v>651</v>
      </c>
      <c r="B48" s="154" t="s">
        <v>244</v>
      </c>
      <c r="C48" s="158"/>
    </row>
    <row r="49" spans="1:3" ht="25.5">
      <c r="A49" s="180" t="s">
        <v>663</v>
      </c>
      <c r="B49" s="6" t="s">
        <v>244</v>
      </c>
      <c r="C49" s="158"/>
    </row>
    <row r="50" spans="1:3" ht="15">
      <c r="A50" s="155" t="s">
        <v>662</v>
      </c>
      <c r="B50" s="154" t="s">
        <v>245</v>
      </c>
      <c r="C50" s="158"/>
    </row>
    <row r="51" spans="1:3" ht="15">
      <c r="A51" s="155" t="s">
        <v>659</v>
      </c>
      <c r="B51" s="154" t="s">
        <v>245</v>
      </c>
      <c r="C51" s="158"/>
    </row>
    <row r="52" spans="1:3" ht="30">
      <c r="A52" s="155" t="s">
        <v>658</v>
      </c>
      <c r="B52" s="154" t="s">
        <v>245</v>
      </c>
      <c r="C52" s="158"/>
    </row>
    <row r="53" spans="1:3" ht="15">
      <c r="A53" s="155" t="s">
        <v>657</v>
      </c>
      <c r="B53" s="154" t="s">
        <v>245</v>
      </c>
      <c r="C53" s="158"/>
    </row>
    <row r="54" spans="1:3" ht="15">
      <c r="A54" s="155" t="s">
        <v>656</v>
      </c>
      <c r="B54" s="154" t="s">
        <v>245</v>
      </c>
      <c r="C54" s="158"/>
    </row>
    <row r="55" spans="1:3" ht="15">
      <c r="A55" s="155" t="s">
        <v>655</v>
      </c>
      <c r="B55" s="154" t="s">
        <v>245</v>
      </c>
      <c r="C55" s="158"/>
    </row>
    <row r="56" spans="1:3" ht="15">
      <c r="A56" s="155" t="s">
        <v>654</v>
      </c>
      <c r="B56" s="154" t="s">
        <v>245</v>
      </c>
      <c r="C56" s="158"/>
    </row>
    <row r="57" spans="1:3" ht="15">
      <c r="A57" s="155" t="s">
        <v>653</v>
      </c>
      <c r="B57" s="154" t="s">
        <v>245</v>
      </c>
      <c r="C57" s="158"/>
    </row>
    <row r="58" spans="1:3" ht="15">
      <c r="A58" s="155" t="s">
        <v>652</v>
      </c>
      <c r="B58" s="154" t="s">
        <v>245</v>
      </c>
      <c r="C58" s="158"/>
    </row>
    <row r="59" spans="1:3" ht="15">
      <c r="A59" s="155" t="s">
        <v>651</v>
      </c>
      <c r="B59" s="154" t="s">
        <v>245</v>
      </c>
      <c r="C59" s="158"/>
    </row>
    <row r="60" spans="1:3" ht="25.5">
      <c r="A60" s="180" t="s">
        <v>661</v>
      </c>
      <c r="B60" s="6" t="s">
        <v>245</v>
      </c>
      <c r="C60" s="158"/>
    </row>
    <row r="61" spans="1:3" ht="15">
      <c r="A61" s="155" t="s">
        <v>660</v>
      </c>
      <c r="B61" s="154" t="s">
        <v>246</v>
      </c>
      <c r="C61" s="158"/>
    </row>
    <row r="62" spans="1:3" ht="15">
      <c r="A62" s="155" t="s">
        <v>659</v>
      </c>
      <c r="B62" s="154" t="s">
        <v>246</v>
      </c>
      <c r="C62" s="158"/>
    </row>
    <row r="63" spans="1:3" ht="30">
      <c r="A63" s="155" t="s">
        <v>658</v>
      </c>
      <c r="B63" s="154" t="s">
        <v>246</v>
      </c>
      <c r="C63" s="158"/>
    </row>
    <row r="64" spans="1:3" ht="15">
      <c r="A64" s="155" t="s">
        <v>657</v>
      </c>
      <c r="B64" s="154" t="s">
        <v>246</v>
      </c>
      <c r="C64" s="158"/>
    </row>
    <row r="65" spans="1:3" ht="15">
      <c r="A65" s="155" t="s">
        <v>656</v>
      </c>
      <c r="B65" s="154" t="s">
        <v>246</v>
      </c>
      <c r="C65" s="158"/>
    </row>
    <row r="66" spans="1:3" ht="15">
      <c r="A66" s="155" t="s">
        <v>655</v>
      </c>
      <c r="B66" s="154" t="s">
        <v>246</v>
      </c>
      <c r="C66" s="158"/>
    </row>
    <row r="67" spans="1:3" ht="15">
      <c r="A67" s="155" t="s">
        <v>654</v>
      </c>
      <c r="B67" s="154" t="s">
        <v>246</v>
      </c>
      <c r="C67" s="158"/>
    </row>
    <row r="68" spans="1:3" ht="15">
      <c r="A68" s="155" t="s">
        <v>653</v>
      </c>
      <c r="B68" s="154" t="s">
        <v>246</v>
      </c>
      <c r="C68" s="158"/>
    </row>
    <row r="69" spans="1:3" ht="15">
      <c r="A69" s="155" t="s">
        <v>652</v>
      </c>
      <c r="B69" s="154" t="s">
        <v>246</v>
      </c>
      <c r="C69" s="158"/>
    </row>
    <row r="70" spans="1:3" ht="15">
      <c r="A70" s="155" t="s">
        <v>651</v>
      </c>
      <c r="B70" s="154" t="s">
        <v>246</v>
      </c>
      <c r="C70" s="158"/>
    </row>
    <row r="71" spans="1:3" ht="15">
      <c r="A71" s="180" t="s">
        <v>393</v>
      </c>
      <c r="B71" s="6" t="s">
        <v>246</v>
      </c>
      <c r="C71" s="158"/>
    </row>
    <row r="72" spans="1:3" ht="15">
      <c r="A72" s="155" t="s">
        <v>646</v>
      </c>
      <c r="B72" s="5" t="s">
        <v>543</v>
      </c>
      <c r="C72" s="158"/>
    </row>
    <row r="73" spans="1:3" ht="15">
      <c r="A73" s="155" t="s">
        <v>645</v>
      </c>
      <c r="B73" s="5" t="s">
        <v>543</v>
      </c>
      <c r="C73" s="158"/>
    </row>
    <row r="74" spans="1:3" ht="15">
      <c r="A74" s="155" t="s">
        <v>644</v>
      </c>
      <c r="B74" s="5" t="s">
        <v>543</v>
      </c>
      <c r="C74" s="158">
        <v>0</v>
      </c>
    </row>
    <row r="75" spans="1:3" ht="15">
      <c r="A75" s="5" t="s">
        <v>643</v>
      </c>
      <c r="B75" s="5" t="s">
        <v>543</v>
      </c>
      <c r="C75" s="158"/>
    </row>
    <row r="76" spans="1:3" ht="15">
      <c r="A76" s="5" t="s">
        <v>642</v>
      </c>
      <c r="B76" s="5" t="s">
        <v>543</v>
      </c>
      <c r="C76" s="158"/>
    </row>
    <row r="77" spans="1:3" ht="15">
      <c r="A77" s="5" t="s">
        <v>641</v>
      </c>
      <c r="B77" s="5" t="s">
        <v>543</v>
      </c>
      <c r="C77" s="158"/>
    </row>
    <row r="78" spans="1:3" ht="15">
      <c r="A78" s="155" t="s">
        <v>640</v>
      </c>
      <c r="B78" s="5" t="s">
        <v>543</v>
      </c>
      <c r="C78" s="158"/>
    </row>
    <row r="79" spans="1:3" ht="15">
      <c r="A79" s="155" t="s">
        <v>648</v>
      </c>
      <c r="B79" s="5" t="s">
        <v>543</v>
      </c>
      <c r="C79" s="158"/>
    </row>
    <row r="80" spans="1:3" ht="15">
      <c r="A80" s="155" t="s">
        <v>638</v>
      </c>
      <c r="B80" s="5" t="s">
        <v>543</v>
      </c>
      <c r="C80" s="158"/>
    </row>
    <row r="81" spans="1:3" ht="15">
      <c r="A81" s="155" t="s">
        <v>637</v>
      </c>
      <c r="B81" s="5" t="s">
        <v>543</v>
      </c>
      <c r="C81" s="158"/>
    </row>
    <row r="82" spans="1:3" ht="25.5">
      <c r="A82" s="180" t="s">
        <v>650</v>
      </c>
      <c r="B82" s="6" t="s">
        <v>543</v>
      </c>
      <c r="C82" s="157">
        <v>0</v>
      </c>
    </row>
    <row r="83" spans="1:3" ht="15">
      <c r="A83" s="155" t="s">
        <v>646</v>
      </c>
      <c r="B83" s="5" t="s">
        <v>542</v>
      </c>
      <c r="C83" s="158"/>
    </row>
    <row r="84" spans="1:3" ht="15">
      <c r="A84" s="155" t="s">
        <v>645</v>
      </c>
      <c r="B84" s="5" t="s">
        <v>542</v>
      </c>
      <c r="C84" s="158"/>
    </row>
    <row r="85" spans="1:3" ht="15">
      <c r="A85" s="155" t="s">
        <v>644</v>
      </c>
      <c r="B85" s="5" t="s">
        <v>542</v>
      </c>
      <c r="C85" s="158"/>
    </row>
    <row r="86" spans="1:3" ht="15">
      <c r="A86" s="5" t="s">
        <v>643</v>
      </c>
      <c r="B86" s="5" t="s">
        <v>542</v>
      </c>
      <c r="C86" s="158"/>
    </row>
    <row r="87" spans="1:3" ht="15">
      <c r="A87" s="5" t="s">
        <v>642</v>
      </c>
      <c r="B87" s="5" t="s">
        <v>542</v>
      </c>
      <c r="C87" s="158"/>
    </row>
    <row r="88" spans="1:3" ht="15">
      <c r="A88" s="5" t="s">
        <v>641</v>
      </c>
      <c r="B88" s="5" t="s">
        <v>542</v>
      </c>
      <c r="C88" s="158"/>
    </row>
    <row r="89" spans="1:3" ht="15">
      <c r="A89" s="155" t="s">
        <v>640</v>
      </c>
      <c r="B89" s="5" t="s">
        <v>542</v>
      </c>
      <c r="C89" s="158"/>
    </row>
    <row r="90" spans="1:3" ht="15">
      <c r="A90" s="155" t="s">
        <v>639</v>
      </c>
      <c r="B90" s="5" t="s">
        <v>542</v>
      </c>
      <c r="C90" s="8"/>
    </row>
    <row r="91" spans="1:3" ht="15">
      <c r="A91" s="155" t="s">
        <v>638</v>
      </c>
      <c r="B91" s="5" t="s">
        <v>542</v>
      </c>
      <c r="C91" s="8"/>
    </row>
    <row r="92" spans="1:3" ht="15">
      <c r="A92" s="155" t="s">
        <v>637</v>
      </c>
      <c r="B92" s="5" t="s">
        <v>542</v>
      </c>
      <c r="C92" s="8"/>
    </row>
    <row r="93" spans="1:3" ht="15">
      <c r="A93" s="7" t="s">
        <v>649</v>
      </c>
      <c r="B93" s="6" t="s">
        <v>542</v>
      </c>
      <c r="C93" s="8"/>
    </row>
    <row r="94" spans="1:3" ht="15">
      <c r="A94" s="155" t="s">
        <v>646</v>
      </c>
      <c r="B94" s="5" t="s">
        <v>541</v>
      </c>
      <c r="C94" s="8"/>
    </row>
    <row r="95" spans="1:3" ht="15">
      <c r="A95" s="155" t="s">
        <v>645</v>
      </c>
      <c r="B95" s="5" t="s">
        <v>541</v>
      </c>
      <c r="C95" s="8"/>
    </row>
    <row r="96" spans="1:3" ht="15">
      <c r="A96" s="155" t="s">
        <v>644</v>
      </c>
      <c r="B96" s="5" t="s">
        <v>541</v>
      </c>
      <c r="C96" s="8"/>
    </row>
    <row r="97" spans="1:3" ht="15">
      <c r="A97" s="5" t="s">
        <v>643</v>
      </c>
      <c r="B97" s="5" t="s">
        <v>541</v>
      </c>
      <c r="C97" s="8"/>
    </row>
    <row r="98" spans="1:3" ht="15">
      <c r="A98" s="5" t="s">
        <v>642</v>
      </c>
      <c r="B98" s="5" t="s">
        <v>541</v>
      </c>
      <c r="C98" s="8"/>
    </row>
    <row r="99" spans="1:3" ht="15">
      <c r="A99" s="5" t="s">
        <v>641</v>
      </c>
      <c r="B99" s="5" t="s">
        <v>541</v>
      </c>
      <c r="C99" s="8"/>
    </row>
    <row r="100" spans="1:3" ht="15">
      <c r="A100" s="155" t="s">
        <v>640</v>
      </c>
      <c r="B100" s="5" t="s">
        <v>541</v>
      </c>
      <c r="C100" s="8"/>
    </row>
    <row r="101" spans="1:3" ht="15">
      <c r="A101" s="155" t="s">
        <v>648</v>
      </c>
      <c r="B101" s="5" t="s">
        <v>541</v>
      </c>
      <c r="C101" s="8"/>
    </row>
    <row r="102" spans="1:3" ht="15">
      <c r="A102" s="155" t="s">
        <v>638</v>
      </c>
      <c r="B102" s="5" t="s">
        <v>541</v>
      </c>
      <c r="C102" s="8"/>
    </row>
    <row r="103" spans="1:3" ht="15">
      <c r="A103" s="155" t="s">
        <v>637</v>
      </c>
      <c r="B103" s="5" t="s">
        <v>541</v>
      </c>
      <c r="C103" s="8"/>
    </row>
    <row r="104" spans="1:3" ht="25.5">
      <c r="A104" s="180" t="s">
        <v>647</v>
      </c>
      <c r="B104" s="6" t="s">
        <v>541</v>
      </c>
      <c r="C104" s="8"/>
    </row>
    <row r="105" spans="1:3" ht="15">
      <c r="A105" s="155" t="s">
        <v>646</v>
      </c>
      <c r="B105" s="5" t="s">
        <v>540</v>
      </c>
      <c r="C105" s="8"/>
    </row>
    <row r="106" spans="1:3" ht="15">
      <c r="A106" s="155" t="s">
        <v>645</v>
      </c>
      <c r="B106" s="5" t="s">
        <v>540</v>
      </c>
      <c r="C106" s="8"/>
    </row>
    <row r="107" spans="1:3" ht="15">
      <c r="A107" s="155" t="s">
        <v>644</v>
      </c>
      <c r="B107" s="5" t="s">
        <v>540</v>
      </c>
      <c r="C107" s="8"/>
    </row>
    <row r="108" spans="1:3" ht="15">
      <c r="A108" s="5" t="s">
        <v>643</v>
      </c>
      <c r="B108" s="5" t="s">
        <v>540</v>
      </c>
      <c r="C108" s="8"/>
    </row>
    <row r="109" spans="1:3" ht="15">
      <c r="A109" s="5" t="s">
        <v>642</v>
      </c>
      <c r="B109" s="5" t="s">
        <v>540</v>
      </c>
      <c r="C109" s="8"/>
    </row>
    <row r="110" spans="1:3" ht="15">
      <c r="A110" s="5" t="s">
        <v>641</v>
      </c>
      <c r="B110" s="5" t="s">
        <v>540</v>
      </c>
      <c r="C110" s="8"/>
    </row>
    <row r="111" spans="1:3" ht="15">
      <c r="A111" s="155" t="s">
        <v>640</v>
      </c>
      <c r="B111" s="5" t="s">
        <v>540</v>
      </c>
      <c r="C111" s="8"/>
    </row>
    <row r="112" spans="1:3" ht="15">
      <c r="A112" s="155" t="s">
        <v>639</v>
      </c>
      <c r="B112" s="5" t="s">
        <v>540</v>
      </c>
      <c r="C112" s="8"/>
    </row>
    <row r="113" spans="1:3" ht="15">
      <c r="A113" s="155" t="s">
        <v>638</v>
      </c>
      <c r="B113" s="5" t="s">
        <v>540</v>
      </c>
      <c r="C113" s="8"/>
    </row>
    <row r="114" spans="1:3" ht="15">
      <c r="A114" s="155" t="s">
        <v>637</v>
      </c>
      <c r="B114" s="5" t="s">
        <v>540</v>
      </c>
      <c r="C114" s="8"/>
    </row>
    <row r="115" spans="1:3" ht="15">
      <c r="A115" s="7" t="s">
        <v>636</v>
      </c>
      <c r="B115" s="6" t="s">
        <v>540</v>
      </c>
      <c r="C115" s="8"/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  <headerFooter>
    <oddHeader>&amp;C17. melléklet 1/2018. (II.16.)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5" ht="28.5" customHeight="1">
      <c r="A1" s="231" t="s">
        <v>744</v>
      </c>
      <c r="B1" s="232"/>
      <c r="C1" s="232"/>
      <c r="D1" s="232"/>
      <c r="E1" s="232"/>
    </row>
    <row r="2" spans="1:3" ht="26.25" customHeight="1">
      <c r="A2" s="233" t="s">
        <v>699</v>
      </c>
      <c r="B2" s="233"/>
      <c r="C2" s="233"/>
    </row>
    <row r="3" spans="1:3" ht="18.75" customHeight="1">
      <c r="A3" s="17"/>
      <c r="B3" s="220"/>
      <c r="C3" s="220"/>
    </row>
    <row r="4" ht="23.25" customHeight="1">
      <c r="A4" s="139"/>
    </row>
    <row r="5" spans="1:3" ht="25.5">
      <c r="A5" s="137" t="s">
        <v>24</v>
      </c>
      <c r="B5" s="3" t="s">
        <v>47</v>
      </c>
      <c r="C5" s="217" t="s">
        <v>634</v>
      </c>
    </row>
    <row r="6" spans="1:3" ht="15">
      <c r="A6" s="184" t="s">
        <v>698</v>
      </c>
      <c r="B6" s="154" t="s">
        <v>126</v>
      </c>
      <c r="C6" s="8"/>
    </row>
    <row r="7" spans="1:3" ht="15">
      <c r="A7" s="184" t="s">
        <v>697</v>
      </c>
      <c r="B7" s="154" t="s">
        <v>126</v>
      </c>
      <c r="C7" s="8"/>
    </row>
    <row r="8" spans="1:3" ht="15">
      <c r="A8" s="184" t="s">
        <v>696</v>
      </c>
      <c r="B8" s="154" t="s">
        <v>126</v>
      </c>
      <c r="C8" s="8"/>
    </row>
    <row r="9" spans="1:3" ht="15">
      <c r="A9" s="184" t="s">
        <v>695</v>
      </c>
      <c r="B9" s="154" t="s">
        <v>126</v>
      </c>
      <c r="C9" s="8"/>
    </row>
    <row r="10" spans="1:3" ht="15">
      <c r="A10" s="155" t="s">
        <v>694</v>
      </c>
      <c r="B10" s="154" t="s">
        <v>126</v>
      </c>
      <c r="C10" s="8"/>
    </row>
    <row r="11" spans="1:3" ht="15">
      <c r="A11" s="155" t="s">
        <v>693</v>
      </c>
      <c r="B11" s="154" t="s">
        <v>126</v>
      </c>
      <c r="C11" s="8"/>
    </row>
    <row r="12" spans="1:3" ht="15">
      <c r="A12" s="7" t="s">
        <v>692</v>
      </c>
      <c r="B12" s="177" t="s">
        <v>126</v>
      </c>
      <c r="C12" s="8"/>
    </row>
    <row r="13" spans="1:3" ht="15">
      <c r="A13" s="184" t="s">
        <v>691</v>
      </c>
      <c r="B13" s="154" t="s">
        <v>127</v>
      </c>
      <c r="C13" s="8"/>
    </row>
    <row r="14" spans="1:3" ht="15">
      <c r="A14" s="219" t="s">
        <v>690</v>
      </c>
      <c r="B14" s="177" t="s">
        <v>127</v>
      </c>
      <c r="C14" s="8"/>
    </row>
    <row r="15" spans="1:3" ht="15">
      <c r="A15" s="184" t="s">
        <v>689</v>
      </c>
      <c r="B15" s="154" t="s">
        <v>128</v>
      </c>
      <c r="C15" s="8"/>
    </row>
    <row r="16" spans="1:3" ht="15">
      <c r="A16" s="184" t="s">
        <v>688</v>
      </c>
      <c r="B16" s="154" t="s">
        <v>128</v>
      </c>
      <c r="C16" s="8"/>
    </row>
    <row r="17" spans="1:3" ht="15">
      <c r="A17" s="155" t="s">
        <v>687</v>
      </c>
      <c r="B17" s="154" t="s">
        <v>128</v>
      </c>
      <c r="C17" s="8"/>
    </row>
    <row r="18" spans="1:3" ht="15">
      <c r="A18" s="155" t="s">
        <v>686</v>
      </c>
      <c r="B18" s="154" t="s">
        <v>128</v>
      </c>
      <c r="C18" s="8"/>
    </row>
    <row r="19" spans="1:3" ht="15">
      <c r="A19" s="155" t="s">
        <v>685</v>
      </c>
      <c r="B19" s="154" t="s">
        <v>128</v>
      </c>
      <c r="C19" s="8"/>
    </row>
    <row r="20" spans="1:3" ht="30">
      <c r="A20" s="185" t="s">
        <v>684</v>
      </c>
      <c r="B20" s="154" t="s">
        <v>128</v>
      </c>
      <c r="C20" s="8"/>
    </row>
    <row r="21" spans="1:3" ht="15">
      <c r="A21" s="204" t="s">
        <v>683</v>
      </c>
      <c r="B21" s="177" t="s">
        <v>128</v>
      </c>
      <c r="C21" s="8"/>
    </row>
    <row r="22" spans="1:3" ht="15">
      <c r="A22" s="184" t="s">
        <v>682</v>
      </c>
      <c r="B22" s="154" t="s">
        <v>129</v>
      </c>
      <c r="C22" s="8"/>
    </row>
    <row r="23" spans="1:3" ht="15">
      <c r="A23" s="184" t="s">
        <v>681</v>
      </c>
      <c r="B23" s="154" t="s">
        <v>129</v>
      </c>
      <c r="C23" s="158"/>
    </row>
    <row r="24" spans="1:3" ht="15">
      <c r="A24" s="204" t="s">
        <v>680</v>
      </c>
      <c r="B24" s="6" t="s">
        <v>129</v>
      </c>
      <c r="C24" s="158"/>
    </row>
    <row r="25" spans="1:3" ht="15">
      <c r="A25" s="184" t="s">
        <v>679</v>
      </c>
      <c r="B25" s="154" t="s">
        <v>130</v>
      </c>
      <c r="C25" s="8"/>
    </row>
    <row r="26" spans="1:3" ht="15">
      <c r="A26" s="184" t="s">
        <v>678</v>
      </c>
      <c r="B26" s="154" t="s">
        <v>130</v>
      </c>
      <c r="C26" s="8"/>
    </row>
    <row r="27" spans="1:3" ht="15">
      <c r="A27" s="155" t="s">
        <v>677</v>
      </c>
      <c r="B27" s="154" t="s">
        <v>130</v>
      </c>
      <c r="C27" s="8"/>
    </row>
    <row r="28" spans="1:3" ht="15">
      <c r="A28" s="155" t="s">
        <v>676</v>
      </c>
      <c r="B28" s="154" t="s">
        <v>130</v>
      </c>
      <c r="C28" s="8"/>
    </row>
    <row r="29" spans="1:3" ht="15">
      <c r="A29" s="155" t="s">
        <v>675</v>
      </c>
      <c r="B29" s="154" t="s">
        <v>130</v>
      </c>
      <c r="C29" s="158">
        <v>5125900</v>
      </c>
    </row>
    <row r="30" spans="1:3" ht="15">
      <c r="A30" s="155" t="s">
        <v>674</v>
      </c>
      <c r="B30" s="154" t="s">
        <v>130</v>
      </c>
      <c r="C30" s="158"/>
    </row>
    <row r="31" spans="1:3" ht="15">
      <c r="A31" s="155" t="s">
        <v>673</v>
      </c>
      <c r="B31" s="154" t="s">
        <v>130</v>
      </c>
      <c r="C31" s="158"/>
    </row>
    <row r="32" spans="1:3" ht="15">
      <c r="A32" s="155" t="s">
        <v>672</v>
      </c>
      <c r="B32" s="154" t="s">
        <v>130</v>
      </c>
      <c r="C32" s="158"/>
    </row>
    <row r="33" spans="1:3" ht="15">
      <c r="A33" s="155" t="s">
        <v>671</v>
      </c>
      <c r="B33" s="154" t="s">
        <v>130</v>
      </c>
      <c r="C33" s="158"/>
    </row>
    <row r="34" spans="1:3" ht="15">
      <c r="A34" s="155" t="s">
        <v>670</v>
      </c>
      <c r="B34" s="154" t="s">
        <v>130</v>
      </c>
      <c r="C34" s="158"/>
    </row>
    <row r="35" spans="1:3" ht="30">
      <c r="A35" s="155" t="s">
        <v>669</v>
      </c>
      <c r="B35" s="154" t="s">
        <v>130</v>
      </c>
      <c r="C35" s="158"/>
    </row>
    <row r="36" spans="1:3" ht="30">
      <c r="A36" s="155" t="s">
        <v>668</v>
      </c>
      <c r="B36" s="154" t="s">
        <v>130</v>
      </c>
      <c r="C36" s="158"/>
    </row>
    <row r="37" spans="1:3" ht="15">
      <c r="A37" s="204" t="s">
        <v>667</v>
      </c>
      <c r="B37" s="177" t="s">
        <v>130</v>
      </c>
      <c r="C37" s="158">
        <v>5125900</v>
      </c>
    </row>
    <row r="38" spans="1:3" ht="15.75">
      <c r="A38" s="218" t="s">
        <v>341</v>
      </c>
      <c r="B38" s="152" t="s">
        <v>131</v>
      </c>
      <c r="C38" s="157">
        <v>5125900</v>
      </c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90" r:id="rId1"/>
  <headerFooter>
    <oddHeader>&amp;R18. melléklet  1/2018. (II.16.)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K31" sqref="K3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5" ht="24" customHeight="1">
      <c r="A1" s="231" t="s">
        <v>744</v>
      </c>
      <c r="B1" s="232"/>
      <c r="C1" s="232"/>
      <c r="D1" s="232"/>
      <c r="E1" s="232"/>
    </row>
    <row r="2" spans="1:3" ht="26.25" customHeight="1">
      <c r="A2" s="233" t="s">
        <v>719</v>
      </c>
      <c r="B2" s="238"/>
      <c r="C2" s="238"/>
    </row>
    <row r="4" ht="15">
      <c r="A4" s="98"/>
    </row>
    <row r="5" spans="1:3" ht="25.5">
      <c r="A5" s="137" t="s">
        <v>24</v>
      </c>
      <c r="B5" s="3" t="s">
        <v>47</v>
      </c>
      <c r="C5" s="217" t="s">
        <v>634</v>
      </c>
    </row>
    <row r="6" spans="1:3" ht="15">
      <c r="A6" s="5" t="s">
        <v>597</v>
      </c>
      <c r="B6" s="5" t="s">
        <v>253</v>
      </c>
      <c r="C6" s="8"/>
    </row>
    <row r="7" spans="1:3" ht="15">
      <c r="A7" s="5" t="s">
        <v>596</v>
      </c>
      <c r="B7" s="5" t="s">
        <v>253</v>
      </c>
      <c r="C7" s="8"/>
    </row>
    <row r="8" spans="1:3" ht="15">
      <c r="A8" s="5" t="s">
        <v>595</v>
      </c>
      <c r="B8" s="5" t="s">
        <v>253</v>
      </c>
      <c r="C8" s="158"/>
    </row>
    <row r="9" spans="1:3" ht="15">
      <c r="A9" s="5" t="s">
        <v>594</v>
      </c>
      <c r="B9" s="5" t="s">
        <v>253</v>
      </c>
      <c r="C9" s="158"/>
    </row>
    <row r="10" spans="1:3" ht="15">
      <c r="A10" s="180" t="s">
        <v>398</v>
      </c>
      <c r="B10" s="6" t="s">
        <v>253</v>
      </c>
      <c r="C10" s="157"/>
    </row>
    <row r="11" spans="1:3" ht="15">
      <c r="A11" s="5" t="s">
        <v>399</v>
      </c>
      <c r="B11" s="154" t="s">
        <v>254</v>
      </c>
      <c r="C11" s="158">
        <v>13200000</v>
      </c>
    </row>
    <row r="12" spans="1:3" ht="27">
      <c r="A12" s="221" t="s">
        <v>718</v>
      </c>
      <c r="B12" s="221" t="s">
        <v>254</v>
      </c>
      <c r="C12" s="158">
        <v>13200000</v>
      </c>
    </row>
    <row r="13" spans="1:3" ht="27">
      <c r="A13" s="221" t="s">
        <v>717</v>
      </c>
      <c r="B13" s="221" t="s">
        <v>254</v>
      </c>
      <c r="C13" s="158"/>
    </row>
    <row r="14" spans="1:3" ht="15">
      <c r="A14" s="155" t="s">
        <v>401</v>
      </c>
      <c r="B14" s="179" t="s">
        <v>258</v>
      </c>
      <c r="C14" s="158">
        <v>4780000</v>
      </c>
    </row>
    <row r="15" spans="1:3" ht="27">
      <c r="A15" s="221" t="s">
        <v>716</v>
      </c>
      <c r="B15" s="221" t="s">
        <v>258</v>
      </c>
      <c r="C15" s="158"/>
    </row>
    <row r="16" spans="1:3" ht="27">
      <c r="A16" s="221" t="s">
        <v>715</v>
      </c>
      <c r="B16" s="221" t="s">
        <v>258</v>
      </c>
      <c r="C16" s="158">
        <v>4780000</v>
      </c>
    </row>
    <row r="17" spans="1:3" ht="15">
      <c r="A17" s="221" t="s">
        <v>714</v>
      </c>
      <c r="B17" s="221" t="s">
        <v>258</v>
      </c>
      <c r="C17" s="158"/>
    </row>
    <row r="18" spans="1:3" ht="15">
      <c r="A18" s="221" t="s">
        <v>713</v>
      </c>
      <c r="B18" s="221" t="s">
        <v>258</v>
      </c>
      <c r="C18" s="158"/>
    </row>
    <row r="19" spans="1:3" ht="15">
      <c r="A19" s="155" t="s">
        <v>712</v>
      </c>
      <c r="B19" s="179" t="s">
        <v>259</v>
      </c>
      <c r="C19" s="158">
        <v>430000</v>
      </c>
    </row>
    <row r="20" spans="1:3" ht="15">
      <c r="A20" s="221" t="s">
        <v>711</v>
      </c>
      <c r="B20" s="221" t="s">
        <v>259</v>
      </c>
      <c r="C20" s="158"/>
    </row>
    <row r="21" spans="1:3" ht="15">
      <c r="A21" s="221" t="s">
        <v>710</v>
      </c>
      <c r="B21" s="221" t="s">
        <v>259</v>
      </c>
      <c r="C21" s="158">
        <v>0</v>
      </c>
    </row>
    <row r="22" spans="1:3" ht="15">
      <c r="A22" s="180" t="s">
        <v>430</v>
      </c>
      <c r="B22" s="6" t="s">
        <v>260</v>
      </c>
      <c r="C22" s="157">
        <f>C19+C16+C12</f>
        <v>18410000</v>
      </c>
    </row>
    <row r="23" spans="1:3" ht="15">
      <c r="A23" s="5" t="s">
        <v>709</v>
      </c>
      <c r="B23" s="5" t="s">
        <v>261</v>
      </c>
      <c r="C23" s="158"/>
    </row>
    <row r="24" spans="1:3" ht="15">
      <c r="A24" s="5" t="s">
        <v>708</v>
      </c>
      <c r="B24" s="5" t="s">
        <v>261</v>
      </c>
      <c r="C24" s="158"/>
    </row>
    <row r="25" spans="1:3" ht="15">
      <c r="A25" s="5" t="s">
        <v>707</v>
      </c>
      <c r="B25" s="5" t="s">
        <v>261</v>
      </c>
      <c r="C25" s="158"/>
    </row>
    <row r="26" spans="1:3" ht="15">
      <c r="A26" s="5" t="s">
        <v>706</v>
      </c>
      <c r="B26" s="5" t="s">
        <v>261</v>
      </c>
      <c r="C26" s="158"/>
    </row>
    <row r="27" spans="1:3" ht="15">
      <c r="A27" s="5" t="s">
        <v>705</v>
      </c>
      <c r="B27" s="5" t="s">
        <v>261</v>
      </c>
      <c r="C27" s="158"/>
    </row>
    <row r="28" spans="1:3" ht="15">
      <c r="A28" s="5" t="s">
        <v>704</v>
      </c>
      <c r="B28" s="5" t="s">
        <v>261</v>
      </c>
      <c r="C28" s="158"/>
    </row>
    <row r="29" spans="1:3" ht="15">
      <c r="A29" s="5" t="s">
        <v>703</v>
      </c>
      <c r="B29" s="5" t="s">
        <v>261</v>
      </c>
      <c r="C29" s="158"/>
    </row>
    <row r="30" spans="1:3" ht="15">
      <c r="A30" s="5" t="s">
        <v>702</v>
      </c>
      <c r="B30" s="5" t="s">
        <v>261</v>
      </c>
      <c r="C30" s="158"/>
    </row>
    <row r="31" spans="1:3" ht="45">
      <c r="A31" s="5" t="s">
        <v>701</v>
      </c>
      <c r="B31" s="5" t="s">
        <v>261</v>
      </c>
      <c r="C31" s="158"/>
    </row>
    <row r="32" spans="1:3" ht="15">
      <c r="A32" s="5" t="s">
        <v>700</v>
      </c>
      <c r="B32" s="5" t="s">
        <v>261</v>
      </c>
      <c r="C32" s="158">
        <v>516042</v>
      </c>
    </row>
    <row r="33" spans="1:3" ht="15">
      <c r="A33" s="180" t="s">
        <v>403</v>
      </c>
      <c r="B33" s="6" t="s">
        <v>261</v>
      </c>
      <c r="C33" s="157">
        <v>516042</v>
      </c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  <headerFooter>
    <oddHeader>&amp;R19. melléklet 1/2018. (II.16.)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2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250" customWidth="1"/>
    <col min="4" max="4" width="35.57421875" style="250" customWidth="1"/>
  </cols>
  <sheetData>
    <row r="2" spans="3:4" ht="15">
      <c r="C2" s="247" t="s">
        <v>733</v>
      </c>
      <c r="D2" s="247"/>
    </row>
    <row r="3" spans="3:4" ht="15">
      <c r="C3" s="248"/>
      <c r="D3" s="248"/>
    </row>
    <row r="4" spans="1:5" ht="22.5" customHeight="1">
      <c r="A4" s="231" t="s">
        <v>744</v>
      </c>
      <c r="B4" s="232"/>
      <c r="C4" s="232"/>
      <c r="D4" s="232"/>
      <c r="E4" s="232"/>
    </row>
    <row r="5" spans="1:4" ht="48.75" customHeight="1">
      <c r="A5" s="233" t="s">
        <v>732</v>
      </c>
      <c r="B5" s="238"/>
      <c r="C5" s="238"/>
      <c r="D5" s="244"/>
    </row>
    <row r="6" spans="1:3" ht="21" customHeight="1">
      <c r="A6" s="142"/>
      <c r="B6" s="143"/>
      <c r="C6" s="249"/>
    </row>
    <row r="7" ht="15">
      <c r="A7" s="139"/>
    </row>
    <row r="8" spans="1:4" ht="25.5">
      <c r="A8" s="137" t="s">
        <v>24</v>
      </c>
      <c r="B8" s="3" t="s">
        <v>47</v>
      </c>
      <c r="C8" s="251" t="s">
        <v>723</v>
      </c>
      <c r="D8" s="251" t="s">
        <v>731</v>
      </c>
    </row>
    <row r="9" spans="1:4" ht="15">
      <c r="A9" s="184" t="s">
        <v>730</v>
      </c>
      <c r="B9" s="5" t="s">
        <v>185</v>
      </c>
      <c r="C9" s="246"/>
      <c r="D9" s="246"/>
    </row>
    <row r="10" spans="1:4" ht="15">
      <c r="A10" s="221" t="s">
        <v>585</v>
      </c>
      <c r="B10" s="221" t="s">
        <v>185</v>
      </c>
      <c r="C10" s="246"/>
      <c r="D10" s="246"/>
    </row>
    <row r="11" spans="1:4" ht="15">
      <c r="A11" s="221" t="s">
        <v>724</v>
      </c>
      <c r="B11" s="221" t="s">
        <v>185</v>
      </c>
      <c r="C11" s="246"/>
      <c r="D11" s="246"/>
    </row>
    <row r="12" spans="1:4" ht="30">
      <c r="A12" s="184" t="s">
        <v>186</v>
      </c>
      <c r="B12" s="155" t="s">
        <v>187</v>
      </c>
      <c r="C12" s="246"/>
      <c r="D12" s="246"/>
    </row>
    <row r="13" spans="1:4" ht="15">
      <c r="A13" s="184" t="s">
        <v>729</v>
      </c>
      <c r="B13" s="155" t="s">
        <v>188</v>
      </c>
      <c r="C13" s="246"/>
      <c r="D13" s="246"/>
    </row>
    <row r="14" spans="1:4" ht="15">
      <c r="A14" s="221" t="s">
        <v>585</v>
      </c>
      <c r="B14" s="221" t="s">
        <v>188</v>
      </c>
      <c r="C14" s="246"/>
      <c r="D14" s="246"/>
    </row>
    <row r="15" spans="1:4" ht="15">
      <c r="A15" s="221" t="s">
        <v>724</v>
      </c>
      <c r="B15" s="221" t="s">
        <v>728</v>
      </c>
      <c r="C15" s="246"/>
      <c r="D15" s="246"/>
    </row>
    <row r="16" spans="1:4" ht="15">
      <c r="A16" s="204" t="s">
        <v>348</v>
      </c>
      <c r="B16" s="7" t="s">
        <v>189</v>
      </c>
      <c r="C16" s="246"/>
      <c r="D16" s="246"/>
    </row>
    <row r="17" spans="1:4" ht="15">
      <c r="A17" s="183" t="s">
        <v>727</v>
      </c>
      <c r="B17" s="155" t="s">
        <v>190</v>
      </c>
      <c r="C17" s="246"/>
      <c r="D17" s="246"/>
    </row>
    <row r="18" spans="1:4" ht="15">
      <c r="A18" s="221" t="s">
        <v>583</v>
      </c>
      <c r="B18" s="221" t="s">
        <v>190</v>
      </c>
      <c r="C18" s="246"/>
      <c r="D18" s="246"/>
    </row>
    <row r="19" spans="1:4" ht="15">
      <c r="A19" s="221" t="s">
        <v>581</v>
      </c>
      <c r="B19" s="221" t="s">
        <v>190</v>
      </c>
      <c r="C19" s="246"/>
      <c r="D19" s="246"/>
    </row>
    <row r="20" spans="1:4" ht="15">
      <c r="A20" s="183" t="s">
        <v>351</v>
      </c>
      <c r="B20" s="155" t="s">
        <v>191</v>
      </c>
      <c r="C20" s="246"/>
      <c r="D20" s="246"/>
    </row>
    <row r="21" spans="1:4" ht="15">
      <c r="A21" s="221" t="s">
        <v>724</v>
      </c>
      <c r="B21" s="221" t="s">
        <v>191</v>
      </c>
      <c r="C21" s="246"/>
      <c r="D21" s="246"/>
    </row>
    <row r="22" spans="1:4" ht="15">
      <c r="A22" s="155" t="s">
        <v>192</v>
      </c>
      <c r="B22" s="155" t="s">
        <v>193</v>
      </c>
      <c r="C22" s="246"/>
      <c r="D22" s="246"/>
    </row>
    <row r="23" spans="1:4" ht="15">
      <c r="A23" s="155" t="s">
        <v>726</v>
      </c>
      <c r="B23" s="155" t="s">
        <v>194</v>
      </c>
      <c r="C23" s="246"/>
      <c r="D23" s="246"/>
    </row>
    <row r="24" spans="1:4" ht="15">
      <c r="A24" s="221" t="s">
        <v>581</v>
      </c>
      <c r="B24" s="221" t="s">
        <v>194</v>
      </c>
      <c r="C24" s="246"/>
      <c r="D24" s="246"/>
    </row>
    <row r="25" spans="1:4" ht="15">
      <c r="A25" s="221" t="s">
        <v>724</v>
      </c>
      <c r="B25" s="221" t="s">
        <v>194</v>
      </c>
      <c r="C25" s="246"/>
      <c r="D25" s="246"/>
    </row>
    <row r="26" spans="1:4" ht="15">
      <c r="A26" s="197" t="s">
        <v>349</v>
      </c>
      <c r="B26" s="7" t="s">
        <v>195</v>
      </c>
      <c r="C26" s="246"/>
      <c r="D26" s="246"/>
    </row>
    <row r="27" spans="1:4" ht="15">
      <c r="A27" s="183" t="s">
        <v>196</v>
      </c>
      <c r="B27" s="155" t="s">
        <v>197</v>
      </c>
      <c r="C27" s="246"/>
      <c r="D27" s="246"/>
    </row>
    <row r="28" spans="1:4" ht="15">
      <c r="A28" s="183" t="s">
        <v>198</v>
      </c>
      <c r="B28" s="155" t="s">
        <v>199</v>
      </c>
      <c r="C28" s="246">
        <v>6194628</v>
      </c>
      <c r="D28" s="246"/>
    </row>
    <row r="29" spans="1:4" ht="15">
      <c r="A29" s="183" t="s">
        <v>202</v>
      </c>
      <c r="B29" s="155" t="s">
        <v>203</v>
      </c>
      <c r="C29" s="246"/>
      <c r="D29" s="246"/>
    </row>
    <row r="30" spans="1:4" ht="15">
      <c r="A30" s="183" t="s">
        <v>204</v>
      </c>
      <c r="B30" s="5" t="s">
        <v>205</v>
      </c>
      <c r="C30" s="246"/>
      <c r="D30" s="246"/>
    </row>
    <row r="31" spans="1:4" ht="15">
      <c r="A31" s="183" t="s">
        <v>206</v>
      </c>
      <c r="B31" s="5" t="s">
        <v>207</v>
      </c>
      <c r="C31" s="246"/>
      <c r="D31" s="246"/>
    </row>
    <row r="32" spans="1:4" ht="15">
      <c r="A32" s="223" t="s">
        <v>350</v>
      </c>
      <c r="B32" s="222" t="s">
        <v>208</v>
      </c>
      <c r="C32" s="246">
        <v>6194628</v>
      </c>
      <c r="D32" s="252"/>
    </row>
    <row r="33" spans="1:4" ht="15">
      <c r="A33" s="183" t="s">
        <v>209</v>
      </c>
      <c r="B33" s="5" t="s">
        <v>210</v>
      </c>
      <c r="C33" s="246"/>
      <c r="D33" s="246"/>
    </row>
    <row r="34" spans="1:4" ht="15">
      <c r="A34" s="184" t="s">
        <v>211</v>
      </c>
      <c r="B34" s="5" t="s">
        <v>212</v>
      </c>
      <c r="C34" s="246"/>
      <c r="D34" s="246"/>
    </row>
    <row r="35" spans="1:4" ht="15">
      <c r="A35" s="183" t="s">
        <v>725</v>
      </c>
      <c r="B35" s="5" t="s">
        <v>213</v>
      </c>
      <c r="C35" s="246"/>
      <c r="D35" s="246"/>
    </row>
    <row r="36" spans="1:4" ht="15">
      <c r="A36" s="221" t="s">
        <v>724</v>
      </c>
      <c r="B36" s="221" t="s">
        <v>213</v>
      </c>
      <c r="C36" s="246"/>
      <c r="D36" s="246"/>
    </row>
    <row r="37" spans="1:4" ht="15">
      <c r="A37" s="183" t="s">
        <v>352</v>
      </c>
      <c r="B37" s="155" t="s">
        <v>214</v>
      </c>
      <c r="C37" s="246"/>
      <c r="D37" s="246"/>
    </row>
    <row r="38" spans="1:4" ht="15">
      <c r="A38" s="221" t="s">
        <v>580</v>
      </c>
      <c r="B38" s="221" t="s">
        <v>214</v>
      </c>
      <c r="C38" s="246"/>
      <c r="D38" s="246"/>
    </row>
    <row r="39" spans="1:4" ht="15">
      <c r="A39" s="221" t="s">
        <v>579</v>
      </c>
      <c r="B39" s="221" t="s">
        <v>214</v>
      </c>
      <c r="C39" s="246"/>
      <c r="D39" s="246"/>
    </row>
    <row r="40" spans="1:4" ht="15">
      <c r="A40" s="221" t="s">
        <v>578</v>
      </c>
      <c r="B40" s="221" t="s">
        <v>214</v>
      </c>
      <c r="C40" s="246"/>
      <c r="D40" s="246"/>
    </row>
    <row r="41" spans="1:4" ht="15">
      <c r="A41" s="221" t="s">
        <v>724</v>
      </c>
      <c r="B41" s="221" t="s">
        <v>214</v>
      </c>
      <c r="C41" s="246"/>
      <c r="D41" s="246"/>
    </row>
    <row r="42" spans="1:4" ht="15">
      <c r="A42" s="223" t="s">
        <v>353</v>
      </c>
      <c r="B42" s="222" t="s">
        <v>215</v>
      </c>
      <c r="C42" s="246"/>
      <c r="D42" s="246"/>
    </row>
    <row r="45" spans="1:4" ht="25.5">
      <c r="A45" s="137" t="s">
        <v>24</v>
      </c>
      <c r="B45" s="3" t="s">
        <v>47</v>
      </c>
      <c r="C45" s="251" t="s">
        <v>723</v>
      </c>
      <c r="D45" s="251" t="s">
        <v>722</v>
      </c>
    </row>
    <row r="46" spans="1:4" ht="15">
      <c r="A46" s="183" t="s">
        <v>418</v>
      </c>
      <c r="B46" s="5" t="s">
        <v>297</v>
      </c>
      <c r="C46" s="246"/>
      <c r="D46" s="246"/>
    </row>
    <row r="47" spans="1:4" ht="15">
      <c r="A47" s="221" t="s">
        <v>585</v>
      </c>
      <c r="B47" s="221" t="s">
        <v>297</v>
      </c>
      <c r="C47" s="246"/>
      <c r="D47" s="246"/>
    </row>
    <row r="48" spans="1:4" ht="30">
      <c r="A48" s="184" t="s">
        <v>298</v>
      </c>
      <c r="B48" s="155" t="s">
        <v>299</v>
      </c>
      <c r="C48" s="246">
        <v>18000000</v>
      </c>
      <c r="D48" s="246"/>
    </row>
    <row r="49" spans="1:4" ht="15">
      <c r="A49" s="183" t="s">
        <v>586</v>
      </c>
      <c r="B49" s="155" t="s">
        <v>300</v>
      </c>
      <c r="C49" s="246"/>
      <c r="D49" s="246"/>
    </row>
    <row r="50" spans="1:4" ht="15">
      <c r="A50" s="221" t="s">
        <v>585</v>
      </c>
      <c r="B50" s="221" t="s">
        <v>300</v>
      </c>
      <c r="C50" s="246"/>
      <c r="D50" s="246"/>
    </row>
    <row r="51" spans="1:4" ht="15">
      <c r="A51" s="204" t="s">
        <v>2</v>
      </c>
      <c r="B51" s="7" t="s">
        <v>301</v>
      </c>
      <c r="C51" s="246">
        <v>18000000</v>
      </c>
      <c r="D51" s="246"/>
    </row>
    <row r="52" spans="1:4" ht="15">
      <c r="A52" s="184" t="s">
        <v>584</v>
      </c>
      <c r="B52" s="155" t="s">
        <v>302</v>
      </c>
      <c r="C52" s="246"/>
      <c r="D52" s="246"/>
    </row>
    <row r="53" spans="1:4" ht="15">
      <c r="A53" s="221" t="s">
        <v>583</v>
      </c>
      <c r="B53" s="221" t="s">
        <v>302</v>
      </c>
      <c r="C53" s="246"/>
      <c r="D53" s="246"/>
    </row>
    <row r="54" spans="1:4" ht="15">
      <c r="A54" s="183" t="s">
        <v>303</v>
      </c>
      <c r="B54" s="155" t="s">
        <v>304</v>
      </c>
      <c r="C54" s="246"/>
      <c r="D54" s="246"/>
    </row>
    <row r="55" spans="1:4" ht="15">
      <c r="A55" s="155" t="s">
        <v>582</v>
      </c>
      <c r="B55" s="155" t="s">
        <v>305</v>
      </c>
      <c r="C55" s="246"/>
      <c r="D55" s="246"/>
    </row>
    <row r="56" spans="1:4" ht="15">
      <c r="A56" s="221" t="s">
        <v>581</v>
      </c>
      <c r="B56" s="221" t="s">
        <v>305</v>
      </c>
      <c r="C56" s="246"/>
      <c r="D56" s="246"/>
    </row>
    <row r="57" spans="1:4" ht="15">
      <c r="A57" s="183" t="s">
        <v>306</v>
      </c>
      <c r="B57" s="155" t="s">
        <v>307</v>
      </c>
      <c r="C57" s="246"/>
      <c r="D57" s="246"/>
    </row>
    <row r="58" spans="1:4" ht="15">
      <c r="A58" s="197" t="s">
        <v>3</v>
      </c>
      <c r="B58" s="7" t="s">
        <v>308</v>
      </c>
      <c r="C58" s="246"/>
      <c r="D58" s="246"/>
    </row>
    <row r="59" spans="1:4" ht="15">
      <c r="A59" s="197" t="s">
        <v>312</v>
      </c>
      <c r="B59" s="7" t="s">
        <v>313</v>
      </c>
      <c r="C59" s="246"/>
      <c r="D59" s="246"/>
    </row>
    <row r="60" spans="1:4" ht="15">
      <c r="A60" s="197" t="s">
        <v>314</v>
      </c>
      <c r="B60" s="7" t="s">
        <v>315</v>
      </c>
      <c r="C60" s="246"/>
      <c r="D60" s="246"/>
    </row>
    <row r="61" spans="1:4" ht="15">
      <c r="A61" s="197" t="s">
        <v>318</v>
      </c>
      <c r="B61" s="7" t="s">
        <v>319</v>
      </c>
      <c r="C61" s="246"/>
      <c r="D61" s="246"/>
    </row>
    <row r="62" spans="1:4" ht="15">
      <c r="A62" s="204" t="s">
        <v>721</v>
      </c>
      <c r="B62" s="7" t="s">
        <v>320</v>
      </c>
      <c r="C62" s="246"/>
      <c r="D62" s="246"/>
    </row>
    <row r="63" spans="1:4" ht="15">
      <c r="A63" s="7" t="s">
        <v>720</v>
      </c>
      <c r="B63" s="180" t="s">
        <v>320</v>
      </c>
      <c r="C63" s="246"/>
      <c r="D63" s="246"/>
    </row>
    <row r="64" spans="1:4" ht="15">
      <c r="A64" s="224" t="s">
        <v>5</v>
      </c>
      <c r="B64" s="222" t="s">
        <v>321</v>
      </c>
      <c r="C64" s="246">
        <v>18000000</v>
      </c>
      <c r="D64" s="252"/>
    </row>
    <row r="65" spans="1:4" ht="15">
      <c r="A65" s="184" t="s">
        <v>322</v>
      </c>
      <c r="B65" s="5" t="s">
        <v>323</v>
      </c>
      <c r="C65" s="246"/>
      <c r="D65" s="246"/>
    </row>
    <row r="66" spans="1:4" ht="15">
      <c r="A66" s="155" t="s">
        <v>324</v>
      </c>
      <c r="B66" s="5" t="s">
        <v>325</v>
      </c>
      <c r="C66" s="246"/>
      <c r="D66" s="246"/>
    </row>
    <row r="67" spans="1:4" ht="15">
      <c r="A67" s="183" t="s">
        <v>326</v>
      </c>
      <c r="B67" s="5" t="s">
        <v>327</v>
      </c>
      <c r="C67" s="246"/>
      <c r="D67" s="246"/>
    </row>
    <row r="68" spans="1:4" ht="15">
      <c r="A68" s="183" t="s">
        <v>423</v>
      </c>
      <c r="B68" s="5" t="s">
        <v>328</v>
      </c>
      <c r="C68" s="246"/>
      <c r="D68" s="246"/>
    </row>
    <row r="69" spans="1:4" ht="15">
      <c r="A69" s="221" t="s">
        <v>580</v>
      </c>
      <c r="B69" s="221" t="s">
        <v>328</v>
      </c>
      <c r="C69" s="246"/>
      <c r="D69" s="246"/>
    </row>
    <row r="70" spans="1:4" ht="15">
      <c r="A70" s="221" t="s">
        <v>579</v>
      </c>
      <c r="B70" s="221" t="s">
        <v>328</v>
      </c>
      <c r="C70" s="246"/>
      <c r="D70" s="246"/>
    </row>
    <row r="71" spans="1:4" ht="15">
      <c r="A71" s="7" t="s">
        <v>578</v>
      </c>
      <c r="B71" s="7" t="s">
        <v>328</v>
      </c>
      <c r="C71" s="246"/>
      <c r="D71" s="246"/>
    </row>
    <row r="72" spans="1:4" ht="15">
      <c r="A72" s="223" t="s">
        <v>6</v>
      </c>
      <c r="B72" s="222" t="s">
        <v>329</v>
      </c>
      <c r="C72" s="246"/>
      <c r="D72" s="246"/>
    </row>
  </sheetData>
  <sheetProtection/>
  <mergeCells count="3">
    <mergeCell ref="A5:D5"/>
    <mergeCell ref="C2:D2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8" sqref="J4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6">
      <selection activeCell="F69" sqref="F69"/>
    </sheetView>
  </sheetViews>
  <sheetFormatPr defaultColWidth="9.140625" defaultRowHeight="15"/>
  <cols>
    <col min="1" max="1" width="92.57421875" style="32" customWidth="1"/>
    <col min="2" max="2" width="9.140625" style="32" customWidth="1"/>
    <col min="3" max="3" width="16.140625" style="32" customWidth="1"/>
    <col min="4" max="4" width="14.140625" style="32" customWidth="1"/>
    <col min="5" max="5" width="16.421875" style="32" customWidth="1"/>
    <col min="6" max="6" width="16.28125" style="32" customWidth="1"/>
    <col min="7" max="16384" width="9.140625" style="32" customWidth="1"/>
  </cols>
  <sheetData>
    <row r="1" spans="1:6" ht="24" customHeight="1">
      <c r="A1" s="225" t="s">
        <v>456</v>
      </c>
      <c r="B1" s="226"/>
      <c r="C1" s="226"/>
      <c r="D1" s="226"/>
      <c r="E1" s="226"/>
      <c r="F1" s="227"/>
    </row>
    <row r="2" spans="1:8" ht="24" customHeight="1">
      <c r="A2" s="228" t="s">
        <v>444</v>
      </c>
      <c r="B2" s="226"/>
      <c r="C2" s="226"/>
      <c r="D2" s="226"/>
      <c r="E2" s="226"/>
      <c r="F2" s="227"/>
      <c r="H2" s="83"/>
    </row>
    <row r="3" ht="15.75">
      <c r="A3" s="33"/>
    </row>
    <row r="4" spans="1:6" ht="15.75">
      <c r="A4" s="84" t="s">
        <v>146</v>
      </c>
      <c r="F4" s="32" t="s">
        <v>437</v>
      </c>
    </row>
    <row r="5" spans="1:6" ht="47.25">
      <c r="A5" s="35" t="s">
        <v>46</v>
      </c>
      <c r="B5" s="36" t="s">
        <v>45</v>
      </c>
      <c r="C5" s="75" t="s">
        <v>11</v>
      </c>
      <c r="D5" s="75" t="s">
        <v>12</v>
      </c>
      <c r="E5" s="75" t="s">
        <v>13</v>
      </c>
      <c r="F5" s="76" t="s">
        <v>43</v>
      </c>
    </row>
    <row r="6" spans="1:6" ht="15" customHeight="1">
      <c r="A6" s="43" t="s">
        <v>219</v>
      </c>
      <c r="B6" s="48" t="s">
        <v>220</v>
      </c>
      <c r="C6" s="77"/>
      <c r="D6" s="77"/>
      <c r="E6" s="77"/>
      <c r="F6" s="77"/>
    </row>
    <row r="7" spans="1:6" ht="15" customHeight="1">
      <c r="A7" s="44" t="s">
        <v>221</v>
      </c>
      <c r="B7" s="48" t="s">
        <v>222</v>
      </c>
      <c r="C7" s="77"/>
      <c r="D7" s="77"/>
      <c r="E7" s="77"/>
      <c r="F7" s="77"/>
    </row>
    <row r="8" spans="1:6" ht="15" customHeight="1">
      <c r="A8" s="44" t="s">
        <v>223</v>
      </c>
      <c r="B8" s="48" t="s">
        <v>224</v>
      </c>
      <c r="C8" s="77"/>
      <c r="D8" s="77"/>
      <c r="E8" s="77"/>
      <c r="F8" s="77"/>
    </row>
    <row r="9" spans="1:6" ht="15" customHeight="1">
      <c r="A9" s="44" t="s">
        <v>225</v>
      </c>
      <c r="B9" s="48" t="s">
        <v>226</v>
      </c>
      <c r="C9" s="77"/>
      <c r="D9" s="77"/>
      <c r="E9" s="77"/>
      <c r="F9" s="77"/>
    </row>
    <row r="10" spans="1:6" ht="15" customHeight="1">
      <c r="A10" s="44" t="s">
        <v>227</v>
      </c>
      <c r="B10" s="48" t="s">
        <v>228</v>
      </c>
      <c r="C10" s="77"/>
      <c r="D10" s="77"/>
      <c r="E10" s="77"/>
      <c r="F10" s="77"/>
    </row>
    <row r="11" spans="1:6" ht="15" customHeight="1">
      <c r="A11" s="44" t="s">
        <v>229</v>
      </c>
      <c r="B11" s="48" t="s">
        <v>230</v>
      </c>
      <c r="C11" s="77"/>
      <c r="D11" s="77"/>
      <c r="E11" s="77"/>
      <c r="F11" s="77"/>
    </row>
    <row r="12" spans="1:6" ht="15" customHeight="1">
      <c r="A12" s="49" t="s">
        <v>426</v>
      </c>
      <c r="B12" s="57" t="s">
        <v>231</v>
      </c>
      <c r="C12" s="77"/>
      <c r="D12" s="77"/>
      <c r="E12" s="77"/>
      <c r="F12" s="77"/>
    </row>
    <row r="13" spans="1:6" ht="15" customHeight="1">
      <c r="A13" s="44" t="s">
        <v>232</v>
      </c>
      <c r="B13" s="48" t="s">
        <v>233</v>
      </c>
      <c r="C13" s="77"/>
      <c r="D13" s="77"/>
      <c r="E13" s="77"/>
      <c r="F13" s="77"/>
    </row>
    <row r="14" spans="1:6" ht="15" customHeight="1">
      <c r="A14" s="44" t="s">
        <v>234</v>
      </c>
      <c r="B14" s="48" t="s">
        <v>235</v>
      </c>
      <c r="C14" s="77"/>
      <c r="D14" s="77"/>
      <c r="E14" s="77"/>
      <c r="F14" s="77"/>
    </row>
    <row r="15" spans="1:6" ht="15" customHeight="1">
      <c r="A15" s="44" t="s">
        <v>388</v>
      </c>
      <c r="B15" s="48" t="s">
        <v>236</v>
      </c>
      <c r="C15" s="77"/>
      <c r="D15" s="77"/>
      <c r="E15" s="77"/>
      <c r="F15" s="77"/>
    </row>
    <row r="16" spans="1:6" ht="15" customHeight="1">
      <c r="A16" s="44" t="s">
        <v>389</v>
      </c>
      <c r="B16" s="48" t="s">
        <v>237</v>
      </c>
      <c r="C16" s="77"/>
      <c r="D16" s="77"/>
      <c r="E16" s="77"/>
      <c r="F16" s="77"/>
    </row>
    <row r="17" spans="1:6" ht="15" customHeight="1">
      <c r="A17" s="44" t="s">
        <v>390</v>
      </c>
      <c r="B17" s="48" t="s">
        <v>238</v>
      </c>
      <c r="C17" s="85">
        <v>4577990</v>
      </c>
      <c r="D17" s="85"/>
      <c r="E17" s="85"/>
      <c r="F17" s="85">
        <v>4577990</v>
      </c>
    </row>
    <row r="18" spans="1:6" ht="15" customHeight="1">
      <c r="A18" s="49" t="s">
        <v>427</v>
      </c>
      <c r="B18" s="57" t="s">
        <v>239</v>
      </c>
      <c r="C18" s="86">
        <f>SUM(C17)</f>
        <v>4577990</v>
      </c>
      <c r="D18" s="86">
        <f>SUM(D17)</f>
        <v>0</v>
      </c>
      <c r="E18" s="86">
        <f>SUM(E17)</f>
        <v>0</v>
      </c>
      <c r="F18" s="86">
        <f>SUM(F17)</f>
        <v>4577990</v>
      </c>
    </row>
    <row r="19" spans="1:6" ht="15" customHeight="1">
      <c r="A19" s="44" t="s">
        <v>394</v>
      </c>
      <c r="B19" s="48" t="s">
        <v>248</v>
      </c>
      <c r="C19" s="77"/>
      <c r="D19" s="77"/>
      <c r="E19" s="77"/>
      <c r="F19" s="77"/>
    </row>
    <row r="20" spans="1:6" ht="15" customHeight="1">
      <c r="A20" s="44" t="s">
        <v>395</v>
      </c>
      <c r="B20" s="48" t="s">
        <v>249</v>
      </c>
      <c r="C20" s="77"/>
      <c r="D20" s="77"/>
      <c r="E20" s="77"/>
      <c r="F20" s="77"/>
    </row>
    <row r="21" spans="1:6" ht="15" customHeight="1">
      <c r="A21" s="49" t="s">
        <v>429</v>
      </c>
      <c r="B21" s="57" t="s">
        <v>250</v>
      </c>
      <c r="C21" s="77"/>
      <c r="D21" s="77"/>
      <c r="E21" s="77"/>
      <c r="F21" s="77"/>
    </row>
    <row r="22" spans="1:6" ht="15" customHeight="1">
      <c r="A22" s="44" t="s">
        <v>396</v>
      </c>
      <c r="B22" s="48" t="s">
        <v>251</v>
      </c>
      <c r="C22" s="77"/>
      <c r="D22" s="77"/>
      <c r="E22" s="77"/>
      <c r="F22" s="77"/>
    </row>
    <row r="23" spans="1:6" ht="15" customHeight="1">
      <c r="A23" s="44" t="s">
        <v>397</v>
      </c>
      <c r="B23" s="48" t="s">
        <v>252</v>
      </c>
      <c r="C23" s="77"/>
      <c r="D23" s="77"/>
      <c r="E23" s="77"/>
      <c r="F23" s="77"/>
    </row>
    <row r="24" spans="1:6" ht="15" customHeight="1">
      <c r="A24" s="44" t="s">
        <v>398</v>
      </c>
      <c r="B24" s="48" t="s">
        <v>253</v>
      </c>
      <c r="C24" s="77"/>
      <c r="D24" s="77"/>
      <c r="E24" s="77"/>
      <c r="F24" s="77"/>
    </row>
    <row r="25" spans="1:6" ht="15" customHeight="1">
      <c r="A25" s="44" t="s">
        <v>399</v>
      </c>
      <c r="B25" s="48" t="s">
        <v>254</v>
      </c>
      <c r="C25" s="77"/>
      <c r="D25" s="77"/>
      <c r="E25" s="77"/>
      <c r="F25" s="77"/>
    </row>
    <row r="26" spans="1:6" ht="15" customHeight="1">
      <c r="A26" s="44" t="s">
        <v>400</v>
      </c>
      <c r="B26" s="48" t="s">
        <v>255</v>
      </c>
      <c r="C26" s="77"/>
      <c r="D26" s="77"/>
      <c r="E26" s="77"/>
      <c r="F26" s="77"/>
    </row>
    <row r="27" spans="1:6" ht="15" customHeight="1">
      <c r="A27" s="44" t="s">
        <v>256</v>
      </c>
      <c r="B27" s="48" t="s">
        <v>257</v>
      </c>
      <c r="C27" s="77"/>
      <c r="D27" s="77"/>
      <c r="E27" s="77"/>
      <c r="F27" s="77"/>
    </row>
    <row r="28" spans="1:6" ht="15" customHeight="1">
      <c r="A28" s="44" t="s">
        <v>401</v>
      </c>
      <c r="B28" s="48" t="s">
        <v>258</v>
      </c>
      <c r="C28" s="77"/>
      <c r="D28" s="77"/>
      <c r="E28" s="77"/>
      <c r="F28" s="77"/>
    </row>
    <row r="29" spans="1:6" ht="15" customHeight="1">
      <c r="A29" s="44" t="s">
        <v>402</v>
      </c>
      <c r="B29" s="48" t="s">
        <v>259</v>
      </c>
      <c r="C29" s="77"/>
      <c r="D29" s="77"/>
      <c r="E29" s="77"/>
      <c r="F29" s="77"/>
    </row>
    <row r="30" spans="1:6" ht="15" customHeight="1">
      <c r="A30" s="49" t="s">
        <v>430</v>
      </c>
      <c r="B30" s="57" t="s">
        <v>260</v>
      </c>
      <c r="C30" s="77"/>
      <c r="D30" s="77"/>
      <c r="E30" s="77"/>
      <c r="F30" s="77"/>
    </row>
    <row r="31" spans="1:6" ht="15" customHeight="1">
      <c r="A31" s="44" t="s">
        <v>403</v>
      </c>
      <c r="B31" s="48" t="s">
        <v>261</v>
      </c>
      <c r="C31" s="77"/>
      <c r="D31" s="77"/>
      <c r="E31" s="77"/>
      <c r="F31" s="77"/>
    </row>
    <row r="32" spans="1:6" ht="15" customHeight="1">
      <c r="A32" s="49" t="s">
        <v>431</v>
      </c>
      <c r="B32" s="57" t="s">
        <v>262</v>
      </c>
      <c r="C32" s="77"/>
      <c r="D32" s="77"/>
      <c r="E32" s="77"/>
      <c r="F32" s="77"/>
    </row>
    <row r="33" spans="1:6" ht="15" customHeight="1">
      <c r="A33" s="51" t="s">
        <v>263</v>
      </c>
      <c r="B33" s="48" t="s">
        <v>264</v>
      </c>
      <c r="C33" s="77"/>
      <c r="D33" s="77"/>
      <c r="E33" s="77"/>
      <c r="F33" s="77"/>
    </row>
    <row r="34" spans="1:6" ht="15" customHeight="1">
      <c r="A34" s="51" t="s">
        <v>404</v>
      </c>
      <c r="B34" s="48" t="s">
        <v>265</v>
      </c>
      <c r="C34" s="77"/>
      <c r="D34" s="77"/>
      <c r="E34" s="77"/>
      <c r="F34" s="77"/>
    </row>
    <row r="35" spans="1:6" ht="15" customHeight="1">
      <c r="A35" s="51" t="s">
        <v>405</v>
      </c>
      <c r="B35" s="48" t="s">
        <v>266</v>
      </c>
      <c r="C35" s="77"/>
      <c r="D35" s="77"/>
      <c r="E35" s="77"/>
      <c r="F35" s="77"/>
    </row>
    <row r="36" spans="1:6" ht="15" customHeight="1">
      <c r="A36" s="51" t="s">
        <v>406</v>
      </c>
      <c r="B36" s="48" t="s">
        <v>267</v>
      </c>
      <c r="C36" s="77"/>
      <c r="D36" s="77"/>
      <c r="E36" s="77"/>
      <c r="F36" s="77"/>
    </row>
    <row r="37" spans="1:6" ht="15" customHeight="1">
      <c r="A37" s="51" t="s">
        <v>268</v>
      </c>
      <c r="B37" s="48" t="s">
        <v>269</v>
      </c>
      <c r="C37" s="77"/>
      <c r="D37" s="77"/>
      <c r="E37" s="77"/>
      <c r="F37" s="77"/>
    </row>
    <row r="38" spans="1:6" ht="15" customHeight="1">
      <c r="A38" s="51" t="s">
        <v>270</v>
      </c>
      <c r="B38" s="48" t="s">
        <v>271</v>
      </c>
      <c r="C38" s="77"/>
      <c r="D38" s="77"/>
      <c r="E38" s="77"/>
      <c r="F38" s="77"/>
    </row>
    <row r="39" spans="1:6" ht="15" customHeight="1">
      <c r="A39" s="51" t="s">
        <v>272</v>
      </c>
      <c r="B39" s="48" t="s">
        <v>273</v>
      </c>
      <c r="C39" s="77"/>
      <c r="D39" s="77"/>
      <c r="E39" s="77"/>
      <c r="F39" s="77"/>
    </row>
    <row r="40" spans="1:6" ht="15" customHeight="1">
      <c r="A40" s="51" t="s">
        <v>407</v>
      </c>
      <c r="B40" s="48" t="s">
        <v>274</v>
      </c>
      <c r="C40" s="77"/>
      <c r="D40" s="77"/>
      <c r="E40" s="77"/>
      <c r="F40" s="77"/>
    </row>
    <row r="41" spans="1:6" ht="15" customHeight="1">
      <c r="A41" s="51" t="s">
        <v>408</v>
      </c>
      <c r="B41" s="48" t="s">
        <v>275</v>
      </c>
      <c r="C41" s="77"/>
      <c r="D41" s="77"/>
      <c r="E41" s="77"/>
      <c r="F41" s="77"/>
    </row>
    <row r="42" spans="1:6" ht="15" customHeight="1">
      <c r="A42" s="51" t="s">
        <v>409</v>
      </c>
      <c r="B42" s="48" t="s">
        <v>276</v>
      </c>
      <c r="C42" s="77"/>
      <c r="D42" s="77"/>
      <c r="E42" s="77"/>
      <c r="F42" s="77"/>
    </row>
    <row r="43" spans="1:6" ht="15" customHeight="1">
      <c r="A43" s="53" t="s">
        <v>432</v>
      </c>
      <c r="B43" s="57" t="s">
        <v>277</v>
      </c>
      <c r="C43" s="77"/>
      <c r="D43" s="77"/>
      <c r="E43" s="77"/>
      <c r="F43" s="77"/>
    </row>
    <row r="44" spans="1:6" ht="15" customHeight="1">
      <c r="A44" s="51" t="s">
        <v>286</v>
      </c>
      <c r="B44" s="48" t="s">
        <v>287</v>
      </c>
      <c r="C44" s="77"/>
      <c r="D44" s="77"/>
      <c r="E44" s="77"/>
      <c r="F44" s="77"/>
    </row>
    <row r="45" spans="1:6" ht="15" customHeight="1">
      <c r="A45" s="44" t="s">
        <v>413</v>
      </c>
      <c r="B45" s="48" t="s">
        <v>288</v>
      </c>
      <c r="C45" s="77"/>
      <c r="D45" s="77"/>
      <c r="E45" s="77"/>
      <c r="F45" s="77"/>
    </row>
    <row r="46" spans="1:6" ht="15" customHeight="1">
      <c r="A46" s="51" t="s">
        <v>414</v>
      </c>
      <c r="B46" s="48" t="s">
        <v>289</v>
      </c>
      <c r="C46" s="77"/>
      <c r="D46" s="77"/>
      <c r="E46" s="77"/>
      <c r="F46" s="77"/>
    </row>
    <row r="47" spans="1:6" ht="15" customHeight="1">
      <c r="A47" s="49" t="s">
        <v>434</v>
      </c>
      <c r="B47" s="57" t="s">
        <v>290</v>
      </c>
      <c r="C47" s="77"/>
      <c r="D47" s="77"/>
      <c r="E47" s="77"/>
      <c r="F47" s="77"/>
    </row>
    <row r="48" spans="1:6" ht="15" customHeight="1">
      <c r="A48" s="25" t="s">
        <v>10</v>
      </c>
      <c r="B48" s="87"/>
      <c r="C48" s="85">
        <v>4577990</v>
      </c>
      <c r="D48" s="85"/>
      <c r="E48" s="85"/>
      <c r="F48" s="85">
        <v>4577990</v>
      </c>
    </row>
    <row r="49" spans="1:6" ht="15" customHeight="1">
      <c r="A49" s="44" t="s">
        <v>240</v>
      </c>
      <c r="B49" s="48" t="s">
        <v>241</v>
      </c>
      <c r="C49" s="77"/>
      <c r="D49" s="77"/>
      <c r="E49" s="77"/>
      <c r="F49" s="77"/>
    </row>
    <row r="50" spans="1:6" ht="15" customHeight="1">
      <c r="A50" s="44" t="s">
        <v>242</v>
      </c>
      <c r="B50" s="48" t="s">
        <v>243</v>
      </c>
      <c r="C50" s="77"/>
      <c r="D50" s="77"/>
      <c r="E50" s="77"/>
      <c r="F50" s="77"/>
    </row>
    <row r="51" spans="1:6" ht="15" customHeight="1">
      <c r="A51" s="44" t="s">
        <v>391</v>
      </c>
      <c r="B51" s="48" t="s">
        <v>244</v>
      </c>
      <c r="C51" s="77"/>
      <c r="D51" s="77"/>
      <c r="E51" s="77"/>
      <c r="F51" s="77"/>
    </row>
    <row r="52" spans="1:6" ht="15" customHeight="1">
      <c r="A52" s="44" t="s">
        <v>392</v>
      </c>
      <c r="B52" s="48" t="s">
        <v>245</v>
      </c>
      <c r="C52" s="77"/>
      <c r="D52" s="77"/>
      <c r="E52" s="77"/>
      <c r="F52" s="77"/>
    </row>
    <row r="53" spans="1:6" ht="15" customHeight="1">
      <c r="A53" s="44" t="s">
        <v>393</v>
      </c>
      <c r="B53" s="48" t="s">
        <v>246</v>
      </c>
      <c r="C53" s="77"/>
      <c r="D53" s="77"/>
      <c r="E53" s="77"/>
      <c r="F53" s="77"/>
    </row>
    <row r="54" spans="1:6" ht="15" customHeight="1">
      <c r="A54" s="49" t="s">
        <v>428</v>
      </c>
      <c r="B54" s="57" t="s">
        <v>247</v>
      </c>
      <c r="C54" s="77"/>
      <c r="D54" s="77"/>
      <c r="E54" s="77"/>
      <c r="F54" s="77"/>
    </row>
    <row r="55" spans="1:6" ht="15" customHeight="1">
      <c r="A55" s="51" t="s">
        <v>410</v>
      </c>
      <c r="B55" s="48" t="s">
        <v>278</v>
      </c>
      <c r="C55" s="77"/>
      <c r="D55" s="77"/>
      <c r="E55" s="77"/>
      <c r="F55" s="77"/>
    </row>
    <row r="56" spans="1:6" ht="15" customHeight="1">
      <c r="A56" s="51" t="s">
        <v>411</v>
      </c>
      <c r="B56" s="48" t="s">
        <v>279</v>
      </c>
      <c r="C56" s="77"/>
      <c r="D56" s="77"/>
      <c r="E56" s="77"/>
      <c r="F56" s="77"/>
    </row>
    <row r="57" spans="1:6" ht="15" customHeight="1">
      <c r="A57" s="51" t="s">
        <v>280</v>
      </c>
      <c r="B57" s="48" t="s">
        <v>281</v>
      </c>
      <c r="C57" s="77"/>
      <c r="D57" s="77"/>
      <c r="E57" s="77"/>
      <c r="F57" s="77"/>
    </row>
    <row r="58" spans="1:6" ht="15" customHeight="1">
      <c r="A58" s="51" t="s">
        <v>412</v>
      </c>
      <c r="B58" s="48" t="s">
        <v>282</v>
      </c>
      <c r="C58" s="77"/>
      <c r="D58" s="77"/>
      <c r="E58" s="77"/>
      <c r="F58" s="77"/>
    </row>
    <row r="59" spans="1:6" ht="15" customHeight="1">
      <c r="A59" s="51" t="s">
        <v>283</v>
      </c>
      <c r="B59" s="48" t="s">
        <v>284</v>
      </c>
      <c r="C59" s="77"/>
      <c r="D59" s="77"/>
      <c r="E59" s="77"/>
      <c r="F59" s="77"/>
    </row>
    <row r="60" spans="1:6" ht="15" customHeight="1">
      <c r="A60" s="49" t="s">
        <v>433</v>
      </c>
      <c r="B60" s="57" t="s">
        <v>285</v>
      </c>
      <c r="C60" s="77"/>
      <c r="D60" s="77"/>
      <c r="E60" s="77"/>
      <c r="F60" s="77"/>
    </row>
    <row r="61" spans="1:6" ht="15" customHeight="1">
      <c r="A61" s="51" t="s">
        <v>291</v>
      </c>
      <c r="B61" s="48" t="s">
        <v>292</v>
      </c>
      <c r="C61" s="77"/>
      <c r="D61" s="77"/>
      <c r="E61" s="77"/>
      <c r="F61" s="77"/>
    </row>
    <row r="62" spans="1:6" ht="15" customHeight="1">
      <c r="A62" s="44" t="s">
        <v>415</v>
      </c>
      <c r="B62" s="48" t="s">
        <v>293</v>
      </c>
      <c r="C62" s="77"/>
      <c r="D62" s="77"/>
      <c r="E62" s="77"/>
      <c r="F62" s="77"/>
    </row>
    <row r="63" spans="1:6" ht="15" customHeight="1">
      <c r="A63" s="51" t="s">
        <v>416</v>
      </c>
      <c r="B63" s="48" t="s">
        <v>294</v>
      </c>
      <c r="C63" s="77"/>
      <c r="D63" s="77"/>
      <c r="E63" s="77"/>
      <c r="F63" s="77"/>
    </row>
    <row r="64" spans="1:6" ht="15" customHeight="1">
      <c r="A64" s="49" t="s">
        <v>1</v>
      </c>
      <c r="B64" s="57" t="s">
        <v>295</v>
      </c>
      <c r="C64" s="77"/>
      <c r="D64" s="77"/>
      <c r="E64" s="77"/>
      <c r="F64" s="77"/>
    </row>
    <row r="65" spans="1:6" ht="15" customHeight="1">
      <c r="A65" s="25" t="s">
        <v>9</v>
      </c>
      <c r="B65" s="87"/>
      <c r="C65" s="77"/>
      <c r="D65" s="77"/>
      <c r="E65" s="77"/>
      <c r="F65" s="77"/>
    </row>
    <row r="66" spans="1:6" ht="15.75">
      <c r="A66" s="72" t="s">
        <v>0</v>
      </c>
      <c r="B66" s="26" t="s">
        <v>296</v>
      </c>
      <c r="C66" s="86">
        <f>SUM(C18+C32++C43+C47+C54+C60+C64)</f>
        <v>4577990</v>
      </c>
      <c r="D66" s="86">
        <f>SUM(D18+D32++D43+D47+D54+D60+D64)</f>
        <v>0</v>
      </c>
      <c r="E66" s="86">
        <f>SUM(E18+E32++E43+E47+E54+E60+E64)</f>
        <v>0</v>
      </c>
      <c r="F66" s="86">
        <f>SUM(F18+F32++F43+F47+F54+F60+F64)</f>
        <v>4577990</v>
      </c>
    </row>
    <row r="67" spans="1:6" ht="15.75">
      <c r="A67" s="73" t="s">
        <v>18</v>
      </c>
      <c r="B67" s="74"/>
      <c r="C67" s="78">
        <v>4577990</v>
      </c>
      <c r="D67" s="78"/>
      <c r="E67" s="78"/>
      <c r="F67" s="78">
        <v>4577990</v>
      </c>
    </row>
    <row r="68" spans="1:6" ht="15.75">
      <c r="A68" s="73" t="s">
        <v>19</v>
      </c>
      <c r="B68" s="74"/>
      <c r="C68" s="77"/>
      <c r="D68" s="77"/>
      <c r="E68" s="77"/>
      <c r="F68" s="77"/>
    </row>
    <row r="69" spans="1:6" ht="15.75">
      <c r="A69" s="63" t="s">
        <v>418</v>
      </c>
      <c r="B69" s="44" t="s">
        <v>297</v>
      </c>
      <c r="C69" s="77"/>
      <c r="D69" s="77"/>
      <c r="E69" s="77"/>
      <c r="F69" s="77"/>
    </row>
    <row r="70" spans="1:6" ht="15.75">
      <c r="A70" s="51" t="s">
        <v>298</v>
      </c>
      <c r="B70" s="44" t="s">
        <v>299</v>
      </c>
      <c r="C70" s="77"/>
      <c r="D70" s="77"/>
      <c r="E70" s="77"/>
      <c r="F70" s="77"/>
    </row>
    <row r="71" spans="1:6" ht="15.75">
      <c r="A71" s="63" t="s">
        <v>419</v>
      </c>
      <c r="B71" s="44" t="s">
        <v>300</v>
      </c>
      <c r="C71" s="77"/>
      <c r="D71" s="77"/>
      <c r="E71" s="77"/>
      <c r="F71" s="77"/>
    </row>
    <row r="72" spans="1:6" ht="15.75">
      <c r="A72" s="53" t="s">
        <v>2</v>
      </c>
      <c r="B72" s="49" t="s">
        <v>301</v>
      </c>
      <c r="C72" s="77"/>
      <c r="D72" s="77"/>
      <c r="E72" s="77"/>
      <c r="F72" s="77"/>
    </row>
    <row r="73" spans="1:6" ht="15.75">
      <c r="A73" s="51" t="s">
        <v>420</v>
      </c>
      <c r="B73" s="44" t="s">
        <v>302</v>
      </c>
      <c r="C73" s="77"/>
      <c r="D73" s="77"/>
      <c r="E73" s="77"/>
      <c r="F73" s="77"/>
    </row>
    <row r="74" spans="1:6" ht="15.75">
      <c r="A74" s="63" t="s">
        <v>303</v>
      </c>
      <c r="B74" s="44" t="s">
        <v>304</v>
      </c>
      <c r="C74" s="77"/>
      <c r="D74" s="77"/>
      <c r="E74" s="77"/>
      <c r="F74" s="77"/>
    </row>
    <row r="75" spans="1:6" ht="15.75">
      <c r="A75" s="51" t="s">
        <v>421</v>
      </c>
      <c r="B75" s="44" t="s">
        <v>305</v>
      </c>
      <c r="C75" s="77"/>
      <c r="D75" s="77"/>
      <c r="E75" s="77"/>
      <c r="F75" s="77"/>
    </row>
    <row r="76" spans="1:6" ht="15.75">
      <c r="A76" s="63" t="s">
        <v>306</v>
      </c>
      <c r="B76" s="44" t="s">
        <v>307</v>
      </c>
      <c r="C76" s="77"/>
      <c r="D76" s="77"/>
      <c r="E76" s="77"/>
      <c r="F76" s="77"/>
    </row>
    <row r="77" spans="1:6" ht="15.75">
      <c r="A77" s="67" t="s">
        <v>3</v>
      </c>
      <c r="B77" s="49" t="s">
        <v>308</v>
      </c>
      <c r="C77" s="77"/>
      <c r="D77" s="77"/>
      <c r="E77" s="77"/>
      <c r="F77" s="77"/>
    </row>
    <row r="78" spans="1:6" ht="15.75">
      <c r="A78" s="44" t="s">
        <v>16</v>
      </c>
      <c r="B78" s="44" t="s">
        <v>309</v>
      </c>
      <c r="C78" s="85">
        <v>2504986</v>
      </c>
      <c r="D78" s="85"/>
      <c r="E78" s="85"/>
      <c r="F78" s="85">
        <f>SUM(C78:E78)</f>
        <v>2504986</v>
      </c>
    </row>
    <row r="79" spans="1:6" ht="15.75">
      <c r="A79" s="44" t="s">
        <v>17</v>
      </c>
      <c r="B79" s="44" t="s">
        <v>309</v>
      </c>
      <c r="C79" s="85"/>
      <c r="D79" s="85"/>
      <c r="E79" s="85"/>
      <c r="F79" s="85"/>
    </row>
    <row r="80" spans="1:6" ht="15.75">
      <c r="A80" s="44" t="s">
        <v>14</v>
      </c>
      <c r="B80" s="44" t="s">
        <v>310</v>
      </c>
      <c r="C80" s="85"/>
      <c r="D80" s="85"/>
      <c r="E80" s="85"/>
      <c r="F80" s="85"/>
    </row>
    <row r="81" spans="1:6" ht="15.75">
      <c r="A81" s="44" t="s">
        <v>15</v>
      </c>
      <c r="B81" s="44" t="s">
        <v>310</v>
      </c>
      <c r="C81" s="85"/>
      <c r="D81" s="85"/>
      <c r="E81" s="85"/>
      <c r="F81" s="85"/>
    </row>
    <row r="82" spans="1:6" ht="15.75">
      <c r="A82" s="49" t="s">
        <v>4</v>
      </c>
      <c r="B82" s="49" t="s">
        <v>311</v>
      </c>
      <c r="C82" s="86">
        <f>SUM(C78:C81)</f>
        <v>2504986</v>
      </c>
      <c r="D82" s="86">
        <f>SUM(D78:D81)</f>
        <v>0</v>
      </c>
      <c r="E82" s="86"/>
      <c r="F82" s="86">
        <f>SUM(C82:E82)</f>
        <v>2504986</v>
      </c>
    </row>
    <row r="83" spans="1:6" ht="15.75">
      <c r="A83" s="63" t="s">
        <v>312</v>
      </c>
      <c r="B83" s="44" t="s">
        <v>313</v>
      </c>
      <c r="C83" s="85"/>
      <c r="D83" s="85"/>
      <c r="E83" s="85"/>
      <c r="F83" s="85"/>
    </row>
    <row r="84" spans="1:6" ht="15.75">
      <c r="A84" s="63" t="s">
        <v>314</v>
      </c>
      <c r="B84" s="44" t="s">
        <v>315</v>
      </c>
      <c r="C84" s="85"/>
      <c r="D84" s="85"/>
      <c r="E84" s="85"/>
      <c r="F84" s="85"/>
    </row>
    <row r="85" spans="1:6" ht="15.75">
      <c r="A85" s="63" t="s">
        <v>316</v>
      </c>
      <c r="B85" s="44" t="s">
        <v>317</v>
      </c>
      <c r="C85" s="85">
        <v>63714850</v>
      </c>
      <c r="D85" s="85"/>
      <c r="E85" s="85"/>
      <c r="F85" s="85">
        <f>SUM(C85:E85)</f>
        <v>63714850</v>
      </c>
    </row>
    <row r="86" spans="1:6" ht="15.75">
      <c r="A86" s="63" t="s">
        <v>318</v>
      </c>
      <c r="B86" s="44" t="s">
        <v>319</v>
      </c>
      <c r="C86" s="85"/>
      <c r="D86" s="85"/>
      <c r="E86" s="85"/>
      <c r="F86" s="85"/>
    </row>
    <row r="87" spans="1:6" ht="15.75">
      <c r="A87" s="51" t="s">
        <v>422</v>
      </c>
      <c r="B87" s="44" t="s">
        <v>320</v>
      </c>
      <c r="C87" s="85"/>
      <c r="D87" s="85"/>
      <c r="E87" s="85"/>
      <c r="F87" s="85"/>
    </row>
    <row r="88" spans="1:6" ht="15.75">
      <c r="A88" s="53" t="s">
        <v>5</v>
      </c>
      <c r="B88" s="49" t="s">
        <v>321</v>
      </c>
      <c r="C88" s="86">
        <f>SUM(C82+C85)</f>
        <v>66219836</v>
      </c>
      <c r="D88" s="86">
        <f>SUM(D82)</f>
        <v>0</v>
      </c>
      <c r="E88" s="86"/>
      <c r="F88" s="86">
        <f>SUM(C88:E88)</f>
        <v>66219836</v>
      </c>
    </row>
    <row r="89" spans="1:6" ht="15.75">
      <c r="A89" s="51" t="s">
        <v>322</v>
      </c>
      <c r="B89" s="44" t="s">
        <v>323</v>
      </c>
      <c r="C89" s="85"/>
      <c r="D89" s="85"/>
      <c r="E89" s="85"/>
      <c r="F89" s="85"/>
    </row>
    <row r="90" spans="1:6" ht="15.75">
      <c r="A90" s="51" t="s">
        <v>324</v>
      </c>
      <c r="B90" s="44" t="s">
        <v>325</v>
      </c>
      <c r="C90" s="85"/>
      <c r="D90" s="85"/>
      <c r="E90" s="85"/>
      <c r="F90" s="85"/>
    </row>
    <row r="91" spans="1:6" ht="15.75">
      <c r="A91" s="63" t="s">
        <v>326</v>
      </c>
      <c r="B91" s="44" t="s">
        <v>327</v>
      </c>
      <c r="C91" s="85"/>
      <c r="D91" s="85"/>
      <c r="E91" s="85"/>
      <c r="F91" s="85"/>
    </row>
    <row r="92" spans="1:6" ht="15.75">
      <c r="A92" s="63" t="s">
        <v>423</v>
      </c>
      <c r="B92" s="44" t="s">
        <v>328</v>
      </c>
      <c r="C92" s="85"/>
      <c r="D92" s="85"/>
      <c r="E92" s="85"/>
      <c r="F92" s="85"/>
    </row>
    <row r="93" spans="1:6" ht="15.75">
      <c r="A93" s="67" t="s">
        <v>6</v>
      </c>
      <c r="B93" s="49" t="s">
        <v>329</v>
      </c>
      <c r="C93" s="85"/>
      <c r="D93" s="85"/>
      <c r="E93" s="85"/>
      <c r="F93" s="85"/>
    </row>
    <row r="94" spans="1:6" ht="15.75">
      <c r="A94" s="53" t="s">
        <v>330</v>
      </c>
      <c r="B94" s="49" t="s">
        <v>331</v>
      </c>
      <c r="C94" s="85"/>
      <c r="D94" s="85"/>
      <c r="E94" s="85"/>
      <c r="F94" s="85"/>
    </row>
    <row r="95" spans="1:6" ht="15.75">
      <c r="A95" s="28" t="s">
        <v>7</v>
      </c>
      <c r="B95" s="29" t="s">
        <v>332</v>
      </c>
      <c r="C95" s="86">
        <f>SUM(C82+C85)</f>
        <v>66219836</v>
      </c>
      <c r="D95" s="86">
        <f>SUM(D82)</f>
        <v>0</v>
      </c>
      <c r="E95" s="86"/>
      <c r="F95" s="86">
        <f>SUM(C95:E95)</f>
        <v>66219836</v>
      </c>
    </row>
    <row r="96" spans="1:6" ht="15.75">
      <c r="A96" s="30" t="s">
        <v>425</v>
      </c>
      <c r="B96" s="31"/>
      <c r="C96" s="86">
        <f>SUM(C95+C66)</f>
        <v>70797826</v>
      </c>
      <c r="D96" s="86">
        <f>SUM(D66+D95)</f>
        <v>0</v>
      </c>
      <c r="E96" s="86"/>
      <c r="F96" s="86">
        <f>SUM(C96:E96)</f>
        <v>70797826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1" fitToWidth="1" horizontalDpi="600" verticalDpi="600" orientation="portrait" paperSize="9" scale="49" r:id="rId1"/>
  <headerFooter>
    <oddHeader>&amp;R
2. melléklet az 1/2018. (II.16.)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view="pageLayout" workbookViewId="0" topLeftCell="A22">
      <selection activeCell="D79" sqref="D79"/>
    </sheetView>
  </sheetViews>
  <sheetFormatPr defaultColWidth="9.140625" defaultRowHeight="15"/>
  <cols>
    <col min="1" max="1" width="105.140625" style="32" customWidth="1"/>
    <col min="2" max="2" width="9.140625" style="32" customWidth="1"/>
    <col min="3" max="3" width="15.57421875" style="32" customWidth="1"/>
    <col min="4" max="4" width="16.28125" style="32" customWidth="1"/>
    <col min="5" max="5" width="17.140625" style="32" customWidth="1"/>
    <col min="6" max="6" width="15.57421875" style="32" customWidth="1"/>
    <col min="7" max="16384" width="9.140625" style="32" customWidth="1"/>
  </cols>
  <sheetData>
    <row r="1" spans="1:6" ht="24" customHeight="1">
      <c r="A1" s="225" t="s">
        <v>456</v>
      </c>
      <c r="B1" s="226"/>
      <c r="C1" s="226"/>
      <c r="D1" s="226"/>
      <c r="E1" s="226"/>
      <c r="F1" s="227"/>
    </row>
    <row r="2" spans="1:6" ht="19.5" customHeight="1">
      <c r="A2" s="228" t="s">
        <v>445</v>
      </c>
      <c r="B2" s="226"/>
      <c r="C2" s="226"/>
      <c r="D2" s="226"/>
      <c r="E2" s="226"/>
      <c r="F2" s="227"/>
    </row>
    <row r="3" ht="15.75">
      <c r="A3" s="33"/>
    </row>
    <row r="4" spans="1:6" ht="15.75">
      <c r="A4" s="84" t="s">
        <v>146</v>
      </c>
      <c r="F4" s="32" t="s">
        <v>437</v>
      </c>
    </row>
    <row r="5" spans="1:6" ht="47.25">
      <c r="A5" s="35" t="s">
        <v>46</v>
      </c>
      <c r="B5" s="36" t="s">
        <v>47</v>
      </c>
      <c r="C5" s="75" t="s">
        <v>11</v>
      </c>
      <c r="D5" s="75" t="s">
        <v>12</v>
      </c>
      <c r="E5" s="75" t="s">
        <v>13</v>
      </c>
      <c r="F5" s="76" t="s">
        <v>43</v>
      </c>
    </row>
    <row r="6" spans="1:6" ht="15.75">
      <c r="A6" s="39" t="s">
        <v>48</v>
      </c>
      <c r="B6" s="40" t="s">
        <v>49</v>
      </c>
      <c r="C6" s="88">
        <v>44106500</v>
      </c>
      <c r="D6" s="88"/>
      <c r="E6" s="88"/>
      <c r="F6" s="85">
        <v>44106500</v>
      </c>
    </row>
    <row r="7" spans="1:6" ht="15.75">
      <c r="A7" s="39" t="s">
        <v>50</v>
      </c>
      <c r="B7" s="42" t="s">
        <v>51</v>
      </c>
      <c r="C7" s="88"/>
      <c r="D7" s="88"/>
      <c r="E7" s="88"/>
      <c r="F7" s="85"/>
    </row>
    <row r="8" spans="1:6" ht="15.75">
      <c r="A8" s="39" t="s">
        <v>52</v>
      </c>
      <c r="B8" s="42" t="s">
        <v>53</v>
      </c>
      <c r="C8" s="88"/>
      <c r="D8" s="88"/>
      <c r="E8" s="88"/>
      <c r="F8" s="85"/>
    </row>
    <row r="9" spans="1:6" ht="15.75">
      <c r="A9" s="43" t="s">
        <v>54</v>
      </c>
      <c r="B9" s="42" t="s">
        <v>55</v>
      </c>
      <c r="C9" s="88"/>
      <c r="D9" s="88"/>
      <c r="E9" s="88"/>
      <c r="F9" s="85"/>
    </row>
    <row r="10" spans="1:6" ht="15.75">
      <c r="A10" s="43" t="s">
        <v>56</v>
      </c>
      <c r="B10" s="42" t="s">
        <v>57</v>
      </c>
      <c r="C10" s="88"/>
      <c r="D10" s="88"/>
      <c r="E10" s="88"/>
      <c r="F10" s="85"/>
    </row>
    <row r="11" spans="1:6" ht="15.75">
      <c r="A11" s="43" t="s">
        <v>58</v>
      </c>
      <c r="B11" s="42" t="s">
        <v>59</v>
      </c>
      <c r="C11" s="88">
        <v>2131000</v>
      </c>
      <c r="D11" s="88"/>
      <c r="E11" s="88"/>
      <c r="F11" s="85">
        <v>2131000</v>
      </c>
    </row>
    <row r="12" spans="1:6" ht="15.75">
      <c r="A12" s="43" t="s">
        <v>60</v>
      </c>
      <c r="B12" s="42" t="s">
        <v>61</v>
      </c>
      <c r="C12" s="88">
        <v>1938108</v>
      </c>
      <c r="D12" s="88"/>
      <c r="E12" s="88"/>
      <c r="F12" s="85">
        <v>1938108</v>
      </c>
    </row>
    <row r="13" spans="1:6" ht="15.75">
      <c r="A13" s="43" t="s">
        <v>62</v>
      </c>
      <c r="B13" s="42" t="s">
        <v>63</v>
      </c>
      <c r="C13" s="88"/>
      <c r="D13" s="88"/>
      <c r="E13" s="88"/>
      <c r="F13" s="85"/>
    </row>
    <row r="14" spans="1:6" ht="15.75">
      <c r="A14" s="44" t="s">
        <v>64</v>
      </c>
      <c r="B14" s="42" t="s">
        <v>65</v>
      </c>
      <c r="C14" s="88">
        <v>700000</v>
      </c>
      <c r="D14" s="88"/>
      <c r="E14" s="88"/>
      <c r="F14" s="85">
        <v>700000</v>
      </c>
    </row>
    <row r="15" spans="1:6" ht="15.75">
      <c r="A15" s="44" t="s">
        <v>66</v>
      </c>
      <c r="B15" s="42" t="s">
        <v>67</v>
      </c>
      <c r="C15" s="88"/>
      <c r="D15" s="88"/>
      <c r="E15" s="88"/>
      <c r="F15" s="85"/>
    </row>
    <row r="16" spans="1:6" ht="15.75">
      <c r="A16" s="44" t="s">
        <v>68</v>
      </c>
      <c r="B16" s="42" t="s">
        <v>69</v>
      </c>
      <c r="C16" s="88"/>
      <c r="D16" s="88"/>
      <c r="E16" s="88"/>
      <c r="F16" s="85"/>
    </row>
    <row r="17" spans="1:6" ht="15.75">
      <c r="A17" s="44" t="s">
        <v>70</v>
      </c>
      <c r="B17" s="42" t="s">
        <v>71</v>
      </c>
      <c r="C17" s="88"/>
      <c r="D17" s="88"/>
      <c r="E17" s="88"/>
      <c r="F17" s="85"/>
    </row>
    <row r="18" spans="1:6" ht="15.75">
      <c r="A18" s="44" t="s">
        <v>354</v>
      </c>
      <c r="B18" s="42" t="s">
        <v>72</v>
      </c>
      <c r="C18" s="88"/>
      <c r="D18" s="88"/>
      <c r="E18" s="88"/>
      <c r="F18" s="85"/>
    </row>
    <row r="19" spans="1:6" ht="15.75">
      <c r="A19" s="45" t="s">
        <v>333</v>
      </c>
      <c r="B19" s="46" t="s">
        <v>73</v>
      </c>
      <c r="C19" s="89">
        <f>SUM(C6:C18)</f>
        <v>48875608</v>
      </c>
      <c r="D19" s="89">
        <f>SUM(D6:D18)</f>
        <v>0</v>
      </c>
      <c r="E19" s="89">
        <f>SUM(E6:E18)</f>
        <v>0</v>
      </c>
      <c r="F19" s="89">
        <f>SUM(F6:F18)</f>
        <v>48875608</v>
      </c>
    </row>
    <row r="20" spans="1:6" ht="15.75">
      <c r="A20" s="44" t="s">
        <v>74</v>
      </c>
      <c r="B20" s="42" t="s">
        <v>75</v>
      </c>
      <c r="C20" s="88"/>
      <c r="D20" s="88"/>
      <c r="E20" s="88"/>
      <c r="F20" s="85"/>
    </row>
    <row r="21" spans="1:6" ht="15.75">
      <c r="A21" s="44" t="s">
        <v>76</v>
      </c>
      <c r="B21" s="42" t="s">
        <v>77</v>
      </c>
      <c r="C21" s="88"/>
      <c r="D21" s="88"/>
      <c r="E21" s="88"/>
      <c r="F21" s="85"/>
    </row>
    <row r="22" spans="1:6" ht="15.75">
      <c r="A22" s="48" t="s">
        <v>78</v>
      </c>
      <c r="B22" s="42" t="s">
        <v>79</v>
      </c>
      <c r="C22" s="88"/>
      <c r="D22" s="88"/>
      <c r="E22" s="88"/>
      <c r="F22" s="85"/>
    </row>
    <row r="23" spans="1:6" ht="15.75">
      <c r="A23" s="49" t="s">
        <v>334</v>
      </c>
      <c r="B23" s="46" t="s">
        <v>80</v>
      </c>
      <c r="C23" s="89">
        <f>SUM(C20:C22)</f>
        <v>0</v>
      </c>
      <c r="D23" s="89"/>
      <c r="E23" s="89"/>
      <c r="F23" s="86"/>
    </row>
    <row r="24" spans="1:6" ht="15.75">
      <c r="A24" s="45" t="s">
        <v>384</v>
      </c>
      <c r="B24" s="46" t="s">
        <v>81</v>
      </c>
      <c r="C24" s="89">
        <f>SUM(C23,C19)</f>
        <v>48875608</v>
      </c>
      <c r="D24" s="89">
        <f>SUM(D23,D19)</f>
        <v>0</v>
      </c>
      <c r="E24" s="89">
        <f>SUM(E23,E19)</f>
        <v>0</v>
      </c>
      <c r="F24" s="89">
        <f>SUM(F23,F19)</f>
        <v>48875608</v>
      </c>
    </row>
    <row r="25" spans="1:6" ht="15.75">
      <c r="A25" s="49" t="s">
        <v>355</v>
      </c>
      <c r="B25" s="46" t="s">
        <v>82</v>
      </c>
      <c r="C25" s="89">
        <v>9805553</v>
      </c>
      <c r="D25" s="89"/>
      <c r="E25" s="89"/>
      <c r="F25" s="86">
        <v>9805553</v>
      </c>
    </row>
    <row r="26" spans="1:6" ht="15.75">
      <c r="A26" s="44" t="s">
        <v>83</v>
      </c>
      <c r="B26" s="42" t="s">
        <v>84</v>
      </c>
      <c r="C26" s="88">
        <v>100000</v>
      </c>
      <c r="D26" s="88"/>
      <c r="E26" s="88"/>
      <c r="F26" s="85">
        <v>100000</v>
      </c>
    </row>
    <row r="27" spans="1:6" ht="15.75">
      <c r="A27" s="44" t="s">
        <v>85</v>
      </c>
      <c r="B27" s="42" t="s">
        <v>86</v>
      </c>
      <c r="C27" s="88">
        <v>1556508</v>
      </c>
      <c r="D27" s="88"/>
      <c r="E27" s="88"/>
      <c r="F27" s="85">
        <v>1556508</v>
      </c>
    </row>
    <row r="28" spans="1:6" ht="15.75">
      <c r="A28" s="44" t="s">
        <v>87</v>
      </c>
      <c r="B28" s="42" t="s">
        <v>88</v>
      </c>
      <c r="C28" s="88"/>
      <c r="D28" s="88"/>
      <c r="E28" s="88"/>
      <c r="F28" s="85"/>
    </row>
    <row r="29" spans="1:6" ht="15.75">
      <c r="A29" s="49" t="s">
        <v>335</v>
      </c>
      <c r="B29" s="46" t="s">
        <v>89</v>
      </c>
      <c r="C29" s="89">
        <f>SUM(C26:C28)</f>
        <v>1656508</v>
      </c>
      <c r="D29" s="89">
        <f>SUM(D26:D28)</f>
        <v>0</v>
      </c>
      <c r="E29" s="89">
        <f>SUM(E26:E28)</f>
        <v>0</v>
      </c>
      <c r="F29" s="89">
        <f>SUM(F26:F28)</f>
        <v>1656508</v>
      </c>
    </row>
    <row r="30" spans="1:6" ht="15.75">
      <c r="A30" s="44" t="s">
        <v>90</v>
      </c>
      <c r="B30" s="42" t="s">
        <v>91</v>
      </c>
      <c r="C30" s="88">
        <v>950000</v>
      </c>
      <c r="D30" s="88"/>
      <c r="E30" s="88"/>
      <c r="F30" s="85">
        <v>950000</v>
      </c>
    </row>
    <row r="31" spans="1:6" ht="15.75">
      <c r="A31" s="44" t="s">
        <v>92</v>
      </c>
      <c r="B31" s="42" t="s">
        <v>93</v>
      </c>
      <c r="C31" s="88">
        <v>680000</v>
      </c>
      <c r="D31" s="88"/>
      <c r="E31" s="88"/>
      <c r="F31" s="85">
        <v>680000</v>
      </c>
    </row>
    <row r="32" spans="1:6" ht="15" customHeight="1">
      <c r="A32" s="49" t="s">
        <v>385</v>
      </c>
      <c r="B32" s="46" t="s">
        <v>94</v>
      </c>
      <c r="C32" s="89">
        <f>SUM(C30:C31)</f>
        <v>1630000</v>
      </c>
      <c r="D32" s="89">
        <f>SUM(D30:D31)</f>
        <v>0</v>
      </c>
      <c r="E32" s="89">
        <f>SUM(E30:E31)</f>
        <v>0</v>
      </c>
      <c r="F32" s="89">
        <f>SUM(F30:F31)</f>
        <v>1630000</v>
      </c>
    </row>
    <row r="33" spans="1:6" ht="15.75">
      <c r="A33" s="44" t="s">
        <v>95</v>
      </c>
      <c r="B33" s="42" t="s">
        <v>96</v>
      </c>
      <c r="C33" s="88">
        <v>1700000</v>
      </c>
      <c r="D33" s="88"/>
      <c r="E33" s="88"/>
      <c r="F33" s="85">
        <v>1700000</v>
      </c>
    </row>
    <row r="34" spans="1:6" ht="15.75">
      <c r="A34" s="44" t="s">
        <v>97</v>
      </c>
      <c r="B34" s="42" t="s">
        <v>98</v>
      </c>
      <c r="C34" s="88"/>
      <c r="D34" s="88"/>
      <c r="E34" s="88"/>
      <c r="F34" s="85"/>
    </row>
    <row r="35" spans="1:6" ht="15.75">
      <c r="A35" s="44" t="s">
        <v>356</v>
      </c>
      <c r="B35" s="42" t="s">
        <v>99</v>
      </c>
      <c r="C35" s="88"/>
      <c r="D35" s="88"/>
      <c r="E35" s="88"/>
      <c r="F35" s="85"/>
    </row>
    <row r="36" spans="1:6" ht="15.75">
      <c r="A36" s="44" t="s">
        <v>100</v>
      </c>
      <c r="B36" s="42" t="s">
        <v>101</v>
      </c>
      <c r="C36" s="88">
        <v>30000</v>
      </c>
      <c r="D36" s="88"/>
      <c r="E36" s="88"/>
      <c r="F36" s="85">
        <v>30000</v>
      </c>
    </row>
    <row r="37" spans="1:6" ht="15.75">
      <c r="A37" s="50" t="s">
        <v>357</v>
      </c>
      <c r="B37" s="42" t="s">
        <v>102</v>
      </c>
      <c r="C37" s="88"/>
      <c r="D37" s="88"/>
      <c r="E37" s="88"/>
      <c r="F37" s="85"/>
    </row>
    <row r="38" spans="1:6" ht="15.75">
      <c r="A38" s="48" t="s">
        <v>103</v>
      </c>
      <c r="B38" s="42" t="s">
        <v>104</v>
      </c>
      <c r="C38" s="88">
        <v>2872000</v>
      </c>
      <c r="D38" s="88"/>
      <c r="E38" s="88"/>
      <c r="F38" s="85">
        <v>2872000</v>
      </c>
    </row>
    <row r="39" spans="1:6" ht="15.75">
      <c r="A39" s="44" t="s">
        <v>358</v>
      </c>
      <c r="B39" s="42" t="s">
        <v>105</v>
      </c>
      <c r="C39" s="88">
        <v>650000</v>
      </c>
      <c r="D39" s="88"/>
      <c r="E39" s="88"/>
      <c r="F39" s="85">
        <v>650000</v>
      </c>
    </row>
    <row r="40" spans="1:6" ht="15.75">
      <c r="A40" s="49" t="s">
        <v>336</v>
      </c>
      <c r="B40" s="46" t="s">
        <v>106</v>
      </c>
      <c r="C40" s="89">
        <f>SUM(C33:C39)</f>
        <v>5252000</v>
      </c>
      <c r="D40" s="89">
        <f>SUM(D33:D39)</f>
        <v>0</v>
      </c>
      <c r="E40" s="89">
        <f>SUM(E33:E39)</f>
        <v>0</v>
      </c>
      <c r="F40" s="89">
        <f>SUM(F33:F39)</f>
        <v>5252000</v>
      </c>
    </row>
    <row r="41" spans="1:6" ht="15.75">
      <c r="A41" s="44" t="s">
        <v>107</v>
      </c>
      <c r="B41" s="42" t="s">
        <v>108</v>
      </c>
      <c r="C41" s="88">
        <v>1540000</v>
      </c>
      <c r="D41" s="88"/>
      <c r="E41" s="88"/>
      <c r="F41" s="85">
        <v>1540000</v>
      </c>
    </row>
    <row r="42" spans="1:6" ht="15.75">
      <c r="A42" s="44" t="s">
        <v>109</v>
      </c>
      <c r="B42" s="42" t="s">
        <v>110</v>
      </c>
      <c r="C42" s="88"/>
      <c r="D42" s="88"/>
      <c r="E42" s="88"/>
      <c r="F42" s="85"/>
    </row>
    <row r="43" spans="1:6" ht="15.75">
      <c r="A43" s="49" t="s">
        <v>337</v>
      </c>
      <c r="B43" s="46" t="s">
        <v>111</v>
      </c>
      <c r="C43" s="89">
        <f>SUM(C41:C42)</f>
        <v>1540000</v>
      </c>
      <c r="D43" s="89">
        <f>SUM(D41:D42)</f>
        <v>0</v>
      </c>
      <c r="E43" s="89">
        <f>SUM(E41:E42)</f>
        <v>0</v>
      </c>
      <c r="F43" s="89">
        <f>SUM(F41:F42)</f>
        <v>1540000</v>
      </c>
    </row>
    <row r="44" spans="1:6" ht="15.75">
      <c r="A44" s="44" t="s">
        <v>112</v>
      </c>
      <c r="B44" s="42" t="s">
        <v>113</v>
      </c>
      <c r="C44" s="88">
        <v>2038157</v>
      </c>
      <c r="D44" s="88"/>
      <c r="E44" s="88"/>
      <c r="F44" s="85">
        <v>2038157</v>
      </c>
    </row>
    <row r="45" spans="1:6" ht="15.75">
      <c r="A45" s="44" t="s">
        <v>114</v>
      </c>
      <c r="B45" s="42" t="s">
        <v>115</v>
      </c>
      <c r="C45" s="88"/>
      <c r="D45" s="88"/>
      <c r="E45" s="88"/>
      <c r="F45" s="85"/>
    </row>
    <row r="46" spans="1:6" ht="15.75">
      <c r="A46" s="44" t="s">
        <v>359</v>
      </c>
      <c r="B46" s="42" t="s">
        <v>116</v>
      </c>
      <c r="C46" s="88"/>
      <c r="D46" s="88"/>
      <c r="E46" s="88"/>
      <c r="F46" s="85"/>
    </row>
    <row r="47" spans="1:6" ht="15.75">
      <c r="A47" s="44" t="s">
        <v>360</v>
      </c>
      <c r="B47" s="42" t="s">
        <v>117</v>
      </c>
      <c r="C47" s="88"/>
      <c r="D47" s="88"/>
      <c r="E47" s="88"/>
      <c r="F47" s="85"/>
    </row>
    <row r="48" spans="1:6" ht="15.75">
      <c r="A48" s="44" t="s">
        <v>118</v>
      </c>
      <c r="B48" s="42" t="s">
        <v>119</v>
      </c>
      <c r="C48" s="88"/>
      <c r="D48" s="88"/>
      <c r="E48" s="88"/>
      <c r="F48" s="85"/>
    </row>
    <row r="49" spans="1:6" ht="15.75">
      <c r="A49" s="49" t="s">
        <v>338</v>
      </c>
      <c r="B49" s="46" t="s">
        <v>120</v>
      </c>
      <c r="C49" s="89">
        <f>SUM(C44:C48)</f>
        <v>2038157</v>
      </c>
      <c r="D49" s="89">
        <f>SUM(D44:D48)</f>
        <v>0</v>
      </c>
      <c r="E49" s="89">
        <f>SUM(E44:E48)</f>
        <v>0</v>
      </c>
      <c r="F49" s="89">
        <f>SUM(F44:F48)</f>
        <v>2038157</v>
      </c>
    </row>
    <row r="50" spans="1:6" ht="15.75">
      <c r="A50" s="49" t="s">
        <v>339</v>
      </c>
      <c r="B50" s="46" t="s">
        <v>121</v>
      </c>
      <c r="C50" s="89">
        <f>SUM(C29+C32+C40+C43+C49)</f>
        <v>12116665</v>
      </c>
      <c r="D50" s="89">
        <f>SUM(D29+D32+D40+D43+D49)</f>
        <v>0</v>
      </c>
      <c r="E50" s="89">
        <f>SUM(E29+E32+E40+E43+E49)</f>
        <v>0</v>
      </c>
      <c r="F50" s="89">
        <f>SUM(F29+F32+F40+F43+F49)</f>
        <v>12116665</v>
      </c>
    </row>
    <row r="51" spans="1:6" ht="15.75">
      <c r="A51" s="51" t="s">
        <v>122</v>
      </c>
      <c r="B51" s="42" t="s">
        <v>123</v>
      </c>
      <c r="C51" s="88"/>
      <c r="D51" s="88"/>
      <c r="E51" s="88"/>
      <c r="F51" s="85"/>
    </row>
    <row r="52" spans="1:6" ht="15.75">
      <c r="A52" s="51" t="s">
        <v>340</v>
      </c>
      <c r="B52" s="42" t="s">
        <v>124</v>
      </c>
      <c r="C52" s="88"/>
      <c r="D52" s="88"/>
      <c r="E52" s="88"/>
      <c r="F52" s="85"/>
    </row>
    <row r="53" spans="1:6" ht="15.75">
      <c r="A53" s="52" t="s">
        <v>361</v>
      </c>
      <c r="B53" s="42" t="s">
        <v>125</v>
      </c>
      <c r="C53" s="88"/>
      <c r="D53" s="88"/>
      <c r="E53" s="88"/>
      <c r="F53" s="85"/>
    </row>
    <row r="54" spans="1:6" ht="15.75">
      <c r="A54" s="52" t="s">
        <v>362</v>
      </c>
      <c r="B54" s="42" t="s">
        <v>126</v>
      </c>
      <c r="C54" s="88"/>
      <c r="D54" s="88"/>
      <c r="E54" s="88"/>
      <c r="F54" s="85"/>
    </row>
    <row r="55" spans="1:6" ht="15.75">
      <c r="A55" s="52" t="s">
        <v>363</v>
      </c>
      <c r="B55" s="42" t="s">
        <v>127</v>
      </c>
      <c r="C55" s="88"/>
      <c r="D55" s="88"/>
      <c r="E55" s="88"/>
      <c r="F55" s="85"/>
    </row>
    <row r="56" spans="1:6" ht="15.75">
      <c r="A56" s="51" t="s">
        <v>364</v>
      </c>
      <c r="B56" s="42" t="s">
        <v>128</v>
      </c>
      <c r="C56" s="88"/>
      <c r="D56" s="88"/>
      <c r="E56" s="88"/>
      <c r="F56" s="85"/>
    </row>
    <row r="57" spans="1:6" ht="15.75">
      <c r="A57" s="51" t="s">
        <v>365</v>
      </c>
      <c r="B57" s="42" t="s">
        <v>129</v>
      </c>
      <c r="C57" s="88"/>
      <c r="D57" s="88"/>
      <c r="E57" s="88"/>
      <c r="F57" s="85"/>
    </row>
    <row r="58" spans="1:6" ht="15.75">
      <c r="A58" s="51" t="s">
        <v>366</v>
      </c>
      <c r="B58" s="42" t="s">
        <v>130</v>
      </c>
      <c r="C58" s="88"/>
      <c r="D58" s="88"/>
      <c r="E58" s="88"/>
      <c r="F58" s="85"/>
    </row>
    <row r="59" spans="1:6" ht="15.75">
      <c r="A59" s="53" t="s">
        <v>341</v>
      </c>
      <c r="B59" s="46" t="s">
        <v>131</v>
      </c>
      <c r="C59" s="88"/>
      <c r="D59" s="88"/>
      <c r="E59" s="88"/>
      <c r="F59" s="85"/>
    </row>
    <row r="60" spans="1:6" ht="15.75">
      <c r="A60" s="54" t="s">
        <v>367</v>
      </c>
      <c r="B60" s="42" t="s">
        <v>132</v>
      </c>
      <c r="C60" s="88"/>
      <c r="D60" s="88"/>
      <c r="E60" s="88"/>
      <c r="F60" s="85"/>
    </row>
    <row r="61" spans="1:6" ht="15.75">
      <c r="A61" s="54" t="s">
        <v>133</v>
      </c>
      <c r="B61" s="42" t="s">
        <v>134</v>
      </c>
      <c r="C61" s="88"/>
      <c r="D61" s="88"/>
      <c r="E61" s="88"/>
      <c r="F61" s="85"/>
    </row>
    <row r="62" spans="1:6" ht="15.75">
      <c r="A62" s="54" t="s">
        <v>135</v>
      </c>
      <c r="B62" s="42" t="s">
        <v>136</v>
      </c>
      <c r="C62" s="88"/>
      <c r="D62" s="88"/>
      <c r="E62" s="88"/>
      <c r="F62" s="85"/>
    </row>
    <row r="63" spans="1:6" ht="15.75">
      <c r="A63" s="54" t="s">
        <v>342</v>
      </c>
      <c r="B63" s="42" t="s">
        <v>137</v>
      </c>
      <c r="C63" s="88"/>
      <c r="D63" s="88"/>
      <c r="E63" s="88"/>
      <c r="F63" s="85"/>
    </row>
    <row r="64" spans="1:6" ht="15.75">
      <c r="A64" s="54" t="s">
        <v>368</v>
      </c>
      <c r="B64" s="42" t="s">
        <v>138</v>
      </c>
      <c r="C64" s="88"/>
      <c r="D64" s="88"/>
      <c r="E64" s="88"/>
      <c r="F64" s="85"/>
    </row>
    <row r="65" spans="1:6" ht="15.75">
      <c r="A65" s="54" t="s">
        <v>343</v>
      </c>
      <c r="B65" s="42" t="s">
        <v>139</v>
      </c>
      <c r="C65" s="88"/>
      <c r="D65" s="88"/>
      <c r="E65" s="88"/>
      <c r="F65" s="85"/>
    </row>
    <row r="66" spans="1:6" ht="15.75">
      <c r="A66" s="54" t="s">
        <v>369</v>
      </c>
      <c r="B66" s="42" t="s">
        <v>140</v>
      </c>
      <c r="C66" s="88"/>
      <c r="D66" s="88"/>
      <c r="E66" s="88"/>
      <c r="F66" s="85"/>
    </row>
    <row r="67" spans="1:6" ht="15.75">
      <c r="A67" s="54" t="s">
        <v>370</v>
      </c>
      <c r="B67" s="42" t="s">
        <v>141</v>
      </c>
      <c r="C67" s="88"/>
      <c r="D67" s="88"/>
      <c r="E67" s="88"/>
      <c r="F67" s="85"/>
    </row>
    <row r="68" spans="1:6" ht="15.75">
      <c r="A68" s="54" t="s">
        <v>142</v>
      </c>
      <c r="B68" s="42" t="s">
        <v>143</v>
      </c>
      <c r="C68" s="88"/>
      <c r="D68" s="88"/>
      <c r="E68" s="88"/>
      <c r="F68" s="85"/>
    </row>
    <row r="69" spans="1:6" ht="15.75">
      <c r="A69" s="55" t="s">
        <v>144</v>
      </c>
      <c r="B69" s="42" t="s">
        <v>145</v>
      </c>
      <c r="C69" s="88"/>
      <c r="D69" s="88"/>
      <c r="E69" s="88"/>
      <c r="F69" s="85"/>
    </row>
    <row r="70" spans="1:6" ht="15.75">
      <c r="A70" s="54" t="s">
        <v>371</v>
      </c>
      <c r="B70" s="42" t="s">
        <v>147</v>
      </c>
      <c r="C70" s="88"/>
      <c r="D70" s="88"/>
      <c r="E70" s="88"/>
      <c r="F70" s="85"/>
    </row>
    <row r="71" spans="1:6" ht="15.75">
      <c r="A71" s="55" t="s">
        <v>20</v>
      </c>
      <c r="B71" s="42" t="s">
        <v>148</v>
      </c>
      <c r="C71" s="88"/>
      <c r="D71" s="88"/>
      <c r="E71" s="88"/>
      <c r="F71" s="85"/>
    </row>
    <row r="72" spans="1:6" ht="15.75">
      <c r="A72" s="55" t="s">
        <v>21</v>
      </c>
      <c r="B72" s="42" t="s">
        <v>148</v>
      </c>
      <c r="C72" s="88"/>
      <c r="D72" s="88"/>
      <c r="E72" s="88"/>
      <c r="F72" s="85"/>
    </row>
    <row r="73" spans="1:6" ht="15.75">
      <c r="A73" s="53" t="s">
        <v>344</v>
      </c>
      <c r="B73" s="46" t="s">
        <v>149</v>
      </c>
      <c r="C73" s="88"/>
      <c r="D73" s="88"/>
      <c r="E73" s="88"/>
      <c r="F73" s="85"/>
    </row>
    <row r="74" spans="1:6" ht="15.75">
      <c r="A74" s="25" t="s">
        <v>10</v>
      </c>
      <c r="B74" s="46"/>
      <c r="C74" s="89">
        <f>C50+C25+C24</f>
        <v>70797826</v>
      </c>
      <c r="D74" s="89"/>
      <c r="E74" s="89"/>
      <c r="F74" s="89">
        <f>F50+F25+F24</f>
        <v>70797826</v>
      </c>
    </row>
    <row r="75" spans="1:6" ht="15.75">
      <c r="A75" s="56" t="s">
        <v>150</v>
      </c>
      <c r="B75" s="42" t="s">
        <v>151</v>
      </c>
      <c r="C75" s="88"/>
      <c r="D75" s="88"/>
      <c r="E75" s="88"/>
      <c r="F75" s="85"/>
    </row>
    <row r="76" spans="1:6" ht="15.75">
      <c r="A76" s="56" t="s">
        <v>372</v>
      </c>
      <c r="B76" s="42" t="s">
        <v>152</v>
      </c>
      <c r="C76" s="88"/>
      <c r="D76" s="88"/>
      <c r="E76" s="88"/>
      <c r="F76" s="85"/>
    </row>
    <row r="77" spans="1:6" ht="15.75">
      <c r="A77" s="56" t="s">
        <v>153</v>
      </c>
      <c r="B77" s="42" t="s">
        <v>154</v>
      </c>
      <c r="C77" s="88"/>
      <c r="D77" s="88"/>
      <c r="E77" s="88"/>
      <c r="F77" s="85"/>
    </row>
    <row r="78" spans="1:6" ht="15.75">
      <c r="A78" s="56" t="s">
        <v>155</v>
      </c>
      <c r="B78" s="42" t="s">
        <v>156</v>
      </c>
      <c r="C78" s="88"/>
      <c r="D78" s="88"/>
      <c r="E78" s="88"/>
      <c r="F78" s="85"/>
    </row>
    <row r="79" spans="1:6" ht="15.75">
      <c r="A79" s="48" t="s">
        <v>157</v>
      </c>
      <c r="B79" s="42" t="s">
        <v>158</v>
      </c>
      <c r="C79" s="88"/>
      <c r="D79" s="88"/>
      <c r="E79" s="88"/>
      <c r="F79" s="85"/>
    </row>
    <row r="80" spans="1:6" ht="15.75">
      <c r="A80" s="48" t="s">
        <v>159</v>
      </c>
      <c r="B80" s="42" t="s">
        <v>160</v>
      </c>
      <c r="C80" s="88"/>
      <c r="D80" s="88"/>
      <c r="E80" s="88"/>
      <c r="F80" s="85"/>
    </row>
    <row r="81" spans="1:6" ht="15.75">
      <c r="A81" s="48" t="s">
        <v>161</v>
      </c>
      <c r="B81" s="42" t="s">
        <v>162</v>
      </c>
      <c r="C81" s="88"/>
      <c r="D81" s="88"/>
      <c r="E81" s="88"/>
      <c r="F81" s="85"/>
    </row>
    <row r="82" spans="1:6" ht="15.75">
      <c r="A82" s="57" t="s">
        <v>345</v>
      </c>
      <c r="B82" s="46" t="s">
        <v>163</v>
      </c>
      <c r="C82" s="88"/>
      <c r="D82" s="88"/>
      <c r="E82" s="88"/>
      <c r="F82" s="85"/>
    </row>
    <row r="83" spans="1:6" ht="15.75">
      <c r="A83" s="51" t="s">
        <v>164</v>
      </c>
      <c r="B83" s="42" t="s">
        <v>165</v>
      </c>
      <c r="C83" s="88"/>
      <c r="D83" s="88"/>
      <c r="E83" s="88"/>
      <c r="F83" s="85"/>
    </row>
    <row r="84" spans="1:6" ht="15.75">
      <c r="A84" s="51" t="s">
        <v>166</v>
      </c>
      <c r="B84" s="42" t="s">
        <v>167</v>
      </c>
      <c r="C84" s="88"/>
      <c r="D84" s="88"/>
      <c r="E84" s="88"/>
      <c r="F84" s="85"/>
    </row>
    <row r="85" spans="1:6" ht="15.75">
      <c r="A85" s="51" t="s">
        <v>168</v>
      </c>
      <c r="B85" s="42" t="s">
        <v>169</v>
      </c>
      <c r="C85" s="88"/>
      <c r="D85" s="88"/>
      <c r="E85" s="88"/>
      <c r="F85" s="85"/>
    </row>
    <row r="86" spans="1:6" ht="15.75">
      <c r="A86" s="51" t="s">
        <v>170</v>
      </c>
      <c r="B86" s="42" t="s">
        <v>171</v>
      </c>
      <c r="C86" s="88"/>
      <c r="D86" s="88"/>
      <c r="E86" s="88"/>
      <c r="F86" s="85"/>
    </row>
    <row r="87" spans="1:6" ht="15.75">
      <c r="A87" s="53" t="s">
        <v>346</v>
      </c>
      <c r="B87" s="46" t="s">
        <v>172</v>
      </c>
      <c r="C87" s="88"/>
      <c r="D87" s="88"/>
      <c r="E87" s="88"/>
      <c r="F87" s="85"/>
    </row>
    <row r="88" spans="1:6" ht="15.75">
      <c r="A88" s="51" t="s">
        <v>173</v>
      </c>
      <c r="B88" s="42" t="s">
        <v>174</v>
      </c>
      <c r="C88" s="88"/>
      <c r="D88" s="88"/>
      <c r="E88" s="88"/>
      <c r="F88" s="85"/>
    </row>
    <row r="89" spans="1:6" ht="15.75">
      <c r="A89" s="51" t="s">
        <v>373</v>
      </c>
      <c r="B89" s="42" t="s">
        <v>175</v>
      </c>
      <c r="C89" s="88"/>
      <c r="D89" s="88"/>
      <c r="E89" s="88"/>
      <c r="F89" s="85"/>
    </row>
    <row r="90" spans="1:6" ht="15.75">
      <c r="A90" s="51" t="s">
        <v>374</v>
      </c>
      <c r="B90" s="42" t="s">
        <v>176</v>
      </c>
      <c r="C90" s="88"/>
      <c r="D90" s="88"/>
      <c r="E90" s="88"/>
      <c r="F90" s="85"/>
    </row>
    <row r="91" spans="1:6" ht="15.75">
      <c r="A91" s="51" t="s">
        <v>375</v>
      </c>
      <c r="B91" s="42" t="s">
        <v>177</v>
      </c>
      <c r="C91" s="88"/>
      <c r="D91" s="88"/>
      <c r="E91" s="88"/>
      <c r="F91" s="85"/>
    </row>
    <row r="92" spans="1:6" ht="15.75">
      <c r="A92" s="51" t="s">
        <v>376</v>
      </c>
      <c r="B92" s="42" t="s">
        <v>178</v>
      </c>
      <c r="C92" s="88"/>
      <c r="D92" s="88"/>
      <c r="E92" s="88"/>
      <c r="F92" s="85"/>
    </row>
    <row r="93" spans="1:6" ht="15.75">
      <c r="A93" s="51" t="s">
        <v>377</v>
      </c>
      <c r="B93" s="42" t="s">
        <v>179</v>
      </c>
      <c r="C93" s="88"/>
      <c r="D93" s="88"/>
      <c r="E93" s="88"/>
      <c r="F93" s="85"/>
    </row>
    <row r="94" spans="1:6" ht="15.75">
      <c r="A94" s="51" t="s">
        <v>180</v>
      </c>
      <c r="B94" s="42" t="s">
        <v>181</v>
      </c>
      <c r="C94" s="88"/>
      <c r="D94" s="88"/>
      <c r="E94" s="88"/>
      <c r="F94" s="85"/>
    </row>
    <row r="95" spans="1:6" ht="15.75">
      <c r="A95" s="51" t="s">
        <v>378</v>
      </c>
      <c r="B95" s="42" t="s">
        <v>182</v>
      </c>
      <c r="C95" s="88"/>
      <c r="D95" s="88"/>
      <c r="E95" s="88"/>
      <c r="F95" s="85"/>
    </row>
    <row r="96" spans="1:6" ht="15.75">
      <c r="A96" s="53" t="s">
        <v>347</v>
      </c>
      <c r="B96" s="46" t="s">
        <v>183</v>
      </c>
      <c r="C96" s="88"/>
      <c r="D96" s="88"/>
      <c r="E96" s="88"/>
      <c r="F96" s="85"/>
    </row>
    <row r="97" spans="1:6" ht="15.75">
      <c r="A97" s="25" t="s">
        <v>9</v>
      </c>
      <c r="B97" s="46"/>
      <c r="C97" s="88"/>
      <c r="D97" s="88"/>
      <c r="E97" s="88"/>
      <c r="F97" s="85"/>
    </row>
    <row r="98" spans="1:6" ht="15.75">
      <c r="A98" s="26" t="s">
        <v>386</v>
      </c>
      <c r="B98" s="27" t="s">
        <v>184</v>
      </c>
      <c r="C98" s="89">
        <f>SUM(C24+C25+C50+C59+C73+C82+C87+C96)</f>
        <v>70797826</v>
      </c>
      <c r="D98" s="89">
        <f>SUM(D24+D25+D50+D59+D73+D82+D87+D96)</f>
        <v>0</v>
      </c>
      <c r="E98" s="89">
        <f>SUM(E24+E25+E50+E59+E73+E82+E87+E96)</f>
        <v>0</v>
      </c>
      <c r="F98" s="89">
        <f>SUM(F24+F25+F50+F59+F73+F82+F87+F96)</f>
        <v>70797826</v>
      </c>
    </row>
    <row r="99" spans="1:25" ht="15.75">
      <c r="A99" s="51" t="s">
        <v>379</v>
      </c>
      <c r="B99" s="44" t="s">
        <v>185</v>
      </c>
      <c r="C99" s="90"/>
      <c r="D99" s="90"/>
      <c r="E99" s="90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60"/>
      <c r="Y99" s="60"/>
    </row>
    <row r="100" spans="1:25" ht="15.75">
      <c r="A100" s="51" t="s">
        <v>186</v>
      </c>
      <c r="B100" s="44" t="s">
        <v>187</v>
      </c>
      <c r="C100" s="90"/>
      <c r="D100" s="90"/>
      <c r="E100" s="90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60"/>
      <c r="Y100" s="60"/>
    </row>
    <row r="101" spans="1:25" ht="15.75">
      <c r="A101" s="51" t="s">
        <v>380</v>
      </c>
      <c r="B101" s="44" t="s">
        <v>188</v>
      </c>
      <c r="C101" s="90"/>
      <c r="D101" s="90"/>
      <c r="E101" s="90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60"/>
      <c r="Y101" s="60"/>
    </row>
    <row r="102" spans="1:25" ht="15.75">
      <c r="A102" s="53" t="s">
        <v>348</v>
      </c>
      <c r="B102" s="49" t="s">
        <v>189</v>
      </c>
      <c r="C102" s="91"/>
      <c r="D102" s="91"/>
      <c r="E102" s="91"/>
      <c r="F102" s="91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0"/>
      <c r="Y102" s="60"/>
    </row>
    <row r="103" spans="1:25" ht="15.75">
      <c r="A103" s="63" t="s">
        <v>381</v>
      </c>
      <c r="B103" s="44" t="s">
        <v>190</v>
      </c>
      <c r="C103" s="92"/>
      <c r="D103" s="92"/>
      <c r="E103" s="92"/>
      <c r="F103" s="92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0"/>
      <c r="Y103" s="60"/>
    </row>
    <row r="104" spans="1:25" ht="15.75">
      <c r="A104" s="63" t="s">
        <v>351</v>
      </c>
      <c r="B104" s="44" t="s">
        <v>191</v>
      </c>
      <c r="C104" s="92"/>
      <c r="D104" s="92"/>
      <c r="E104" s="92"/>
      <c r="F104" s="92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0"/>
      <c r="Y104" s="60"/>
    </row>
    <row r="105" spans="1:25" ht="15.75">
      <c r="A105" s="51" t="s">
        <v>192</v>
      </c>
      <c r="B105" s="44" t="s">
        <v>193</v>
      </c>
      <c r="C105" s="90"/>
      <c r="D105" s="90"/>
      <c r="E105" s="90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60"/>
      <c r="Y105" s="60"/>
    </row>
    <row r="106" spans="1:25" ht="15.75">
      <c r="A106" s="51" t="s">
        <v>382</v>
      </c>
      <c r="B106" s="44" t="s">
        <v>194</v>
      </c>
      <c r="C106" s="90"/>
      <c r="D106" s="90"/>
      <c r="E106" s="90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60"/>
      <c r="Y106" s="60"/>
    </row>
    <row r="107" spans="1:25" ht="15.75">
      <c r="A107" s="67" t="s">
        <v>349</v>
      </c>
      <c r="B107" s="49" t="s">
        <v>195</v>
      </c>
      <c r="C107" s="93"/>
      <c r="D107" s="93"/>
      <c r="E107" s="93"/>
      <c r="F107" s="93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0"/>
      <c r="Y107" s="60"/>
    </row>
    <row r="108" spans="1:25" ht="15.75">
      <c r="A108" s="63" t="s">
        <v>196</v>
      </c>
      <c r="B108" s="44" t="s">
        <v>197</v>
      </c>
      <c r="C108" s="92"/>
      <c r="D108" s="92"/>
      <c r="E108" s="92"/>
      <c r="F108" s="92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0"/>
      <c r="Y108" s="60"/>
    </row>
    <row r="109" spans="1:25" ht="15.75">
      <c r="A109" s="63" t="s">
        <v>198</v>
      </c>
      <c r="B109" s="44" t="s">
        <v>199</v>
      </c>
      <c r="C109" s="92"/>
      <c r="D109" s="92"/>
      <c r="E109" s="92"/>
      <c r="F109" s="92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0"/>
      <c r="Y109" s="60"/>
    </row>
    <row r="110" spans="1:25" ht="15.75">
      <c r="A110" s="67" t="s">
        <v>200</v>
      </c>
      <c r="B110" s="49" t="s">
        <v>201</v>
      </c>
      <c r="C110" s="92"/>
      <c r="D110" s="92"/>
      <c r="E110" s="92"/>
      <c r="F110" s="92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0"/>
      <c r="Y110" s="60"/>
    </row>
    <row r="111" spans="1:25" ht="15.75">
      <c r="A111" s="63" t="s">
        <v>202</v>
      </c>
      <c r="B111" s="44" t="s">
        <v>203</v>
      </c>
      <c r="C111" s="92"/>
      <c r="D111" s="92"/>
      <c r="E111" s="92"/>
      <c r="F111" s="92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0"/>
      <c r="Y111" s="60"/>
    </row>
    <row r="112" spans="1:25" ht="15.75">
      <c r="A112" s="63" t="s">
        <v>204</v>
      </c>
      <c r="B112" s="44" t="s">
        <v>205</v>
      </c>
      <c r="C112" s="92"/>
      <c r="D112" s="92"/>
      <c r="E112" s="92"/>
      <c r="F112" s="92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0"/>
      <c r="Y112" s="60"/>
    </row>
    <row r="113" spans="1:25" ht="15.75">
      <c r="A113" s="63" t="s">
        <v>206</v>
      </c>
      <c r="B113" s="44" t="s">
        <v>207</v>
      </c>
      <c r="C113" s="92"/>
      <c r="D113" s="92"/>
      <c r="E113" s="92"/>
      <c r="F113" s="92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0"/>
      <c r="Y113" s="60"/>
    </row>
    <row r="114" spans="1:25" ht="15.75">
      <c r="A114" s="67" t="s">
        <v>350</v>
      </c>
      <c r="B114" s="49" t="s">
        <v>208</v>
      </c>
      <c r="C114" s="93">
        <f>SUM(C102)</f>
        <v>0</v>
      </c>
      <c r="D114" s="93"/>
      <c r="E114" s="93"/>
      <c r="F114" s="93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0"/>
      <c r="Y114" s="60"/>
    </row>
    <row r="115" spans="1:25" ht="15.75">
      <c r="A115" s="63" t="s">
        <v>209</v>
      </c>
      <c r="B115" s="44" t="s">
        <v>210</v>
      </c>
      <c r="C115" s="92"/>
      <c r="D115" s="92"/>
      <c r="E115" s="92"/>
      <c r="F115" s="92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0"/>
      <c r="Y115" s="60"/>
    </row>
    <row r="116" spans="1:25" ht="15.75">
      <c r="A116" s="51" t="s">
        <v>211</v>
      </c>
      <c r="B116" s="44" t="s">
        <v>212</v>
      </c>
      <c r="C116" s="90"/>
      <c r="D116" s="90"/>
      <c r="E116" s="90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60"/>
      <c r="Y116" s="60"/>
    </row>
    <row r="117" spans="1:25" ht="15.75">
      <c r="A117" s="63" t="s">
        <v>383</v>
      </c>
      <c r="B117" s="44" t="s">
        <v>213</v>
      </c>
      <c r="C117" s="92"/>
      <c r="D117" s="92"/>
      <c r="E117" s="92"/>
      <c r="F117" s="92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0"/>
      <c r="Y117" s="60"/>
    </row>
    <row r="118" spans="1:25" ht="15.75">
      <c r="A118" s="63" t="s">
        <v>352</v>
      </c>
      <c r="B118" s="44" t="s">
        <v>214</v>
      </c>
      <c r="C118" s="92"/>
      <c r="D118" s="92"/>
      <c r="E118" s="92"/>
      <c r="F118" s="92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0"/>
      <c r="Y118" s="60"/>
    </row>
    <row r="119" spans="1:25" ht="15.75">
      <c r="A119" s="67" t="s">
        <v>353</v>
      </c>
      <c r="B119" s="49" t="s">
        <v>215</v>
      </c>
      <c r="C119" s="93">
        <f>SUM(C115:C118)</f>
        <v>0</v>
      </c>
      <c r="D119" s="93"/>
      <c r="E119" s="93"/>
      <c r="F119" s="93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0"/>
      <c r="Y119" s="60"/>
    </row>
    <row r="120" spans="1:25" ht="15.75">
      <c r="A120" s="51" t="s">
        <v>216</v>
      </c>
      <c r="B120" s="44" t="s">
        <v>217</v>
      </c>
      <c r="C120" s="90"/>
      <c r="D120" s="90"/>
      <c r="E120" s="90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60"/>
      <c r="Y120" s="60"/>
    </row>
    <row r="121" spans="1:25" ht="15.75">
      <c r="A121" s="28" t="s">
        <v>387</v>
      </c>
      <c r="B121" s="29" t="s">
        <v>218</v>
      </c>
      <c r="C121" s="93">
        <f>SUM(C119,C114+C120)</f>
        <v>0</v>
      </c>
      <c r="D121" s="93"/>
      <c r="E121" s="93"/>
      <c r="F121" s="93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0"/>
      <c r="Y121" s="60"/>
    </row>
    <row r="122" spans="1:25" ht="15.75">
      <c r="A122" s="30" t="s">
        <v>424</v>
      </c>
      <c r="B122" s="31"/>
      <c r="C122" s="89">
        <f>SUM(C98+C121)</f>
        <v>70797826</v>
      </c>
      <c r="D122" s="89">
        <f>SUM(D98+D121)</f>
        <v>0</v>
      </c>
      <c r="E122" s="89">
        <f>SUM(E98+E121)</f>
        <v>0</v>
      </c>
      <c r="F122" s="89">
        <f>SUM(F98+F121)</f>
        <v>70797826</v>
      </c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</row>
    <row r="123" spans="2:25" ht="15.75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</row>
    <row r="124" spans="2:25" ht="15.75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</row>
    <row r="125" spans="2:25" ht="15.7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</row>
    <row r="126" spans="2:25" ht="15.75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</row>
    <row r="127" spans="2:25" ht="15.75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</row>
    <row r="128" spans="2:25" ht="15.75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</row>
    <row r="129" spans="2:25" ht="15.75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</row>
    <row r="130" spans="2:25" ht="15.75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</row>
    <row r="131" spans="2:25" ht="15.75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2:25" ht="15.75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</row>
    <row r="133" spans="2:25" ht="15.75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</row>
    <row r="134" spans="2:25" ht="15.75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</row>
    <row r="135" spans="2:25" ht="15.75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</row>
    <row r="136" spans="2:25" ht="15.75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</row>
    <row r="137" spans="2:25" ht="15.75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</row>
    <row r="138" spans="2:25" ht="15.75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</row>
    <row r="139" spans="2:25" ht="15.75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</row>
    <row r="140" spans="2:25" ht="15.75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</row>
    <row r="141" spans="2:25" ht="15.75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</row>
    <row r="142" spans="2:25" ht="15.75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</row>
    <row r="143" spans="2:25" ht="15.75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</row>
    <row r="144" spans="2:25" ht="15.75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2:25" ht="15.75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6" spans="2:25" ht="15.75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</row>
    <row r="147" spans="2:25" ht="15.75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</row>
    <row r="148" spans="2:25" ht="15.75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</row>
    <row r="149" spans="2:25" ht="15.75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</row>
    <row r="150" spans="2:25" ht="15.75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</row>
    <row r="151" spans="2:25" ht="15.75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</row>
    <row r="152" spans="2:25" ht="15.75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</row>
    <row r="153" spans="2:25" ht="15.75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</row>
    <row r="154" spans="2:25" ht="15.75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</row>
    <row r="155" spans="2:25" ht="15.75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</row>
    <row r="156" spans="2:25" ht="15.75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</row>
    <row r="157" spans="2:25" ht="15.75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</row>
    <row r="158" spans="2:25" ht="15.75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</row>
    <row r="159" spans="2:25" ht="15.75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</row>
    <row r="160" spans="2:25" ht="15.75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</row>
    <row r="161" spans="2:25" ht="15.75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</row>
    <row r="162" spans="2:25" ht="15.75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</row>
    <row r="163" spans="2:25" ht="15.75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</row>
    <row r="164" spans="2:25" ht="15.75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</row>
    <row r="165" spans="2:25" ht="15.75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</row>
    <row r="166" spans="2:25" ht="15.75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</row>
    <row r="167" spans="2:25" ht="15.75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</row>
    <row r="168" spans="2:25" ht="15.75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</row>
    <row r="169" spans="2:25" ht="15.75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</row>
    <row r="170" spans="2:25" ht="15.75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</row>
    <row r="171" spans="2:25" ht="15.75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1" fitToWidth="1" horizontalDpi="600" verticalDpi="600" orientation="portrait" paperSize="9" scale="38" r:id="rId1"/>
  <headerFooter>
    <oddHeader>&amp;R2. melléklet az 1/2018. (II.16.) önkormányzati rendelet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view="pageLayout" workbookViewId="0" topLeftCell="A94">
      <selection activeCell="F70" sqref="F70"/>
    </sheetView>
  </sheetViews>
  <sheetFormatPr defaultColWidth="9.140625" defaultRowHeight="15"/>
  <cols>
    <col min="1" max="1" width="105.140625" style="32" customWidth="1"/>
    <col min="2" max="2" width="9.140625" style="32" customWidth="1"/>
    <col min="3" max="3" width="19.00390625" style="34" customWidth="1"/>
    <col min="4" max="4" width="20.140625" style="34" customWidth="1"/>
    <col min="5" max="5" width="18.8515625" style="34" customWidth="1"/>
    <col min="6" max="6" width="18.7109375" style="34" customWidth="1"/>
    <col min="7" max="16384" width="9.140625" style="32" customWidth="1"/>
  </cols>
  <sheetData>
    <row r="1" spans="1:6" ht="21" customHeight="1">
      <c r="A1" s="225" t="s">
        <v>448</v>
      </c>
      <c r="B1" s="226"/>
      <c r="C1" s="226"/>
      <c r="D1" s="226"/>
      <c r="E1" s="226"/>
      <c r="F1" s="227"/>
    </row>
    <row r="2" spans="1:6" ht="18.75" customHeight="1">
      <c r="A2" s="228" t="s">
        <v>436</v>
      </c>
      <c r="B2" s="226"/>
      <c r="C2" s="226"/>
      <c r="D2" s="226"/>
      <c r="E2" s="226"/>
      <c r="F2" s="227"/>
    </row>
    <row r="3" ht="15.75">
      <c r="A3" s="33"/>
    </row>
    <row r="4" spans="1:6" ht="15.75">
      <c r="A4" s="84" t="s">
        <v>449</v>
      </c>
      <c r="F4" s="34" t="s">
        <v>437</v>
      </c>
    </row>
    <row r="5" spans="1:6" ht="47.25">
      <c r="A5" s="35" t="s">
        <v>46</v>
      </c>
      <c r="B5" s="36" t="s">
        <v>47</v>
      </c>
      <c r="C5" s="37" t="s">
        <v>11</v>
      </c>
      <c r="D5" s="37" t="s">
        <v>12</v>
      </c>
      <c r="E5" s="37" t="s">
        <v>13</v>
      </c>
      <c r="F5" s="38" t="s">
        <v>43</v>
      </c>
    </row>
    <row r="6" spans="1:6" ht="15.75">
      <c r="A6" s="39" t="s">
        <v>48</v>
      </c>
      <c r="B6" s="40" t="s">
        <v>49</v>
      </c>
      <c r="C6" s="41">
        <f>17891022+667717+44106500</f>
        <v>62665239</v>
      </c>
      <c r="D6" s="41"/>
      <c r="E6" s="41"/>
      <c r="F6" s="41">
        <f>C6+D6+E6</f>
        <v>62665239</v>
      </c>
    </row>
    <row r="7" spans="1:6" ht="15.75">
      <c r="A7" s="39" t="s">
        <v>50</v>
      </c>
      <c r="B7" s="42" t="s">
        <v>51</v>
      </c>
      <c r="C7" s="41"/>
      <c r="D7" s="41"/>
      <c r="E7" s="41"/>
      <c r="F7" s="41">
        <f aca="true" t="shared" si="0" ref="F7:F70">C7+D7+E7</f>
        <v>0</v>
      </c>
    </row>
    <row r="8" spans="1:6" ht="15.75">
      <c r="A8" s="39" t="s">
        <v>52</v>
      </c>
      <c r="B8" s="42" t="s">
        <v>53</v>
      </c>
      <c r="C8" s="41"/>
      <c r="D8" s="41"/>
      <c r="E8" s="41"/>
      <c r="F8" s="41">
        <f t="shared" si="0"/>
        <v>0</v>
      </c>
    </row>
    <row r="9" spans="1:6" ht="15.75">
      <c r="A9" s="43" t="s">
        <v>54</v>
      </c>
      <c r="B9" s="42" t="s">
        <v>55</v>
      </c>
      <c r="C9" s="41"/>
      <c r="D9" s="41"/>
      <c r="E9" s="41"/>
      <c r="F9" s="41">
        <f t="shared" si="0"/>
        <v>0</v>
      </c>
    </row>
    <row r="10" spans="1:6" ht="15.75">
      <c r="A10" s="43" t="s">
        <v>56</v>
      </c>
      <c r="B10" s="42" t="s">
        <v>57</v>
      </c>
      <c r="C10" s="41"/>
      <c r="D10" s="41"/>
      <c r="E10" s="41"/>
      <c r="F10" s="41">
        <f t="shared" si="0"/>
        <v>0</v>
      </c>
    </row>
    <row r="11" spans="1:6" ht="15.75">
      <c r="A11" s="43" t="s">
        <v>58</v>
      </c>
      <c r="B11" s="42" t="s">
        <v>59</v>
      </c>
      <c r="C11" s="41">
        <v>2131000</v>
      </c>
      <c r="D11" s="41"/>
      <c r="E11" s="41"/>
      <c r="F11" s="41">
        <f t="shared" si="0"/>
        <v>2131000</v>
      </c>
    </row>
    <row r="12" spans="1:6" ht="15.75">
      <c r="A12" s="43" t="s">
        <v>60</v>
      </c>
      <c r="B12" s="42" t="s">
        <v>61</v>
      </c>
      <c r="C12" s="41">
        <f>819550+1938108</f>
        <v>2757658</v>
      </c>
      <c r="D12" s="41"/>
      <c r="E12" s="41"/>
      <c r="F12" s="41">
        <f t="shared" si="0"/>
        <v>2757658</v>
      </c>
    </row>
    <row r="13" spans="1:6" ht="15.75">
      <c r="A13" s="43" t="s">
        <v>62</v>
      </c>
      <c r="B13" s="42" t="s">
        <v>63</v>
      </c>
      <c r="C13" s="41"/>
      <c r="D13" s="41"/>
      <c r="E13" s="41"/>
      <c r="F13" s="41">
        <f t="shared" si="0"/>
        <v>0</v>
      </c>
    </row>
    <row r="14" spans="1:6" ht="15.75">
      <c r="A14" s="44" t="s">
        <v>64</v>
      </c>
      <c r="B14" s="42" t="s">
        <v>65</v>
      </c>
      <c r="C14" s="41">
        <f>84000+700000</f>
        <v>784000</v>
      </c>
      <c r="D14" s="41"/>
      <c r="E14" s="41"/>
      <c r="F14" s="41">
        <f t="shared" si="0"/>
        <v>784000</v>
      </c>
    </row>
    <row r="15" spans="1:6" ht="15.75">
      <c r="A15" s="44" t="s">
        <v>66</v>
      </c>
      <c r="B15" s="42" t="s">
        <v>67</v>
      </c>
      <c r="C15" s="41"/>
      <c r="D15" s="41"/>
      <c r="E15" s="41"/>
      <c r="F15" s="41">
        <f t="shared" si="0"/>
        <v>0</v>
      </c>
    </row>
    <row r="16" spans="1:6" ht="15.75">
      <c r="A16" s="44" t="s">
        <v>68</v>
      </c>
      <c r="B16" s="42" t="s">
        <v>69</v>
      </c>
      <c r="C16" s="41"/>
      <c r="D16" s="41"/>
      <c r="E16" s="41"/>
      <c r="F16" s="41">
        <f t="shared" si="0"/>
        <v>0</v>
      </c>
    </row>
    <row r="17" spans="1:6" ht="15.75">
      <c r="A17" s="44" t="s">
        <v>70</v>
      </c>
      <c r="B17" s="42" t="s">
        <v>71</v>
      </c>
      <c r="C17" s="41"/>
      <c r="D17" s="41"/>
      <c r="E17" s="41"/>
      <c r="F17" s="41">
        <f t="shared" si="0"/>
        <v>0</v>
      </c>
    </row>
    <row r="18" spans="1:6" ht="15.75">
      <c r="A18" s="44" t="s">
        <v>354</v>
      </c>
      <c r="B18" s="42" t="s">
        <v>72</v>
      </c>
      <c r="C18" s="41"/>
      <c r="D18" s="41"/>
      <c r="E18" s="41"/>
      <c r="F18" s="41">
        <f t="shared" si="0"/>
        <v>0</v>
      </c>
    </row>
    <row r="19" spans="1:6" ht="15.75">
      <c r="A19" s="45" t="s">
        <v>333</v>
      </c>
      <c r="B19" s="46" t="s">
        <v>73</v>
      </c>
      <c r="C19" s="47">
        <f>SUM(C6:C18)</f>
        <v>68337897</v>
      </c>
      <c r="D19" s="47"/>
      <c r="E19" s="47"/>
      <c r="F19" s="47">
        <f t="shared" si="0"/>
        <v>68337897</v>
      </c>
    </row>
    <row r="20" spans="1:6" ht="15.75">
      <c r="A20" s="44" t="s">
        <v>74</v>
      </c>
      <c r="B20" s="42" t="s">
        <v>75</v>
      </c>
      <c r="C20" s="41">
        <v>7081848</v>
      </c>
      <c r="D20" s="41"/>
      <c r="E20" s="41"/>
      <c r="F20" s="41">
        <f t="shared" si="0"/>
        <v>7081848</v>
      </c>
    </row>
    <row r="21" spans="1:6" ht="15.75">
      <c r="A21" s="44" t="s">
        <v>76</v>
      </c>
      <c r="B21" s="42" t="s">
        <v>77</v>
      </c>
      <c r="C21" s="41">
        <v>3650700</v>
      </c>
      <c r="D21" s="41"/>
      <c r="E21" s="41"/>
      <c r="F21" s="41">
        <f t="shared" si="0"/>
        <v>3650700</v>
      </c>
    </row>
    <row r="22" spans="1:6" ht="15.75">
      <c r="A22" s="48" t="s">
        <v>78</v>
      </c>
      <c r="B22" s="42" t="s">
        <v>79</v>
      </c>
      <c r="C22" s="41"/>
      <c r="D22" s="41"/>
      <c r="E22" s="41"/>
      <c r="F22" s="41">
        <f t="shared" si="0"/>
        <v>0</v>
      </c>
    </row>
    <row r="23" spans="1:6" ht="15.75">
      <c r="A23" s="49" t="s">
        <v>334</v>
      </c>
      <c r="B23" s="46" t="s">
        <v>80</v>
      </c>
      <c r="C23" s="47">
        <f>SUM(C20:C22)</f>
        <v>10732548</v>
      </c>
      <c r="D23" s="47"/>
      <c r="E23" s="47"/>
      <c r="F23" s="47">
        <f t="shared" si="0"/>
        <v>10732548</v>
      </c>
    </row>
    <row r="24" spans="1:6" ht="15.75">
      <c r="A24" s="45" t="s">
        <v>384</v>
      </c>
      <c r="B24" s="46" t="s">
        <v>81</v>
      </c>
      <c r="C24" s="47">
        <f>SUM(C23,C19)</f>
        <v>79070445</v>
      </c>
      <c r="D24" s="47"/>
      <c r="E24" s="47"/>
      <c r="F24" s="47">
        <f t="shared" si="0"/>
        <v>79070445</v>
      </c>
    </row>
    <row r="25" spans="1:6" ht="15.75">
      <c r="A25" s="49" t="s">
        <v>355</v>
      </c>
      <c r="B25" s="46" t="s">
        <v>82</v>
      </c>
      <c r="C25" s="47">
        <f>6000989+9805553</f>
        <v>15806542</v>
      </c>
      <c r="D25" s="47"/>
      <c r="E25" s="47"/>
      <c r="F25" s="47">
        <f t="shared" si="0"/>
        <v>15806542</v>
      </c>
    </row>
    <row r="26" spans="1:6" ht="15.75">
      <c r="A26" s="44" t="s">
        <v>83</v>
      </c>
      <c r="B26" s="42" t="s">
        <v>84</v>
      </c>
      <c r="C26" s="41">
        <v>100000</v>
      </c>
      <c r="D26" s="41"/>
      <c r="E26" s="41"/>
      <c r="F26" s="41">
        <f t="shared" si="0"/>
        <v>100000</v>
      </c>
    </row>
    <row r="27" spans="1:6" ht="15.75">
      <c r="A27" s="44" t="s">
        <v>85</v>
      </c>
      <c r="B27" s="42" t="s">
        <v>86</v>
      </c>
      <c r="C27" s="41">
        <f>8000000+1556508</f>
        <v>9556508</v>
      </c>
      <c r="D27" s="41"/>
      <c r="E27" s="41"/>
      <c r="F27" s="41">
        <f t="shared" si="0"/>
        <v>9556508</v>
      </c>
    </row>
    <row r="28" spans="1:6" ht="15.75">
      <c r="A28" s="44" t="s">
        <v>87</v>
      </c>
      <c r="B28" s="42" t="s">
        <v>88</v>
      </c>
      <c r="C28" s="41">
        <v>0</v>
      </c>
      <c r="D28" s="41"/>
      <c r="E28" s="41"/>
      <c r="F28" s="41">
        <f t="shared" si="0"/>
        <v>0</v>
      </c>
    </row>
    <row r="29" spans="1:6" ht="15.75">
      <c r="A29" s="49" t="s">
        <v>335</v>
      </c>
      <c r="B29" s="46" t="s">
        <v>89</v>
      </c>
      <c r="C29" s="47">
        <f>SUM(C26:C28)</f>
        <v>9656508</v>
      </c>
      <c r="D29" s="47"/>
      <c r="E29" s="47"/>
      <c r="F29" s="47">
        <f>C29+D29+E29</f>
        <v>9656508</v>
      </c>
    </row>
    <row r="30" spans="1:6" ht="15.75">
      <c r="A30" s="44" t="s">
        <v>90</v>
      </c>
      <c r="B30" s="42" t="s">
        <v>91</v>
      </c>
      <c r="C30" s="41">
        <f>925000+950000</f>
        <v>1875000</v>
      </c>
      <c r="D30" s="41"/>
      <c r="E30" s="41"/>
      <c r="F30" s="41">
        <f t="shared" si="0"/>
        <v>1875000</v>
      </c>
    </row>
    <row r="31" spans="1:6" ht="15.75">
      <c r="A31" s="44" t="s">
        <v>92</v>
      </c>
      <c r="B31" s="42" t="s">
        <v>93</v>
      </c>
      <c r="C31" s="41">
        <f>820000+680000</f>
        <v>1500000</v>
      </c>
      <c r="D31" s="41"/>
      <c r="E31" s="41"/>
      <c r="F31" s="41">
        <f t="shared" si="0"/>
        <v>1500000</v>
      </c>
    </row>
    <row r="32" spans="1:6" ht="15" customHeight="1">
      <c r="A32" s="49" t="s">
        <v>385</v>
      </c>
      <c r="B32" s="46" t="s">
        <v>94</v>
      </c>
      <c r="C32" s="47">
        <f>SUM(C30:C31)</f>
        <v>3375000</v>
      </c>
      <c r="D32" s="47"/>
      <c r="E32" s="47"/>
      <c r="F32" s="47">
        <f t="shared" si="0"/>
        <v>3375000</v>
      </c>
    </row>
    <row r="33" spans="1:6" ht="15.75">
      <c r="A33" s="44" t="s">
        <v>95</v>
      </c>
      <c r="B33" s="42" t="s">
        <v>96</v>
      </c>
      <c r="C33" s="41">
        <f>6000000+1700000</f>
        <v>7700000</v>
      </c>
      <c r="D33" s="41"/>
      <c r="E33" s="41"/>
      <c r="F33" s="41">
        <f t="shared" si="0"/>
        <v>7700000</v>
      </c>
    </row>
    <row r="34" spans="1:6" ht="15.75">
      <c r="A34" s="44" t="s">
        <v>97</v>
      </c>
      <c r="B34" s="42" t="s">
        <v>98</v>
      </c>
      <c r="C34" s="41">
        <v>1131000</v>
      </c>
      <c r="D34" s="41"/>
      <c r="E34" s="41"/>
      <c r="F34" s="41">
        <f t="shared" si="0"/>
        <v>1131000</v>
      </c>
    </row>
    <row r="35" spans="1:6" ht="15.75">
      <c r="A35" s="44" t="s">
        <v>356</v>
      </c>
      <c r="B35" s="42" t="s">
        <v>99</v>
      </c>
      <c r="C35" s="41">
        <f>1800000+540000</f>
        <v>2340000</v>
      </c>
      <c r="D35" s="41"/>
      <c r="E35" s="41"/>
      <c r="F35" s="41">
        <f t="shared" si="0"/>
        <v>2340000</v>
      </c>
    </row>
    <row r="36" spans="1:6" ht="15.75">
      <c r="A36" s="44" t="s">
        <v>100</v>
      </c>
      <c r="B36" s="42" t="s">
        <v>101</v>
      </c>
      <c r="C36" s="41">
        <f>42184526+30000</f>
        <v>42214526</v>
      </c>
      <c r="D36" s="41"/>
      <c r="E36" s="41"/>
      <c r="F36" s="41">
        <f t="shared" si="0"/>
        <v>42214526</v>
      </c>
    </row>
    <row r="37" spans="1:6" ht="15.75">
      <c r="A37" s="50" t="s">
        <v>357</v>
      </c>
      <c r="B37" s="42" t="s">
        <v>102</v>
      </c>
      <c r="C37" s="41"/>
      <c r="D37" s="41"/>
      <c r="E37" s="41"/>
      <c r="F37" s="41">
        <f t="shared" si="0"/>
        <v>0</v>
      </c>
    </row>
    <row r="38" spans="1:6" ht="15.75">
      <c r="A38" s="48" t="s">
        <v>103</v>
      </c>
      <c r="B38" s="42" t="s">
        <v>104</v>
      </c>
      <c r="C38" s="41">
        <v>2872000</v>
      </c>
      <c r="D38" s="41"/>
      <c r="E38" s="41"/>
      <c r="F38" s="41">
        <f t="shared" si="0"/>
        <v>2872000</v>
      </c>
    </row>
    <row r="39" spans="1:6" ht="15.75">
      <c r="A39" s="44" t="s">
        <v>358</v>
      </c>
      <c r="B39" s="42" t="s">
        <v>105</v>
      </c>
      <c r="C39" s="41">
        <f>6638000+650000</f>
        <v>7288000</v>
      </c>
      <c r="D39" s="41"/>
      <c r="E39" s="41"/>
      <c r="F39" s="41">
        <f t="shared" si="0"/>
        <v>7288000</v>
      </c>
    </row>
    <row r="40" spans="1:6" ht="15.75">
      <c r="A40" s="49" t="s">
        <v>336</v>
      </c>
      <c r="B40" s="46" t="s">
        <v>106</v>
      </c>
      <c r="C40" s="47">
        <f>SUM(C33:C39)</f>
        <v>63545526</v>
      </c>
      <c r="D40" s="47"/>
      <c r="E40" s="47"/>
      <c r="F40" s="47">
        <f t="shared" si="0"/>
        <v>63545526</v>
      </c>
    </row>
    <row r="41" spans="1:6" ht="15.75">
      <c r="A41" s="44" t="s">
        <v>107</v>
      </c>
      <c r="B41" s="42" t="s">
        <v>108</v>
      </c>
      <c r="C41" s="41">
        <f>948000+1540000</f>
        <v>2488000</v>
      </c>
      <c r="D41" s="41"/>
      <c r="E41" s="41"/>
      <c r="F41" s="41">
        <f t="shared" si="0"/>
        <v>2488000</v>
      </c>
    </row>
    <row r="42" spans="1:6" ht="15.75">
      <c r="A42" s="44" t="s">
        <v>109</v>
      </c>
      <c r="B42" s="42" t="s">
        <v>110</v>
      </c>
      <c r="C42" s="41">
        <v>500000</v>
      </c>
      <c r="D42" s="41"/>
      <c r="E42" s="41"/>
      <c r="F42" s="41">
        <f t="shared" si="0"/>
        <v>500000</v>
      </c>
    </row>
    <row r="43" spans="1:6" ht="15.75">
      <c r="A43" s="49" t="s">
        <v>337</v>
      </c>
      <c r="B43" s="46" t="s">
        <v>111</v>
      </c>
      <c r="C43" s="47">
        <f>SUM(C41:C42)</f>
        <v>2988000</v>
      </c>
      <c r="D43" s="47"/>
      <c r="E43" s="47"/>
      <c r="F43" s="47">
        <f t="shared" si="0"/>
        <v>2988000</v>
      </c>
    </row>
    <row r="44" spans="1:6" ht="15.75">
      <c r="A44" s="44" t="s">
        <v>112</v>
      </c>
      <c r="B44" s="42" t="s">
        <v>113</v>
      </c>
      <c r="C44" s="41">
        <f>15514766+2038157</f>
        <v>17552923</v>
      </c>
      <c r="D44" s="41"/>
      <c r="E44" s="41"/>
      <c r="F44" s="41">
        <f t="shared" si="0"/>
        <v>17552923</v>
      </c>
    </row>
    <row r="45" spans="1:6" ht="15.75">
      <c r="A45" s="44" t="s">
        <v>114</v>
      </c>
      <c r="B45" s="42" t="s">
        <v>115</v>
      </c>
      <c r="C45" s="41">
        <v>340000</v>
      </c>
      <c r="D45" s="41"/>
      <c r="E45" s="41"/>
      <c r="F45" s="41">
        <f t="shared" si="0"/>
        <v>340000</v>
      </c>
    </row>
    <row r="46" spans="1:6" ht="15.75">
      <c r="A46" s="44" t="s">
        <v>359</v>
      </c>
      <c r="B46" s="42" t="s">
        <v>116</v>
      </c>
      <c r="C46" s="41"/>
      <c r="D46" s="41"/>
      <c r="E46" s="41"/>
      <c r="F46" s="41">
        <f t="shared" si="0"/>
        <v>0</v>
      </c>
    </row>
    <row r="47" spans="1:6" ht="15.75">
      <c r="A47" s="44" t="s">
        <v>360</v>
      </c>
      <c r="B47" s="42" t="s">
        <v>117</v>
      </c>
      <c r="C47" s="41"/>
      <c r="D47" s="41"/>
      <c r="E47" s="41"/>
      <c r="F47" s="41">
        <f t="shared" si="0"/>
        <v>0</v>
      </c>
    </row>
    <row r="48" spans="1:6" ht="15.75">
      <c r="A48" s="44" t="s">
        <v>118</v>
      </c>
      <c r="B48" s="42" t="s">
        <v>119</v>
      </c>
      <c r="C48" s="41">
        <v>397573</v>
      </c>
      <c r="D48" s="41"/>
      <c r="E48" s="41"/>
      <c r="F48" s="41">
        <f t="shared" si="0"/>
        <v>397573</v>
      </c>
    </row>
    <row r="49" spans="1:6" ht="15.75">
      <c r="A49" s="49" t="s">
        <v>338</v>
      </c>
      <c r="B49" s="46" t="s">
        <v>120</v>
      </c>
      <c r="C49" s="47">
        <f>SUM(C44:C48)</f>
        <v>18290496</v>
      </c>
      <c r="D49" s="47"/>
      <c r="E49" s="47"/>
      <c r="F49" s="47">
        <f t="shared" si="0"/>
        <v>18290496</v>
      </c>
    </row>
    <row r="50" spans="1:6" ht="15.75">
      <c r="A50" s="49" t="s">
        <v>339</v>
      </c>
      <c r="B50" s="46" t="s">
        <v>121</v>
      </c>
      <c r="C50" s="47">
        <f>SUM(C49,C43,C40,C32,C29)</f>
        <v>97855530</v>
      </c>
      <c r="D50" s="47"/>
      <c r="E50" s="47"/>
      <c r="F50" s="47">
        <f t="shared" si="0"/>
        <v>97855530</v>
      </c>
    </row>
    <row r="51" spans="1:6" ht="15.75">
      <c r="A51" s="51" t="s">
        <v>122</v>
      </c>
      <c r="B51" s="42" t="s">
        <v>123</v>
      </c>
      <c r="C51" s="41"/>
      <c r="D51" s="41"/>
      <c r="E51" s="41"/>
      <c r="F51" s="41">
        <f t="shared" si="0"/>
        <v>0</v>
      </c>
    </row>
    <row r="52" spans="1:6" ht="15.75">
      <c r="A52" s="51" t="s">
        <v>340</v>
      </c>
      <c r="B52" s="42" t="s">
        <v>124</v>
      </c>
      <c r="C52" s="41"/>
      <c r="D52" s="41"/>
      <c r="E52" s="41"/>
      <c r="F52" s="41">
        <f t="shared" si="0"/>
        <v>0</v>
      </c>
    </row>
    <row r="53" spans="1:6" ht="15.75">
      <c r="A53" s="52" t="s">
        <v>361</v>
      </c>
      <c r="B53" s="42" t="s">
        <v>125</v>
      </c>
      <c r="C53" s="41"/>
      <c r="D53" s="41"/>
      <c r="E53" s="41"/>
      <c r="F53" s="41">
        <f t="shared" si="0"/>
        <v>0</v>
      </c>
    </row>
    <row r="54" spans="1:6" ht="15.75">
      <c r="A54" s="52" t="s">
        <v>362</v>
      </c>
      <c r="B54" s="42" t="s">
        <v>126</v>
      </c>
      <c r="C54" s="41"/>
      <c r="D54" s="41"/>
      <c r="E54" s="41"/>
      <c r="F54" s="41">
        <f t="shared" si="0"/>
        <v>0</v>
      </c>
    </row>
    <row r="55" spans="1:6" ht="15.75">
      <c r="A55" s="52" t="s">
        <v>363</v>
      </c>
      <c r="B55" s="42" t="s">
        <v>127</v>
      </c>
      <c r="C55" s="41"/>
      <c r="D55" s="41"/>
      <c r="E55" s="41"/>
      <c r="F55" s="41">
        <f t="shared" si="0"/>
        <v>0</v>
      </c>
    </row>
    <row r="56" spans="1:6" ht="15.75">
      <c r="A56" s="51" t="s">
        <v>364</v>
      </c>
      <c r="B56" s="42" t="s">
        <v>128</v>
      </c>
      <c r="C56" s="41"/>
      <c r="D56" s="41"/>
      <c r="E56" s="41"/>
      <c r="F56" s="41">
        <f t="shared" si="0"/>
        <v>0</v>
      </c>
    </row>
    <row r="57" spans="1:6" ht="15.75">
      <c r="A57" s="51" t="s">
        <v>365</v>
      </c>
      <c r="B57" s="42" t="s">
        <v>129</v>
      </c>
      <c r="C57" s="41"/>
      <c r="D57" s="41"/>
      <c r="E57" s="41"/>
      <c r="F57" s="41">
        <f t="shared" si="0"/>
        <v>0</v>
      </c>
    </row>
    <row r="58" spans="1:6" ht="15.75">
      <c r="A58" s="51" t="s">
        <v>366</v>
      </c>
      <c r="B58" s="42" t="s">
        <v>130</v>
      </c>
      <c r="C58" s="41">
        <v>5125900</v>
      </c>
      <c r="D58" s="41"/>
      <c r="E58" s="41"/>
      <c r="F58" s="41">
        <f t="shared" si="0"/>
        <v>5125900</v>
      </c>
    </row>
    <row r="59" spans="1:6" ht="15.75">
      <c r="A59" s="53" t="s">
        <v>341</v>
      </c>
      <c r="B59" s="46" t="s">
        <v>131</v>
      </c>
      <c r="C59" s="47">
        <f>SUM(C51:C58)</f>
        <v>5125900</v>
      </c>
      <c r="D59" s="47"/>
      <c r="E59" s="47"/>
      <c r="F59" s="47">
        <f t="shared" si="0"/>
        <v>5125900</v>
      </c>
    </row>
    <row r="60" spans="1:6" ht="15.75">
      <c r="A60" s="54" t="s">
        <v>367</v>
      </c>
      <c r="B60" s="42" t="s">
        <v>132</v>
      </c>
      <c r="C60" s="41"/>
      <c r="D60" s="41"/>
      <c r="E60" s="41"/>
      <c r="F60" s="41">
        <f t="shared" si="0"/>
        <v>0</v>
      </c>
    </row>
    <row r="61" spans="1:6" ht="15.75">
      <c r="A61" s="54" t="s">
        <v>133</v>
      </c>
      <c r="B61" s="42" t="s">
        <v>134</v>
      </c>
      <c r="C61" s="41"/>
      <c r="D61" s="41"/>
      <c r="E61" s="41"/>
      <c r="F61" s="41">
        <f t="shared" si="0"/>
        <v>0</v>
      </c>
    </row>
    <row r="62" spans="1:6" ht="15.75">
      <c r="A62" s="54" t="s">
        <v>135</v>
      </c>
      <c r="B62" s="42" t="s">
        <v>136</v>
      </c>
      <c r="C62" s="41"/>
      <c r="D62" s="41"/>
      <c r="E62" s="41"/>
      <c r="F62" s="41">
        <f t="shared" si="0"/>
        <v>0</v>
      </c>
    </row>
    <row r="63" spans="1:6" ht="15.75">
      <c r="A63" s="54" t="s">
        <v>342</v>
      </c>
      <c r="B63" s="42" t="s">
        <v>137</v>
      </c>
      <c r="C63" s="41"/>
      <c r="D63" s="41"/>
      <c r="E63" s="41"/>
      <c r="F63" s="41">
        <f t="shared" si="0"/>
        <v>0</v>
      </c>
    </row>
    <row r="64" spans="1:6" ht="15.75">
      <c r="A64" s="54" t="s">
        <v>368</v>
      </c>
      <c r="B64" s="42" t="s">
        <v>138</v>
      </c>
      <c r="C64" s="41"/>
      <c r="D64" s="41"/>
      <c r="E64" s="41"/>
      <c r="F64" s="41">
        <f t="shared" si="0"/>
        <v>0</v>
      </c>
    </row>
    <row r="65" spans="1:6" ht="15.75">
      <c r="A65" s="54" t="s">
        <v>343</v>
      </c>
      <c r="B65" s="42" t="s">
        <v>139</v>
      </c>
      <c r="C65" s="41">
        <v>88339754</v>
      </c>
      <c r="D65" s="41"/>
      <c r="E65" s="41"/>
      <c r="F65" s="41">
        <f t="shared" si="0"/>
        <v>88339754</v>
      </c>
    </row>
    <row r="66" spans="1:6" ht="15.75">
      <c r="A66" s="54" t="s">
        <v>369</v>
      </c>
      <c r="B66" s="42" t="s">
        <v>140</v>
      </c>
      <c r="C66" s="41"/>
      <c r="D66" s="41"/>
      <c r="E66" s="41"/>
      <c r="F66" s="41">
        <f t="shared" si="0"/>
        <v>0</v>
      </c>
    </row>
    <row r="67" spans="1:6" ht="15.75">
      <c r="A67" s="54" t="s">
        <v>370</v>
      </c>
      <c r="B67" s="42" t="s">
        <v>141</v>
      </c>
      <c r="C67" s="41">
        <v>1566513</v>
      </c>
      <c r="D67" s="41"/>
      <c r="E67" s="41"/>
      <c r="F67" s="41">
        <v>1566513</v>
      </c>
    </row>
    <row r="68" spans="1:6" ht="15.75">
      <c r="A68" s="54" t="s">
        <v>142</v>
      </c>
      <c r="B68" s="42" t="s">
        <v>143</v>
      </c>
      <c r="C68" s="41"/>
      <c r="D68" s="41"/>
      <c r="E68" s="41"/>
      <c r="F68" s="41">
        <f t="shared" si="0"/>
        <v>0</v>
      </c>
    </row>
    <row r="69" spans="1:6" ht="15.75">
      <c r="A69" s="55" t="s">
        <v>144</v>
      </c>
      <c r="B69" s="42" t="s">
        <v>145</v>
      </c>
      <c r="C69" s="41"/>
      <c r="D69" s="41"/>
      <c r="E69" s="41"/>
      <c r="F69" s="41">
        <f t="shared" si="0"/>
        <v>0</v>
      </c>
    </row>
    <row r="70" spans="1:6" ht="15.75">
      <c r="A70" s="54" t="s">
        <v>371</v>
      </c>
      <c r="B70" s="42" t="s">
        <v>148</v>
      </c>
      <c r="C70" s="41"/>
      <c r="D70" s="41">
        <v>500000</v>
      </c>
      <c r="E70" s="41"/>
      <c r="F70" s="41">
        <v>500000</v>
      </c>
    </row>
    <row r="71" spans="1:6" ht="15.75">
      <c r="A71" s="55" t="s">
        <v>20</v>
      </c>
      <c r="B71" s="42" t="s">
        <v>747</v>
      </c>
      <c r="C71" s="41"/>
      <c r="D71" s="41"/>
      <c r="E71" s="41"/>
      <c r="F71" s="41">
        <f aca="true" t="shared" si="1" ref="F71:F121">C71+D71+E71</f>
        <v>0</v>
      </c>
    </row>
    <row r="72" spans="1:6" ht="15.75">
      <c r="A72" s="55" t="s">
        <v>21</v>
      </c>
      <c r="B72" s="42" t="s">
        <v>747</v>
      </c>
      <c r="C72" s="41"/>
      <c r="D72" s="41"/>
      <c r="E72" s="41"/>
      <c r="F72" s="41">
        <f t="shared" si="1"/>
        <v>0</v>
      </c>
    </row>
    <row r="73" spans="1:6" ht="15.75">
      <c r="A73" s="53" t="s">
        <v>344</v>
      </c>
      <c r="B73" s="46" t="s">
        <v>149</v>
      </c>
      <c r="C73" s="47">
        <f>C65+C67</f>
        <v>89906267</v>
      </c>
      <c r="D73" s="47">
        <f>SUM(D60:D72)</f>
        <v>500000</v>
      </c>
      <c r="E73" s="47"/>
      <c r="F73" s="47">
        <f t="shared" si="1"/>
        <v>90406267</v>
      </c>
    </row>
    <row r="74" spans="1:6" ht="15.75">
      <c r="A74" s="80" t="s">
        <v>10</v>
      </c>
      <c r="B74" s="81"/>
      <c r="C74" s="82">
        <f>C73+C59+C50+C25+C24</f>
        <v>287764684</v>
      </c>
      <c r="D74" s="82">
        <f>D73+D59+D50+D25+D24</f>
        <v>500000</v>
      </c>
      <c r="E74" s="82">
        <f>E73+E59+E50+E25+E24</f>
        <v>0</v>
      </c>
      <c r="F74" s="82">
        <f>F73+F59+F50+F25+F24</f>
        <v>288264684</v>
      </c>
    </row>
    <row r="75" spans="1:6" ht="15.75">
      <c r="A75" s="56" t="s">
        <v>150</v>
      </c>
      <c r="B75" s="42" t="s">
        <v>151</v>
      </c>
      <c r="C75" s="41"/>
      <c r="D75" s="41"/>
      <c r="E75" s="41"/>
      <c r="F75" s="41">
        <f t="shared" si="1"/>
        <v>0</v>
      </c>
    </row>
    <row r="76" spans="1:6" ht="15.75">
      <c r="A76" s="56" t="s">
        <v>372</v>
      </c>
      <c r="B76" s="42" t="s">
        <v>152</v>
      </c>
      <c r="C76" s="41"/>
      <c r="D76" s="41"/>
      <c r="E76" s="41"/>
      <c r="F76" s="41">
        <f t="shared" si="1"/>
        <v>0</v>
      </c>
    </row>
    <row r="77" spans="1:6" ht="15.75">
      <c r="A77" s="56" t="s">
        <v>153</v>
      </c>
      <c r="B77" s="42" t="s">
        <v>154</v>
      </c>
      <c r="C77" s="41"/>
      <c r="D77" s="41"/>
      <c r="E77" s="41"/>
      <c r="F77" s="41">
        <f t="shared" si="1"/>
        <v>0</v>
      </c>
    </row>
    <row r="78" spans="1:6" ht="15.75">
      <c r="A78" s="56" t="s">
        <v>155</v>
      </c>
      <c r="B78" s="42" t="s">
        <v>156</v>
      </c>
      <c r="C78" s="41">
        <v>22584323</v>
      </c>
      <c r="D78" s="41"/>
      <c r="E78" s="41"/>
      <c r="F78" s="41">
        <f t="shared" si="1"/>
        <v>22584323</v>
      </c>
    </row>
    <row r="79" spans="1:6" ht="15.75">
      <c r="A79" s="48" t="s">
        <v>157</v>
      </c>
      <c r="B79" s="42" t="s">
        <v>158</v>
      </c>
      <c r="C79" s="41"/>
      <c r="D79" s="41"/>
      <c r="E79" s="41"/>
      <c r="F79" s="41">
        <f t="shared" si="1"/>
        <v>0</v>
      </c>
    </row>
    <row r="80" spans="1:6" ht="15.75">
      <c r="A80" s="48" t="s">
        <v>159</v>
      </c>
      <c r="B80" s="42" t="s">
        <v>160</v>
      </c>
      <c r="C80" s="41"/>
      <c r="D80" s="41"/>
      <c r="E80" s="41"/>
      <c r="F80" s="41">
        <f t="shared" si="1"/>
        <v>0</v>
      </c>
    </row>
    <row r="81" spans="1:6" ht="15.75">
      <c r="A81" s="48" t="s">
        <v>161</v>
      </c>
      <c r="B81" s="42" t="s">
        <v>162</v>
      </c>
      <c r="C81" s="41">
        <v>6097767</v>
      </c>
      <c r="D81" s="41"/>
      <c r="E81" s="41"/>
      <c r="F81" s="41">
        <f t="shared" si="1"/>
        <v>6097767</v>
      </c>
    </row>
    <row r="82" spans="1:6" ht="15.75">
      <c r="A82" s="57" t="s">
        <v>345</v>
      </c>
      <c r="B82" s="46" t="s">
        <v>163</v>
      </c>
      <c r="C82" s="47">
        <f>SUM(C75:C81)</f>
        <v>28682090</v>
      </c>
      <c r="D82" s="47"/>
      <c r="E82" s="47"/>
      <c r="F82" s="47">
        <f t="shared" si="1"/>
        <v>28682090</v>
      </c>
    </row>
    <row r="83" spans="1:6" ht="15.75">
      <c r="A83" s="51" t="s">
        <v>164</v>
      </c>
      <c r="B83" s="42" t="s">
        <v>165</v>
      </c>
      <c r="C83" s="41">
        <v>227018141</v>
      </c>
      <c r="D83" s="41"/>
      <c r="E83" s="41"/>
      <c r="F83" s="41">
        <f t="shared" si="1"/>
        <v>227018141</v>
      </c>
    </row>
    <row r="84" spans="1:6" ht="15.75">
      <c r="A84" s="51" t="s">
        <v>166</v>
      </c>
      <c r="B84" s="42" t="s">
        <v>167</v>
      </c>
      <c r="C84" s="41"/>
      <c r="D84" s="41"/>
      <c r="E84" s="41"/>
      <c r="F84" s="41">
        <f t="shared" si="1"/>
        <v>0</v>
      </c>
    </row>
    <row r="85" spans="1:6" ht="15.75">
      <c r="A85" s="51" t="s">
        <v>168</v>
      </c>
      <c r="B85" s="42" t="s">
        <v>169</v>
      </c>
      <c r="C85" s="41"/>
      <c r="D85" s="41"/>
      <c r="E85" s="41"/>
      <c r="F85" s="41">
        <f t="shared" si="1"/>
        <v>0</v>
      </c>
    </row>
    <row r="86" spans="1:6" ht="15.75">
      <c r="A86" s="51" t="s">
        <v>170</v>
      </c>
      <c r="B86" s="42" t="s">
        <v>171</v>
      </c>
      <c r="C86" s="41">
        <v>61294899</v>
      </c>
      <c r="D86" s="41"/>
      <c r="E86" s="41"/>
      <c r="F86" s="41">
        <f t="shared" si="1"/>
        <v>61294899</v>
      </c>
    </row>
    <row r="87" spans="1:6" ht="15.75">
      <c r="A87" s="53" t="s">
        <v>346</v>
      </c>
      <c r="B87" s="46" t="s">
        <v>172</v>
      </c>
      <c r="C87" s="47">
        <f>SUM(C83:C86)</f>
        <v>288313040</v>
      </c>
      <c r="D87" s="47"/>
      <c r="E87" s="47"/>
      <c r="F87" s="47">
        <f t="shared" si="1"/>
        <v>288313040</v>
      </c>
    </row>
    <row r="88" spans="1:6" ht="15.75">
      <c r="A88" s="51" t="s">
        <v>173</v>
      </c>
      <c r="B88" s="42" t="s">
        <v>174</v>
      </c>
      <c r="C88" s="41"/>
      <c r="D88" s="41"/>
      <c r="E88" s="41"/>
      <c r="F88" s="41">
        <f t="shared" si="1"/>
        <v>0</v>
      </c>
    </row>
    <row r="89" spans="1:6" ht="15.75">
      <c r="A89" s="51" t="s">
        <v>373</v>
      </c>
      <c r="B89" s="42" t="s">
        <v>175</v>
      </c>
      <c r="C89" s="41"/>
      <c r="D89" s="41"/>
      <c r="E89" s="41"/>
      <c r="F89" s="41">
        <f t="shared" si="1"/>
        <v>0</v>
      </c>
    </row>
    <row r="90" spans="1:6" ht="15.75">
      <c r="A90" s="51" t="s">
        <v>374</v>
      </c>
      <c r="B90" s="42" t="s">
        <v>176</v>
      </c>
      <c r="C90" s="41"/>
      <c r="D90" s="41"/>
      <c r="E90" s="41"/>
      <c r="F90" s="41">
        <f t="shared" si="1"/>
        <v>0</v>
      </c>
    </row>
    <row r="91" spans="1:6" ht="15.75">
      <c r="A91" s="51" t="s">
        <v>375</v>
      </c>
      <c r="B91" s="42" t="s">
        <v>177</v>
      </c>
      <c r="C91" s="41"/>
      <c r="D91" s="41"/>
      <c r="E91" s="41"/>
      <c r="F91" s="41">
        <f t="shared" si="1"/>
        <v>0</v>
      </c>
    </row>
    <row r="92" spans="1:6" ht="15.75">
      <c r="A92" s="51" t="s">
        <v>376</v>
      </c>
      <c r="B92" s="42" t="s">
        <v>178</v>
      </c>
      <c r="C92" s="41"/>
      <c r="D92" s="41"/>
      <c r="E92" s="41"/>
      <c r="F92" s="41">
        <f t="shared" si="1"/>
        <v>0</v>
      </c>
    </row>
    <row r="93" spans="1:6" ht="15.75">
      <c r="A93" s="51" t="s">
        <v>377</v>
      </c>
      <c r="B93" s="42" t="s">
        <v>179</v>
      </c>
      <c r="C93" s="41"/>
      <c r="D93" s="41"/>
      <c r="E93" s="41"/>
      <c r="F93" s="41">
        <f t="shared" si="1"/>
        <v>0</v>
      </c>
    </row>
    <row r="94" spans="1:6" ht="15.75">
      <c r="A94" s="51" t="s">
        <v>180</v>
      </c>
      <c r="B94" s="42" t="s">
        <v>181</v>
      </c>
      <c r="C94" s="41"/>
      <c r="D94" s="41"/>
      <c r="E94" s="41"/>
      <c r="F94" s="41">
        <f t="shared" si="1"/>
        <v>0</v>
      </c>
    </row>
    <row r="95" spans="1:6" ht="15.75">
      <c r="A95" s="51" t="s">
        <v>378</v>
      </c>
      <c r="B95" s="42" t="s">
        <v>182</v>
      </c>
      <c r="C95" s="41"/>
      <c r="D95" s="41"/>
      <c r="E95" s="41"/>
      <c r="F95" s="41">
        <f t="shared" si="1"/>
        <v>0</v>
      </c>
    </row>
    <row r="96" spans="1:6" ht="15.75">
      <c r="A96" s="53" t="s">
        <v>347</v>
      </c>
      <c r="B96" s="46" t="s">
        <v>183</v>
      </c>
      <c r="C96" s="41"/>
      <c r="D96" s="41"/>
      <c r="E96" s="41"/>
      <c r="F96" s="41">
        <f t="shared" si="1"/>
        <v>0</v>
      </c>
    </row>
    <row r="97" spans="1:6" ht="15.75">
      <c r="A97" s="80" t="s">
        <v>442</v>
      </c>
      <c r="B97" s="81"/>
      <c r="C97" s="82">
        <f>C87+C82</f>
        <v>316995130</v>
      </c>
      <c r="D97" s="82">
        <f>D96+D87+D82</f>
        <v>0</v>
      </c>
      <c r="E97" s="82">
        <f>E96+E87+E82</f>
        <v>0</v>
      </c>
      <c r="F97" s="82">
        <f>F96+F87+F82</f>
        <v>316995130</v>
      </c>
    </row>
    <row r="98" spans="1:6" ht="15.75">
      <c r="A98" s="26" t="s">
        <v>386</v>
      </c>
      <c r="B98" s="27" t="s">
        <v>184</v>
      </c>
      <c r="C98" s="47">
        <f>C97+C74</f>
        <v>604759814</v>
      </c>
      <c r="D98" s="47">
        <f>D96+D87+D82+D74</f>
        <v>500000</v>
      </c>
      <c r="E98" s="47"/>
      <c r="F98" s="47">
        <f t="shared" si="1"/>
        <v>605259814</v>
      </c>
    </row>
    <row r="99" spans="1:25" ht="15.75">
      <c r="A99" s="51" t="s">
        <v>379</v>
      </c>
      <c r="B99" s="44" t="s">
        <v>185</v>
      </c>
      <c r="C99" s="58"/>
      <c r="D99" s="58"/>
      <c r="E99" s="58"/>
      <c r="F99" s="41">
        <f t="shared" si="1"/>
        <v>0</v>
      </c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60"/>
      <c r="Y99" s="60"/>
    </row>
    <row r="100" spans="1:25" ht="15.75">
      <c r="A100" s="51" t="s">
        <v>186</v>
      </c>
      <c r="B100" s="44" t="s">
        <v>187</v>
      </c>
      <c r="C100" s="58"/>
      <c r="D100" s="58"/>
      <c r="E100" s="58"/>
      <c r="F100" s="41">
        <f t="shared" si="1"/>
        <v>0</v>
      </c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60"/>
      <c r="Y100" s="60"/>
    </row>
    <row r="101" spans="1:25" ht="15.75">
      <c r="A101" s="51" t="s">
        <v>380</v>
      </c>
      <c r="B101" s="44" t="s">
        <v>188</v>
      </c>
      <c r="C101" s="58"/>
      <c r="D101" s="58"/>
      <c r="E101" s="58"/>
      <c r="F101" s="41">
        <f t="shared" si="1"/>
        <v>0</v>
      </c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60"/>
      <c r="Y101" s="60"/>
    </row>
    <row r="102" spans="1:25" ht="15.75">
      <c r="A102" s="53" t="s">
        <v>348</v>
      </c>
      <c r="B102" s="49" t="s">
        <v>189</v>
      </c>
      <c r="C102" s="61">
        <f>SUM(C99:C101)</f>
        <v>0</v>
      </c>
      <c r="D102" s="61"/>
      <c r="E102" s="61"/>
      <c r="F102" s="41">
        <f t="shared" si="1"/>
        <v>0</v>
      </c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0"/>
      <c r="Y102" s="60"/>
    </row>
    <row r="103" spans="1:25" ht="15.75">
      <c r="A103" s="63" t="s">
        <v>381</v>
      </c>
      <c r="B103" s="44" t="s">
        <v>190</v>
      </c>
      <c r="C103" s="64"/>
      <c r="D103" s="64"/>
      <c r="E103" s="64"/>
      <c r="F103" s="41">
        <f t="shared" si="1"/>
        <v>0</v>
      </c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0"/>
      <c r="Y103" s="60"/>
    </row>
    <row r="104" spans="1:25" ht="15.75">
      <c r="A104" s="63" t="s">
        <v>351</v>
      </c>
      <c r="B104" s="44" t="s">
        <v>191</v>
      </c>
      <c r="C104" s="64"/>
      <c r="D104" s="64"/>
      <c r="E104" s="64"/>
      <c r="F104" s="41">
        <f t="shared" si="1"/>
        <v>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0"/>
      <c r="Y104" s="60"/>
    </row>
    <row r="105" spans="1:25" ht="15.75">
      <c r="A105" s="51" t="s">
        <v>192</v>
      </c>
      <c r="B105" s="44" t="s">
        <v>193</v>
      </c>
      <c r="C105" s="66"/>
      <c r="D105" s="66"/>
      <c r="E105" s="66"/>
      <c r="F105" s="41">
        <f t="shared" si="1"/>
        <v>0</v>
      </c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60"/>
      <c r="Y105" s="60"/>
    </row>
    <row r="106" spans="1:25" ht="15.75">
      <c r="A106" s="51" t="s">
        <v>382</v>
      </c>
      <c r="B106" s="44" t="s">
        <v>194</v>
      </c>
      <c r="C106" s="66"/>
      <c r="D106" s="66"/>
      <c r="E106" s="66"/>
      <c r="F106" s="41">
        <f t="shared" si="1"/>
        <v>0</v>
      </c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60"/>
      <c r="Y106" s="60"/>
    </row>
    <row r="107" spans="1:25" ht="15.75">
      <c r="A107" s="67" t="s">
        <v>349</v>
      </c>
      <c r="B107" s="49" t="s">
        <v>195</v>
      </c>
      <c r="C107" s="68">
        <f>SUM(C103:C106)</f>
        <v>0</v>
      </c>
      <c r="D107" s="68"/>
      <c r="E107" s="68"/>
      <c r="F107" s="41">
        <f t="shared" si="1"/>
        <v>0</v>
      </c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0"/>
      <c r="Y107" s="60"/>
    </row>
    <row r="108" spans="1:25" ht="15.75">
      <c r="A108" s="63" t="s">
        <v>196</v>
      </c>
      <c r="B108" s="44" t="s">
        <v>197</v>
      </c>
      <c r="C108" s="64"/>
      <c r="D108" s="64"/>
      <c r="E108" s="64"/>
      <c r="F108" s="41">
        <f t="shared" si="1"/>
        <v>0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0"/>
      <c r="Y108" s="60"/>
    </row>
    <row r="109" spans="1:25" ht="15.75">
      <c r="A109" s="63" t="s">
        <v>198</v>
      </c>
      <c r="B109" s="44" t="s">
        <v>199</v>
      </c>
      <c r="C109" s="64">
        <v>6194628</v>
      </c>
      <c r="D109" s="64"/>
      <c r="E109" s="64"/>
      <c r="F109" s="41">
        <f t="shared" si="1"/>
        <v>6194628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0"/>
      <c r="Y109" s="60"/>
    </row>
    <row r="110" spans="1:25" ht="15.75">
      <c r="A110" s="67" t="s">
        <v>200</v>
      </c>
      <c r="B110" s="49" t="s">
        <v>201</v>
      </c>
      <c r="C110" s="64"/>
      <c r="D110" s="64"/>
      <c r="E110" s="64"/>
      <c r="F110" s="41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0"/>
      <c r="Y110" s="60"/>
    </row>
    <row r="111" spans="1:25" ht="15.75">
      <c r="A111" s="63" t="s">
        <v>202</v>
      </c>
      <c r="B111" s="44" t="s">
        <v>203</v>
      </c>
      <c r="C111" s="64"/>
      <c r="D111" s="64"/>
      <c r="E111" s="64"/>
      <c r="F111" s="41">
        <f t="shared" si="1"/>
        <v>0</v>
      </c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0"/>
      <c r="Y111" s="60"/>
    </row>
    <row r="112" spans="1:25" ht="15.75">
      <c r="A112" s="63" t="s">
        <v>204</v>
      </c>
      <c r="B112" s="44" t="s">
        <v>205</v>
      </c>
      <c r="C112" s="64"/>
      <c r="D112" s="64"/>
      <c r="E112" s="64"/>
      <c r="F112" s="41">
        <f t="shared" si="1"/>
        <v>0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0"/>
      <c r="Y112" s="60"/>
    </row>
    <row r="113" spans="1:25" ht="15.75">
      <c r="A113" s="63" t="s">
        <v>206</v>
      </c>
      <c r="B113" s="44" t="s">
        <v>207</v>
      </c>
      <c r="C113" s="64"/>
      <c r="D113" s="64"/>
      <c r="E113" s="64"/>
      <c r="F113" s="41">
        <f t="shared" si="1"/>
        <v>0</v>
      </c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0"/>
      <c r="Y113" s="60"/>
    </row>
    <row r="114" spans="1:25" ht="15.75">
      <c r="A114" s="67" t="s">
        <v>350</v>
      </c>
      <c r="B114" s="49" t="s">
        <v>208</v>
      </c>
      <c r="C114" s="68">
        <f>C109</f>
        <v>6194628</v>
      </c>
      <c r="D114" s="68"/>
      <c r="E114" s="68"/>
      <c r="F114" s="41">
        <f>F109</f>
        <v>6194628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0"/>
      <c r="Y114" s="60"/>
    </row>
    <row r="115" spans="1:25" ht="15.75">
      <c r="A115" s="63" t="s">
        <v>209</v>
      </c>
      <c r="B115" s="44" t="s">
        <v>210</v>
      </c>
      <c r="C115" s="64"/>
      <c r="D115" s="64"/>
      <c r="E115" s="64"/>
      <c r="F115" s="41">
        <f t="shared" si="1"/>
        <v>0</v>
      </c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0"/>
      <c r="Y115" s="60"/>
    </row>
    <row r="116" spans="1:25" ht="15.75">
      <c r="A116" s="51" t="s">
        <v>211</v>
      </c>
      <c r="B116" s="44" t="s">
        <v>212</v>
      </c>
      <c r="C116" s="66"/>
      <c r="D116" s="66"/>
      <c r="E116" s="66"/>
      <c r="F116" s="41">
        <f t="shared" si="1"/>
        <v>0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60"/>
      <c r="Y116" s="60"/>
    </row>
    <row r="117" spans="1:25" ht="15.75">
      <c r="A117" s="63" t="s">
        <v>383</v>
      </c>
      <c r="B117" s="44" t="s">
        <v>213</v>
      </c>
      <c r="C117" s="64"/>
      <c r="D117" s="64"/>
      <c r="E117" s="64"/>
      <c r="F117" s="41">
        <f t="shared" si="1"/>
        <v>0</v>
      </c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0"/>
      <c r="Y117" s="60"/>
    </row>
    <row r="118" spans="1:25" ht="15.75">
      <c r="A118" s="63" t="s">
        <v>352</v>
      </c>
      <c r="B118" s="44" t="s">
        <v>214</v>
      </c>
      <c r="C118" s="64"/>
      <c r="D118" s="64"/>
      <c r="E118" s="64"/>
      <c r="F118" s="41">
        <f t="shared" si="1"/>
        <v>0</v>
      </c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0"/>
      <c r="Y118" s="60"/>
    </row>
    <row r="119" spans="1:25" ht="15.75">
      <c r="A119" s="67" t="s">
        <v>353</v>
      </c>
      <c r="B119" s="49" t="s">
        <v>215</v>
      </c>
      <c r="C119" s="68">
        <f>SUM(C115:C118)</f>
        <v>0</v>
      </c>
      <c r="D119" s="68"/>
      <c r="E119" s="68"/>
      <c r="F119" s="41">
        <f t="shared" si="1"/>
        <v>0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0"/>
      <c r="Y119" s="60"/>
    </row>
    <row r="120" spans="1:25" ht="15.75">
      <c r="A120" s="51" t="s">
        <v>216</v>
      </c>
      <c r="B120" s="44" t="s">
        <v>217</v>
      </c>
      <c r="C120" s="66"/>
      <c r="D120" s="66"/>
      <c r="E120" s="66"/>
      <c r="F120" s="41">
        <f t="shared" si="1"/>
        <v>0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60"/>
      <c r="Y120" s="60"/>
    </row>
    <row r="121" spans="1:25" ht="15.75">
      <c r="A121" s="28" t="s">
        <v>387</v>
      </c>
      <c r="B121" s="29" t="s">
        <v>218</v>
      </c>
      <c r="C121" s="68">
        <f>C114</f>
        <v>6194628</v>
      </c>
      <c r="D121" s="68"/>
      <c r="E121" s="68"/>
      <c r="F121" s="41">
        <f>F114</f>
        <v>6194628</v>
      </c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0"/>
      <c r="Y121" s="60"/>
    </row>
    <row r="122" spans="1:25" ht="15.75">
      <c r="A122" s="30" t="s">
        <v>443</v>
      </c>
      <c r="B122" s="31"/>
      <c r="C122" s="71">
        <f>C121+C98</f>
        <v>610954442</v>
      </c>
      <c r="D122" s="71">
        <f>D121+D98</f>
        <v>500000</v>
      </c>
      <c r="E122" s="71">
        <f>E121+E98</f>
        <v>0</v>
      </c>
      <c r="F122" s="71">
        <f>F121+F98</f>
        <v>611454442</v>
      </c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</row>
    <row r="123" spans="2:25" ht="15.75">
      <c r="B123" s="60"/>
      <c r="C123" s="70"/>
      <c r="D123" s="70"/>
      <c r="E123" s="70"/>
      <c r="F123" s="7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</row>
    <row r="124" spans="2:25" ht="15.75">
      <c r="B124" s="60"/>
      <c r="C124" s="70"/>
      <c r="D124" s="70"/>
      <c r="E124" s="70"/>
      <c r="F124" s="7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</row>
    <row r="125" spans="2:25" ht="15.75">
      <c r="B125" s="60"/>
      <c r="C125" s="70"/>
      <c r="D125" s="70"/>
      <c r="E125" s="70"/>
      <c r="F125" s="7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</row>
    <row r="126" spans="2:25" ht="15.75">
      <c r="B126" s="60"/>
      <c r="C126" s="70"/>
      <c r="D126" s="70"/>
      <c r="E126" s="70"/>
      <c r="F126" s="7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</row>
    <row r="127" spans="2:25" ht="15.75">
      <c r="B127" s="60"/>
      <c r="C127" s="70"/>
      <c r="D127" s="70"/>
      <c r="E127" s="70"/>
      <c r="F127" s="7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</row>
    <row r="128" spans="2:25" ht="15.75">
      <c r="B128" s="60"/>
      <c r="C128" s="70"/>
      <c r="D128" s="70"/>
      <c r="E128" s="70"/>
      <c r="F128" s="7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</row>
    <row r="129" spans="2:25" ht="15.75">
      <c r="B129" s="60"/>
      <c r="C129" s="70"/>
      <c r="D129" s="70"/>
      <c r="E129" s="70"/>
      <c r="F129" s="7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</row>
    <row r="130" spans="2:25" ht="15.75">
      <c r="B130" s="60"/>
      <c r="C130" s="70"/>
      <c r="D130" s="70"/>
      <c r="E130" s="70"/>
      <c r="F130" s="7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</row>
    <row r="131" spans="2:25" ht="15.75">
      <c r="B131" s="60"/>
      <c r="C131" s="70"/>
      <c r="D131" s="70"/>
      <c r="E131" s="70"/>
      <c r="F131" s="7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2:25" ht="15.75">
      <c r="B132" s="60"/>
      <c r="C132" s="70"/>
      <c r="D132" s="70"/>
      <c r="E132" s="70"/>
      <c r="F132" s="7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</row>
    <row r="133" spans="2:25" ht="15.75">
      <c r="B133" s="60"/>
      <c r="C133" s="70"/>
      <c r="D133" s="70"/>
      <c r="E133" s="70"/>
      <c r="F133" s="7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</row>
    <row r="134" spans="2:25" ht="15.75">
      <c r="B134" s="60"/>
      <c r="C134" s="70"/>
      <c r="D134" s="70"/>
      <c r="E134" s="70"/>
      <c r="F134" s="7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</row>
    <row r="135" spans="2:25" ht="15.75">
      <c r="B135" s="60"/>
      <c r="C135" s="70"/>
      <c r="D135" s="70"/>
      <c r="E135" s="70"/>
      <c r="F135" s="7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</row>
    <row r="136" spans="2:25" ht="15.75">
      <c r="B136" s="60"/>
      <c r="C136" s="70"/>
      <c r="D136" s="70"/>
      <c r="E136" s="70"/>
      <c r="F136" s="7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</row>
    <row r="137" spans="2:25" ht="15.75">
      <c r="B137" s="60"/>
      <c r="C137" s="70"/>
      <c r="D137" s="70"/>
      <c r="E137" s="70"/>
      <c r="F137" s="7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</row>
    <row r="138" spans="2:25" ht="15.75">
      <c r="B138" s="60"/>
      <c r="C138" s="70"/>
      <c r="D138" s="70"/>
      <c r="E138" s="70"/>
      <c r="F138" s="7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</row>
    <row r="139" spans="2:25" ht="15.75">
      <c r="B139" s="60"/>
      <c r="C139" s="70"/>
      <c r="D139" s="70"/>
      <c r="E139" s="70"/>
      <c r="F139" s="7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</row>
    <row r="140" spans="2:25" ht="15.75">
      <c r="B140" s="60"/>
      <c r="C140" s="70"/>
      <c r="D140" s="70"/>
      <c r="E140" s="70"/>
      <c r="F140" s="7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</row>
    <row r="141" spans="2:25" ht="15.75">
      <c r="B141" s="60"/>
      <c r="C141" s="70"/>
      <c r="D141" s="70"/>
      <c r="E141" s="70"/>
      <c r="F141" s="7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</row>
    <row r="142" spans="2:25" ht="15.75">
      <c r="B142" s="60"/>
      <c r="C142" s="70"/>
      <c r="D142" s="70"/>
      <c r="E142" s="70"/>
      <c r="F142" s="7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</row>
    <row r="143" spans="2:25" ht="15.75">
      <c r="B143" s="60"/>
      <c r="C143" s="70"/>
      <c r="D143" s="70"/>
      <c r="E143" s="70"/>
      <c r="F143" s="7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</row>
    <row r="144" spans="2:25" ht="15.75">
      <c r="B144" s="60"/>
      <c r="C144" s="70"/>
      <c r="D144" s="70"/>
      <c r="E144" s="70"/>
      <c r="F144" s="7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2:25" ht="15.75">
      <c r="B145" s="60"/>
      <c r="C145" s="70"/>
      <c r="D145" s="70"/>
      <c r="E145" s="70"/>
      <c r="F145" s="7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6" spans="2:25" ht="15.75">
      <c r="B146" s="60"/>
      <c r="C146" s="70"/>
      <c r="D146" s="70"/>
      <c r="E146" s="70"/>
      <c r="F146" s="7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</row>
    <row r="147" spans="2:25" ht="15.75">
      <c r="B147" s="60"/>
      <c r="C147" s="70"/>
      <c r="D147" s="70"/>
      <c r="E147" s="70"/>
      <c r="F147" s="7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</row>
    <row r="148" spans="2:25" ht="15.75">
      <c r="B148" s="60"/>
      <c r="C148" s="70"/>
      <c r="D148" s="70"/>
      <c r="E148" s="70"/>
      <c r="F148" s="7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</row>
    <row r="149" spans="2:25" ht="15.75">
      <c r="B149" s="60"/>
      <c r="C149" s="70"/>
      <c r="D149" s="70"/>
      <c r="E149" s="70"/>
      <c r="F149" s="7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</row>
    <row r="150" spans="2:25" ht="15.75">
      <c r="B150" s="60"/>
      <c r="C150" s="70"/>
      <c r="D150" s="70"/>
      <c r="E150" s="70"/>
      <c r="F150" s="7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</row>
    <row r="151" spans="2:25" ht="15.75">
      <c r="B151" s="60"/>
      <c r="C151" s="70"/>
      <c r="D151" s="70"/>
      <c r="E151" s="70"/>
      <c r="F151" s="7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</row>
    <row r="152" spans="2:25" ht="15.75">
      <c r="B152" s="60"/>
      <c r="C152" s="70"/>
      <c r="D152" s="70"/>
      <c r="E152" s="70"/>
      <c r="F152" s="7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</row>
    <row r="153" spans="2:25" ht="15.75">
      <c r="B153" s="60"/>
      <c r="C153" s="70"/>
      <c r="D153" s="70"/>
      <c r="E153" s="70"/>
      <c r="F153" s="7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</row>
    <row r="154" spans="2:25" ht="15.75">
      <c r="B154" s="60"/>
      <c r="C154" s="70"/>
      <c r="D154" s="70"/>
      <c r="E154" s="70"/>
      <c r="F154" s="7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</row>
    <row r="155" spans="2:25" ht="15.75">
      <c r="B155" s="60"/>
      <c r="C155" s="70"/>
      <c r="D155" s="70"/>
      <c r="E155" s="70"/>
      <c r="F155" s="7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</row>
    <row r="156" spans="2:25" ht="15.75">
      <c r="B156" s="60"/>
      <c r="C156" s="70"/>
      <c r="D156" s="70"/>
      <c r="E156" s="70"/>
      <c r="F156" s="7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</row>
    <row r="157" spans="2:25" ht="15.75">
      <c r="B157" s="60"/>
      <c r="C157" s="70"/>
      <c r="D157" s="70"/>
      <c r="E157" s="70"/>
      <c r="F157" s="7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</row>
    <row r="158" spans="2:25" ht="15.75">
      <c r="B158" s="60"/>
      <c r="C158" s="70"/>
      <c r="D158" s="70"/>
      <c r="E158" s="70"/>
      <c r="F158" s="7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</row>
    <row r="159" spans="2:25" ht="15.75">
      <c r="B159" s="60"/>
      <c r="C159" s="70"/>
      <c r="D159" s="70"/>
      <c r="E159" s="70"/>
      <c r="F159" s="7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</row>
    <row r="160" spans="2:25" ht="15.75">
      <c r="B160" s="60"/>
      <c r="C160" s="70"/>
      <c r="D160" s="70"/>
      <c r="E160" s="70"/>
      <c r="F160" s="7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</row>
    <row r="161" spans="2:25" ht="15.75">
      <c r="B161" s="60"/>
      <c r="C161" s="70"/>
      <c r="D161" s="70"/>
      <c r="E161" s="70"/>
      <c r="F161" s="7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</row>
    <row r="162" spans="2:25" ht="15.75">
      <c r="B162" s="60"/>
      <c r="C162" s="70"/>
      <c r="D162" s="70"/>
      <c r="E162" s="70"/>
      <c r="F162" s="7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</row>
    <row r="163" spans="2:25" ht="15.75">
      <c r="B163" s="60"/>
      <c r="C163" s="70"/>
      <c r="D163" s="70"/>
      <c r="E163" s="70"/>
      <c r="F163" s="7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</row>
    <row r="164" spans="2:25" ht="15.75">
      <c r="B164" s="60"/>
      <c r="C164" s="70"/>
      <c r="D164" s="70"/>
      <c r="E164" s="70"/>
      <c r="F164" s="7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</row>
    <row r="165" spans="2:25" ht="15.75">
      <c r="B165" s="60"/>
      <c r="C165" s="70"/>
      <c r="D165" s="70"/>
      <c r="E165" s="70"/>
      <c r="F165" s="7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</row>
    <row r="166" spans="2:25" ht="15.75">
      <c r="B166" s="60"/>
      <c r="C166" s="70"/>
      <c r="D166" s="70"/>
      <c r="E166" s="70"/>
      <c r="F166" s="7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</row>
    <row r="167" spans="2:25" ht="15.75">
      <c r="B167" s="60"/>
      <c r="C167" s="70"/>
      <c r="D167" s="70"/>
      <c r="E167" s="70"/>
      <c r="F167" s="7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</row>
    <row r="168" spans="2:25" ht="15.75">
      <c r="B168" s="60"/>
      <c r="C168" s="70"/>
      <c r="D168" s="70"/>
      <c r="E168" s="70"/>
      <c r="F168" s="7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</row>
    <row r="169" spans="2:25" ht="15.75">
      <c r="B169" s="60"/>
      <c r="C169" s="70"/>
      <c r="D169" s="70"/>
      <c r="E169" s="70"/>
      <c r="F169" s="7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</row>
    <row r="170" spans="2:25" ht="15.75">
      <c r="B170" s="60"/>
      <c r="C170" s="70"/>
      <c r="D170" s="70"/>
      <c r="E170" s="70"/>
      <c r="F170" s="7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</row>
    <row r="171" spans="2:25" ht="15.75">
      <c r="B171" s="60"/>
      <c r="C171" s="70"/>
      <c r="D171" s="70"/>
      <c r="E171" s="70"/>
      <c r="F171" s="7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  <headerFooter>
    <oddHeader>&amp;R
3. sz. melléklet az 1/2018. (II.16.) önkormányzati rendelethez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view="pageLayout" workbookViewId="0" topLeftCell="G1">
      <selection activeCell="I80" sqref="I80"/>
    </sheetView>
  </sheetViews>
  <sheetFormatPr defaultColWidth="9.140625" defaultRowHeight="15"/>
  <cols>
    <col min="1" max="1" width="92.57421875" style="32" customWidth="1"/>
    <col min="2" max="2" width="9.140625" style="32" customWidth="1"/>
    <col min="3" max="3" width="16.421875" style="34" customWidth="1"/>
    <col min="4" max="4" width="16.00390625" style="34" customWidth="1"/>
    <col min="5" max="5" width="16.7109375" style="34" customWidth="1"/>
    <col min="6" max="6" width="19.421875" style="34" customWidth="1"/>
    <col min="7" max="16384" width="9.140625" style="32" customWidth="1"/>
  </cols>
  <sheetData>
    <row r="1" spans="1:6" ht="27" customHeight="1">
      <c r="A1" s="225" t="s">
        <v>438</v>
      </c>
      <c r="B1" s="229"/>
      <c r="C1" s="229"/>
      <c r="D1" s="229"/>
      <c r="E1" s="229"/>
      <c r="F1" s="230"/>
    </row>
    <row r="2" spans="1:6" ht="23.25" customHeight="1">
      <c r="A2" s="228" t="s">
        <v>439</v>
      </c>
      <c r="B2" s="229"/>
      <c r="C2" s="229"/>
      <c r="D2" s="229"/>
      <c r="E2" s="229"/>
      <c r="F2" s="230"/>
    </row>
    <row r="3" ht="15.75">
      <c r="A3" s="33"/>
    </row>
    <row r="4" spans="1:6" ht="15.75">
      <c r="A4" s="84" t="s">
        <v>449</v>
      </c>
      <c r="F4" s="34" t="s">
        <v>437</v>
      </c>
    </row>
    <row r="5" spans="1:6" ht="47.25">
      <c r="A5" s="35" t="s">
        <v>46</v>
      </c>
      <c r="B5" s="36" t="s">
        <v>45</v>
      </c>
      <c r="C5" s="37" t="s">
        <v>11</v>
      </c>
      <c r="D5" s="37" t="s">
        <v>12</v>
      </c>
      <c r="E5" s="37" t="s">
        <v>13</v>
      </c>
      <c r="F5" s="38" t="s">
        <v>43</v>
      </c>
    </row>
    <row r="6" spans="1:6" ht="15" customHeight="1">
      <c r="A6" s="43" t="s">
        <v>219</v>
      </c>
      <c r="B6" s="48" t="s">
        <v>220</v>
      </c>
      <c r="C6" s="78">
        <v>88557904</v>
      </c>
      <c r="D6" s="78"/>
      <c r="E6" s="78"/>
      <c r="F6" s="78">
        <f>C6+D6+E6</f>
        <v>88557904</v>
      </c>
    </row>
    <row r="7" spans="1:6" ht="15" customHeight="1">
      <c r="A7" s="44" t="s">
        <v>221</v>
      </c>
      <c r="B7" s="48" t="s">
        <v>222</v>
      </c>
      <c r="C7" s="78">
        <v>41354700</v>
      </c>
      <c r="D7" s="78"/>
      <c r="E7" s="78"/>
      <c r="F7" s="78">
        <f aca="true" t="shared" si="0" ref="F7:F70">C7+D7+E7</f>
        <v>41354700</v>
      </c>
    </row>
    <row r="8" spans="1:6" ht="15" customHeight="1">
      <c r="A8" s="44" t="s">
        <v>223</v>
      </c>
      <c r="B8" s="48" t="s">
        <v>224</v>
      </c>
      <c r="C8" s="78">
        <v>37205328</v>
      </c>
      <c r="D8" s="78"/>
      <c r="E8" s="78"/>
      <c r="F8" s="78">
        <f t="shared" si="0"/>
        <v>37205328</v>
      </c>
    </row>
    <row r="9" spans="1:6" ht="15" customHeight="1">
      <c r="A9" s="44" t="s">
        <v>225</v>
      </c>
      <c r="B9" s="48" t="s">
        <v>226</v>
      </c>
      <c r="C9" s="78">
        <v>1800000</v>
      </c>
      <c r="D9" s="78"/>
      <c r="E9" s="78"/>
      <c r="F9" s="78">
        <f t="shared" si="0"/>
        <v>1800000</v>
      </c>
    </row>
    <row r="10" spans="1:6" ht="15" customHeight="1">
      <c r="A10" s="44" t="s">
        <v>227</v>
      </c>
      <c r="B10" s="48" t="s">
        <v>228</v>
      </c>
      <c r="C10" s="78"/>
      <c r="D10" s="78"/>
      <c r="E10" s="78"/>
      <c r="F10" s="78">
        <f t="shared" si="0"/>
        <v>0</v>
      </c>
    </row>
    <row r="11" spans="1:6" ht="15" customHeight="1">
      <c r="A11" s="44" t="s">
        <v>229</v>
      </c>
      <c r="B11" s="48" t="s">
        <v>230</v>
      </c>
      <c r="C11" s="78"/>
      <c r="D11" s="78"/>
      <c r="E11" s="78"/>
      <c r="F11" s="78">
        <f t="shared" si="0"/>
        <v>0</v>
      </c>
    </row>
    <row r="12" spans="1:6" ht="15" customHeight="1">
      <c r="A12" s="49" t="s">
        <v>426</v>
      </c>
      <c r="B12" s="57" t="s">
        <v>231</v>
      </c>
      <c r="C12" s="78">
        <f>SUM(C6:C11)</f>
        <v>168917932</v>
      </c>
      <c r="D12" s="78"/>
      <c r="E12" s="78"/>
      <c r="F12" s="78">
        <f t="shared" si="0"/>
        <v>168917932</v>
      </c>
    </row>
    <row r="13" spans="1:6" ht="15" customHeight="1">
      <c r="A13" s="44" t="s">
        <v>232</v>
      </c>
      <c r="B13" s="48" t="s">
        <v>233</v>
      </c>
      <c r="C13" s="78"/>
      <c r="D13" s="78"/>
      <c r="E13" s="78"/>
      <c r="F13" s="78">
        <f t="shared" si="0"/>
        <v>0</v>
      </c>
    </row>
    <row r="14" spans="1:6" ht="15" customHeight="1">
      <c r="A14" s="44" t="s">
        <v>234</v>
      </c>
      <c r="B14" s="48" t="s">
        <v>235</v>
      </c>
      <c r="C14" s="78"/>
      <c r="D14" s="78"/>
      <c r="E14" s="78"/>
      <c r="F14" s="78">
        <f t="shared" si="0"/>
        <v>0</v>
      </c>
    </row>
    <row r="15" spans="1:6" ht="15" customHeight="1">
      <c r="A15" s="44" t="s">
        <v>388</v>
      </c>
      <c r="B15" s="48" t="s">
        <v>236</v>
      </c>
      <c r="C15" s="78"/>
      <c r="D15" s="78"/>
      <c r="E15" s="78"/>
      <c r="F15" s="78">
        <f t="shared" si="0"/>
        <v>0</v>
      </c>
    </row>
    <row r="16" spans="1:6" ht="15" customHeight="1">
      <c r="A16" s="44" t="s">
        <v>389</v>
      </c>
      <c r="B16" s="48" t="s">
        <v>237</v>
      </c>
      <c r="C16" s="78"/>
      <c r="D16" s="78"/>
      <c r="E16" s="78"/>
      <c r="F16" s="78">
        <f t="shared" si="0"/>
        <v>0</v>
      </c>
    </row>
    <row r="17" spans="1:6" ht="15" customHeight="1">
      <c r="A17" s="44" t="s">
        <v>390</v>
      </c>
      <c r="B17" s="48" t="s">
        <v>238</v>
      </c>
      <c r="C17" s="78">
        <f>56696225+4577990</f>
        <v>61274215</v>
      </c>
      <c r="D17" s="78"/>
      <c r="E17" s="78"/>
      <c r="F17" s="78">
        <f t="shared" si="0"/>
        <v>61274215</v>
      </c>
    </row>
    <row r="18" spans="1:6" ht="15" customHeight="1">
      <c r="A18" s="49" t="s">
        <v>427</v>
      </c>
      <c r="B18" s="57" t="s">
        <v>239</v>
      </c>
      <c r="C18" s="79">
        <f>SUM(C12+C17)</f>
        <v>230192147</v>
      </c>
      <c r="D18" s="79"/>
      <c r="E18" s="79"/>
      <c r="F18" s="79">
        <f t="shared" si="0"/>
        <v>230192147</v>
      </c>
    </row>
    <row r="19" spans="1:6" ht="15" customHeight="1">
      <c r="A19" s="44" t="s">
        <v>240</v>
      </c>
      <c r="B19" s="48" t="s">
        <v>241</v>
      </c>
      <c r="C19" s="78"/>
      <c r="D19" s="78"/>
      <c r="E19" s="78"/>
      <c r="F19" s="78">
        <f t="shared" si="0"/>
        <v>0</v>
      </c>
    </row>
    <row r="20" spans="1:6" ht="15" customHeight="1">
      <c r="A20" s="44" t="s">
        <v>242</v>
      </c>
      <c r="B20" s="48" t="s">
        <v>243</v>
      </c>
      <c r="C20" s="78"/>
      <c r="D20" s="78"/>
      <c r="E20" s="78"/>
      <c r="F20" s="78">
        <f t="shared" si="0"/>
        <v>0</v>
      </c>
    </row>
    <row r="21" spans="1:6" ht="15" customHeight="1">
      <c r="A21" s="44" t="s">
        <v>391</v>
      </c>
      <c r="B21" s="48" t="s">
        <v>244</v>
      </c>
      <c r="C21" s="78"/>
      <c r="D21" s="78"/>
      <c r="E21" s="78"/>
      <c r="F21" s="78">
        <f t="shared" si="0"/>
        <v>0</v>
      </c>
    </row>
    <row r="22" spans="1:6" ht="15" customHeight="1">
      <c r="A22" s="44" t="s">
        <v>392</v>
      </c>
      <c r="B22" s="48" t="s">
        <v>245</v>
      </c>
      <c r="C22" s="78"/>
      <c r="D22" s="78"/>
      <c r="E22" s="78"/>
      <c r="F22" s="78">
        <f t="shared" si="0"/>
        <v>0</v>
      </c>
    </row>
    <row r="23" spans="1:6" ht="15" customHeight="1">
      <c r="A23" s="44" t="s">
        <v>393</v>
      </c>
      <c r="B23" s="48" t="s">
        <v>246</v>
      </c>
      <c r="C23" s="78"/>
      <c r="D23" s="78"/>
      <c r="E23" s="78"/>
      <c r="F23" s="78">
        <f t="shared" si="0"/>
        <v>0</v>
      </c>
    </row>
    <row r="24" spans="1:6" ht="15" customHeight="1">
      <c r="A24" s="49" t="s">
        <v>428</v>
      </c>
      <c r="B24" s="57" t="s">
        <v>247</v>
      </c>
      <c r="C24" s="78"/>
      <c r="D24" s="78"/>
      <c r="E24" s="78"/>
      <c r="F24" s="78">
        <f t="shared" si="0"/>
        <v>0</v>
      </c>
    </row>
    <row r="25" spans="1:6" ht="15" customHeight="1">
      <c r="A25" s="44" t="s">
        <v>394</v>
      </c>
      <c r="B25" s="48" t="s">
        <v>248</v>
      </c>
      <c r="C25" s="78"/>
      <c r="D25" s="78"/>
      <c r="E25" s="78"/>
      <c r="F25" s="78">
        <f t="shared" si="0"/>
        <v>0</v>
      </c>
    </row>
    <row r="26" spans="1:6" ht="15" customHeight="1">
      <c r="A26" s="44" t="s">
        <v>395</v>
      </c>
      <c r="B26" s="48" t="s">
        <v>249</v>
      </c>
      <c r="C26" s="78"/>
      <c r="D26" s="78"/>
      <c r="E26" s="78"/>
      <c r="F26" s="78">
        <f t="shared" si="0"/>
        <v>0</v>
      </c>
    </row>
    <row r="27" spans="1:6" ht="15" customHeight="1">
      <c r="A27" s="49" t="s">
        <v>429</v>
      </c>
      <c r="B27" s="57" t="s">
        <v>250</v>
      </c>
      <c r="C27" s="78"/>
      <c r="D27" s="78"/>
      <c r="E27" s="78"/>
      <c r="F27" s="78">
        <f t="shared" si="0"/>
        <v>0</v>
      </c>
    </row>
    <row r="28" spans="1:6" ht="15" customHeight="1">
      <c r="A28" s="44" t="s">
        <v>396</v>
      </c>
      <c r="B28" s="48" t="s">
        <v>251</v>
      </c>
      <c r="C28" s="78"/>
      <c r="D28" s="78"/>
      <c r="E28" s="78"/>
      <c r="F28" s="78">
        <f t="shared" si="0"/>
        <v>0</v>
      </c>
    </row>
    <row r="29" spans="1:6" ht="15" customHeight="1">
      <c r="A29" s="44" t="s">
        <v>397</v>
      </c>
      <c r="B29" s="48" t="s">
        <v>252</v>
      </c>
      <c r="C29" s="78"/>
      <c r="D29" s="78"/>
      <c r="E29" s="78"/>
      <c r="F29" s="78">
        <f t="shared" si="0"/>
        <v>0</v>
      </c>
    </row>
    <row r="30" spans="1:6" ht="15" customHeight="1">
      <c r="A30" s="44" t="s">
        <v>398</v>
      </c>
      <c r="B30" s="48" t="s">
        <v>253</v>
      </c>
      <c r="C30" s="78"/>
      <c r="D30" s="78"/>
      <c r="E30" s="78"/>
      <c r="F30" s="78">
        <f t="shared" si="0"/>
        <v>0</v>
      </c>
    </row>
    <row r="31" spans="1:6" ht="15" customHeight="1">
      <c r="A31" s="44" t="s">
        <v>399</v>
      </c>
      <c r="B31" s="48" t="s">
        <v>254</v>
      </c>
      <c r="C31" s="78">
        <v>13200000</v>
      </c>
      <c r="D31" s="78"/>
      <c r="E31" s="78"/>
      <c r="F31" s="78">
        <f t="shared" si="0"/>
        <v>13200000</v>
      </c>
    </row>
    <row r="32" spans="1:6" ht="15" customHeight="1">
      <c r="A32" s="44" t="s">
        <v>400</v>
      </c>
      <c r="B32" s="48" t="s">
        <v>255</v>
      </c>
      <c r="C32" s="78"/>
      <c r="D32" s="78"/>
      <c r="E32" s="78"/>
      <c r="F32" s="78">
        <f t="shared" si="0"/>
        <v>0</v>
      </c>
    </row>
    <row r="33" spans="1:6" ht="15" customHeight="1">
      <c r="A33" s="44" t="s">
        <v>256</v>
      </c>
      <c r="B33" s="48" t="s">
        <v>257</v>
      </c>
      <c r="C33" s="78"/>
      <c r="D33" s="78"/>
      <c r="E33" s="78"/>
      <c r="F33" s="78">
        <f t="shared" si="0"/>
        <v>0</v>
      </c>
    </row>
    <row r="34" spans="1:6" ht="15" customHeight="1">
      <c r="A34" s="44" t="s">
        <v>401</v>
      </c>
      <c r="B34" s="48" t="s">
        <v>258</v>
      </c>
      <c r="C34" s="78">
        <v>4780000</v>
      </c>
      <c r="D34" s="78"/>
      <c r="E34" s="78"/>
      <c r="F34" s="78">
        <f t="shared" si="0"/>
        <v>4780000</v>
      </c>
    </row>
    <row r="35" spans="1:6" ht="15" customHeight="1">
      <c r="A35" s="44" t="s">
        <v>402</v>
      </c>
      <c r="B35" s="48" t="s">
        <v>259</v>
      </c>
      <c r="C35" s="78">
        <v>430000</v>
      </c>
      <c r="D35" s="78"/>
      <c r="E35" s="78"/>
      <c r="F35" s="78">
        <f t="shared" si="0"/>
        <v>430000</v>
      </c>
    </row>
    <row r="36" spans="1:6" ht="15" customHeight="1">
      <c r="A36" s="49" t="s">
        <v>430</v>
      </c>
      <c r="B36" s="57" t="s">
        <v>260</v>
      </c>
      <c r="C36" s="78">
        <f>SUM(C31:C35)</f>
        <v>18410000</v>
      </c>
      <c r="D36" s="78"/>
      <c r="E36" s="78"/>
      <c r="F36" s="78">
        <f t="shared" si="0"/>
        <v>18410000</v>
      </c>
    </row>
    <row r="37" spans="1:6" ht="15" customHeight="1">
      <c r="A37" s="44" t="s">
        <v>403</v>
      </c>
      <c r="B37" s="48" t="s">
        <v>261</v>
      </c>
      <c r="C37" s="78">
        <v>516042</v>
      </c>
      <c r="D37" s="78"/>
      <c r="E37" s="78"/>
      <c r="F37" s="78">
        <f t="shared" si="0"/>
        <v>516042</v>
      </c>
    </row>
    <row r="38" spans="1:6" ht="15" customHeight="1">
      <c r="A38" s="49" t="s">
        <v>431</v>
      </c>
      <c r="B38" s="57" t="s">
        <v>262</v>
      </c>
      <c r="C38" s="79">
        <f>SUM(C36:C37)</f>
        <v>18926042</v>
      </c>
      <c r="D38" s="79"/>
      <c r="E38" s="79"/>
      <c r="F38" s="79">
        <f t="shared" si="0"/>
        <v>18926042</v>
      </c>
    </row>
    <row r="39" spans="1:6" ht="15" customHeight="1">
      <c r="A39" s="51" t="s">
        <v>263</v>
      </c>
      <c r="B39" s="48" t="s">
        <v>264</v>
      </c>
      <c r="C39" s="78"/>
      <c r="D39" s="78"/>
      <c r="E39" s="78"/>
      <c r="F39" s="78">
        <f t="shared" si="0"/>
        <v>0</v>
      </c>
    </row>
    <row r="40" spans="1:6" ht="15" customHeight="1">
      <c r="A40" s="51" t="s">
        <v>404</v>
      </c>
      <c r="B40" s="48" t="s">
        <v>265</v>
      </c>
      <c r="C40" s="78">
        <v>1255000</v>
      </c>
      <c r="D40" s="78"/>
      <c r="E40" s="78"/>
      <c r="F40" s="78">
        <f t="shared" si="0"/>
        <v>1255000</v>
      </c>
    </row>
    <row r="41" spans="1:6" ht="15" customHeight="1">
      <c r="A41" s="51" t="s">
        <v>405</v>
      </c>
      <c r="B41" s="48" t="s">
        <v>266</v>
      </c>
      <c r="C41" s="78"/>
      <c r="D41" s="78"/>
      <c r="E41" s="78"/>
      <c r="F41" s="78">
        <f t="shared" si="0"/>
        <v>0</v>
      </c>
    </row>
    <row r="42" spans="1:6" ht="15" customHeight="1">
      <c r="A42" s="51" t="s">
        <v>406</v>
      </c>
      <c r="B42" s="48" t="s">
        <v>267</v>
      </c>
      <c r="C42" s="78">
        <v>0</v>
      </c>
      <c r="D42" s="78">
        <v>962000</v>
      </c>
      <c r="E42" s="78"/>
      <c r="F42" s="78">
        <f t="shared" si="0"/>
        <v>962000</v>
      </c>
    </row>
    <row r="43" spans="1:6" ht="15" customHeight="1">
      <c r="A43" s="51" t="s">
        <v>268</v>
      </c>
      <c r="B43" s="48" t="s">
        <v>269</v>
      </c>
      <c r="C43" s="78"/>
      <c r="D43" s="78"/>
      <c r="E43" s="78"/>
      <c r="F43" s="78">
        <f t="shared" si="0"/>
        <v>0</v>
      </c>
    </row>
    <row r="44" spans="1:6" ht="15" customHeight="1">
      <c r="A44" s="51" t="s">
        <v>270</v>
      </c>
      <c r="B44" s="48" t="s">
        <v>271</v>
      </c>
      <c r="C44" s="78"/>
      <c r="D44" s="78"/>
      <c r="E44" s="78"/>
      <c r="F44" s="78">
        <f t="shared" si="0"/>
        <v>0</v>
      </c>
    </row>
    <row r="45" spans="1:6" ht="15" customHeight="1">
      <c r="A45" s="51" t="s">
        <v>272</v>
      </c>
      <c r="B45" s="48" t="s">
        <v>273</v>
      </c>
      <c r="C45" s="78"/>
      <c r="D45" s="78"/>
      <c r="E45" s="78"/>
      <c r="F45" s="78">
        <f t="shared" si="0"/>
        <v>0</v>
      </c>
    </row>
    <row r="46" spans="1:6" ht="15" customHeight="1">
      <c r="A46" s="51" t="s">
        <v>407</v>
      </c>
      <c r="B46" s="48" t="s">
        <v>274</v>
      </c>
      <c r="C46" s="78"/>
      <c r="D46" s="78"/>
      <c r="E46" s="78"/>
      <c r="F46" s="78">
        <f t="shared" si="0"/>
        <v>0</v>
      </c>
    </row>
    <row r="47" spans="1:6" ht="15" customHeight="1">
      <c r="A47" s="51" t="s">
        <v>408</v>
      </c>
      <c r="B47" s="48" t="s">
        <v>275</v>
      </c>
      <c r="C47" s="78"/>
      <c r="D47" s="78"/>
      <c r="E47" s="78"/>
      <c r="F47" s="78">
        <f t="shared" si="0"/>
        <v>0</v>
      </c>
    </row>
    <row r="48" spans="1:6" ht="15" customHeight="1">
      <c r="A48" s="51" t="s">
        <v>441</v>
      </c>
      <c r="B48" s="48" t="s">
        <v>276</v>
      </c>
      <c r="C48" s="78"/>
      <c r="D48" s="78"/>
      <c r="E48" s="78"/>
      <c r="F48" s="78"/>
    </row>
    <row r="49" spans="1:6" ht="15" customHeight="1">
      <c r="A49" s="51" t="s">
        <v>409</v>
      </c>
      <c r="B49" s="48" t="s">
        <v>440</v>
      </c>
      <c r="C49" s="78">
        <v>3724000</v>
      </c>
      <c r="D49" s="78"/>
      <c r="E49" s="78"/>
      <c r="F49" s="78">
        <f t="shared" si="0"/>
        <v>3724000</v>
      </c>
    </row>
    <row r="50" spans="1:6" ht="15" customHeight="1">
      <c r="A50" s="53" t="s">
        <v>432</v>
      </c>
      <c r="B50" s="57" t="s">
        <v>277</v>
      </c>
      <c r="C50" s="79">
        <f>C39+C40+C41+C42+C43+C44+C45+C46+C47+C48+C49</f>
        <v>4979000</v>
      </c>
      <c r="D50" s="79">
        <f>D42</f>
        <v>962000</v>
      </c>
      <c r="E50" s="79"/>
      <c r="F50" s="79">
        <f t="shared" si="0"/>
        <v>5941000</v>
      </c>
    </row>
    <row r="51" spans="1:6" ht="15" customHeight="1">
      <c r="A51" s="51" t="s">
        <v>410</v>
      </c>
      <c r="B51" s="48" t="s">
        <v>278</v>
      </c>
      <c r="C51" s="78"/>
      <c r="D51" s="78"/>
      <c r="E51" s="78"/>
      <c r="F51" s="78">
        <f t="shared" si="0"/>
        <v>0</v>
      </c>
    </row>
    <row r="52" spans="1:6" ht="15" customHeight="1">
      <c r="A52" s="51" t="s">
        <v>411</v>
      </c>
      <c r="B52" s="48" t="s">
        <v>279</v>
      </c>
      <c r="C52" s="78"/>
      <c r="D52" s="78"/>
      <c r="E52" s="78"/>
      <c r="F52" s="78">
        <f t="shared" si="0"/>
        <v>0</v>
      </c>
    </row>
    <row r="53" spans="1:6" ht="15" customHeight="1">
      <c r="A53" s="51" t="s">
        <v>280</v>
      </c>
      <c r="B53" s="48" t="s">
        <v>281</v>
      </c>
      <c r="C53" s="78"/>
      <c r="D53" s="78"/>
      <c r="E53" s="78"/>
      <c r="F53" s="78">
        <f t="shared" si="0"/>
        <v>0</v>
      </c>
    </row>
    <row r="54" spans="1:6" ht="15" customHeight="1">
      <c r="A54" s="51" t="s">
        <v>412</v>
      </c>
      <c r="B54" s="48" t="s">
        <v>282</v>
      </c>
      <c r="C54" s="78"/>
      <c r="D54" s="78"/>
      <c r="E54" s="78"/>
      <c r="F54" s="78">
        <f t="shared" si="0"/>
        <v>0</v>
      </c>
    </row>
    <row r="55" spans="1:6" ht="15" customHeight="1">
      <c r="A55" s="51" t="s">
        <v>283</v>
      </c>
      <c r="B55" s="48" t="s">
        <v>284</v>
      </c>
      <c r="C55" s="78"/>
      <c r="D55" s="78"/>
      <c r="E55" s="78"/>
      <c r="F55" s="78">
        <f t="shared" si="0"/>
        <v>0</v>
      </c>
    </row>
    <row r="56" spans="1:6" ht="15" customHeight="1">
      <c r="A56" s="49" t="s">
        <v>433</v>
      </c>
      <c r="B56" s="57" t="s">
        <v>285</v>
      </c>
      <c r="C56" s="78"/>
      <c r="D56" s="78"/>
      <c r="E56" s="78"/>
      <c r="F56" s="78">
        <f t="shared" si="0"/>
        <v>0</v>
      </c>
    </row>
    <row r="57" spans="1:6" ht="15" customHeight="1">
      <c r="A57" s="51" t="s">
        <v>286</v>
      </c>
      <c r="B57" s="48" t="s">
        <v>287</v>
      </c>
      <c r="C57" s="78"/>
      <c r="D57" s="78"/>
      <c r="E57" s="78"/>
      <c r="F57" s="78">
        <f t="shared" si="0"/>
        <v>0</v>
      </c>
    </row>
    <row r="58" spans="1:6" ht="15" customHeight="1">
      <c r="A58" s="44" t="s">
        <v>413</v>
      </c>
      <c r="B58" s="48" t="s">
        <v>288</v>
      </c>
      <c r="C58" s="78"/>
      <c r="D58" s="78"/>
      <c r="E58" s="78"/>
      <c r="F58" s="78">
        <f t="shared" si="0"/>
        <v>0</v>
      </c>
    </row>
    <row r="59" spans="1:6" ht="15" customHeight="1">
      <c r="A59" s="51" t="s">
        <v>414</v>
      </c>
      <c r="B59" s="48" t="s">
        <v>289</v>
      </c>
      <c r="C59" s="78"/>
      <c r="D59" s="78"/>
      <c r="E59" s="78"/>
      <c r="F59" s="78">
        <f t="shared" si="0"/>
        <v>0</v>
      </c>
    </row>
    <row r="60" spans="1:6" ht="15" customHeight="1">
      <c r="A60" s="49" t="s">
        <v>434</v>
      </c>
      <c r="B60" s="57" t="s">
        <v>290</v>
      </c>
      <c r="C60" s="78">
        <f>SUM(C57:C59)</f>
        <v>0</v>
      </c>
      <c r="D60" s="78"/>
      <c r="E60" s="78"/>
      <c r="F60" s="78">
        <f t="shared" si="0"/>
        <v>0</v>
      </c>
    </row>
    <row r="61" spans="1:6" ht="15" customHeight="1">
      <c r="A61" s="51" t="s">
        <v>291</v>
      </c>
      <c r="B61" s="48" t="s">
        <v>292</v>
      </c>
      <c r="C61" s="78"/>
      <c r="D61" s="78"/>
      <c r="E61" s="78"/>
      <c r="F61" s="78">
        <f t="shared" si="0"/>
        <v>0</v>
      </c>
    </row>
    <row r="62" spans="1:6" ht="15" customHeight="1">
      <c r="A62" s="44" t="s">
        <v>415</v>
      </c>
      <c r="B62" s="48" t="s">
        <v>293</v>
      </c>
      <c r="C62" s="78"/>
      <c r="D62" s="78"/>
      <c r="E62" s="78"/>
      <c r="F62" s="78">
        <f t="shared" si="0"/>
        <v>0</v>
      </c>
    </row>
    <row r="63" spans="1:6" ht="15" customHeight="1">
      <c r="A63" s="51" t="s">
        <v>416</v>
      </c>
      <c r="B63" s="48" t="s">
        <v>294</v>
      </c>
      <c r="C63" s="78"/>
      <c r="D63" s="78"/>
      <c r="E63" s="78"/>
      <c r="F63" s="78">
        <f t="shared" si="0"/>
        <v>0</v>
      </c>
    </row>
    <row r="64" spans="1:6" ht="15" customHeight="1">
      <c r="A64" s="49" t="s">
        <v>1</v>
      </c>
      <c r="B64" s="57" t="s">
        <v>295</v>
      </c>
      <c r="C64" s="78">
        <f>SUM(C63)</f>
        <v>0</v>
      </c>
      <c r="D64" s="78"/>
      <c r="E64" s="78"/>
      <c r="F64" s="78">
        <f t="shared" si="0"/>
        <v>0</v>
      </c>
    </row>
    <row r="65" spans="1:6" ht="15.75">
      <c r="A65" s="72" t="s">
        <v>0</v>
      </c>
      <c r="B65" s="26" t="s">
        <v>296</v>
      </c>
      <c r="C65" s="47">
        <f>C18+C24+C38+C50+C56+C60+C64</f>
        <v>254097189</v>
      </c>
      <c r="D65" s="47">
        <f>D18+D24+D38+D50+D56+D60+D64</f>
        <v>962000</v>
      </c>
      <c r="E65" s="47">
        <f>E18+E24+E38+E50+E56+E60+E64</f>
        <v>0</v>
      </c>
      <c r="F65" s="47">
        <f>F18+F24+F38+F50+F56+F60+F64</f>
        <v>255059189</v>
      </c>
    </row>
    <row r="66" spans="1:6" ht="15.75">
      <c r="A66" s="73" t="s">
        <v>18</v>
      </c>
      <c r="B66" s="74"/>
      <c r="C66" s="79">
        <f>C18+C38+C50+C60</f>
        <v>254097189</v>
      </c>
      <c r="D66" s="79">
        <f>D18+D38+D50+D60</f>
        <v>962000</v>
      </c>
      <c r="E66" s="79">
        <f>E18+E38+E50+E60</f>
        <v>0</v>
      </c>
      <c r="F66" s="79">
        <f>F18+F38+F50+F60</f>
        <v>255059189</v>
      </c>
    </row>
    <row r="67" spans="1:6" ht="15.75">
      <c r="A67" s="73" t="s">
        <v>19</v>
      </c>
      <c r="B67" s="74"/>
      <c r="C67" s="78">
        <f>C24+C56+C64</f>
        <v>0</v>
      </c>
      <c r="D67" s="78">
        <f>D24+D56+D64</f>
        <v>0</v>
      </c>
      <c r="E67" s="78">
        <f>E24+E56+E64</f>
        <v>0</v>
      </c>
      <c r="F67" s="78">
        <f>F24+F56+F64</f>
        <v>0</v>
      </c>
    </row>
    <row r="68" spans="1:6" ht="15.75">
      <c r="A68" s="63" t="s">
        <v>418</v>
      </c>
      <c r="B68" s="44" t="s">
        <v>297</v>
      </c>
      <c r="C68" s="78"/>
      <c r="D68" s="78"/>
      <c r="E68" s="78"/>
      <c r="F68" s="78">
        <f t="shared" si="0"/>
        <v>0</v>
      </c>
    </row>
    <row r="69" spans="1:6" ht="15.75">
      <c r="A69" s="51" t="s">
        <v>298</v>
      </c>
      <c r="B69" s="44" t="s">
        <v>299</v>
      </c>
      <c r="C69" s="78"/>
      <c r="D69" s="78"/>
      <c r="E69" s="78"/>
      <c r="F69" s="78">
        <f t="shared" si="0"/>
        <v>0</v>
      </c>
    </row>
    <row r="70" spans="1:6" ht="15.75">
      <c r="A70" s="63" t="s">
        <v>419</v>
      </c>
      <c r="B70" s="44" t="s">
        <v>300</v>
      </c>
      <c r="C70" s="78">
        <v>18000000</v>
      </c>
      <c r="D70" s="78"/>
      <c r="E70" s="78"/>
      <c r="F70" s="78">
        <f t="shared" si="0"/>
        <v>18000000</v>
      </c>
    </row>
    <row r="71" spans="1:6" ht="15.75">
      <c r="A71" s="53" t="s">
        <v>2</v>
      </c>
      <c r="B71" s="49" t="s">
        <v>301</v>
      </c>
      <c r="C71" s="79">
        <f>C68+C69+C70</f>
        <v>18000000</v>
      </c>
      <c r="D71" s="79"/>
      <c r="E71" s="79"/>
      <c r="F71" s="79">
        <f aca="true" t="shared" si="1" ref="F71:F95">C71+D71+E71</f>
        <v>18000000</v>
      </c>
    </row>
    <row r="72" spans="1:6" ht="15.75">
      <c r="A72" s="51" t="s">
        <v>420</v>
      </c>
      <c r="B72" s="44" t="s">
        <v>302</v>
      </c>
      <c r="C72" s="78"/>
      <c r="D72" s="78"/>
      <c r="E72" s="78"/>
      <c r="F72" s="78">
        <f t="shared" si="1"/>
        <v>0</v>
      </c>
    </row>
    <row r="73" spans="1:6" ht="15.75">
      <c r="A73" s="63" t="s">
        <v>303</v>
      </c>
      <c r="B73" s="44" t="s">
        <v>304</v>
      </c>
      <c r="C73" s="78"/>
      <c r="D73" s="78"/>
      <c r="E73" s="78"/>
      <c r="F73" s="78">
        <f t="shared" si="1"/>
        <v>0</v>
      </c>
    </row>
    <row r="74" spans="1:6" ht="15.75">
      <c r="A74" s="51" t="s">
        <v>421</v>
      </c>
      <c r="B74" s="44" t="s">
        <v>305</v>
      </c>
      <c r="C74" s="78"/>
      <c r="D74" s="78"/>
      <c r="E74" s="78"/>
      <c r="F74" s="78">
        <f t="shared" si="1"/>
        <v>0</v>
      </c>
    </row>
    <row r="75" spans="1:6" ht="15.75">
      <c r="A75" s="63" t="s">
        <v>306</v>
      </c>
      <c r="B75" s="44" t="s">
        <v>307</v>
      </c>
      <c r="C75" s="78"/>
      <c r="D75" s="78"/>
      <c r="E75" s="78"/>
      <c r="F75" s="78">
        <f t="shared" si="1"/>
        <v>0</v>
      </c>
    </row>
    <row r="76" spans="1:6" ht="15.75">
      <c r="A76" s="67" t="s">
        <v>3</v>
      </c>
      <c r="B76" s="49" t="s">
        <v>308</v>
      </c>
      <c r="C76" s="78"/>
      <c r="D76" s="78"/>
      <c r="E76" s="78"/>
      <c r="F76" s="78">
        <f t="shared" si="1"/>
        <v>0</v>
      </c>
    </row>
    <row r="77" spans="1:6" ht="15.75">
      <c r="A77" s="44" t="s">
        <v>16</v>
      </c>
      <c r="B77" s="44" t="s">
        <v>309</v>
      </c>
      <c r="C77" s="78">
        <f>19250187+2504986</f>
        <v>21755173</v>
      </c>
      <c r="D77" s="78"/>
      <c r="E77" s="78"/>
      <c r="F77" s="78">
        <f t="shared" si="1"/>
        <v>21755173</v>
      </c>
    </row>
    <row r="78" spans="1:6" ht="15.75">
      <c r="A78" s="44" t="s">
        <v>17</v>
      </c>
      <c r="B78" s="44" t="s">
        <v>309</v>
      </c>
      <c r="C78" s="78">
        <v>316640080</v>
      </c>
      <c r="D78" s="78"/>
      <c r="E78" s="78"/>
      <c r="F78" s="78">
        <f t="shared" si="1"/>
        <v>316640080</v>
      </c>
    </row>
    <row r="79" spans="1:6" ht="15.75">
      <c r="A79" s="44" t="s">
        <v>14</v>
      </c>
      <c r="B79" s="44" t="s">
        <v>310</v>
      </c>
      <c r="C79" s="78"/>
      <c r="D79" s="78"/>
      <c r="E79" s="78"/>
      <c r="F79" s="78">
        <f t="shared" si="1"/>
        <v>0</v>
      </c>
    </row>
    <row r="80" spans="1:6" ht="15.75">
      <c r="A80" s="44" t="s">
        <v>15</v>
      </c>
      <c r="B80" s="44" t="s">
        <v>310</v>
      </c>
      <c r="C80" s="78"/>
      <c r="D80" s="78"/>
      <c r="E80" s="78"/>
      <c r="F80" s="78">
        <f t="shared" si="1"/>
        <v>0</v>
      </c>
    </row>
    <row r="81" spans="1:6" ht="15.75">
      <c r="A81" s="49" t="s">
        <v>4</v>
      </c>
      <c r="B81" s="49" t="s">
        <v>311</v>
      </c>
      <c r="C81" s="79">
        <f>SUM(C77:C80)</f>
        <v>338395253</v>
      </c>
      <c r="D81" s="79"/>
      <c r="E81" s="79"/>
      <c r="F81" s="79">
        <f>F78+F77</f>
        <v>338395253</v>
      </c>
    </row>
    <row r="82" spans="1:6" ht="15.75">
      <c r="A82" s="63" t="s">
        <v>312</v>
      </c>
      <c r="B82" s="44" t="s">
        <v>313</v>
      </c>
      <c r="C82" s="78"/>
      <c r="D82" s="78"/>
      <c r="E82" s="78"/>
      <c r="F82" s="78">
        <f t="shared" si="1"/>
        <v>0</v>
      </c>
    </row>
    <row r="83" spans="1:6" ht="15.75">
      <c r="A83" s="63" t="s">
        <v>314</v>
      </c>
      <c r="B83" s="44" t="s">
        <v>315</v>
      </c>
      <c r="C83" s="78"/>
      <c r="D83" s="78"/>
      <c r="E83" s="78"/>
      <c r="F83" s="78">
        <f t="shared" si="1"/>
        <v>0</v>
      </c>
    </row>
    <row r="84" spans="1:6" ht="15.75">
      <c r="A84" s="63" t="s">
        <v>316</v>
      </c>
      <c r="B84" s="44" t="s">
        <v>317</v>
      </c>
      <c r="C84" s="78"/>
      <c r="D84" s="78"/>
      <c r="E84" s="78"/>
      <c r="F84" s="78"/>
    </row>
    <row r="85" spans="1:6" ht="15.75">
      <c r="A85" s="63" t="s">
        <v>318</v>
      </c>
      <c r="B85" s="44" t="s">
        <v>319</v>
      </c>
      <c r="C85" s="78"/>
      <c r="D85" s="78"/>
      <c r="E85" s="78"/>
      <c r="F85" s="78">
        <f t="shared" si="1"/>
        <v>0</v>
      </c>
    </row>
    <row r="86" spans="1:6" ht="15.75">
      <c r="A86" s="51" t="s">
        <v>422</v>
      </c>
      <c r="B86" s="44" t="s">
        <v>320</v>
      </c>
      <c r="C86" s="78"/>
      <c r="D86" s="78"/>
      <c r="E86" s="78"/>
      <c r="F86" s="78">
        <f t="shared" si="1"/>
        <v>0</v>
      </c>
    </row>
    <row r="87" spans="1:6" ht="15.75">
      <c r="A87" s="53" t="s">
        <v>5</v>
      </c>
      <c r="B87" s="49" t="s">
        <v>321</v>
      </c>
      <c r="C87" s="78"/>
      <c r="D87" s="78"/>
      <c r="E87" s="78"/>
      <c r="F87" s="78"/>
    </row>
    <row r="88" spans="1:6" ht="15.75">
      <c r="A88" s="51" t="s">
        <v>322</v>
      </c>
      <c r="B88" s="44" t="s">
        <v>323</v>
      </c>
      <c r="C88" s="78"/>
      <c r="D88" s="78"/>
      <c r="E88" s="78"/>
      <c r="F88" s="78">
        <f t="shared" si="1"/>
        <v>0</v>
      </c>
    </row>
    <row r="89" spans="1:6" ht="15.75">
      <c r="A89" s="51" t="s">
        <v>324</v>
      </c>
      <c r="B89" s="44" t="s">
        <v>325</v>
      </c>
      <c r="C89" s="78"/>
      <c r="D89" s="78"/>
      <c r="E89" s="78"/>
      <c r="F89" s="78">
        <f t="shared" si="1"/>
        <v>0</v>
      </c>
    </row>
    <row r="90" spans="1:6" ht="15.75">
      <c r="A90" s="63" t="s">
        <v>326</v>
      </c>
      <c r="B90" s="44" t="s">
        <v>327</v>
      </c>
      <c r="C90" s="78"/>
      <c r="D90" s="78"/>
      <c r="E90" s="78"/>
      <c r="F90" s="78">
        <f t="shared" si="1"/>
        <v>0</v>
      </c>
    </row>
    <row r="91" spans="1:6" ht="15.75">
      <c r="A91" s="63" t="s">
        <v>423</v>
      </c>
      <c r="B91" s="44" t="s">
        <v>328</v>
      </c>
      <c r="C91" s="78"/>
      <c r="D91" s="78"/>
      <c r="E91" s="78"/>
      <c r="F91" s="78">
        <f t="shared" si="1"/>
        <v>0</v>
      </c>
    </row>
    <row r="92" spans="1:6" ht="15.75">
      <c r="A92" s="67" t="s">
        <v>6</v>
      </c>
      <c r="B92" s="49" t="s">
        <v>329</v>
      </c>
      <c r="C92" s="78"/>
      <c r="D92" s="78"/>
      <c r="E92" s="78"/>
      <c r="F92" s="78">
        <f t="shared" si="1"/>
        <v>0</v>
      </c>
    </row>
    <row r="93" spans="1:6" ht="15.75">
      <c r="A93" s="53" t="s">
        <v>330</v>
      </c>
      <c r="B93" s="49" t="s">
        <v>331</v>
      </c>
      <c r="C93" s="78"/>
      <c r="D93" s="78"/>
      <c r="E93" s="78"/>
      <c r="F93" s="78">
        <f t="shared" si="1"/>
        <v>0</v>
      </c>
    </row>
    <row r="94" spans="1:6" ht="15.75">
      <c r="A94" s="28" t="s">
        <v>7</v>
      </c>
      <c r="B94" s="29" t="s">
        <v>332</v>
      </c>
      <c r="C94" s="79">
        <f>C81+C71</f>
        <v>356395253</v>
      </c>
      <c r="D94" s="79"/>
      <c r="E94" s="79"/>
      <c r="F94" s="79">
        <f>F81+F71</f>
        <v>356395253</v>
      </c>
    </row>
    <row r="95" spans="1:6" ht="15.75">
      <c r="A95" s="30" t="s">
        <v>425</v>
      </c>
      <c r="B95" s="31"/>
      <c r="C95" s="47">
        <f>C94+C65</f>
        <v>610492442</v>
      </c>
      <c r="D95" s="47">
        <f>D94+D65</f>
        <v>962000</v>
      </c>
      <c r="E95" s="78"/>
      <c r="F95" s="79">
        <f>F94+F66</f>
        <v>611454442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>
    <oddHeader>&amp;R3. melléklet az 1/2018. (II.16.)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Layout" workbookViewId="0" topLeftCell="A1">
      <selection activeCell="C5" sqref="C5"/>
    </sheetView>
  </sheetViews>
  <sheetFormatPr defaultColWidth="9.140625" defaultRowHeight="15"/>
  <cols>
    <col min="1" max="1" width="86.28125" style="0" customWidth="1"/>
    <col min="2" max="3" width="21.57421875" style="0" customWidth="1"/>
    <col min="4" max="4" width="18.57421875" style="0" customWidth="1"/>
    <col min="5" max="5" width="21.7109375" style="0" customWidth="1"/>
    <col min="6" max="6" width="18.421875" style="99" customWidth="1"/>
  </cols>
  <sheetData>
    <row r="1" spans="1:6" ht="25.5" customHeight="1">
      <c r="A1" s="231" t="s">
        <v>734</v>
      </c>
      <c r="B1" s="232"/>
      <c r="C1" s="232"/>
      <c r="D1" s="232"/>
      <c r="E1" s="232"/>
      <c r="F1" s="232"/>
    </row>
    <row r="2" spans="1:6" ht="23.25" customHeight="1">
      <c r="A2" s="233" t="s">
        <v>8</v>
      </c>
      <c r="B2" s="234"/>
      <c r="C2" s="234"/>
      <c r="D2" s="234"/>
      <c r="E2" s="234"/>
      <c r="F2" s="234"/>
    </row>
    <row r="3" ht="15">
      <c r="A3" s="1"/>
    </row>
    <row r="4" ht="15">
      <c r="A4" s="1"/>
    </row>
    <row r="5" spans="1:6" ht="117.75" customHeight="1">
      <c r="A5" s="144" t="s">
        <v>484</v>
      </c>
      <c r="B5" s="145" t="s">
        <v>485</v>
      </c>
      <c r="C5" s="145" t="s">
        <v>486</v>
      </c>
      <c r="D5" s="145" t="s">
        <v>487</v>
      </c>
      <c r="E5" s="145" t="s">
        <v>487</v>
      </c>
      <c r="F5" s="146" t="s">
        <v>28</v>
      </c>
    </row>
    <row r="6" spans="1:6" ht="15" customHeight="1">
      <c r="A6" s="145" t="s">
        <v>488</v>
      </c>
      <c r="B6" s="147"/>
      <c r="C6" s="147"/>
      <c r="D6" s="147">
        <v>2</v>
      </c>
      <c r="E6" s="147"/>
      <c r="F6" s="148">
        <v>2</v>
      </c>
    </row>
    <row r="7" spans="1:6" ht="15" customHeight="1">
      <c r="A7" s="145" t="s">
        <v>489</v>
      </c>
      <c r="B7" s="147"/>
      <c r="C7" s="147"/>
      <c r="D7" s="147">
        <v>2</v>
      </c>
      <c r="E7" s="147"/>
      <c r="F7" s="148">
        <v>2</v>
      </c>
    </row>
    <row r="8" spans="1:6" ht="15" customHeight="1">
      <c r="A8" s="145" t="s">
        <v>490</v>
      </c>
      <c r="B8" s="147"/>
      <c r="C8" s="147"/>
      <c r="D8" s="147">
        <v>9</v>
      </c>
      <c r="E8" s="147"/>
      <c r="F8" s="148">
        <v>9</v>
      </c>
    </row>
    <row r="9" spans="1:6" ht="15" customHeight="1">
      <c r="A9" s="145" t="s">
        <v>491</v>
      </c>
      <c r="B9" s="147"/>
      <c r="C9" s="147"/>
      <c r="D9" s="147"/>
      <c r="E9" s="147"/>
      <c r="F9" s="148"/>
    </row>
    <row r="10" spans="1:6" ht="15" customHeight="1">
      <c r="A10" s="144" t="s">
        <v>492</v>
      </c>
      <c r="B10" s="147"/>
      <c r="C10" s="147"/>
      <c r="D10" s="147">
        <v>13</v>
      </c>
      <c r="E10" s="147"/>
      <c r="F10" s="148">
        <v>13</v>
      </c>
    </row>
    <row r="11" spans="1:6" ht="15" customHeight="1">
      <c r="A11" s="145" t="s">
        <v>493</v>
      </c>
      <c r="B11" s="147"/>
      <c r="C11" s="147"/>
      <c r="D11" s="147"/>
      <c r="E11" s="147"/>
      <c r="F11" s="148"/>
    </row>
    <row r="12" spans="1:6" ht="15" customHeight="1">
      <c r="A12" s="145" t="s">
        <v>494</v>
      </c>
      <c r="B12" s="147"/>
      <c r="C12" s="147"/>
      <c r="D12" s="147"/>
      <c r="E12" s="147"/>
      <c r="F12" s="148"/>
    </row>
    <row r="13" spans="1:6" ht="15" customHeight="1">
      <c r="A13" s="145" t="s">
        <v>495</v>
      </c>
      <c r="B13" s="147"/>
      <c r="C13" s="147"/>
      <c r="D13" s="147"/>
      <c r="E13" s="147"/>
      <c r="F13" s="148"/>
    </row>
    <row r="14" spans="1:6" ht="15" customHeight="1">
      <c r="A14" s="145" t="s">
        <v>496</v>
      </c>
      <c r="B14" s="147">
        <v>1</v>
      </c>
      <c r="C14" s="147"/>
      <c r="D14" s="147"/>
      <c r="E14" s="147"/>
      <c r="F14" s="148">
        <v>1</v>
      </c>
    </row>
    <row r="15" spans="1:6" ht="15" customHeight="1">
      <c r="A15" s="145" t="s">
        <v>497</v>
      </c>
      <c r="B15" s="147"/>
      <c r="C15" s="147">
        <v>1</v>
      </c>
      <c r="D15" s="147"/>
      <c r="E15" s="147"/>
      <c r="F15" s="148">
        <v>1</v>
      </c>
    </row>
    <row r="16" spans="1:6" ht="15" customHeight="1">
      <c r="A16" s="145" t="s">
        <v>498</v>
      </c>
      <c r="B16" s="147">
        <v>4</v>
      </c>
      <c r="C16" s="147"/>
      <c r="D16" s="147"/>
      <c r="E16" s="147"/>
      <c r="F16" s="245">
        <v>4</v>
      </c>
    </row>
    <row r="17" spans="1:6" ht="15" customHeight="1">
      <c r="A17" s="145" t="s">
        <v>499</v>
      </c>
      <c r="B17" s="147"/>
      <c r="C17" s="147"/>
      <c r="D17" s="147"/>
      <c r="E17" s="147"/>
      <c r="F17" s="148"/>
    </row>
    <row r="18" spans="1:6" ht="15" customHeight="1">
      <c r="A18" s="144" t="s">
        <v>500</v>
      </c>
      <c r="B18" s="147">
        <f>B11+B12+B13+B14+B15+B16+B17</f>
        <v>5</v>
      </c>
      <c r="C18" s="147">
        <f>C11+C12+C13+C14+C15+C16+C17</f>
        <v>1</v>
      </c>
      <c r="D18" s="147"/>
      <c r="E18" s="147"/>
      <c r="F18" s="245">
        <f>F11+F12+F13+F14+F15+F16+F17</f>
        <v>6</v>
      </c>
    </row>
    <row r="19" spans="1:6" ht="25.5" customHeight="1">
      <c r="A19" s="145" t="s">
        <v>501</v>
      </c>
      <c r="B19" s="147"/>
      <c r="C19" s="147"/>
      <c r="D19" s="147"/>
      <c r="E19" s="147"/>
      <c r="F19" s="148"/>
    </row>
    <row r="20" spans="1:6" ht="15" customHeight="1">
      <c r="A20" s="145" t="s">
        <v>502</v>
      </c>
      <c r="B20" s="147"/>
      <c r="C20" s="147"/>
      <c r="D20" s="147"/>
      <c r="E20" s="147"/>
      <c r="F20" s="148"/>
    </row>
    <row r="21" spans="1:6" ht="15" customHeight="1">
      <c r="A21" s="145" t="s">
        <v>503</v>
      </c>
      <c r="B21" s="147"/>
      <c r="C21" s="147"/>
      <c r="D21" s="147"/>
      <c r="E21" s="147"/>
      <c r="F21" s="148"/>
    </row>
    <row r="22" spans="1:6" ht="15" customHeight="1">
      <c r="A22" s="144" t="s">
        <v>504</v>
      </c>
      <c r="B22" s="147"/>
      <c r="C22" s="147"/>
      <c r="D22" s="147"/>
      <c r="E22" s="147"/>
      <c r="F22" s="148"/>
    </row>
    <row r="23" spans="1:6" ht="15" customHeight="1">
      <c r="A23" s="145" t="s">
        <v>505</v>
      </c>
      <c r="B23" s="147">
        <v>1</v>
      </c>
      <c r="C23" s="147"/>
      <c r="D23" s="147"/>
      <c r="E23" s="147"/>
      <c r="F23" s="148">
        <v>1</v>
      </c>
    </row>
    <row r="24" spans="1:6" ht="15" customHeight="1">
      <c r="A24" s="145" t="s">
        <v>506</v>
      </c>
      <c r="B24" s="147"/>
      <c r="C24" s="147"/>
      <c r="D24" s="147"/>
      <c r="E24" s="147"/>
      <c r="F24" s="148"/>
    </row>
    <row r="25" spans="1:6" ht="30" customHeight="1">
      <c r="A25" s="145" t="s">
        <v>507</v>
      </c>
      <c r="B25" s="147"/>
      <c r="C25" s="147"/>
      <c r="D25" s="147"/>
      <c r="E25" s="147"/>
      <c r="F25" s="148"/>
    </row>
    <row r="26" spans="1:6" ht="15" customHeight="1">
      <c r="A26" s="144" t="s">
        <v>508</v>
      </c>
      <c r="B26" s="147">
        <v>1</v>
      </c>
      <c r="C26" s="147"/>
      <c r="D26" s="147"/>
      <c r="E26" s="147"/>
      <c r="F26" s="148">
        <v>1</v>
      </c>
    </row>
    <row r="27" spans="1:6" ht="37.5" customHeight="1">
      <c r="A27" s="144" t="s">
        <v>509</v>
      </c>
      <c r="B27" s="149">
        <v>6</v>
      </c>
      <c r="C27" s="149">
        <v>1</v>
      </c>
      <c r="D27" s="150">
        <v>13</v>
      </c>
      <c r="E27" s="151"/>
      <c r="F27" s="148">
        <v>20</v>
      </c>
    </row>
    <row r="28" spans="1:6" ht="39" customHeight="1">
      <c r="A28" s="145" t="s">
        <v>510</v>
      </c>
      <c r="B28" s="147"/>
      <c r="C28" s="147"/>
      <c r="D28" s="147"/>
      <c r="E28" s="147"/>
      <c r="F28" s="148"/>
    </row>
    <row r="29" spans="1:6" ht="40.5" customHeight="1">
      <c r="A29" s="145" t="s">
        <v>511</v>
      </c>
      <c r="B29" s="147"/>
      <c r="C29" s="147"/>
      <c r="D29" s="147"/>
      <c r="E29" s="147"/>
      <c r="F29" s="148"/>
    </row>
    <row r="30" spans="1:6" ht="34.5" customHeight="1">
      <c r="A30" s="145" t="s">
        <v>512</v>
      </c>
      <c r="B30" s="147"/>
      <c r="C30" s="147"/>
      <c r="D30" s="147"/>
      <c r="E30" s="147"/>
      <c r="F30" s="148"/>
    </row>
    <row r="31" spans="1:6" ht="18" customHeight="1">
      <c r="A31" s="145" t="s">
        <v>513</v>
      </c>
      <c r="B31" s="147"/>
      <c r="C31" s="147"/>
      <c r="D31" s="147"/>
      <c r="E31" s="147"/>
      <c r="F31" s="148"/>
    </row>
    <row r="32" spans="1:6" ht="31.5" customHeight="1">
      <c r="A32" s="144" t="s">
        <v>514</v>
      </c>
      <c r="B32" s="147"/>
      <c r="C32" s="147"/>
      <c r="D32" s="147"/>
      <c r="E32" s="147"/>
      <c r="F32" s="148"/>
    </row>
    <row r="33" spans="1:5" ht="15">
      <c r="A33" s="235"/>
      <c r="B33" s="236"/>
      <c r="C33" s="236"/>
      <c r="D33" s="236"/>
      <c r="E33" s="236"/>
    </row>
    <row r="34" spans="1:5" ht="15">
      <c r="A34" s="237"/>
      <c r="B34" s="236"/>
      <c r="C34" s="236"/>
      <c r="D34" s="236"/>
      <c r="E34" s="236"/>
    </row>
  </sheetData>
  <sheetProtection/>
  <mergeCells count="4">
    <mergeCell ref="A1:F1"/>
    <mergeCell ref="A2:F2"/>
    <mergeCell ref="A33:E33"/>
    <mergeCell ref="A34:E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  <headerFooter>
    <oddHeader>&amp;R 4.  melléklet az1/2018. (II.16.)önkormányzati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F27" sqref="F27"/>
    </sheetView>
  </sheetViews>
  <sheetFormatPr defaultColWidth="9.140625" defaultRowHeight="15"/>
  <cols>
    <col min="1" max="1" width="91.28125" style="0" customWidth="1"/>
    <col min="2" max="2" width="20.140625" style="0" customWidth="1"/>
    <col min="3" max="3" width="22.7109375" style="21" customWidth="1"/>
  </cols>
  <sheetData>
    <row r="1" ht="15">
      <c r="C1" s="21" t="s">
        <v>437</v>
      </c>
    </row>
    <row r="2" spans="1:3" ht="64.5" customHeight="1">
      <c r="A2" s="19" t="s">
        <v>735</v>
      </c>
      <c r="B2" s="19"/>
      <c r="C2" s="94"/>
    </row>
    <row r="3" spans="1:3" ht="50.25" customHeight="1">
      <c r="A3" s="140" t="s">
        <v>46</v>
      </c>
      <c r="B3" s="140" t="s">
        <v>478</v>
      </c>
      <c r="C3" s="141" t="s">
        <v>479</v>
      </c>
    </row>
    <row r="4" spans="1:3" ht="15">
      <c r="A4" s="8"/>
      <c r="B4" s="8"/>
      <c r="C4" s="94"/>
    </row>
    <row r="5" spans="1:10" ht="15">
      <c r="A5" s="8"/>
      <c r="B5" s="8"/>
      <c r="C5" s="22"/>
      <c r="D5" s="4"/>
      <c r="E5" s="4"/>
      <c r="F5" s="4"/>
      <c r="G5" s="4"/>
      <c r="H5" s="4"/>
      <c r="I5" s="4"/>
      <c r="J5" s="4"/>
    </row>
    <row r="6" spans="1:10" ht="15">
      <c r="A6" s="9" t="s">
        <v>458</v>
      </c>
      <c r="B6" s="9" t="s">
        <v>81</v>
      </c>
      <c r="C6" s="22">
        <v>79070445</v>
      </c>
      <c r="D6" s="4"/>
      <c r="E6" s="4"/>
      <c r="F6" s="4"/>
      <c r="G6" s="4"/>
      <c r="H6" s="4"/>
      <c r="I6" s="4"/>
      <c r="J6" s="4"/>
    </row>
    <row r="7" spans="1:10" ht="15">
      <c r="A7" s="9" t="s">
        <v>461</v>
      </c>
      <c r="B7" s="9" t="s">
        <v>82</v>
      </c>
      <c r="C7" s="22">
        <v>15806542</v>
      </c>
      <c r="D7" s="4"/>
      <c r="E7" s="4"/>
      <c r="F7" s="4"/>
      <c r="G7" s="4"/>
      <c r="H7" s="4"/>
      <c r="I7" s="4"/>
      <c r="J7" s="4"/>
    </row>
    <row r="8" spans="1:10" ht="15">
      <c r="A8" s="9" t="s">
        <v>459</v>
      </c>
      <c r="B8" s="9" t="s">
        <v>121</v>
      </c>
      <c r="C8" s="22">
        <v>97855530</v>
      </c>
      <c r="D8" s="4"/>
      <c r="E8" s="4"/>
      <c r="F8" s="4"/>
      <c r="G8" s="4"/>
      <c r="H8" s="4"/>
      <c r="I8" s="4"/>
      <c r="J8" s="4"/>
    </row>
    <row r="9" spans="1:10" ht="15">
      <c r="A9" s="9" t="s">
        <v>460</v>
      </c>
      <c r="B9" s="9" t="s">
        <v>131</v>
      </c>
      <c r="C9" s="22">
        <v>5125900</v>
      </c>
      <c r="D9" s="4"/>
      <c r="E9" s="4"/>
      <c r="F9" s="4"/>
      <c r="G9" s="4"/>
      <c r="H9" s="4"/>
      <c r="I9" s="4"/>
      <c r="J9" s="4"/>
    </row>
    <row r="10" spans="1:10" ht="15">
      <c r="A10" s="9" t="s">
        <v>462</v>
      </c>
      <c r="B10" s="9" t="s">
        <v>149</v>
      </c>
      <c r="C10" s="22">
        <v>90406267</v>
      </c>
      <c r="D10" s="4"/>
      <c r="E10" s="4"/>
      <c r="F10" s="4"/>
      <c r="G10" s="4"/>
      <c r="H10" s="4"/>
      <c r="I10" s="4"/>
      <c r="J10" s="4"/>
    </row>
    <row r="11" spans="1:10" s="138" customFormat="1" ht="15">
      <c r="A11" s="9" t="s">
        <v>470</v>
      </c>
      <c r="B11" s="9" t="s">
        <v>218</v>
      </c>
      <c r="C11" s="22">
        <v>6194628</v>
      </c>
      <c r="D11" s="4"/>
      <c r="E11" s="4"/>
      <c r="F11" s="4"/>
      <c r="G11" s="4"/>
      <c r="H11" s="4"/>
      <c r="I11" s="4"/>
      <c r="J11" s="4"/>
    </row>
    <row r="12" spans="1:10" s="98" customFormat="1" ht="15">
      <c r="A12" s="137" t="s">
        <v>471</v>
      </c>
      <c r="B12" s="137"/>
      <c r="C12" s="24">
        <f>C6+C7+C8+C9+C10+C11</f>
        <v>294459312</v>
      </c>
      <c r="D12" s="139"/>
      <c r="E12" s="139"/>
      <c r="F12" s="139"/>
      <c r="G12" s="139"/>
      <c r="H12" s="139"/>
      <c r="I12" s="139"/>
      <c r="J12" s="139"/>
    </row>
    <row r="13" spans="1:10" ht="15">
      <c r="A13" s="9" t="s">
        <v>427</v>
      </c>
      <c r="B13" s="9" t="s">
        <v>239</v>
      </c>
      <c r="C13" s="22">
        <v>230192147</v>
      </c>
      <c r="D13" s="4"/>
      <c r="E13" s="4"/>
      <c r="F13" s="4"/>
      <c r="G13" s="4"/>
      <c r="H13" s="4"/>
      <c r="I13" s="4"/>
      <c r="J13" s="4"/>
    </row>
    <row r="14" spans="1:10" ht="15">
      <c r="A14" s="9" t="s">
        <v>472</v>
      </c>
      <c r="B14" s="9" t="s">
        <v>262</v>
      </c>
      <c r="C14" s="22">
        <v>18926042</v>
      </c>
      <c r="D14" s="4"/>
      <c r="E14" s="4"/>
      <c r="F14" s="4"/>
      <c r="G14" s="4"/>
      <c r="H14" s="4"/>
      <c r="I14" s="4"/>
      <c r="J14" s="4"/>
    </row>
    <row r="15" spans="1:10" ht="15">
      <c r="A15" s="9" t="s">
        <v>432</v>
      </c>
      <c r="B15" s="9" t="s">
        <v>277</v>
      </c>
      <c r="C15" s="22">
        <v>5941000</v>
      </c>
      <c r="D15" s="4"/>
      <c r="E15" s="4"/>
      <c r="F15" s="4"/>
      <c r="G15" s="4"/>
      <c r="H15" s="4"/>
      <c r="I15" s="4"/>
      <c r="J15" s="4"/>
    </row>
    <row r="16" spans="1:10" ht="15">
      <c r="A16" s="9" t="s">
        <v>467</v>
      </c>
      <c r="B16" s="9" t="s">
        <v>290</v>
      </c>
      <c r="C16" s="22"/>
      <c r="D16" s="4"/>
      <c r="E16" s="4"/>
      <c r="F16" s="4"/>
      <c r="G16" s="4"/>
      <c r="H16" s="4"/>
      <c r="I16" s="4"/>
      <c r="J16" s="4"/>
    </row>
    <row r="17" spans="1:10" ht="15">
      <c r="A17" s="9" t="s">
        <v>473</v>
      </c>
      <c r="B17" s="9" t="s">
        <v>332</v>
      </c>
      <c r="C17" s="22">
        <v>356395253</v>
      </c>
      <c r="D17" s="4"/>
      <c r="E17" s="4"/>
      <c r="F17" s="4"/>
      <c r="G17" s="4"/>
      <c r="H17" s="4"/>
      <c r="I17" s="4"/>
      <c r="J17" s="4"/>
    </row>
    <row r="18" spans="1:10" s="98" customFormat="1" ht="15">
      <c r="A18" s="137" t="s">
        <v>474</v>
      </c>
      <c r="B18" s="137"/>
      <c r="C18" s="24">
        <f>C13+C14+C15+C17</f>
        <v>611454442</v>
      </c>
      <c r="D18" s="139"/>
      <c r="E18" s="139"/>
      <c r="F18" s="139"/>
      <c r="G18" s="139"/>
      <c r="H18" s="139"/>
      <c r="I18" s="139"/>
      <c r="J18" s="139"/>
    </row>
    <row r="19" spans="1:10" s="98" customFormat="1" ht="15">
      <c r="A19" s="137" t="s">
        <v>475</v>
      </c>
      <c r="B19" s="137"/>
      <c r="C19" s="24">
        <f>C18-C12</f>
        <v>316995130</v>
      </c>
      <c r="D19" s="139"/>
      <c r="E19" s="139"/>
      <c r="F19" s="139"/>
      <c r="G19" s="139"/>
      <c r="H19" s="139"/>
      <c r="I19" s="139"/>
      <c r="J19" s="139"/>
    </row>
    <row r="20" spans="1:10" s="98" customFormat="1" ht="15">
      <c r="A20" s="137"/>
      <c r="B20" s="137"/>
      <c r="C20" s="24"/>
      <c r="D20" s="139"/>
      <c r="E20" s="139"/>
      <c r="F20" s="139"/>
      <c r="G20" s="139"/>
      <c r="H20" s="139"/>
      <c r="I20" s="139"/>
      <c r="J20" s="139"/>
    </row>
    <row r="21" spans="1:10" ht="15">
      <c r="A21" s="9" t="s">
        <v>463</v>
      </c>
      <c r="B21" s="9" t="s">
        <v>163</v>
      </c>
      <c r="C21" s="22">
        <v>28682090</v>
      </c>
      <c r="D21" s="4"/>
      <c r="E21" s="4"/>
      <c r="F21" s="4"/>
      <c r="G21" s="4"/>
      <c r="H21" s="4"/>
      <c r="I21" s="4"/>
      <c r="J21" s="4"/>
    </row>
    <row r="22" spans="1:10" ht="15">
      <c r="A22" s="9" t="s">
        <v>464</v>
      </c>
      <c r="B22" s="9" t="s">
        <v>172</v>
      </c>
      <c r="C22" s="22">
        <v>288313040</v>
      </c>
      <c r="D22" s="4"/>
      <c r="E22" s="4"/>
      <c r="F22" s="4"/>
      <c r="G22" s="4"/>
      <c r="H22" s="4"/>
      <c r="I22" s="4"/>
      <c r="J22" s="4"/>
    </row>
    <row r="23" spans="1:10" ht="15">
      <c r="A23" s="9" t="s">
        <v>465</v>
      </c>
      <c r="B23" s="9" t="s">
        <v>183</v>
      </c>
      <c r="C23" s="22"/>
      <c r="D23" s="4"/>
      <c r="E23" s="4"/>
      <c r="F23" s="4"/>
      <c r="G23" s="4"/>
      <c r="H23" s="4"/>
      <c r="I23" s="4"/>
      <c r="J23" s="4"/>
    </row>
    <row r="24" spans="1:10" ht="15">
      <c r="A24" s="137" t="s">
        <v>476</v>
      </c>
      <c r="B24" s="10"/>
      <c r="C24" s="24">
        <f>C21+C22</f>
        <v>316995130</v>
      </c>
      <c r="D24" s="4"/>
      <c r="E24" s="4"/>
      <c r="F24" s="4"/>
      <c r="G24" s="4"/>
      <c r="H24" s="4"/>
      <c r="I24" s="4"/>
      <c r="J24" s="4"/>
    </row>
    <row r="25" spans="1:10" ht="15">
      <c r="A25" s="9" t="s">
        <v>466</v>
      </c>
      <c r="B25" s="9" t="s">
        <v>247</v>
      </c>
      <c r="C25" s="22"/>
      <c r="D25" s="4"/>
      <c r="E25" s="4"/>
      <c r="F25" s="4"/>
      <c r="G25" s="4"/>
      <c r="H25" s="4"/>
      <c r="I25" s="4"/>
      <c r="J25" s="4"/>
    </row>
    <row r="26" spans="1:10" ht="15">
      <c r="A26" s="9" t="s">
        <v>469</v>
      </c>
      <c r="B26" s="9" t="s">
        <v>285</v>
      </c>
      <c r="C26" s="22"/>
      <c r="D26" s="4"/>
      <c r="E26" s="4"/>
      <c r="F26" s="4"/>
      <c r="G26" s="4"/>
      <c r="H26" s="4"/>
      <c r="I26" s="4"/>
      <c r="J26" s="4"/>
    </row>
    <row r="27" spans="1:10" ht="15">
      <c r="A27" s="9" t="s">
        <v>468</v>
      </c>
      <c r="B27" s="9" t="s">
        <v>295</v>
      </c>
      <c r="C27" s="22"/>
      <c r="D27" s="4"/>
      <c r="E27" s="4"/>
      <c r="F27" s="4"/>
      <c r="G27" s="4"/>
      <c r="H27" s="4"/>
      <c r="I27" s="4"/>
      <c r="J27" s="4"/>
    </row>
    <row r="28" spans="1:10" s="98" customFormat="1" ht="15">
      <c r="A28" s="137" t="s">
        <v>480</v>
      </c>
      <c r="B28" s="137"/>
      <c r="C28" s="24">
        <f>C25+C26+C27</f>
        <v>0</v>
      </c>
      <c r="D28" s="139"/>
      <c r="E28" s="139"/>
      <c r="F28" s="139"/>
      <c r="G28" s="139"/>
      <c r="H28" s="139"/>
      <c r="I28" s="139"/>
      <c r="J28" s="139"/>
    </row>
    <row r="29" spans="1:10" ht="15">
      <c r="A29" s="137" t="s">
        <v>477</v>
      </c>
      <c r="B29" s="10"/>
      <c r="C29" s="24">
        <f>C28-C24</f>
        <v>-316995130</v>
      </c>
      <c r="D29" s="4"/>
      <c r="E29" s="4"/>
      <c r="F29" s="4"/>
      <c r="G29" s="4"/>
      <c r="H29" s="4"/>
      <c r="I29" s="4"/>
      <c r="J29" s="4"/>
    </row>
    <row r="30" spans="1:10" ht="15">
      <c r="A30" s="4"/>
      <c r="B30" s="4"/>
      <c r="C30" s="95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95"/>
      <c r="D31" s="4"/>
      <c r="E31" s="4"/>
      <c r="F31" s="4"/>
      <c r="G31" s="4"/>
      <c r="H31" s="4"/>
      <c r="I31" s="4"/>
      <c r="J31" s="4"/>
    </row>
    <row r="32" spans="1:10" ht="15">
      <c r="A32" s="4"/>
      <c r="B32" s="4"/>
      <c r="C32" s="95"/>
      <c r="D32" s="4"/>
      <c r="E32" s="4"/>
      <c r="F32" s="4"/>
      <c r="G32" s="4"/>
      <c r="H32" s="4"/>
      <c r="I32" s="4"/>
      <c r="J32" s="4"/>
    </row>
    <row r="33" spans="1:10" ht="15">
      <c r="A33" s="4"/>
      <c r="B33" s="4"/>
      <c r="C33" s="95"/>
      <c r="D33" s="4"/>
      <c r="E33" s="4"/>
      <c r="F33" s="4"/>
      <c r="G33" s="4"/>
      <c r="H33" s="4"/>
      <c r="I33" s="4"/>
      <c r="J33" s="4"/>
    </row>
    <row r="34" spans="1:10" ht="15">
      <c r="A34" s="4"/>
      <c r="B34" s="4"/>
      <c r="C34" s="95"/>
      <c r="D34" s="4"/>
      <c r="E34" s="4"/>
      <c r="F34" s="4"/>
      <c r="G34" s="4"/>
      <c r="H34" s="4"/>
      <c r="I34" s="4"/>
      <c r="J34" s="4"/>
    </row>
    <row r="35" spans="1:10" ht="15">
      <c r="A35" s="4"/>
      <c r="B35" s="4"/>
      <c r="C35" s="95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95"/>
      <c r="D36" s="4"/>
      <c r="E36" s="4"/>
      <c r="F36" s="4"/>
      <c r="G36" s="4"/>
      <c r="H36" s="4"/>
      <c r="I36" s="4"/>
      <c r="J36" s="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&amp;R5.melléklet az 1/2018.  (II.16.) önkormányzati rendelethez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view="pageLayout" workbookViewId="0" topLeftCell="A1">
      <selection activeCell="M6" sqref="M6"/>
    </sheetView>
  </sheetViews>
  <sheetFormatPr defaultColWidth="9.140625" defaultRowHeight="15"/>
  <cols>
    <col min="1" max="1" width="31.140625" style="0" customWidth="1"/>
    <col min="2" max="2" width="17.28125" style="0" customWidth="1"/>
  </cols>
  <sheetData>
    <row r="1" ht="15">
      <c r="A1" s="98" t="s">
        <v>450</v>
      </c>
    </row>
    <row r="3" ht="15">
      <c r="B3" s="20" t="s">
        <v>437</v>
      </c>
    </row>
    <row r="4" spans="1:2" ht="15">
      <c r="A4" s="8" t="s">
        <v>452</v>
      </c>
      <c r="B4" s="8"/>
    </row>
    <row r="5" spans="1:2" ht="15">
      <c r="A5" s="8" t="s">
        <v>409</v>
      </c>
      <c r="B5" s="94">
        <v>5941000</v>
      </c>
    </row>
    <row r="6" spans="1:2" ht="15">
      <c r="A6" s="8" t="s">
        <v>451</v>
      </c>
      <c r="B6" s="94">
        <v>13200000</v>
      </c>
    </row>
    <row r="7" spans="1:2" ht="15">
      <c r="A7" s="96" t="s">
        <v>457</v>
      </c>
      <c r="B7" s="97">
        <f>SUM(B5:B6)</f>
        <v>19141000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&amp;R6. melléklet az 1/2018 (II.16.)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2018-02-28T09:35:12Z</cp:lastPrinted>
  <dcterms:created xsi:type="dcterms:W3CDTF">2014-01-03T21:48:14Z</dcterms:created>
  <dcterms:modified xsi:type="dcterms:W3CDTF">2018-02-28T09:50:40Z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