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810" yWindow="3840" windowWidth="20730" windowHeight="9855"/>
  </bookViews>
  <sheets>
    <sheet name="2018 évi költségvetés" sheetId="22" r:id="rId1"/>
    <sheet name="Védőnő" sheetId="23" r:id="rId2"/>
  </sheets>
  <definedNames>
    <definedName name="_xlnm.Print_Area" localSheetId="0">'2018 évi költségvetés'!$A$1:$C$382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7" i="22"/>
  <c r="C328"/>
  <c r="C362"/>
  <c r="C50" l="1"/>
  <c r="C345" s="1"/>
  <c r="C41" l="1"/>
  <c r="C43" s="1"/>
  <c r="J342" l="1"/>
  <c r="C356"/>
  <c r="I340" l="1"/>
  <c r="C329"/>
  <c r="C320"/>
  <c r="C289"/>
  <c r="C286"/>
  <c r="C290" s="1"/>
  <c r="C300" l="1"/>
  <c r="C65"/>
  <c r="C358" s="1"/>
  <c r="C24" l="1"/>
  <c r="C21" l="1"/>
  <c r="C357" s="1"/>
  <c r="C146" l="1"/>
  <c r="C26" l="1"/>
  <c r="C338"/>
  <c r="C343"/>
  <c r="C62"/>
  <c r="C363" s="1"/>
  <c r="C14"/>
  <c r="C18" i="23"/>
  <c r="C15"/>
  <c r="C6"/>
  <c r="C193" i="22"/>
  <c r="C194" s="1"/>
  <c r="C199"/>
  <c r="C361" s="1"/>
  <c r="C163"/>
  <c r="C206"/>
  <c r="C264"/>
  <c r="C250"/>
  <c r="C224"/>
  <c r="C221"/>
  <c r="C54"/>
  <c r="C59"/>
  <c r="C35"/>
  <c r="C36" s="1"/>
  <c r="C236"/>
  <c r="C237" s="1"/>
  <c r="C214"/>
  <c r="C215" s="1"/>
  <c r="C344" s="1"/>
  <c r="C185"/>
  <c r="C186" s="1"/>
  <c r="C180"/>
  <c r="C172"/>
  <c r="C166"/>
  <c r="C154"/>
  <c r="C132"/>
  <c r="C346" s="1"/>
  <c r="C122"/>
  <c r="C123" s="1"/>
  <c r="C114"/>
  <c r="C115" s="1"/>
  <c r="C105"/>
  <c r="C106" s="1"/>
  <c r="C97"/>
  <c r="C348" s="1"/>
  <c r="C95"/>
  <c r="C85"/>
  <c r="C86" s="1"/>
  <c r="C11"/>
  <c r="C66" l="1"/>
  <c r="C355"/>
  <c r="C27"/>
  <c r="C349"/>
  <c r="C147"/>
  <c r="C134"/>
  <c r="C19" i="23"/>
  <c r="C225" i="22"/>
  <c r="C359"/>
  <c r="C347"/>
  <c r="C207"/>
  <c r="C360"/>
  <c r="C275"/>
  <c r="C276" s="1"/>
  <c r="C301"/>
  <c r="C312"/>
  <c r="C313" s="1"/>
  <c r="C98"/>
  <c r="C75"/>
  <c r="C76" s="1"/>
  <c r="C167"/>
  <c r="C173" s="1"/>
  <c r="C251"/>
  <c r="C265"/>
  <c r="C364" l="1"/>
  <c r="C350"/>
  <c r="D385" l="1"/>
</calcChain>
</file>

<file path=xl/sharedStrings.xml><?xml version="1.0" encoding="utf-8"?>
<sst xmlns="http://schemas.openxmlformats.org/spreadsheetml/2006/main" count="552" uniqueCount="212">
  <si>
    <t>Bevételek összesen:</t>
  </si>
  <si>
    <t>Adatok eFt-ban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</si>
  <si>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</si>
  <si>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</si>
  <si>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</si>
  <si>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</si>
  <si>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</si>
  <si>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</si>
  <si>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</si>
  <si>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</si>
  <si>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</si>
  <si>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</si>
  <si>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</si>
  <si>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</si>
  <si>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</si>
  <si>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</si>
  <si>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</si>
  <si>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</si>
  <si>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</si>
  <si>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</si>
  <si>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</si>
  <si>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Működési célú bevételek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</si>
  <si>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</si>
  <si>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</si>
  <si>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</si>
  <si>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</si>
  <si>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Kiszámlázott termékek, szolgáltatások ÁFA</t>
  </si>
  <si>
    <t>BEVÉTELEK</t>
  </si>
  <si>
    <t>KIADÁSOK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</si>
  <si>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</si>
  <si>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</si>
  <si>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</si>
  <si>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</si>
  <si>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</si>
  <si>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Céltartalék összesen:</t>
  </si>
  <si>
    <t>Magánszemélyek kommunális adója</t>
  </si>
  <si>
    <t>MABOSZ tagdíj</t>
  </si>
  <si>
    <t>TÖOSZ tagdíj</t>
  </si>
  <si>
    <t>A BAKONYÉRT V. A. Egyesület tagdíj</t>
  </si>
  <si>
    <t>Önkormányzati Hivatal működési kiadásai</t>
  </si>
  <si>
    <t>Közös hivatal működési kiadásainak támogatása</t>
  </si>
  <si>
    <t>Helyi adók összesen</t>
  </si>
  <si>
    <t xml:space="preserve">Települési önkormányzatok könyvtári, közművelődési feladatok támogatása </t>
  </si>
  <si>
    <t>B4</t>
  </si>
  <si>
    <t>K311</t>
  </si>
  <si>
    <t>K312</t>
  </si>
  <si>
    <t>K331</t>
  </si>
  <si>
    <t>K351</t>
  </si>
  <si>
    <t>K32</t>
  </si>
  <si>
    <t>K31</t>
  </si>
  <si>
    <t>K6</t>
  </si>
  <si>
    <t>K7</t>
  </si>
  <si>
    <t>K11</t>
  </si>
  <si>
    <t>BURSA HUNGARICA ösztöndíj</t>
  </si>
  <si>
    <t>Egyéb üzemeltetési szolgáltatádsok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</si>
  <si>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</si>
  <si>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</si>
  <si>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</si>
  <si>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</si>
  <si>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</si>
  <si>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</si>
  <si>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</si>
  <si>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</si>
  <si>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</si>
  <si>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</si>
  <si>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</si>
  <si>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</si>
  <si>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</si>
  <si>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</si>
  <si>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</si>
  <si>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</t>
  </si>
  <si>
    <t>Ellátottak pénzbeli juttatásai</t>
  </si>
  <si>
    <t>K4824</t>
  </si>
  <si>
    <t>K4816</t>
  </si>
  <si>
    <t>K4822</t>
  </si>
  <si>
    <t>Köztemetés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</si>
  <si>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</si>
  <si>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</si>
  <si>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</si>
  <si>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</si>
  <si>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</si>
  <si>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</si>
  <si>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</si>
  <si>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</si>
  <si>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</si>
  <si>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</si>
  <si>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</si>
  <si>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</si>
  <si>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</si>
  <si>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Kommunikációs szolgáltatások igénybevétele</t>
  </si>
  <si>
    <t>B343</t>
  </si>
  <si>
    <t>B35107</t>
  </si>
  <si>
    <t>B355</t>
  </si>
  <si>
    <t>B354</t>
  </si>
  <si>
    <t>B11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</si>
  <si>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</si>
  <si>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</si>
  <si>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</si>
  <si>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</si>
  <si>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</si>
  <si>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</si>
  <si>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</si>
  <si>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</si>
  <si>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</si>
  <si>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</si>
  <si>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</si>
  <si>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</si>
  <si>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</si>
  <si>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</si>
  <si>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</si>
  <si>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</si>
  <si>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</si>
  <si>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</si>
  <si>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</si>
  <si>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</si>
  <si>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</si>
  <si>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</si>
  <si>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Előző évi pénzmaradvány</t>
  </si>
  <si>
    <t>Különféle befizetések és egyéb dologi kiadások (ÁFA)</t>
  </si>
  <si>
    <t>066020 Város- és községgazdálkodás m. n. s. szolgáltatások</t>
  </si>
  <si>
    <t>011130 Önkormányzati jogalkotás</t>
  </si>
  <si>
    <t>Szolgáltatások kiadásai (közüzemi díjak, karbantartás)</t>
  </si>
  <si>
    <t>Különféle befizetések  (ÁFA)</t>
  </si>
  <si>
    <t>Fejlesztési kiadások összesen</t>
  </si>
  <si>
    <t>Fejlesztési kiadások ÁFA</t>
  </si>
  <si>
    <t>045160 Közutak, hidak, alagutak üzemeltetése, fenntartása</t>
  </si>
  <si>
    <t>107060 Egyéb szociális pénzbeli és természetbeni ellátások</t>
  </si>
  <si>
    <t>Önkormányzati segélyek (települési támogatás)</t>
  </si>
  <si>
    <t>13350 Önkormányzati vagyonnal való gazdálkodás  elszámolásai</t>
  </si>
  <si>
    <t>Lakásértékesítés bevételei</t>
  </si>
  <si>
    <t>064010 Közvilágítás</t>
  </si>
  <si>
    <t>Egyéb dologi kiadások (ÁFA)</t>
  </si>
  <si>
    <t>841908 Általános tartalék elszámolása</t>
  </si>
  <si>
    <t>074031 Család- és nővédelem, egészségügyi gondozás</t>
  </si>
  <si>
    <t>074032 Ifjúság - egészségügyi gondozás</t>
  </si>
  <si>
    <t>041233 FoHe támogatás , hosszabb időtartamú közfoglalkoztatás</t>
  </si>
  <si>
    <t>890301 Civil szervezetek működési támogatása</t>
  </si>
  <si>
    <t>091140 Óvodai nevelés, ellátás működési kiadásai</t>
  </si>
  <si>
    <t>Belföldi kiadás finanszirozásai összesen:</t>
  </si>
  <si>
    <t>052020 Szennyvíztisztítás és kezelés</t>
  </si>
  <si>
    <t>Eszközhasználati díj</t>
  </si>
  <si>
    <t>Eszközhasználati díj ÁFA</t>
  </si>
  <si>
    <t>Bérleti díjak, lakbérbevétel, közterület foglalás</t>
  </si>
  <si>
    <t>Általános tartalék</t>
  </si>
  <si>
    <t>Tartalék összesen:</t>
  </si>
  <si>
    <t>Rovatkód</t>
  </si>
  <si>
    <t xml:space="preserve">OEP finanszírozási többlet (Kincsesbánya műk kiad.  98 fő hozzájárulás </t>
  </si>
  <si>
    <t>082092 Közművelődési tevékenység támogatása</t>
  </si>
  <si>
    <t>018030 Támogatás célú finanszírozási műveletek</t>
  </si>
  <si>
    <t>900020 Önkormányzatok, TKT elszámolásai</t>
  </si>
  <si>
    <t>OEP finanszírozási többlet (Isztimér mük kiad. Hozzájárulás  61  fő)</t>
  </si>
  <si>
    <t>Konyha működési kiadásainak támogatása</t>
  </si>
  <si>
    <t>Pénzügyi alap</t>
  </si>
  <si>
    <t>Mór Város buszöböl</t>
  </si>
  <si>
    <t>Munkaruha, szerszámok</t>
  </si>
  <si>
    <t>Kisértékű eszközök beszerzése</t>
  </si>
  <si>
    <t>Kisértékű eszközök ÁFA</t>
  </si>
  <si>
    <t>Kisértékű eszközök összesen:</t>
  </si>
  <si>
    <t>016080 Kiemelt állami és önkormányzati rendezvények</t>
  </si>
  <si>
    <t>066010 Zöldterület kezelés</t>
  </si>
  <si>
    <t>Rászoruló gyermekek szünidei étkeztetése</t>
  </si>
  <si>
    <t>BEVÉTEL</t>
  </si>
  <si>
    <t>ÁHT-n belüli támogatások összesen:</t>
  </si>
  <si>
    <t>K914</t>
  </si>
  <si>
    <t>Elöző évek megelőlegezés visszafizetés</t>
  </si>
  <si>
    <t>Egyéb működési támogatások ÁHT-n belülről</t>
  </si>
  <si>
    <t>Szociális Alapszolgáltató Mór</t>
  </si>
  <si>
    <t>Hulladékgazdálkodási Társulás</t>
  </si>
  <si>
    <t>Fejlesztések összesen:</t>
  </si>
  <si>
    <t>Felújítási kiadások ÁFA</t>
  </si>
  <si>
    <t>082044 Könyvtári szolgáltatások</t>
  </si>
  <si>
    <t>Közüzemi díjak, távhő szolgáltatás</t>
  </si>
  <si>
    <t>Egyéb közhatalmi bevételek</t>
  </si>
  <si>
    <t>018010 Önkormányzatok elszámolásai központi költségvetéssel</t>
  </si>
  <si>
    <t>Szociális, gyermekjóléti és gyermekétkeztetési feladatok támogatása</t>
  </si>
  <si>
    <t>Önkormányzatok működésének általános támogatása</t>
  </si>
  <si>
    <t>045161 Kerékpárutak építése</t>
  </si>
  <si>
    <t>fejlesztési-felújítási kiadások</t>
  </si>
  <si>
    <t>K6-7</t>
  </si>
  <si>
    <t>Fejlesztési-felújítási kiadások</t>
  </si>
  <si>
    <t>Fejlesztési-felújítási kiadások összesen:</t>
  </si>
  <si>
    <t>Befizetendő ÁFA</t>
  </si>
  <si>
    <t>Müködési célő költségvetési támogatások és kiegészítések</t>
  </si>
  <si>
    <t>082091 Közművelődési intézmények, közösségi színterek működtetése</t>
  </si>
  <si>
    <t>Elöző évi elszámolásból származó kiadások</t>
  </si>
  <si>
    <t>Önkormányzati támogatás helyi civil szervezeteknek(540+300)</t>
  </si>
  <si>
    <t>ÁHT-n belüli támogatások (Közös Hiv:37,5%+Vnő 38%)</t>
  </si>
  <si>
    <t>Felújítási kiadások(lépcső)</t>
  </si>
  <si>
    <t xml:space="preserve">Testvértelepülési látogatás </t>
  </si>
  <si>
    <t>Kincsesbánya Község Önkormányzata 2020. évi költségvetése</t>
  </si>
  <si>
    <t>Külső személyi juttatások</t>
  </si>
  <si>
    <t>Fejlesztési kiadások összesen:</t>
  </si>
  <si>
    <t>Kisértékű tárgyi eszköz beszerzés</t>
  </si>
  <si>
    <t>Kisértékű tárgyi eszköz beszerzés ÁFA</t>
  </si>
  <si>
    <t>K334</t>
  </si>
  <si>
    <t>Karbantartás, kisjavítás</t>
  </si>
  <si>
    <t>ÁHT-n belül tovább számlázott szolgáltatások</t>
  </si>
  <si>
    <t>Egyáb dologi kiadások</t>
  </si>
  <si>
    <t>Fejlesztési kiadások(kisértékű beszerzés,)</t>
  </si>
  <si>
    <t>Kincsesbánya Önkormányzat 2020. évi bevételei</t>
  </si>
  <si>
    <t>Kincsesbánya Önkormányzat 2020. évi kiadásai</t>
  </si>
  <si>
    <t>072111 Háziorvosi alapellátás</t>
  </si>
  <si>
    <t>Informatikai szolgáltatások</t>
  </si>
  <si>
    <t>Mór TKT (Óvoda)</t>
  </si>
  <si>
    <t>K513</t>
  </si>
  <si>
    <t>Fejlesztési tartalék</t>
  </si>
  <si>
    <t>Fejlesztési kiadások (eszköz pályázat)</t>
  </si>
  <si>
    <t>K25</t>
  </si>
  <si>
    <t>Fejlesztési célú támogatások</t>
  </si>
  <si>
    <t>B25</t>
  </si>
  <si>
    <t xml:space="preserve">Felhalmozás célú bvevételek </t>
  </si>
  <si>
    <t>13. számú melléklet  a 4/2020.(II. 17.)önkormányzati rendelethez</t>
  </si>
</sst>
</file>

<file path=xl/styles.xml><?xml version="1.0" encoding="utf-8"?>
<styleSheet xmlns="http://schemas.openxmlformats.org/spreadsheetml/2006/main">
  <fonts count="22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0" xfId="0" applyFont="1" applyFill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3" fontId="1" fillId="3" borderId="0" xfId="0" applyNumberFormat="1" applyFont="1" applyFill="1" applyAlignment="1">
      <alignment horizontal="right" vertical="center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0" fontId="11" fillId="3" borderId="0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" fillId="3" borderId="0" xfId="0" applyNumberFormat="1" applyFont="1" applyFill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3" fontId="17" fillId="3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vertical="center" shrinkToFit="1"/>
    </xf>
    <xf numFmtId="0" fontId="17" fillId="3" borderId="1" xfId="0" applyFont="1" applyFill="1" applyBorder="1" applyAlignment="1">
      <alignment vertical="center" wrapText="1"/>
    </xf>
    <xf numFmtId="3" fontId="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18" fillId="3" borderId="0" xfId="0" applyNumberFormat="1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3" fontId="17" fillId="0" borderId="0" xfId="0" applyNumberFormat="1" applyFont="1" applyAlignment="1">
      <alignment vertical="center"/>
    </xf>
    <xf numFmtId="0" fontId="11" fillId="2" borderId="5" xfId="0" applyFont="1" applyFill="1" applyBorder="1" applyAlignment="1">
      <alignment horizontal="left" vertical="center" wrapText="1"/>
    </xf>
    <xf numFmtId="3" fontId="11" fillId="2" borderId="5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3" fontId="2" fillId="3" borderId="0" xfId="0" applyNumberFormat="1" applyFont="1" applyFill="1" applyAlignment="1">
      <alignment vertical="center"/>
    </xf>
    <xf numFmtId="0" fontId="16" fillId="3" borderId="1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 wrapText="1"/>
    </xf>
    <xf numFmtId="3" fontId="7" fillId="3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 wrapText="1"/>
    </xf>
    <xf numFmtId="3" fontId="12" fillId="2" borderId="0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17" fillId="2" borderId="1" xfId="0" applyNumberFormat="1" applyFont="1" applyFill="1" applyBorder="1" applyAlignment="1">
      <alignment vertical="center"/>
    </xf>
    <xf numFmtId="3" fontId="11" fillId="3" borderId="2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9" fillId="3" borderId="0" xfId="0" applyNumberFormat="1" applyFont="1" applyFill="1" applyAlignment="1">
      <alignment vertical="center"/>
    </xf>
    <xf numFmtId="3" fontId="7" fillId="3" borderId="0" xfId="0" applyNumberFormat="1" applyFon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3" fontId="6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1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 wrapText="1"/>
    </xf>
    <xf numFmtId="3" fontId="2" fillId="2" borderId="8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16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 wrapText="1"/>
    </xf>
    <xf numFmtId="3" fontId="2" fillId="3" borderId="8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horizontal="left" vertical="center"/>
    </xf>
    <xf numFmtId="0" fontId="7" fillId="3" borderId="8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 wrapText="1"/>
    </xf>
    <xf numFmtId="3" fontId="7" fillId="3" borderId="8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3" fontId="7" fillId="2" borderId="10" xfId="0" applyNumberFormat="1" applyFont="1" applyFill="1" applyBorder="1" applyAlignment="1">
      <alignment vertical="center" wrapText="1"/>
    </xf>
    <xf numFmtId="3" fontId="11" fillId="2" borderId="10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12" fillId="3" borderId="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/>
    </xf>
    <xf numFmtId="0" fontId="15" fillId="0" borderId="0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6</xdr:row>
      <xdr:rowOff>14977</xdr:rowOff>
    </xdr:to>
    <xdr:pic>
      <xdr:nvPicPr>
        <xdr:cNvPr id="2" name="Picture 9" descr="Kincsesbanya címe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3</xdr:row>
      <xdr:rowOff>0</xdr:rowOff>
    </xdr:from>
    <xdr:to>
      <xdr:col>1</xdr:col>
      <xdr:colOff>2343150</xdr:colOff>
      <xdr:row>6</xdr:row>
      <xdr:rowOff>116397</xdr:rowOff>
    </xdr:to>
    <xdr:pic>
      <xdr:nvPicPr>
        <xdr:cNvPr id="3" name="Picture 9" descr="Kincsesbanya címer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3</xdr:row>
      <xdr:rowOff>0</xdr:rowOff>
    </xdr:from>
    <xdr:to>
      <xdr:col>1</xdr:col>
      <xdr:colOff>2428875</xdr:colOff>
      <xdr:row>6</xdr:row>
      <xdr:rowOff>17133</xdr:rowOff>
    </xdr:to>
    <xdr:pic>
      <xdr:nvPicPr>
        <xdr:cNvPr id="4" name="Kép 3" descr="Kincsesbanya címer 1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7"/>
  <sheetViews>
    <sheetView tabSelected="1" view="pageBreakPreview" zoomScale="106" zoomScaleSheetLayoutView="106" workbookViewId="0">
      <selection sqref="A1:C1"/>
    </sheetView>
  </sheetViews>
  <sheetFormatPr defaultRowHeight="15.75"/>
  <cols>
    <col min="1" max="1" width="5.85546875" style="29" customWidth="1"/>
    <col min="2" max="2" width="51.140625" style="12" customWidth="1"/>
    <col min="3" max="3" width="15" style="12" customWidth="1"/>
    <col min="4" max="4" width="18" style="1" hidden="1" customWidth="1"/>
    <col min="5" max="8" width="9.140625" style="1" hidden="1" customWidth="1"/>
    <col min="9" max="9" width="12" style="1" bestFit="1" customWidth="1"/>
    <col min="10" max="10" width="15.140625" style="1" customWidth="1"/>
    <col min="11" max="11" width="9.140625" style="1" hidden="1" customWidth="1"/>
    <col min="12" max="16384" width="9.140625" style="1"/>
  </cols>
  <sheetData>
    <row r="1" spans="1:10" ht="14.25">
      <c r="A1" s="160" t="s">
        <v>211</v>
      </c>
      <c r="B1" s="160"/>
      <c r="C1" s="160"/>
    </row>
    <row r="2" spans="1:10" ht="14.25">
      <c r="A2" s="160"/>
      <c r="B2" s="160"/>
      <c r="C2" s="160"/>
    </row>
    <row r="3" spans="1:10" s="2" customFormat="1" ht="33" customHeight="1">
      <c r="A3" s="161" t="s">
        <v>189</v>
      </c>
      <c r="B3" s="161"/>
      <c r="C3" s="161"/>
    </row>
    <row r="4" spans="1:10">
      <c r="B4" s="30"/>
      <c r="C4" s="31"/>
    </row>
    <row r="5" spans="1:10" ht="14.25">
      <c r="A5" s="162" t="s">
        <v>1</v>
      </c>
      <c r="B5" s="162"/>
      <c r="C5" s="162"/>
    </row>
    <row r="6" spans="1:10" ht="15.75" customHeight="1">
      <c r="A6" s="127" t="s">
        <v>145</v>
      </c>
      <c r="B6" s="128" t="s">
        <v>120</v>
      </c>
      <c r="C6" s="126" t="s">
        <v>9</v>
      </c>
    </row>
    <row r="7" spans="1:10" ht="15.75" customHeight="1">
      <c r="A7" s="127"/>
      <c r="B7" s="128"/>
      <c r="C7" s="126"/>
    </row>
    <row r="8" spans="1:10" ht="15.75" customHeight="1">
      <c r="A8" s="127"/>
      <c r="B8" s="128"/>
      <c r="C8" s="129"/>
    </row>
    <row r="9" spans="1:10" ht="20.100000000000001" customHeight="1">
      <c r="A9" s="124" t="s">
        <v>27</v>
      </c>
      <c r="B9" s="125"/>
      <c r="C9" s="125"/>
    </row>
    <row r="10" spans="1:10" ht="15.75" customHeight="1">
      <c r="A10" s="84" t="s">
        <v>43</v>
      </c>
      <c r="B10" s="85" t="s">
        <v>21</v>
      </c>
      <c r="C10" s="86">
        <v>10000</v>
      </c>
      <c r="I10" s="1">
        <v>10000</v>
      </c>
      <c r="J10" s="18"/>
    </row>
    <row r="11" spans="1:10" s="46" customFormat="1" ht="20.100000000000001" customHeight="1">
      <c r="A11" s="138" t="s">
        <v>76</v>
      </c>
      <c r="B11" s="138"/>
      <c r="C11" s="45">
        <f>C10</f>
        <v>10000</v>
      </c>
      <c r="J11" s="73"/>
    </row>
    <row r="12" spans="1:10" ht="20.100000000000001" customHeight="1">
      <c r="A12" s="124" t="s">
        <v>28</v>
      </c>
      <c r="B12" s="125"/>
      <c r="C12" s="125"/>
      <c r="J12" s="18"/>
    </row>
    <row r="13" spans="1:10" s="16" customFormat="1" ht="15.75" customHeight="1">
      <c r="A13" s="34" t="s">
        <v>109</v>
      </c>
      <c r="B13" s="23" t="s">
        <v>4</v>
      </c>
      <c r="C13" s="19">
        <v>11646943</v>
      </c>
      <c r="J13" s="74"/>
    </row>
    <row r="14" spans="1:10" s="25" customFormat="1" ht="15.75" customHeight="1">
      <c r="A14" s="48" t="s">
        <v>52</v>
      </c>
      <c r="B14" s="33" t="s">
        <v>5</v>
      </c>
      <c r="C14" s="22">
        <f>C13</f>
        <v>11646943</v>
      </c>
      <c r="J14" s="75"/>
    </row>
    <row r="15" spans="1:10" s="25" customFormat="1" ht="15.75" customHeight="1">
      <c r="A15" s="48" t="s">
        <v>63</v>
      </c>
      <c r="B15" s="33" t="s">
        <v>6</v>
      </c>
      <c r="C15" s="22">
        <v>2060857</v>
      </c>
      <c r="J15" s="75"/>
    </row>
    <row r="16" spans="1:10" s="16" customFormat="1" ht="15.75" customHeight="1">
      <c r="A16" s="34" t="s">
        <v>49</v>
      </c>
      <c r="B16" s="23" t="s">
        <v>55</v>
      </c>
      <c r="C16" s="19">
        <v>434366</v>
      </c>
      <c r="J16" s="74"/>
    </row>
    <row r="17" spans="1:10" s="16" customFormat="1" ht="15.75" customHeight="1">
      <c r="A17" s="34" t="s">
        <v>48</v>
      </c>
      <c r="B17" s="23" t="s">
        <v>56</v>
      </c>
      <c r="C17" s="19">
        <v>1827140</v>
      </c>
      <c r="J17" s="74"/>
    </row>
    <row r="18" spans="1:10" s="16" customFormat="1" ht="15.75" customHeight="1">
      <c r="A18" s="34" t="s">
        <v>57</v>
      </c>
      <c r="B18" s="23" t="s">
        <v>121</v>
      </c>
      <c r="C18" s="19">
        <v>5303112</v>
      </c>
      <c r="J18" s="74"/>
    </row>
    <row r="19" spans="1:10" s="16" customFormat="1" ht="15.75" customHeight="1">
      <c r="A19" s="34" t="s">
        <v>59</v>
      </c>
      <c r="B19" s="23" t="s">
        <v>60</v>
      </c>
      <c r="C19" s="19">
        <v>229764</v>
      </c>
      <c r="J19" s="74"/>
    </row>
    <row r="20" spans="1:10" s="16" customFormat="1" ht="15.75" customHeight="1">
      <c r="A20" s="34" t="s">
        <v>61</v>
      </c>
      <c r="B20" s="23" t="s">
        <v>118</v>
      </c>
      <c r="C20" s="19">
        <v>1777474</v>
      </c>
      <c r="J20" s="74"/>
    </row>
    <row r="21" spans="1:10" s="25" customFormat="1" ht="15.75" customHeight="1">
      <c r="A21" s="48" t="s">
        <v>62</v>
      </c>
      <c r="B21" s="33" t="s">
        <v>2</v>
      </c>
      <c r="C21" s="22">
        <f>SUM(C16:C20)</f>
        <v>9571856</v>
      </c>
      <c r="J21" s="75"/>
    </row>
    <row r="22" spans="1:10" s="16" customFormat="1" ht="20.25" customHeight="1">
      <c r="A22" s="34" t="s">
        <v>50</v>
      </c>
      <c r="B22" s="23" t="s">
        <v>198</v>
      </c>
      <c r="C22" s="19">
        <v>150000</v>
      </c>
      <c r="J22" s="74"/>
    </row>
    <row r="23" spans="1:10" s="16" customFormat="1" ht="15.75" customHeight="1">
      <c r="A23" s="34" t="s">
        <v>50</v>
      </c>
      <c r="B23" s="23" t="s">
        <v>124</v>
      </c>
      <c r="C23" s="19">
        <v>40500</v>
      </c>
      <c r="J23" s="74"/>
    </row>
    <row r="24" spans="1:10" s="25" customFormat="1" ht="15.75" customHeight="1">
      <c r="A24" s="48" t="s">
        <v>50</v>
      </c>
      <c r="B24" s="33" t="s">
        <v>123</v>
      </c>
      <c r="C24" s="22">
        <f>C22+C23</f>
        <v>190500</v>
      </c>
      <c r="J24" s="75"/>
    </row>
    <row r="25" spans="1:10" s="16" customFormat="1" ht="15.75" customHeight="1">
      <c r="A25" s="34" t="s">
        <v>112</v>
      </c>
      <c r="B25" s="23" t="s">
        <v>143</v>
      </c>
      <c r="C25" s="19">
        <v>300000</v>
      </c>
      <c r="J25" s="74"/>
    </row>
    <row r="26" spans="1:10" ht="15.75" customHeight="1">
      <c r="A26" s="48" t="s">
        <v>112</v>
      </c>
      <c r="B26" s="33" t="s">
        <v>144</v>
      </c>
      <c r="C26" s="22">
        <f>SUM(C25)</f>
        <v>300000</v>
      </c>
      <c r="J26" s="18"/>
    </row>
    <row r="27" spans="1:10" s="4" customFormat="1" ht="20.100000000000001" customHeight="1">
      <c r="A27" s="138" t="s">
        <v>69</v>
      </c>
      <c r="B27" s="138"/>
      <c r="C27" s="45">
        <f>SUM(C14+C15+C21+C26+C24)</f>
        <v>23770156</v>
      </c>
      <c r="D27" s="54"/>
      <c r="J27" s="54">
        <v>23766956</v>
      </c>
    </row>
    <row r="28" spans="1:10" s="4" customFormat="1" ht="15.75" customHeight="1">
      <c r="A28" s="59"/>
      <c r="B28" s="59"/>
      <c r="C28" s="60"/>
      <c r="D28" s="54"/>
      <c r="J28" s="54"/>
    </row>
    <row r="29" spans="1:10" s="4" customFormat="1" ht="15.75" customHeight="1">
      <c r="A29" s="127" t="s">
        <v>145</v>
      </c>
      <c r="B29" s="128" t="s">
        <v>139</v>
      </c>
      <c r="C29" s="126" t="s">
        <v>9</v>
      </c>
      <c r="D29" s="54"/>
      <c r="J29" s="54"/>
    </row>
    <row r="30" spans="1:10" s="4" customFormat="1" ht="15.75" customHeight="1">
      <c r="A30" s="127"/>
      <c r="B30" s="128"/>
      <c r="C30" s="126"/>
      <c r="D30" s="54"/>
      <c r="J30" s="54"/>
    </row>
    <row r="31" spans="1:10" s="4" customFormat="1" ht="15.75" customHeight="1">
      <c r="A31" s="127"/>
      <c r="B31" s="128"/>
      <c r="C31" s="129"/>
      <c r="D31" s="54"/>
      <c r="J31" s="54"/>
    </row>
    <row r="32" spans="1:10" s="4" customFormat="1" ht="20.100000000000001" customHeight="1">
      <c r="A32" s="155" t="s">
        <v>27</v>
      </c>
      <c r="B32" s="155"/>
      <c r="C32" s="155"/>
      <c r="D32" s="54"/>
      <c r="J32" s="54"/>
    </row>
    <row r="33" spans="1:12" s="17" customFormat="1" ht="15.75" customHeight="1">
      <c r="A33" s="87" t="s">
        <v>43</v>
      </c>
      <c r="B33" s="87" t="s">
        <v>140</v>
      </c>
      <c r="C33" s="88">
        <v>5500000</v>
      </c>
      <c r="D33" s="63"/>
      <c r="J33" s="63"/>
    </row>
    <row r="34" spans="1:12" s="17" customFormat="1" ht="15.75" customHeight="1">
      <c r="A34" s="89" t="s">
        <v>43</v>
      </c>
      <c r="B34" s="89" t="s">
        <v>141</v>
      </c>
      <c r="C34" s="90">
        <v>1485000</v>
      </c>
      <c r="D34" s="63"/>
      <c r="J34" s="63"/>
    </row>
    <row r="35" spans="1:12" ht="15.75" customHeight="1">
      <c r="A35" s="91" t="s">
        <v>43</v>
      </c>
      <c r="B35" s="91" t="s">
        <v>12</v>
      </c>
      <c r="C35" s="92">
        <f>C33+C34</f>
        <v>6985000</v>
      </c>
      <c r="D35" s="18"/>
      <c r="J35" s="18"/>
    </row>
    <row r="36" spans="1:12" s="28" customFormat="1" ht="20.100000000000001" customHeight="1">
      <c r="A36" s="122" t="s">
        <v>76</v>
      </c>
      <c r="B36" s="123"/>
      <c r="C36" s="50">
        <f>C35</f>
        <v>6985000</v>
      </c>
      <c r="D36" s="55"/>
      <c r="I36" s="28">
        <v>6985000</v>
      </c>
      <c r="J36" s="55"/>
    </row>
    <row r="37" spans="1:12" s="4" customFormat="1" ht="20.100000000000001" customHeight="1">
      <c r="A37" s="124" t="s">
        <v>28</v>
      </c>
      <c r="B37" s="125"/>
      <c r="C37" s="125"/>
      <c r="D37" s="54"/>
      <c r="J37" s="54"/>
    </row>
    <row r="38" spans="1:12" s="4" customFormat="1" ht="15" customHeight="1">
      <c r="A38" s="89" t="s">
        <v>61</v>
      </c>
      <c r="B38" s="93" t="s">
        <v>181</v>
      </c>
      <c r="C38" s="94">
        <v>1485000</v>
      </c>
      <c r="D38" s="54"/>
      <c r="J38" s="54"/>
      <c r="L38" s="16"/>
    </row>
    <row r="39" spans="1:12" s="4" customFormat="1" ht="15.75" customHeight="1">
      <c r="A39" s="95" t="s">
        <v>178</v>
      </c>
      <c r="B39" s="89" t="s">
        <v>179</v>
      </c>
      <c r="C39" s="90">
        <v>4330700</v>
      </c>
      <c r="D39" s="54"/>
      <c r="J39" s="54"/>
    </row>
    <row r="40" spans="1:12" s="4" customFormat="1" ht="15.75" customHeight="1">
      <c r="A40" s="89" t="s">
        <v>178</v>
      </c>
      <c r="B40" s="89" t="s">
        <v>177</v>
      </c>
      <c r="C40" s="90">
        <v>1169300</v>
      </c>
      <c r="D40" s="54"/>
      <c r="J40" s="54"/>
    </row>
    <row r="41" spans="1:12" s="4" customFormat="1" ht="15.75" customHeight="1">
      <c r="A41" s="91" t="s">
        <v>178</v>
      </c>
      <c r="B41" s="91" t="s">
        <v>180</v>
      </c>
      <c r="C41" s="92">
        <f>C39+C40</f>
        <v>5500000</v>
      </c>
      <c r="D41" s="54"/>
      <c r="J41" s="54"/>
    </row>
    <row r="42" spans="1:12" s="4" customFormat="1" ht="15.75" customHeight="1">
      <c r="A42" s="96" t="s">
        <v>204</v>
      </c>
      <c r="B42" s="91" t="s">
        <v>205</v>
      </c>
      <c r="C42" s="92">
        <v>20014472</v>
      </c>
      <c r="D42" s="54"/>
      <c r="J42" s="54"/>
    </row>
    <row r="43" spans="1:12" s="4" customFormat="1" ht="20.100000000000001" customHeight="1">
      <c r="A43" s="122" t="s">
        <v>69</v>
      </c>
      <c r="B43" s="123"/>
      <c r="C43" s="50">
        <f>C41+C42+C38</f>
        <v>26999472</v>
      </c>
      <c r="D43" s="54"/>
      <c r="J43" s="54">
        <v>26999472</v>
      </c>
    </row>
    <row r="44" spans="1:12" s="4" customFormat="1" ht="15.75" customHeight="1">
      <c r="A44" s="61"/>
      <c r="B44" s="61"/>
      <c r="C44" s="62"/>
      <c r="D44" s="54"/>
      <c r="J44" s="54"/>
    </row>
    <row r="45" spans="1:12" ht="15.75" customHeight="1">
      <c r="A45" s="127" t="s">
        <v>145</v>
      </c>
      <c r="B45" s="137" t="s">
        <v>119</v>
      </c>
      <c r="C45" s="126" t="s">
        <v>9</v>
      </c>
      <c r="J45" s="18"/>
    </row>
    <row r="46" spans="1:12" ht="15.75" customHeight="1">
      <c r="A46" s="127"/>
      <c r="B46" s="137"/>
      <c r="C46" s="126"/>
      <c r="J46" s="18"/>
    </row>
    <row r="47" spans="1:12" ht="15.75" customHeight="1">
      <c r="A47" s="127"/>
      <c r="B47" s="137"/>
      <c r="C47" s="129"/>
      <c r="J47" s="18"/>
    </row>
    <row r="48" spans="1:12" ht="20.25" customHeight="1">
      <c r="A48" s="143" t="s">
        <v>161</v>
      </c>
      <c r="B48" s="144"/>
      <c r="C48" s="145"/>
      <c r="J48" s="18"/>
    </row>
    <row r="49" spans="1:10" ht="15.75" customHeight="1">
      <c r="A49" s="83" t="s">
        <v>207</v>
      </c>
      <c r="B49" s="97" t="s">
        <v>208</v>
      </c>
      <c r="C49" s="86">
        <v>2999984</v>
      </c>
      <c r="J49" s="18"/>
    </row>
    <row r="50" spans="1:10" ht="15.75" customHeight="1">
      <c r="A50" s="146" t="s">
        <v>76</v>
      </c>
      <c r="B50" s="147"/>
      <c r="C50" s="86">
        <f>SUM(C49)</f>
        <v>2999984</v>
      </c>
      <c r="I50" s="18">
        <v>2999984</v>
      </c>
      <c r="J50" s="18"/>
    </row>
    <row r="51" spans="1:10" s="3" customFormat="1" ht="20.100000000000001" customHeight="1">
      <c r="A51" s="140" t="s">
        <v>28</v>
      </c>
      <c r="B51" s="141"/>
      <c r="C51" s="142"/>
      <c r="J51" s="76"/>
    </row>
    <row r="52" spans="1:10" s="16" customFormat="1" ht="15.75" customHeight="1">
      <c r="A52" s="34" t="s">
        <v>52</v>
      </c>
      <c r="B52" s="23" t="s">
        <v>3</v>
      </c>
      <c r="C52" s="19">
        <v>6229088</v>
      </c>
      <c r="J52" s="74"/>
    </row>
    <row r="53" spans="1:10" s="16" customFormat="1" ht="15.75" customHeight="1">
      <c r="A53" s="34" t="s">
        <v>109</v>
      </c>
      <c r="B53" s="23" t="s">
        <v>190</v>
      </c>
      <c r="C53" s="19">
        <v>340000</v>
      </c>
      <c r="J53" s="74"/>
    </row>
    <row r="54" spans="1:10" s="25" customFormat="1" ht="15.75" customHeight="1">
      <c r="A54" s="48" t="s">
        <v>52</v>
      </c>
      <c r="B54" s="33" t="s">
        <v>5</v>
      </c>
      <c r="C54" s="22">
        <f>SUM(C52+C53)</f>
        <v>6569088</v>
      </c>
      <c r="J54" s="75"/>
    </row>
    <row r="55" spans="1:10" s="25" customFormat="1" ht="15.75" customHeight="1">
      <c r="A55" s="48" t="s">
        <v>63</v>
      </c>
      <c r="B55" s="33" t="s">
        <v>7</v>
      </c>
      <c r="C55" s="22">
        <v>1197732</v>
      </c>
      <c r="J55" s="75"/>
    </row>
    <row r="56" spans="1:10" s="16" customFormat="1" ht="15.75" customHeight="1">
      <c r="A56" s="34" t="s">
        <v>49</v>
      </c>
      <c r="B56" s="23" t="s">
        <v>65</v>
      </c>
      <c r="C56" s="19">
        <v>952000</v>
      </c>
      <c r="J56" s="74"/>
    </row>
    <row r="57" spans="1:10" s="16" customFormat="1" ht="15.75" customHeight="1">
      <c r="A57" s="34" t="s">
        <v>57</v>
      </c>
      <c r="B57" s="23" t="s">
        <v>68</v>
      </c>
      <c r="C57" s="19">
        <v>1911718</v>
      </c>
      <c r="J57" s="74"/>
    </row>
    <row r="58" spans="1:10" s="16" customFormat="1" ht="15.75" customHeight="1">
      <c r="A58" s="34" t="s">
        <v>61</v>
      </c>
      <c r="B58" s="23" t="s">
        <v>122</v>
      </c>
      <c r="C58" s="19">
        <v>811675</v>
      </c>
      <c r="J58" s="74"/>
    </row>
    <row r="59" spans="1:10" s="25" customFormat="1" ht="15.75" customHeight="1">
      <c r="A59" s="48" t="s">
        <v>62</v>
      </c>
      <c r="B59" s="33" t="s">
        <v>8</v>
      </c>
      <c r="C59" s="22">
        <f>SUM(C56:C58)</f>
        <v>3675393</v>
      </c>
      <c r="J59" s="75"/>
    </row>
    <row r="60" spans="1:10" s="25" customFormat="1" ht="15.75" customHeight="1">
      <c r="A60" s="34" t="s">
        <v>50</v>
      </c>
      <c r="B60" s="23" t="s">
        <v>206</v>
      </c>
      <c r="C60" s="86">
        <v>3800462</v>
      </c>
      <c r="J60" s="75"/>
    </row>
    <row r="61" spans="1:10" s="25" customFormat="1" ht="15.75" customHeight="1">
      <c r="A61" s="34" t="s">
        <v>50</v>
      </c>
      <c r="B61" s="23" t="s">
        <v>124</v>
      </c>
      <c r="C61" s="86">
        <v>1026125</v>
      </c>
      <c r="J61" s="75"/>
    </row>
    <row r="62" spans="1:10" s="25" customFormat="1" ht="20.100000000000001" customHeight="1">
      <c r="A62" s="48" t="s">
        <v>50</v>
      </c>
      <c r="B62" s="33" t="s">
        <v>123</v>
      </c>
      <c r="C62" s="22">
        <f>SUM(C60:C61)</f>
        <v>4826587</v>
      </c>
      <c r="J62" s="75"/>
    </row>
    <row r="63" spans="1:10" s="25" customFormat="1" ht="20.100000000000001" customHeight="1">
      <c r="A63" s="34" t="s">
        <v>51</v>
      </c>
      <c r="B63" s="23" t="s">
        <v>187</v>
      </c>
      <c r="C63" s="19">
        <v>1708660</v>
      </c>
      <c r="J63" s="75"/>
    </row>
    <row r="64" spans="1:10" s="25" customFormat="1" ht="20.100000000000001" customHeight="1">
      <c r="A64" s="34" t="s">
        <v>51</v>
      </c>
      <c r="B64" s="23" t="s">
        <v>169</v>
      </c>
      <c r="C64" s="19">
        <v>461340</v>
      </c>
      <c r="J64" s="75"/>
    </row>
    <row r="65" spans="1:10" s="25" customFormat="1" ht="20.100000000000001" customHeight="1">
      <c r="A65" s="48" t="s">
        <v>51</v>
      </c>
      <c r="B65" s="33" t="s">
        <v>22</v>
      </c>
      <c r="C65" s="22">
        <f>SUM(C63:C64)</f>
        <v>2170000</v>
      </c>
      <c r="J65" s="75"/>
    </row>
    <row r="66" spans="1:10" s="28" customFormat="1" ht="20.100000000000001" customHeight="1">
      <c r="A66" s="138" t="s">
        <v>69</v>
      </c>
      <c r="B66" s="138"/>
      <c r="C66" s="45">
        <f>C55+C54+C59+C62+C65</f>
        <v>18438800</v>
      </c>
      <c r="D66" s="55"/>
      <c r="J66" s="55">
        <v>17538800</v>
      </c>
    </row>
    <row r="67" spans="1:10" s="14" customFormat="1" ht="15.75" customHeight="1">
      <c r="A67" s="29"/>
      <c r="B67" s="7"/>
      <c r="C67" s="11"/>
      <c r="J67" s="77"/>
    </row>
    <row r="68" spans="1:10" s="14" customFormat="1" ht="15.75" customHeight="1">
      <c r="A68" s="127" t="s">
        <v>145</v>
      </c>
      <c r="B68" s="128" t="s">
        <v>125</v>
      </c>
      <c r="C68" s="126" t="s">
        <v>9</v>
      </c>
      <c r="J68" s="77"/>
    </row>
    <row r="69" spans="1:10" s="14" customFormat="1" ht="15.75" customHeight="1">
      <c r="A69" s="127"/>
      <c r="B69" s="128"/>
      <c r="C69" s="126"/>
      <c r="J69" s="77"/>
    </row>
    <row r="70" spans="1:10" s="14" customFormat="1" ht="15.75" customHeight="1">
      <c r="A70" s="127"/>
      <c r="B70" s="128"/>
      <c r="C70" s="129"/>
      <c r="J70" s="77"/>
    </row>
    <row r="71" spans="1:10" s="14" customFormat="1" ht="20.100000000000001" customHeight="1">
      <c r="A71" s="124" t="s">
        <v>28</v>
      </c>
      <c r="B71" s="125"/>
      <c r="C71" s="125"/>
      <c r="J71" s="77"/>
    </row>
    <row r="72" spans="1:10" s="17" customFormat="1" ht="15.75" customHeight="1">
      <c r="A72" s="34" t="s">
        <v>49</v>
      </c>
      <c r="B72" s="23" t="s">
        <v>65</v>
      </c>
      <c r="C72" s="20">
        <v>140000</v>
      </c>
      <c r="J72" s="63"/>
    </row>
    <row r="73" spans="1:10" s="17" customFormat="1" ht="15.75" customHeight="1">
      <c r="A73" s="34" t="s">
        <v>57</v>
      </c>
      <c r="B73" s="23" t="s">
        <v>68</v>
      </c>
      <c r="C73" s="20">
        <v>995400</v>
      </c>
      <c r="J73" s="63"/>
    </row>
    <row r="74" spans="1:10" s="17" customFormat="1" ht="15.75" customHeight="1">
      <c r="A74" s="34" t="s">
        <v>61</v>
      </c>
      <c r="B74" s="23" t="s">
        <v>131</v>
      </c>
      <c r="C74" s="20">
        <v>344358</v>
      </c>
      <c r="J74" s="63"/>
    </row>
    <row r="75" spans="1:10" s="26" customFormat="1" ht="15.75" customHeight="1">
      <c r="A75" s="48" t="s">
        <v>62</v>
      </c>
      <c r="B75" s="33" t="s">
        <v>2</v>
      </c>
      <c r="C75" s="35">
        <f>SUM(C72+C73+C74)</f>
        <v>1479758</v>
      </c>
      <c r="J75" s="78"/>
    </row>
    <row r="76" spans="1:10" s="29" customFormat="1" ht="20.100000000000001" customHeight="1">
      <c r="A76" s="122" t="s">
        <v>69</v>
      </c>
      <c r="B76" s="123"/>
      <c r="C76" s="98">
        <f>SUM(C75)</f>
        <v>1479758</v>
      </c>
      <c r="D76" s="56"/>
      <c r="J76" s="56">
        <v>1479758</v>
      </c>
    </row>
    <row r="77" spans="1:10" s="8" customFormat="1" ht="15.75" customHeight="1">
      <c r="A77" s="29"/>
      <c r="B77" s="7"/>
      <c r="C77" s="9"/>
      <c r="J77" s="79"/>
    </row>
    <row r="78" spans="1:10" s="5" customFormat="1" ht="15.75" customHeight="1">
      <c r="A78" s="127" t="s">
        <v>145</v>
      </c>
      <c r="B78" s="128" t="s">
        <v>126</v>
      </c>
      <c r="C78" s="126" t="s">
        <v>9</v>
      </c>
      <c r="J78" s="80"/>
    </row>
    <row r="79" spans="1:10" s="5" customFormat="1" ht="15.75" customHeight="1">
      <c r="A79" s="127"/>
      <c r="B79" s="128"/>
      <c r="C79" s="126"/>
      <c r="J79" s="80"/>
    </row>
    <row r="80" spans="1:10" s="5" customFormat="1" ht="15.75" customHeight="1">
      <c r="A80" s="127"/>
      <c r="B80" s="128"/>
      <c r="C80" s="129"/>
      <c r="J80" s="80"/>
    </row>
    <row r="81" spans="1:10" s="5" customFormat="1" ht="20.100000000000001" customHeight="1">
      <c r="A81" s="124" t="s">
        <v>28</v>
      </c>
      <c r="B81" s="125"/>
      <c r="C81" s="125"/>
      <c r="J81" s="80"/>
    </row>
    <row r="82" spans="1:10" s="16" customFormat="1" ht="15.75" customHeight="1">
      <c r="A82" s="34" t="s">
        <v>72</v>
      </c>
      <c r="B82" s="23" t="s">
        <v>53</v>
      </c>
      <c r="C82" s="20">
        <v>100000</v>
      </c>
      <c r="J82" s="74"/>
    </row>
    <row r="83" spans="1:10" s="16" customFormat="1" ht="15.75" customHeight="1">
      <c r="A83" s="34" t="s">
        <v>73</v>
      </c>
      <c r="B83" s="23" t="s">
        <v>127</v>
      </c>
      <c r="C83" s="20">
        <v>2150000</v>
      </c>
      <c r="J83" s="74"/>
    </row>
    <row r="84" spans="1:10" s="16" customFormat="1" ht="15.75" customHeight="1">
      <c r="A84" s="34" t="s">
        <v>74</v>
      </c>
      <c r="B84" s="23" t="s">
        <v>75</v>
      </c>
      <c r="C84" s="20">
        <v>250000</v>
      </c>
      <c r="J84" s="74"/>
    </row>
    <row r="85" spans="1:10" s="25" customFormat="1" ht="15.75" customHeight="1">
      <c r="A85" s="48" t="s">
        <v>70</v>
      </c>
      <c r="B85" s="33" t="s">
        <v>71</v>
      </c>
      <c r="C85" s="35">
        <f>SUM(C82:C84)</f>
        <v>2500000</v>
      </c>
      <c r="J85" s="75"/>
    </row>
    <row r="86" spans="1:10" s="4" customFormat="1" ht="20.100000000000001" customHeight="1">
      <c r="A86" s="122" t="s">
        <v>69</v>
      </c>
      <c r="B86" s="123"/>
      <c r="C86" s="98">
        <f>SUM(C85)</f>
        <v>2500000</v>
      </c>
      <c r="D86" s="54"/>
      <c r="J86" s="54">
        <v>2500000</v>
      </c>
    </row>
    <row r="87" spans="1:10" s="5" customFormat="1" ht="15.75" customHeight="1">
      <c r="A87" s="29"/>
      <c r="B87" s="7"/>
      <c r="C87" s="9"/>
      <c r="J87" s="80"/>
    </row>
    <row r="88" spans="1:10" s="5" customFormat="1" ht="15.75" customHeight="1">
      <c r="A88" s="127" t="s">
        <v>145</v>
      </c>
      <c r="B88" s="128" t="s">
        <v>128</v>
      </c>
      <c r="C88" s="126" t="s">
        <v>9</v>
      </c>
      <c r="J88" s="80"/>
    </row>
    <row r="89" spans="1:10" s="5" customFormat="1" ht="15.75" customHeight="1">
      <c r="A89" s="127"/>
      <c r="B89" s="128"/>
      <c r="C89" s="126"/>
      <c r="J89" s="80"/>
    </row>
    <row r="90" spans="1:10" s="5" customFormat="1" ht="15.75" customHeight="1">
      <c r="A90" s="127"/>
      <c r="B90" s="128"/>
      <c r="C90" s="126"/>
      <c r="J90" s="80"/>
    </row>
    <row r="91" spans="1:10" s="5" customFormat="1" ht="20.100000000000001" customHeight="1">
      <c r="A91" s="124" t="s">
        <v>27</v>
      </c>
      <c r="B91" s="125"/>
      <c r="C91" s="125"/>
      <c r="J91" s="80"/>
    </row>
    <row r="92" spans="1:10" s="17" customFormat="1" ht="15.75" customHeight="1">
      <c r="A92" s="34" t="s">
        <v>77</v>
      </c>
      <c r="B92" s="23" t="s">
        <v>26</v>
      </c>
      <c r="C92" s="20">
        <v>574271</v>
      </c>
      <c r="J92" s="63"/>
    </row>
    <row r="93" spans="1:10" s="17" customFormat="1" ht="15.75" customHeight="1">
      <c r="A93" s="34" t="s">
        <v>78</v>
      </c>
      <c r="B93" s="89" t="s">
        <v>29</v>
      </c>
      <c r="C93" s="90">
        <v>2126928</v>
      </c>
      <c r="J93" s="63"/>
    </row>
    <row r="94" spans="1:10" s="16" customFormat="1" ht="15.75" customHeight="1">
      <c r="A94" s="34" t="s">
        <v>79</v>
      </c>
      <c r="B94" s="89" t="s">
        <v>142</v>
      </c>
      <c r="C94" s="19">
        <v>4678720</v>
      </c>
      <c r="J94" s="74"/>
    </row>
    <row r="95" spans="1:10" s="25" customFormat="1" ht="15.75" customHeight="1">
      <c r="A95" s="48" t="s">
        <v>43</v>
      </c>
      <c r="B95" s="91" t="s">
        <v>80</v>
      </c>
      <c r="C95" s="22">
        <f>SUM(C92:C94)</f>
        <v>7379919</v>
      </c>
      <c r="J95" s="75"/>
    </row>
    <row r="96" spans="1:10" s="16" customFormat="1" ht="15.75" customHeight="1">
      <c r="A96" s="34" t="s">
        <v>81</v>
      </c>
      <c r="B96" s="89" t="s">
        <v>129</v>
      </c>
      <c r="C96" s="19">
        <v>25000</v>
      </c>
      <c r="J96" s="74"/>
    </row>
    <row r="97" spans="1:10" s="25" customFormat="1" ht="15.75" customHeight="1">
      <c r="A97" s="99" t="s">
        <v>82</v>
      </c>
      <c r="B97" s="91" t="s">
        <v>83</v>
      </c>
      <c r="C97" s="22">
        <f>SUM(C96)</f>
        <v>25000</v>
      </c>
      <c r="J97" s="75"/>
    </row>
    <row r="98" spans="1:10" s="4" customFormat="1" ht="20.100000000000001" customHeight="1">
      <c r="A98" s="122" t="s">
        <v>76</v>
      </c>
      <c r="B98" s="123"/>
      <c r="C98" s="100">
        <f>SUM(C95+C97)</f>
        <v>7404919</v>
      </c>
      <c r="I98" s="4">
        <v>7304919</v>
      </c>
      <c r="J98" s="54"/>
    </row>
    <row r="99" spans="1:10" s="5" customFormat="1" ht="20.100000000000001" customHeight="1">
      <c r="A99" s="124" t="s">
        <v>28</v>
      </c>
      <c r="B99" s="125"/>
      <c r="C99" s="125"/>
      <c r="J99" s="80"/>
    </row>
    <row r="100" spans="1:10" s="16" customFormat="1" ht="15.75" customHeight="1">
      <c r="A100" s="34" t="s">
        <v>84</v>
      </c>
      <c r="B100" s="23" t="s">
        <v>196</v>
      </c>
      <c r="C100" s="20">
        <v>2126928</v>
      </c>
      <c r="J100" s="74"/>
    </row>
    <row r="101" spans="1:10" s="16" customFormat="1" ht="15.75" customHeight="1">
      <c r="A101" s="34" t="s">
        <v>47</v>
      </c>
      <c r="B101" s="23" t="s">
        <v>197</v>
      </c>
      <c r="C101" s="20">
        <v>750886</v>
      </c>
      <c r="J101" s="74"/>
    </row>
    <row r="102" spans="1:10" s="16" customFormat="1" ht="15.75" customHeight="1">
      <c r="A102" s="34" t="s">
        <v>67</v>
      </c>
      <c r="B102" s="23" t="s">
        <v>54</v>
      </c>
      <c r="C102" s="20">
        <v>358000</v>
      </c>
      <c r="J102" s="74"/>
    </row>
    <row r="103" spans="1:10" s="16" customFormat="1" ht="15.75" customHeight="1">
      <c r="A103" s="34" t="s">
        <v>194</v>
      </c>
      <c r="B103" s="23" t="s">
        <v>195</v>
      </c>
      <c r="C103" s="20">
        <v>150000</v>
      </c>
      <c r="J103" s="74"/>
    </row>
    <row r="104" spans="1:10" s="16" customFormat="1" ht="15.75" customHeight="1">
      <c r="A104" s="34" t="s">
        <v>46</v>
      </c>
      <c r="B104" s="23" t="s">
        <v>171</v>
      </c>
      <c r="C104" s="20">
        <v>146131</v>
      </c>
      <c r="J104" s="74"/>
    </row>
    <row r="105" spans="1:10" s="25" customFormat="1" ht="15.75" customHeight="1">
      <c r="A105" s="48" t="s">
        <v>62</v>
      </c>
      <c r="B105" s="33" t="s">
        <v>2</v>
      </c>
      <c r="C105" s="35">
        <f>SUM(C100:C104)</f>
        <v>3531945</v>
      </c>
      <c r="J105" s="75"/>
    </row>
    <row r="106" spans="1:10" s="4" customFormat="1" ht="20.100000000000001" customHeight="1">
      <c r="A106" s="122" t="s">
        <v>69</v>
      </c>
      <c r="B106" s="123"/>
      <c r="C106" s="98">
        <f>SUM(C105)</f>
        <v>3531945</v>
      </c>
      <c r="D106" s="54"/>
      <c r="J106" s="54">
        <v>3531945</v>
      </c>
    </row>
    <row r="107" spans="1:10" ht="15.75" customHeight="1">
      <c r="B107" s="139"/>
      <c r="C107" s="139"/>
      <c r="J107" s="18"/>
    </row>
    <row r="108" spans="1:10" ht="15.75" customHeight="1">
      <c r="A108" s="127" t="s">
        <v>145</v>
      </c>
      <c r="B108" s="128" t="s">
        <v>130</v>
      </c>
      <c r="C108" s="126" t="s">
        <v>9</v>
      </c>
      <c r="J108" s="18"/>
    </row>
    <row r="109" spans="1:10" ht="15.75" customHeight="1">
      <c r="A109" s="127"/>
      <c r="B109" s="128"/>
      <c r="C109" s="126"/>
      <c r="J109" s="18"/>
    </row>
    <row r="110" spans="1:10" ht="15.75" customHeight="1">
      <c r="A110" s="127"/>
      <c r="B110" s="128"/>
      <c r="C110" s="129"/>
      <c r="J110" s="18"/>
    </row>
    <row r="111" spans="1:10" s="6" customFormat="1" ht="20.100000000000001" customHeight="1">
      <c r="A111" s="124" t="s">
        <v>28</v>
      </c>
      <c r="B111" s="125"/>
      <c r="C111" s="125"/>
      <c r="J111" s="81"/>
    </row>
    <row r="112" spans="1:10" s="16" customFormat="1" ht="15.75" customHeight="1">
      <c r="A112" s="34" t="s">
        <v>57</v>
      </c>
      <c r="B112" s="23" t="s">
        <v>58</v>
      </c>
      <c r="C112" s="19">
        <v>3081916</v>
      </c>
      <c r="J112" s="74"/>
    </row>
    <row r="113" spans="1:10" s="16" customFormat="1" ht="15.75" customHeight="1">
      <c r="A113" s="34" t="s">
        <v>61</v>
      </c>
      <c r="B113" s="23" t="s">
        <v>131</v>
      </c>
      <c r="C113" s="19">
        <v>790511</v>
      </c>
      <c r="J113" s="74"/>
    </row>
    <row r="114" spans="1:10" s="25" customFormat="1" ht="15.75" customHeight="1">
      <c r="A114" s="47" t="s">
        <v>62</v>
      </c>
      <c r="B114" s="33" t="s">
        <v>2</v>
      </c>
      <c r="C114" s="22">
        <f>SUM(C112+C113)</f>
        <v>3872427</v>
      </c>
      <c r="J114" s="75"/>
    </row>
    <row r="115" spans="1:10" s="4" customFormat="1" ht="20.100000000000001" customHeight="1">
      <c r="A115" s="122" t="s">
        <v>69</v>
      </c>
      <c r="B115" s="123"/>
      <c r="C115" s="45">
        <f>SUM(C114)</f>
        <v>3872427</v>
      </c>
      <c r="D115" s="54"/>
      <c r="J115" s="54">
        <v>3872427</v>
      </c>
    </row>
    <row r="116" spans="1:10" ht="15.75" customHeight="1">
      <c r="B116" s="36"/>
      <c r="C116" s="37"/>
      <c r="J116" s="18"/>
    </row>
    <row r="117" spans="1:10" s="3" customFormat="1" ht="15.75" customHeight="1">
      <c r="A117" s="127" t="s">
        <v>145</v>
      </c>
      <c r="B117" s="128" t="s">
        <v>132</v>
      </c>
      <c r="C117" s="126" t="s">
        <v>9</v>
      </c>
      <c r="J117" s="76"/>
    </row>
    <row r="118" spans="1:10" s="3" customFormat="1" ht="15.75" customHeight="1">
      <c r="A118" s="127"/>
      <c r="B118" s="128"/>
      <c r="C118" s="126"/>
      <c r="J118" s="76"/>
    </row>
    <row r="119" spans="1:10" s="4" customFormat="1" ht="15.75" customHeight="1">
      <c r="A119" s="127"/>
      <c r="B119" s="128"/>
      <c r="C119" s="129"/>
      <c r="J119" s="54"/>
    </row>
    <row r="120" spans="1:10" s="5" customFormat="1" ht="20.100000000000001" customHeight="1">
      <c r="A120" s="124" t="s">
        <v>27</v>
      </c>
      <c r="B120" s="125"/>
      <c r="C120" s="154"/>
      <c r="J120" s="80"/>
    </row>
    <row r="121" spans="1:10" s="16" customFormat="1" ht="15.75" customHeight="1">
      <c r="A121" s="34" t="s">
        <v>85</v>
      </c>
      <c r="B121" s="23" t="s">
        <v>87</v>
      </c>
      <c r="C121" s="19">
        <v>47578453</v>
      </c>
      <c r="J121" s="74"/>
    </row>
    <row r="122" spans="1:10" s="25" customFormat="1" ht="15.75" customHeight="1">
      <c r="A122" s="48" t="s">
        <v>86</v>
      </c>
      <c r="B122" s="33" t="s">
        <v>88</v>
      </c>
      <c r="C122" s="22">
        <f>C121</f>
        <v>47578453</v>
      </c>
      <c r="J122" s="75"/>
    </row>
    <row r="123" spans="1:10" s="27" customFormat="1" ht="20.100000000000001" customHeight="1">
      <c r="A123" s="122" t="s">
        <v>76</v>
      </c>
      <c r="B123" s="123"/>
      <c r="C123" s="101">
        <f>C122</f>
        <v>47578453</v>
      </c>
      <c r="I123" s="27">
        <v>47578453</v>
      </c>
      <c r="J123" s="58"/>
    </row>
    <row r="124" spans="1:10" s="4" customFormat="1" ht="15.75" customHeight="1">
      <c r="A124" s="29"/>
      <c r="B124" s="36"/>
      <c r="C124" s="37"/>
      <c r="J124" s="54"/>
    </row>
    <row r="125" spans="1:10" s="4" customFormat="1" ht="15.75" customHeight="1">
      <c r="A125" s="127" t="s">
        <v>145</v>
      </c>
      <c r="B125" s="128" t="s">
        <v>149</v>
      </c>
      <c r="C125" s="126" t="s">
        <v>9</v>
      </c>
      <c r="J125" s="54"/>
    </row>
    <row r="126" spans="1:10" s="4" customFormat="1" ht="15.75" customHeight="1">
      <c r="A126" s="127"/>
      <c r="B126" s="128"/>
      <c r="C126" s="126"/>
      <c r="J126" s="54"/>
    </row>
    <row r="127" spans="1:10" s="4" customFormat="1" ht="15.75" customHeight="1">
      <c r="A127" s="127"/>
      <c r="B127" s="128"/>
      <c r="C127" s="129"/>
      <c r="J127" s="54"/>
    </row>
    <row r="128" spans="1:10" s="5" customFormat="1" ht="20.100000000000001" customHeight="1">
      <c r="A128" s="140" t="s">
        <v>27</v>
      </c>
      <c r="B128" s="141"/>
      <c r="C128" s="141"/>
      <c r="J128" s="80"/>
    </row>
    <row r="129" spans="1:10" s="16" customFormat="1" ht="15.75" customHeight="1">
      <c r="A129" s="102" t="s">
        <v>90</v>
      </c>
      <c r="B129" s="103" t="s">
        <v>35</v>
      </c>
      <c r="C129" s="104">
        <v>3200000</v>
      </c>
      <c r="J129" s="74"/>
    </row>
    <row r="130" spans="1:10" s="16" customFormat="1" ht="15.75" customHeight="1">
      <c r="A130" s="34" t="s">
        <v>91</v>
      </c>
      <c r="B130" s="23" t="s">
        <v>18</v>
      </c>
      <c r="C130" s="19">
        <v>63000000</v>
      </c>
      <c r="J130" s="74"/>
    </row>
    <row r="131" spans="1:10" s="16" customFormat="1" ht="15.75" customHeight="1">
      <c r="A131" s="34" t="s">
        <v>92</v>
      </c>
      <c r="B131" s="23" t="s">
        <v>172</v>
      </c>
      <c r="C131" s="19">
        <v>260000</v>
      </c>
      <c r="J131" s="74"/>
    </row>
    <row r="132" spans="1:10" s="25" customFormat="1" ht="15.75" customHeight="1">
      <c r="A132" s="156" t="s">
        <v>41</v>
      </c>
      <c r="B132" s="157"/>
      <c r="C132" s="105">
        <f>SUM(C129:C131)</f>
        <v>66460000</v>
      </c>
      <c r="J132" s="75"/>
    </row>
    <row r="133" spans="1:10" s="25" customFormat="1" ht="15.75" customHeight="1">
      <c r="A133" s="48" t="s">
        <v>93</v>
      </c>
      <c r="B133" s="33" t="s">
        <v>19</v>
      </c>
      <c r="C133" s="22">
        <v>4500000</v>
      </c>
      <c r="J133" s="75"/>
    </row>
    <row r="134" spans="1:10" s="25" customFormat="1" ht="20.100000000000001" customHeight="1">
      <c r="A134" s="138" t="s">
        <v>76</v>
      </c>
      <c r="B134" s="138"/>
      <c r="C134" s="101">
        <f>C132+C133</f>
        <v>70960000</v>
      </c>
      <c r="I134" s="25">
        <v>70960000</v>
      </c>
      <c r="J134" s="75"/>
    </row>
    <row r="135" spans="1:10" s="25" customFormat="1" ht="15.75" customHeight="1">
      <c r="A135" s="65"/>
      <c r="B135" s="66"/>
      <c r="C135" s="67"/>
      <c r="J135" s="75"/>
    </row>
    <row r="136" spans="1:10" s="25" customFormat="1" ht="15.75" customHeight="1">
      <c r="A136" s="127" t="s">
        <v>145</v>
      </c>
      <c r="B136" s="128" t="s">
        <v>173</v>
      </c>
      <c r="C136" s="126" t="s">
        <v>9</v>
      </c>
      <c r="J136" s="75"/>
    </row>
    <row r="137" spans="1:10" s="25" customFormat="1" ht="15.75" customHeight="1">
      <c r="A137" s="127"/>
      <c r="B137" s="128"/>
      <c r="C137" s="126"/>
      <c r="J137" s="75"/>
    </row>
    <row r="138" spans="1:10" s="25" customFormat="1" ht="15.75" customHeight="1">
      <c r="A138" s="127"/>
      <c r="B138" s="128"/>
      <c r="C138" s="129"/>
      <c r="J138" s="75"/>
    </row>
    <row r="139" spans="1:10" s="25" customFormat="1" ht="20.25" customHeight="1">
      <c r="A139" s="124" t="s">
        <v>27</v>
      </c>
      <c r="B139" s="125"/>
      <c r="C139" s="125"/>
      <c r="J139" s="75"/>
    </row>
    <row r="140" spans="1:10" s="25" customFormat="1" ht="15.75" customHeight="1">
      <c r="A140" s="38" t="s">
        <v>94</v>
      </c>
      <c r="B140" s="106" t="s">
        <v>175</v>
      </c>
      <c r="C140" s="19">
        <v>291918</v>
      </c>
      <c r="J140" s="75"/>
    </row>
    <row r="141" spans="1:10" s="16" customFormat="1" ht="15.75" customHeight="1">
      <c r="A141" s="34" t="s">
        <v>94</v>
      </c>
      <c r="B141" s="23" t="s">
        <v>39</v>
      </c>
      <c r="C141" s="19">
        <v>35861400</v>
      </c>
      <c r="J141" s="74"/>
    </row>
    <row r="142" spans="1:10" s="16" customFormat="1" ht="24.75" customHeight="1">
      <c r="A142" s="34" t="s">
        <v>94</v>
      </c>
      <c r="B142" s="23" t="s">
        <v>174</v>
      </c>
      <c r="C142" s="19">
        <v>16735195</v>
      </c>
      <c r="J142" s="74"/>
    </row>
    <row r="143" spans="1:10" s="16" customFormat="1" ht="23.25" customHeight="1">
      <c r="A143" s="34" t="s">
        <v>94</v>
      </c>
      <c r="B143" s="23" t="s">
        <v>42</v>
      </c>
      <c r="C143" s="107">
        <v>1911528</v>
      </c>
      <c r="J143" s="74"/>
    </row>
    <row r="144" spans="1:10" s="16" customFormat="1" ht="15.75" customHeight="1">
      <c r="A144" s="34" t="s">
        <v>94</v>
      </c>
      <c r="B144" s="23" t="s">
        <v>160</v>
      </c>
      <c r="C144" s="107">
        <v>0</v>
      </c>
      <c r="J144" s="74"/>
    </row>
    <row r="145" spans="1:10" s="16" customFormat="1" ht="15.75" customHeight="1">
      <c r="A145" s="108" t="s">
        <v>94</v>
      </c>
      <c r="B145" s="23" t="s">
        <v>182</v>
      </c>
      <c r="C145" s="107">
        <v>0</v>
      </c>
      <c r="J145" s="74"/>
    </row>
    <row r="146" spans="1:10" ht="15.75" customHeight="1">
      <c r="A146" s="130" t="s">
        <v>20</v>
      </c>
      <c r="B146" s="131"/>
      <c r="C146" s="109">
        <f>SUM(C140:C145)</f>
        <v>54800041</v>
      </c>
      <c r="I146" s="1">
        <v>54900041</v>
      </c>
      <c r="J146" s="18"/>
    </row>
    <row r="147" spans="1:10" s="4" customFormat="1" ht="20.100000000000001" customHeight="1">
      <c r="A147" s="122" t="s">
        <v>76</v>
      </c>
      <c r="B147" s="123"/>
      <c r="C147" s="45">
        <f>C146</f>
        <v>54800041</v>
      </c>
      <c r="J147" s="54"/>
    </row>
    <row r="148" spans="1:10" s="8" customFormat="1" ht="15.75" customHeight="1">
      <c r="A148" s="29"/>
      <c r="B148" s="7"/>
      <c r="C148" s="15"/>
      <c r="J148" s="79"/>
    </row>
    <row r="149" spans="1:10" s="4" customFormat="1" ht="15.75" customHeight="1">
      <c r="A149" s="127" t="s">
        <v>145</v>
      </c>
      <c r="B149" s="128" t="s">
        <v>133</v>
      </c>
      <c r="C149" s="128" t="s">
        <v>9</v>
      </c>
      <c r="J149" s="54"/>
    </row>
    <row r="150" spans="1:10" s="4" customFormat="1" ht="15.75" customHeight="1">
      <c r="A150" s="127"/>
      <c r="B150" s="128"/>
      <c r="C150" s="128"/>
      <c r="J150" s="54"/>
    </row>
    <row r="151" spans="1:10" s="4" customFormat="1" ht="15.75" customHeight="1">
      <c r="A151" s="127"/>
      <c r="B151" s="128"/>
      <c r="C151" s="129"/>
      <c r="J151" s="54"/>
    </row>
    <row r="152" spans="1:10" s="5" customFormat="1" ht="20.100000000000001" customHeight="1">
      <c r="A152" s="155" t="s">
        <v>27</v>
      </c>
      <c r="B152" s="155"/>
      <c r="C152" s="155"/>
      <c r="J152" s="80"/>
    </row>
    <row r="153" spans="1:10" s="25" customFormat="1" ht="28.5" customHeight="1">
      <c r="A153" s="110" t="s">
        <v>96</v>
      </c>
      <c r="B153" s="111" t="s">
        <v>97</v>
      </c>
      <c r="C153" s="112">
        <v>7595200</v>
      </c>
      <c r="I153" s="25">
        <v>7595200</v>
      </c>
      <c r="J153" s="75"/>
    </row>
    <row r="154" spans="1:10" s="28" customFormat="1" ht="20.100000000000001" customHeight="1">
      <c r="A154" s="122" t="s">
        <v>76</v>
      </c>
      <c r="B154" s="123"/>
      <c r="C154" s="50">
        <f>C153</f>
        <v>7595200</v>
      </c>
      <c r="J154" s="55"/>
    </row>
    <row r="155" spans="1:10" s="5" customFormat="1" ht="20.100000000000001" customHeight="1">
      <c r="A155" s="158" t="s">
        <v>28</v>
      </c>
      <c r="B155" s="159"/>
      <c r="C155" s="159"/>
      <c r="J155" s="80"/>
    </row>
    <row r="156" spans="1:10" s="25" customFormat="1" ht="15.75" customHeight="1">
      <c r="A156" s="48" t="s">
        <v>52</v>
      </c>
      <c r="B156" s="33" t="s">
        <v>5</v>
      </c>
      <c r="C156" s="22">
        <v>6281557</v>
      </c>
      <c r="J156" s="75"/>
    </row>
    <row r="157" spans="1:10" s="25" customFormat="1" ht="15.75" customHeight="1">
      <c r="A157" s="48" t="s">
        <v>63</v>
      </c>
      <c r="B157" s="33" t="s">
        <v>7</v>
      </c>
      <c r="C157" s="22">
        <v>1121913</v>
      </c>
      <c r="J157" s="75"/>
    </row>
    <row r="158" spans="1:10" s="16" customFormat="1" ht="15.75" customHeight="1">
      <c r="A158" s="34" t="s">
        <v>49</v>
      </c>
      <c r="B158" s="23" t="s">
        <v>65</v>
      </c>
      <c r="C158" s="19">
        <v>7000</v>
      </c>
      <c r="J158" s="74"/>
    </row>
    <row r="159" spans="1:10" s="16" customFormat="1" ht="15.75" customHeight="1">
      <c r="A159" s="34" t="s">
        <v>48</v>
      </c>
      <c r="B159" s="23" t="s">
        <v>89</v>
      </c>
      <c r="C159" s="19">
        <v>95652</v>
      </c>
      <c r="J159" s="74"/>
    </row>
    <row r="160" spans="1:10" s="16" customFormat="1" ht="15.75" customHeight="1">
      <c r="A160" s="34" t="s">
        <v>57</v>
      </c>
      <c r="B160" s="23" t="s">
        <v>68</v>
      </c>
      <c r="C160" s="19">
        <v>52811</v>
      </c>
      <c r="J160" s="74"/>
    </row>
    <row r="161" spans="1:10" s="16" customFormat="1" ht="15.75" customHeight="1">
      <c r="A161" s="34" t="s">
        <v>61</v>
      </c>
      <c r="B161" s="23" t="s">
        <v>131</v>
      </c>
      <c r="C161" s="19">
        <v>23267</v>
      </c>
      <c r="J161" s="74"/>
    </row>
    <row r="162" spans="1:10" s="16" customFormat="1" ht="15.75" customHeight="1">
      <c r="A162" s="34" t="s">
        <v>59</v>
      </c>
      <c r="B162" s="23" t="s">
        <v>98</v>
      </c>
      <c r="C162" s="19">
        <v>13000</v>
      </c>
      <c r="J162" s="74"/>
    </row>
    <row r="163" spans="1:10" s="25" customFormat="1" ht="15.75" customHeight="1">
      <c r="A163" s="48" t="s">
        <v>62</v>
      </c>
      <c r="B163" s="33" t="s">
        <v>2</v>
      </c>
      <c r="C163" s="22">
        <f>SUM(C158:C162)</f>
        <v>191730</v>
      </c>
      <c r="J163" s="75"/>
    </row>
    <row r="164" spans="1:10" s="16" customFormat="1" ht="23.25" customHeight="1">
      <c r="A164" s="34" t="s">
        <v>106</v>
      </c>
      <c r="B164" s="23" t="s">
        <v>150</v>
      </c>
      <c r="C164" s="19"/>
      <c r="J164" s="74"/>
    </row>
    <row r="165" spans="1:10" s="16" customFormat="1" ht="15.75" customHeight="1">
      <c r="A165" s="132" t="s">
        <v>146</v>
      </c>
      <c r="B165" s="133"/>
      <c r="C165" s="134"/>
      <c r="J165" s="74"/>
    </row>
    <row r="166" spans="1:10" s="25" customFormat="1" ht="15.75" customHeight="1">
      <c r="A166" s="48" t="s">
        <v>101</v>
      </c>
      <c r="B166" s="33" t="s">
        <v>107</v>
      </c>
      <c r="C166" s="22">
        <f>SUM(C164:C165)</f>
        <v>0</v>
      </c>
      <c r="J166" s="75"/>
    </row>
    <row r="167" spans="1:10" s="25" customFormat="1" ht="15.75" customHeight="1">
      <c r="A167" s="130" t="s">
        <v>24</v>
      </c>
      <c r="B167" s="131"/>
      <c r="C167" s="32">
        <f>C156+C157+C163+C166</f>
        <v>7595200</v>
      </c>
      <c r="J167" s="75"/>
    </row>
    <row r="168" spans="1:10" s="17" customFormat="1" ht="15.75" customHeight="1">
      <c r="A168" s="34" t="s">
        <v>44</v>
      </c>
      <c r="B168" s="23" t="s">
        <v>30</v>
      </c>
      <c r="C168" s="19">
        <v>10000</v>
      </c>
      <c r="J168" s="63"/>
    </row>
    <row r="169" spans="1:10" s="17" customFormat="1" ht="15.75" customHeight="1">
      <c r="A169" s="34" t="s">
        <v>45</v>
      </c>
      <c r="B169" s="23" t="s">
        <v>10</v>
      </c>
      <c r="C169" s="19">
        <v>15000</v>
      </c>
      <c r="J169" s="63"/>
    </row>
    <row r="170" spans="1:10" s="17" customFormat="1" ht="15.75" customHeight="1">
      <c r="A170" s="34" t="s">
        <v>46</v>
      </c>
      <c r="B170" s="23" t="s">
        <v>66</v>
      </c>
      <c r="C170" s="19">
        <v>72000</v>
      </c>
      <c r="J170" s="63"/>
    </row>
    <row r="171" spans="1:10" s="17" customFormat="1" ht="15.75" customHeight="1">
      <c r="A171" s="34" t="s">
        <v>47</v>
      </c>
      <c r="B171" s="23" t="s">
        <v>17</v>
      </c>
      <c r="C171" s="19">
        <v>23990</v>
      </c>
      <c r="J171" s="63"/>
    </row>
    <row r="172" spans="1:10" s="25" customFormat="1" ht="15.75" customHeight="1">
      <c r="A172" s="48" t="s">
        <v>62</v>
      </c>
      <c r="B172" s="33" t="s">
        <v>25</v>
      </c>
      <c r="C172" s="22">
        <f>SUM(C168:C171)</f>
        <v>120990</v>
      </c>
      <c r="J172" s="75"/>
    </row>
    <row r="173" spans="1:10" s="28" customFormat="1" ht="20.100000000000001" customHeight="1">
      <c r="A173" s="122" t="s">
        <v>69</v>
      </c>
      <c r="B173" s="123"/>
      <c r="C173" s="45">
        <f>C167+C172</f>
        <v>7716190</v>
      </c>
      <c r="D173" s="55"/>
      <c r="J173" s="55">
        <v>7716190</v>
      </c>
    </row>
    <row r="174" spans="1:10" s="14" customFormat="1" ht="15.75" customHeight="1">
      <c r="A174" s="29"/>
      <c r="B174" s="7"/>
      <c r="C174" s="11"/>
      <c r="J174" s="77"/>
    </row>
    <row r="175" spans="1:10" ht="15.75" customHeight="1">
      <c r="A175" s="127" t="s">
        <v>145</v>
      </c>
      <c r="B175" s="128" t="s">
        <v>134</v>
      </c>
      <c r="C175" s="126" t="s">
        <v>9</v>
      </c>
      <c r="J175" s="18"/>
    </row>
    <row r="176" spans="1:10" ht="15.75" customHeight="1">
      <c r="A176" s="127"/>
      <c r="B176" s="128"/>
      <c r="C176" s="126"/>
      <c r="J176" s="18"/>
    </row>
    <row r="177" spans="1:10" ht="15.75" customHeight="1">
      <c r="A177" s="127"/>
      <c r="B177" s="128"/>
      <c r="C177" s="129"/>
      <c r="J177" s="18"/>
    </row>
    <row r="178" spans="1:10" s="3" customFormat="1" ht="20.100000000000001" customHeight="1">
      <c r="A178" s="135" t="s">
        <v>27</v>
      </c>
      <c r="B178" s="136"/>
      <c r="C178" s="136"/>
      <c r="J178" s="76"/>
    </row>
    <row r="179" spans="1:10" s="25" customFormat="1" ht="26.25" customHeight="1">
      <c r="A179" s="48" t="s">
        <v>96</v>
      </c>
      <c r="B179" s="33" t="s">
        <v>97</v>
      </c>
      <c r="C179" s="24">
        <v>121200</v>
      </c>
      <c r="J179" s="75"/>
    </row>
    <row r="180" spans="1:10" s="28" customFormat="1" ht="20.100000000000001" customHeight="1">
      <c r="A180" s="122" t="s">
        <v>76</v>
      </c>
      <c r="B180" s="123"/>
      <c r="C180" s="113">
        <f>C179</f>
        <v>121200</v>
      </c>
      <c r="I180" s="28">
        <v>121200</v>
      </c>
      <c r="J180" s="55"/>
    </row>
    <row r="181" spans="1:10" s="5" customFormat="1" ht="20.100000000000001" customHeight="1">
      <c r="A181" s="135" t="s">
        <v>28</v>
      </c>
      <c r="B181" s="136"/>
      <c r="C181" s="136"/>
      <c r="J181" s="80"/>
    </row>
    <row r="182" spans="1:10" s="16" customFormat="1" ht="15.75" customHeight="1">
      <c r="A182" s="34" t="s">
        <v>99</v>
      </c>
      <c r="B182" s="38" t="s">
        <v>23</v>
      </c>
      <c r="C182" s="19">
        <v>60600</v>
      </c>
      <c r="J182" s="74"/>
    </row>
    <row r="183" spans="1:10" s="16" customFormat="1" ht="15.75" customHeight="1">
      <c r="A183" s="34" t="s">
        <v>45</v>
      </c>
      <c r="B183" s="38" t="s">
        <v>64</v>
      </c>
      <c r="C183" s="19">
        <v>47718</v>
      </c>
      <c r="J183" s="74"/>
    </row>
    <row r="184" spans="1:10" s="16" customFormat="1" ht="15.75" customHeight="1">
      <c r="A184" s="34" t="s">
        <v>47</v>
      </c>
      <c r="B184" s="38" t="s">
        <v>16</v>
      </c>
      <c r="C184" s="19">
        <v>12882</v>
      </c>
      <c r="J184" s="74"/>
    </row>
    <row r="185" spans="1:10" s="25" customFormat="1" ht="15.75" customHeight="1">
      <c r="A185" s="48" t="s">
        <v>62</v>
      </c>
      <c r="B185" s="39" t="s">
        <v>2</v>
      </c>
      <c r="C185" s="22">
        <f>SUM(C182:C184)</f>
        <v>121200</v>
      </c>
      <c r="J185" s="75">
        <v>121200</v>
      </c>
    </row>
    <row r="186" spans="1:10" s="10" customFormat="1" ht="20.100000000000001" customHeight="1">
      <c r="A186" s="122" t="s">
        <v>69</v>
      </c>
      <c r="B186" s="123"/>
      <c r="C186" s="101">
        <f>SUM(C185)</f>
        <v>121200</v>
      </c>
      <c r="D186" s="57"/>
      <c r="J186" s="57"/>
    </row>
    <row r="187" spans="1:10" s="10" customFormat="1" ht="15.75" customHeight="1">
      <c r="A187" s="29"/>
      <c r="B187" s="40"/>
      <c r="C187" s="41"/>
      <c r="J187" s="57"/>
    </row>
    <row r="188" spans="1:10" s="10" customFormat="1" ht="15.75" customHeight="1">
      <c r="A188" s="127" t="s">
        <v>145</v>
      </c>
      <c r="B188" s="128" t="s">
        <v>148</v>
      </c>
      <c r="C188" s="126" t="s">
        <v>9</v>
      </c>
      <c r="J188" s="57"/>
    </row>
    <row r="189" spans="1:10" s="10" customFormat="1" ht="15.75" customHeight="1">
      <c r="A189" s="127"/>
      <c r="B189" s="128"/>
      <c r="C189" s="126"/>
      <c r="J189" s="57"/>
    </row>
    <row r="190" spans="1:10" s="10" customFormat="1" ht="15.75" customHeight="1">
      <c r="A190" s="127"/>
      <c r="B190" s="128"/>
      <c r="C190" s="129"/>
      <c r="J190" s="57"/>
    </row>
    <row r="191" spans="1:10" s="10" customFormat="1" ht="20.100000000000001" customHeight="1">
      <c r="A191" s="135" t="s">
        <v>161</v>
      </c>
      <c r="B191" s="136"/>
      <c r="C191" s="136"/>
      <c r="J191" s="57"/>
    </row>
    <row r="192" spans="1:10" s="10" customFormat="1" ht="15.75" customHeight="1">
      <c r="A192" s="38" t="s">
        <v>96</v>
      </c>
      <c r="B192" s="38" t="s">
        <v>186</v>
      </c>
      <c r="C192" s="21">
        <v>1003200</v>
      </c>
      <c r="J192" s="57"/>
    </row>
    <row r="193" spans="1:10" s="10" customFormat="1" ht="15.75" customHeight="1">
      <c r="A193" s="64" t="s">
        <v>96</v>
      </c>
      <c r="B193" s="39" t="s">
        <v>165</v>
      </c>
      <c r="C193" s="24">
        <f>SUM(C192)</f>
        <v>1003200</v>
      </c>
      <c r="J193" s="57"/>
    </row>
    <row r="194" spans="1:10" s="10" customFormat="1" ht="20.100000000000001" customHeight="1">
      <c r="A194" s="122" t="s">
        <v>76</v>
      </c>
      <c r="B194" s="123"/>
      <c r="C194" s="72">
        <f>SUM(C193)</f>
        <v>1003200</v>
      </c>
      <c r="J194" s="57"/>
    </row>
    <row r="195" spans="1:10" s="8" customFormat="1" ht="20.100000000000001" customHeight="1">
      <c r="A195" s="124" t="s">
        <v>28</v>
      </c>
      <c r="B195" s="125"/>
      <c r="C195" s="125"/>
      <c r="J195" s="79"/>
    </row>
    <row r="196" spans="1:10" s="17" customFormat="1" ht="15.75" customHeight="1">
      <c r="A196" s="34" t="s">
        <v>100</v>
      </c>
      <c r="B196" s="38" t="s">
        <v>40</v>
      </c>
      <c r="C196" s="20">
        <v>41754187</v>
      </c>
      <c r="J196" s="63"/>
    </row>
    <row r="197" spans="1:10" s="17" customFormat="1" ht="15.75" customHeight="1">
      <c r="A197" s="34" t="s">
        <v>100</v>
      </c>
      <c r="B197" s="38" t="s">
        <v>151</v>
      </c>
      <c r="C197" s="20">
        <v>23777185</v>
      </c>
      <c r="J197" s="63"/>
    </row>
    <row r="198" spans="1:10" s="17" customFormat="1" ht="15.75" customHeight="1">
      <c r="A198" s="34" t="s">
        <v>163</v>
      </c>
      <c r="B198" s="38" t="s">
        <v>164</v>
      </c>
      <c r="C198" s="20">
        <v>2192002</v>
      </c>
      <c r="J198" s="63"/>
    </row>
    <row r="199" spans="1:10" s="17" customFormat="1" ht="15.75" customHeight="1">
      <c r="A199" s="48" t="s">
        <v>111</v>
      </c>
      <c r="B199" s="39" t="s">
        <v>95</v>
      </c>
      <c r="C199" s="35">
        <f>SUM(C196:C198)</f>
        <v>67723374</v>
      </c>
      <c r="J199" s="63"/>
    </row>
    <row r="200" spans="1:10" s="17" customFormat="1" ht="15.75" customHeight="1">
      <c r="A200" s="34" t="s">
        <v>110</v>
      </c>
      <c r="B200" s="38" t="s">
        <v>166</v>
      </c>
      <c r="C200" s="20">
        <v>5118000</v>
      </c>
      <c r="J200" s="63"/>
    </row>
    <row r="201" spans="1:10" s="17" customFormat="1" ht="15.75" customHeight="1">
      <c r="A201" s="34"/>
      <c r="B201" s="38" t="s">
        <v>203</v>
      </c>
      <c r="C201" s="20">
        <v>5713000</v>
      </c>
      <c r="J201" s="63"/>
    </row>
    <row r="202" spans="1:10" s="17" customFormat="1" ht="15.75" customHeight="1">
      <c r="A202" s="34"/>
      <c r="B202" s="38" t="s">
        <v>152</v>
      </c>
      <c r="C202" s="20">
        <v>50000</v>
      </c>
      <c r="J202" s="63"/>
    </row>
    <row r="203" spans="1:10" s="17" customFormat="1" ht="15.75" customHeight="1">
      <c r="A203" s="34"/>
      <c r="B203" s="38" t="s">
        <v>167</v>
      </c>
      <c r="C203" s="20">
        <v>155500</v>
      </c>
      <c r="J203" s="63"/>
    </row>
    <row r="204" spans="1:10" s="17" customFormat="1" ht="15.75" customHeight="1">
      <c r="A204" s="34"/>
      <c r="B204" s="38" t="s">
        <v>184</v>
      </c>
      <c r="C204" s="20"/>
      <c r="J204" s="63"/>
    </row>
    <row r="205" spans="1:10" s="17" customFormat="1" ht="15.75" customHeight="1">
      <c r="A205" s="34"/>
      <c r="B205" s="38" t="s">
        <v>153</v>
      </c>
      <c r="C205" s="20"/>
      <c r="J205" s="63"/>
    </row>
    <row r="206" spans="1:10" s="26" customFormat="1" ht="15.75" customHeight="1">
      <c r="A206" s="48" t="s">
        <v>110</v>
      </c>
      <c r="B206" s="39" t="s">
        <v>162</v>
      </c>
      <c r="C206" s="35">
        <f>SUM(C200:C205)</f>
        <v>11036500</v>
      </c>
      <c r="J206" s="78"/>
    </row>
    <row r="207" spans="1:10" s="4" customFormat="1" ht="20.100000000000001" customHeight="1">
      <c r="A207" s="122" t="s">
        <v>69</v>
      </c>
      <c r="B207" s="123"/>
      <c r="C207" s="45">
        <f>C199+C206</f>
        <v>78759874</v>
      </c>
      <c r="D207" s="54"/>
      <c r="J207" s="54">
        <v>78659874</v>
      </c>
    </row>
    <row r="208" spans="1:10" ht="15.75" customHeight="1">
      <c r="B208" s="7"/>
      <c r="C208" s="9"/>
      <c r="J208" s="18"/>
    </row>
    <row r="209" spans="1:10" s="12" customFormat="1" ht="15.75" customHeight="1">
      <c r="A209" s="127" t="s">
        <v>145</v>
      </c>
      <c r="B209" s="128" t="s">
        <v>135</v>
      </c>
      <c r="C209" s="128" t="s">
        <v>9</v>
      </c>
      <c r="J209" s="44"/>
    </row>
    <row r="210" spans="1:10" s="12" customFormat="1" ht="15.75" customHeight="1">
      <c r="A210" s="127"/>
      <c r="B210" s="128"/>
      <c r="C210" s="128"/>
      <c r="J210" s="44"/>
    </row>
    <row r="211" spans="1:10" s="12" customFormat="1" ht="15.75" customHeight="1">
      <c r="A211" s="127"/>
      <c r="B211" s="128"/>
      <c r="C211" s="129"/>
      <c r="J211" s="44"/>
    </row>
    <row r="212" spans="1:10" s="12" customFormat="1" ht="20.100000000000001" customHeight="1">
      <c r="A212" s="124" t="s">
        <v>27</v>
      </c>
      <c r="B212" s="125"/>
      <c r="C212" s="125"/>
      <c r="J212" s="44"/>
    </row>
    <row r="213" spans="1:10" s="17" customFormat="1" ht="25.5" customHeight="1">
      <c r="A213" s="34" t="s">
        <v>96</v>
      </c>
      <c r="B213" s="38" t="s">
        <v>31</v>
      </c>
      <c r="C213" s="21">
        <v>3525695</v>
      </c>
      <c r="J213" s="63"/>
    </row>
    <row r="214" spans="1:10" s="26" customFormat="1" ht="15.75" customHeight="1">
      <c r="A214" s="48" t="s">
        <v>96</v>
      </c>
      <c r="B214" s="33" t="s">
        <v>32</v>
      </c>
      <c r="C214" s="24">
        <f>SUM(C213:C213)</f>
        <v>3525695</v>
      </c>
      <c r="J214" s="78"/>
    </row>
    <row r="215" spans="1:10" s="10" customFormat="1" ht="20.100000000000001" customHeight="1">
      <c r="A215" s="122" t="s">
        <v>76</v>
      </c>
      <c r="B215" s="123"/>
      <c r="C215" s="50">
        <f>C214</f>
        <v>3525695</v>
      </c>
      <c r="I215" s="10">
        <v>3525695</v>
      </c>
      <c r="J215" s="57"/>
    </row>
    <row r="216" spans="1:10" s="12" customFormat="1" ht="20.100000000000001" customHeight="1">
      <c r="A216" s="124" t="s">
        <v>28</v>
      </c>
      <c r="B216" s="125"/>
      <c r="C216" s="125"/>
      <c r="J216" s="44"/>
    </row>
    <row r="217" spans="1:10" s="26" customFormat="1" ht="15.75" customHeight="1">
      <c r="A217" s="48" t="s">
        <v>52</v>
      </c>
      <c r="B217" s="39" t="s">
        <v>5</v>
      </c>
      <c r="C217" s="24">
        <v>2971080</v>
      </c>
      <c r="J217" s="78"/>
    </row>
    <row r="218" spans="1:10" s="26" customFormat="1" ht="15.75" customHeight="1">
      <c r="A218" s="48" t="s">
        <v>63</v>
      </c>
      <c r="B218" s="39" t="s">
        <v>6</v>
      </c>
      <c r="C218" s="24">
        <v>297108</v>
      </c>
      <c r="J218" s="78"/>
    </row>
    <row r="219" spans="1:10" s="26" customFormat="1" ht="15.75" customHeight="1">
      <c r="A219" s="34" t="s">
        <v>62</v>
      </c>
      <c r="B219" s="114" t="s">
        <v>154</v>
      </c>
      <c r="C219" s="21">
        <v>231108</v>
      </c>
      <c r="J219" s="78"/>
    </row>
    <row r="220" spans="1:10" s="26" customFormat="1" ht="15.75" customHeight="1">
      <c r="A220" s="34" t="s">
        <v>47</v>
      </c>
      <c r="B220" s="38" t="s">
        <v>131</v>
      </c>
      <c r="C220" s="21">
        <v>62399</v>
      </c>
      <c r="J220" s="78"/>
    </row>
    <row r="221" spans="1:10" s="26" customFormat="1" ht="15.75" customHeight="1">
      <c r="A221" s="48" t="s">
        <v>62</v>
      </c>
      <c r="B221" s="39" t="s">
        <v>2</v>
      </c>
      <c r="C221" s="24">
        <f>SUM(C219:C220)</f>
        <v>293507</v>
      </c>
      <c r="J221" s="78"/>
    </row>
    <row r="222" spans="1:10" s="26" customFormat="1" ht="15.75" customHeight="1">
      <c r="A222" s="34" t="s">
        <v>50</v>
      </c>
      <c r="B222" s="114" t="s">
        <v>155</v>
      </c>
      <c r="C222" s="21">
        <v>0</v>
      </c>
      <c r="J222" s="78"/>
    </row>
    <row r="223" spans="1:10" s="26" customFormat="1" ht="15.75" customHeight="1">
      <c r="A223" s="34" t="s">
        <v>50</v>
      </c>
      <c r="B223" s="114" t="s">
        <v>156</v>
      </c>
      <c r="C223" s="21">
        <v>0</v>
      </c>
      <c r="J223" s="78"/>
    </row>
    <row r="224" spans="1:10" s="26" customFormat="1" ht="15.75" customHeight="1">
      <c r="A224" s="48" t="s">
        <v>50</v>
      </c>
      <c r="B224" s="115" t="s">
        <v>157</v>
      </c>
      <c r="C224" s="24">
        <f>SUM(C222:C223)</f>
        <v>0</v>
      </c>
      <c r="J224" s="78"/>
    </row>
    <row r="225" spans="1:10" s="10" customFormat="1" ht="18.75" customHeight="1">
      <c r="A225" s="122" t="s">
        <v>69</v>
      </c>
      <c r="B225" s="123"/>
      <c r="C225" s="50">
        <f>C217+C218+C221+C224</f>
        <v>3561695</v>
      </c>
      <c r="D225" s="57"/>
      <c r="J225" s="57">
        <v>3561695</v>
      </c>
    </row>
    <row r="226" spans="1:10" s="12" customFormat="1" ht="15.75" customHeight="1">
      <c r="A226" s="29"/>
      <c r="B226" s="7"/>
      <c r="C226" s="11"/>
      <c r="J226" s="44"/>
    </row>
    <row r="227" spans="1:10" s="12" customFormat="1" ht="15.75" customHeight="1">
      <c r="A227" s="127" t="s">
        <v>145</v>
      </c>
      <c r="B227" s="128" t="s">
        <v>136</v>
      </c>
      <c r="C227" s="128" t="s">
        <v>9</v>
      </c>
      <c r="J227" s="44"/>
    </row>
    <row r="228" spans="1:10" s="12" customFormat="1" ht="15.75" customHeight="1">
      <c r="A228" s="127"/>
      <c r="B228" s="128"/>
      <c r="C228" s="128"/>
      <c r="J228" s="44"/>
    </row>
    <row r="229" spans="1:10" s="12" customFormat="1" ht="15.75" customHeight="1">
      <c r="A229" s="127"/>
      <c r="B229" s="128"/>
      <c r="C229" s="129"/>
      <c r="J229" s="44"/>
    </row>
    <row r="230" spans="1:10" s="12" customFormat="1" ht="20.100000000000001" customHeight="1">
      <c r="A230" s="124" t="s">
        <v>28</v>
      </c>
      <c r="B230" s="125"/>
      <c r="C230" s="125"/>
      <c r="J230" s="44"/>
    </row>
    <row r="231" spans="1:10" s="17" customFormat="1" ht="15.75" customHeight="1">
      <c r="A231" s="34" t="s">
        <v>102</v>
      </c>
      <c r="B231" s="116" t="s">
        <v>185</v>
      </c>
      <c r="C231" s="19">
        <v>300000</v>
      </c>
      <c r="J231" s="63"/>
    </row>
    <row r="232" spans="1:10" s="17" customFormat="1" ht="15.75" customHeight="1">
      <c r="A232" s="34" t="s">
        <v>102</v>
      </c>
      <c r="B232" s="38" t="s">
        <v>36</v>
      </c>
      <c r="C232" s="19">
        <v>31100</v>
      </c>
      <c r="J232" s="63"/>
    </row>
    <row r="233" spans="1:10" s="17" customFormat="1" ht="15.75" customHeight="1">
      <c r="A233" s="34" t="s">
        <v>102</v>
      </c>
      <c r="B233" s="38" t="s">
        <v>37</v>
      </c>
      <c r="C233" s="19">
        <v>38500</v>
      </c>
      <c r="J233" s="63"/>
    </row>
    <row r="234" spans="1:10" s="17" customFormat="1" ht="15.75" customHeight="1">
      <c r="A234" s="34" t="s">
        <v>102</v>
      </c>
      <c r="B234" s="38" t="s">
        <v>38</v>
      </c>
      <c r="C234" s="19">
        <v>30000</v>
      </c>
      <c r="J234" s="63"/>
    </row>
    <row r="235" spans="1:10" s="17" customFormat="1" ht="15.75" customHeight="1">
      <c r="A235" s="34"/>
      <c r="B235" s="38"/>
      <c r="C235" s="19"/>
      <c r="J235" s="63"/>
    </row>
    <row r="236" spans="1:10" s="26" customFormat="1" ht="15.75" customHeight="1">
      <c r="A236" s="48" t="s">
        <v>102</v>
      </c>
      <c r="B236" s="33" t="s">
        <v>103</v>
      </c>
      <c r="C236" s="22">
        <f>SUM(C231:C235)</f>
        <v>399600</v>
      </c>
      <c r="J236" s="78"/>
    </row>
    <row r="237" spans="1:10" s="10" customFormat="1" ht="20.100000000000001" customHeight="1">
      <c r="A237" s="122" t="s">
        <v>69</v>
      </c>
      <c r="B237" s="123"/>
      <c r="C237" s="45">
        <f>C236</f>
        <v>399600</v>
      </c>
      <c r="D237" s="57"/>
      <c r="J237" s="57">
        <v>399600</v>
      </c>
    </row>
    <row r="238" spans="1:10" s="12" customFormat="1" ht="15.75" customHeight="1">
      <c r="A238" s="29"/>
      <c r="B238" s="7"/>
      <c r="C238" s="11"/>
      <c r="J238" s="44"/>
    </row>
    <row r="239" spans="1:10" ht="15.75" customHeight="1">
      <c r="A239" s="127" t="s">
        <v>145</v>
      </c>
      <c r="B239" s="128" t="s">
        <v>147</v>
      </c>
      <c r="C239" s="126" t="s">
        <v>9</v>
      </c>
      <c r="J239" s="18"/>
    </row>
    <row r="240" spans="1:10" ht="15.75" customHeight="1">
      <c r="A240" s="127"/>
      <c r="B240" s="128"/>
      <c r="C240" s="126"/>
      <c r="J240" s="18"/>
    </row>
    <row r="241" spans="1:10" ht="15.75" customHeight="1">
      <c r="A241" s="127"/>
      <c r="B241" s="128"/>
      <c r="C241" s="126"/>
      <c r="J241" s="18"/>
    </row>
    <row r="242" spans="1:10" s="8" customFormat="1" ht="20.100000000000001" customHeight="1">
      <c r="A242" s="124" t="s">
        <v>28</v>
      </c>
      <c r="B242" s="125"/>
      <c r="C242" s="125"/>
      <c r="J242" s="79"/>
    </row>
    <row r="243" spans="1:10" s="25" customFormat="1" ht="15.75" customHeight="1">
      <c r="A243" s="48" t="s">
        <v>52</v>
      </c>
      <c r="B243" s="39" t="s">
        <v>5</v>
      </c>
      <c r="C243" s="35">
        <v>5775088</v>
      </c>
      <c r="J243" s="75"/>
    </row>
    <row r="244" spans="1:10" s="25" customFormat="1" ht="15.75" customHeight="1">
      <c r="A244" s="48" t="s">
        <v>63</v>
      </c>
      <c r="B244" s="39" t="s">
        <v>11</v>
      </c>
      <c r="C244" s="35">
        <v>1024737</v>
      </c>
      <c r="J244" s="75"/>
    </row>
    <row r="245" spans="1:10" s="16" customFormat="1" ht="15.75" customHeight="1">
      <c r="A245" s="34" t="s">
        <v>49</v>
      </c>
      <c r="B245" s="38" t="s">
        <v>65</v>
      </c>
      <c r="C245" s="20">
        <v>330000</v>
      </c>
      <c r="J245" s="74"/>
    </row>
    <row r="246" spans="1:10" s="16" customFormat="1" ht="15.75" customHeight="1">
      <c r="A246" s="34" t="s">
        <v>48</v>
      </c>
      <c r="B246" s="38" t="s">
        <v>56</v>
      </c>
      <c r="C246" s="20">
        <v>72000</v>
      </c>
      <c r="J246" s="74"/>
    </row>
    <row r="247" spans="1:10" s="16" customFormat="1" ht="15.75" customHeight="1">
      <c r="A247" s="34" t="s">
        <v>57</v>
      </c>
      <c r="B247" s="38" t="s">
        <v>68</v>
      </c>
      <c r="C247" s="20">
        <v>1326406</v>
      </c>
      <c r="J247" s="74"/>
    </row>
    <row r="248" spans="1:10" s="16" customFormat="1" ht="15.75" customHeight="1">
      <c r="A248" s="34" t="s">
        <v>61</v>
      </c>
      <c r="B248" s="38" t="s">
        <v>131</v>
      </c>
      <c r="C248" s="20">
        <v>407337</v>
      </c>
      <c r="J248" s="74"/>
    </row>
    <row r="249" spans="1:10" s="16" customFormat="1" ht="15.75" customHeight="1">
      <c r="A249" s="34" t="s">
        <v>59</v>
      </c>
      <c r="B249" s="38" t="s">
        <v>104</v>
      </c>
      <c r="C249" s="20">
        <v>25000</v>
      </c>
      <c r="J249" s="74"/>
    </row>
    <row r="250" spans="1:10" s="25" customFormat="1" ht="15.75" customHeight="1">
      <c r="A250" s="48" t="s">
        <v>62</v>
      </c>
      <c r="B250" s="39" t="s">
        <v>2</v>
      </c>
      <c r="C250" s="35">
        <f>SUM(C245:C249)</f>
        <v>2160743</v>
      </c>
      <c r="J250" s="75"/>
    </row>
    <row r="251" spans="1:10" s="4" customFormat="1" ht="20.100000000000001" customHeight="1">
      <c r="A251" s="122" t="s">
        <v>69</v>
      </c>
      <c r="B251" s="123"/>
      <c r="C251" s="45">
        <f>SUM(C243,C244,C250)</f>
        <v>8960568</v>
      </c>
      <c r="D251" s="54"/>
      <c r="J251" s="54">
        <v>8960568</v>
      </c>
    </row>
    <row r="252" spans="1:10" s="8" customFormat="1" ht="15.75" customHeight="1">
      <c r="A252" s="29"/>
      <c r="B252" s="7"/>
      <c r="C252" s="11"/>
      <c r="J252" s="79"/>
    </row>
    <row r="253" spans="1:10" s="8" customFormat="1" ht="15.75" customHeight="1">
      <c r="A253" s="127" t="s">
        <v>145</v>
      </c>
      <c r="B253" s="128" t="s">
        <v>183</v>
      </c>
      <c r="C253" s="126" t="s">
        <v>9</v>
      </c>
      <c r="J253" s="79"/>
    </row>
    <row r="254" spans="1:10" s="8" customFormat="1" ht="15.75" customHeight="1">
      <c r="A254" s="127"/>
      <c r="B254" s="128"/>
      <c r="C254" s="126"/>
      <c r="J254" s="79"/>
    </row>
    <row r="255" spans="1:10" s="8" customFormat="1" ht="15.75" customHeight="1">
      <c r="A255" s="127"/>
      <c r="B255" s="128"/>
      <c r="C255" s="129"/>
      <c r="J255" s="79"/>
    </row>
    <row r="256" spans="1:10" s="8" customFormat="1" ht="20.100000000000001" customHeight="1">
      <c r="A256" s="135" t="s">
        <v>28</v>
      </c>
      <c r="B256" s="136"/>
      <c r="C256" s="136"/>
      <c r="J256" s="79"/>
    </row>
    <row r="257" spans="1:10" s="26" customFormat="1" ht="15.75" customHeight="1">
      <c r="A257" s="48" t="s">
        <v>52</v>
      </c>
      <c r="B257" s="39" t="s">
        <v>5</v>
      </c>
      <c r="C257" s="35">
        <v>2563444</v>
      </c>
      <c r="J257" s="78"/>
    </row>
    <row r="258" spans="1:10" s="26" customFormat="1" ht="15.75" customHeight="1">
      <c r="A258" s="48" t="s">
        <v>63</v>
      </c>
      <c r="B258" s="39" t="s">
        <v>7</v>
      </c>
      <c r="C258" s="35">
        <v>471244</v>
      </c>
      <c r="J258" s="78"/>
    </row>
    <row r="259" spans="1:10" s="17" customFormat="1" ht="15.75" customHeight="1">
      <c r="A259" s="34" t="s">
        <v>49</v>
      </c>
      <c r="B259" s="38" t="s">
        <v>65</v>
      </c>
      <c r="C259" s="20">
        <v>330000</v>
      </c>
      <c r="J259" s="63"/>
    </row>
    <row r="260" spans="1:10" s="17" customFormat="1" ht="15.75" customHeight="1">
      <c r="A260" s="34" t="s">
        <v>48</v>
      </c>
      <c r="B260" s="38" t="s">
        <v>56</v>
      </c>
      <c r="C260" s="20">
        <v>31176</v>
      </c>
      <c r="J260" s="63"/>
    </row>
    <row r="261" spans="1:10" s="17" customFormat="1" ht="15.75" customHeight="1">
      <c r="A261" s="34" t="s">
        <v>57</v>
      </c>
      <c r="B261" s="38" t="s">
        <v>68</v>
      </c>
      <c r="C261" s="20">
        <v>680000</v>
      </c>
      <c r="J261" s="63"/>
    </row>
    <row r="262" spans="1:10" s="17" customFormat="1" ht="15.75" customHeight="1">
      <c r="A262" s="34" t="s">
        <v>61</v>
      </c>
      <c r="B262" s="38" t="s">
        <v>131</v>
      </c>
      <c r="C262" s="20">
        <v>281117</v>
      </c>
      <c r="J262" s="63"/>
    </row>
    <row r="263" spans="1:10" s="17" customFormat="1" ht="15.75" customHeight="1">
      <c r="A263" s="34" t="s">
        <v>59</v>
      </c>
      <c r="B263" s="38" t="s">
        <v>105</v>
      </c>
      <c r="C263" s="20">
        <v>15000</v>
      </c>
      <c r="J263" s="63"/>
    </row>
    <row r="264" spans="1:10" s="26" customFormat="1" ht="15.75" customHeight="1">
      <c r="A264" s="48" t="s">
        <v>62</v>
      </c>
      <c r="B264" s="39" t="s">
        <v>33</v>
      </c>
      <c r="C264" s="35">
        <f>SUM(C259:C263)</f>
        <v>1337293</v>
      </c>
      <c r="J264" s="78"/>
    </row>
    <row r="265" spans="1:10" s="10" customFormat="1" ht="20.100000000000001" customHeight="1">
      <c r="A265" s="122" t="s">
        <v>69</v>
      </c>
      <c r="B265" s="123"/>
      <c r="C265" s="45">
        <f>C257+C258+C264</f>
        <v>4371981</v>
      </c>
      <c r="D265" s="57"/>
      <c r="J265" s="57">
        <v>4371981</v>
      </c>
    </row>
    <row r="266" spans="1:10" ht="15.75" customHeight="1">
      <c r="B266" s="40"/>
      <c r="C266" s="41"/>
      <c r="J266" s="18"/>
    </row>
    <row r="267" spans="1:10" ht="15.75" customHeight="1">
      <c r="A267" s="127" t="s">
        <v>145</v>
      </c>
      <c r="B267" s="128" t="s">
        <v>170</v>
      </c>
      <c r="C267" s="126" t="s">
        <v>9</v>
      </c>
      <c r="J267" s="18"/>
    </row>
    <row r="268" spans="1:10" ht="15.75" customHeight="1">
      <c r="A268" s="127"/>
      <c r="B268" s="128"/>
      <c r="C268" s="126"/>
      <c r="J268" s="18"/>
    </row>
    <row r="269" spans="1:10" ht="15.75" customHeight="1">
      <c r="A269" s="127"/>
      <c r="B269" s="128"/>
      <c r="C269" s="129"/>
      <c r="J269" s="18"/>
    </row>
    <row r="270" spans="1:10" s="5" customFormat="1" ht="20.100000000000001" customHeight="1">
      <c r="A270" s="124" t="s">
        <v>28</v>
      </c>
      <c r="B270" s="125"/>
      <c r="C270" s="125"/>
      <c r="J270" s="80"/>
    </row>
    <row r="271" spans="1:10" s="25" customFormat="1" ht="15.75" customHeight="1">
      <c r="A271" s="48" t="s">
        <v>52</v>
      </c>
      <c r="B271" s="39" t="s">
        <v>5</v>
      </c>
      <c r="C271" s="35">
        <v>300000</v>
      </c>
      <c r="J271" s="75"/>
    </row>
    <row r="272" spans="1:10" s="25" customFormat="1" ht="15.75" customHeight="1">
      <c r="A272" s="48" t="s">
        <v>63</v>
      </c>
      <c r="B272" s="39" t="s">
        <v>6</v>
      </c>
      <c r="C272" s="35">
        <v>58500</v>
      </c>
      <c r="J272" s="75"/>
    </row>
    <row r="273" spans="1:10" s="16" customFormat="1" ht="15.75" customHeight="1">
      <c r="A273" s="34" t="s">
        <v>44</v>
      </c>
      <c r="B273" s="23" t="s">
        <v>65</v>
      </c>
      <c r="C273" s="19">
        <v>100000</v>
      </c>
      <c r="J273" s="74"/>
    </row>
    <row r="274" spans="1:10" s="16" customFormat="1" ht="15.75" customHeight="1">
      <c r="A274" s="34" t="s">
        <v>61</v>
      </c>
      <c r="B274" s="23" t="s">
        <v>131</v>
      </c>
      <c r="C274" s="19">
        <v>5000</v>
      </c>
      <c r="J274" s="74"/>
    </row>
    <row r="275" spans="1:10" s="25" customFormat="1" ht="15.75" customHeight="1">
      <c r="A275" s="48" t="s">
        <v>62</v>
      </c>
      <c r="B275" s="33" t="s">
        <v>8</v>
      </c>
      <c r="C275" s="22">
        <f>SUM(C273+C274)</f>
        <v>105000</v>
      </c>
      <c r="J275" s="75"/>
    </row>
    <row r="276" spans="1:10" s="4" customFormat="1" ht="20.100000000000001" customHeight="1">
      <c r="A276" s="122" t="s">
        <v>69</v>
      </c>
      <c r="B276" s="123"/>
      <c r="C276" s="45">
        <f>SUM(C271,C272,C275)</f>
        <v>463500</v>
      </c>
      <c r="D276" s="54"/>
      <c r="J276" s="54">
        <v>463500</v>
      </c>
    </row>
    <row r="277" spans="1:10" s="8" customFormat="1" ht="15.75" customHeight="1">
      <c r="A277" s="29"/>
      <c r="B277" s="7"/>
      <c r="C277" s="11"/>
      <c r="J277" s="79"/>
    </row>
    <row r="278" spans="1:10" s="5" customFormat="1" ht="15.75" customHeight="1">
      <c r="A278" s="127" t="s">
        <v>145</v>
      </c>
      <c r="B278" s="128" t="s">
        <v>137</v>
      </c>
      <c r="C278" s="126" t="s">
        <v>9</v>
      </c>
      <c r="J278" s="80"/>
    </row>
    <row r="279" spans="1:10" s="5" customFormat="1" ht="15.75" customHeight="1">
      <c r="A279" s="127"/>
      <c r="B279" s="128"/>
      <c r="C279" s="126"/>
      <c r="J279" s="80"/>
    </row>
    <row r="280" spans="1:10" s="5" customFormat="1" ht="15.75" customHeight="1">
      <c r="A280" s="127"/>
      <c r="B280" s="128"/>
      <c r="C280" s="129"/>
      <c r="J280" s="80"/>
    </row>
    <row r="281" spans="1:10" s="5" customFormat="1" ht="20.100000000000001" customHeight="1">
      <c r="A281" s="124" t="s">
        <v>28</v>
      </c>
      <c r="B281" s="125"/>
      <c r="C281" s="125"/>
      <c r="J281" s="80"/>
    </row>
    <row r="282" spans="1:10" s="5" customFormat="1" ht="15.75" customHeight="1">
      <c r="A282" s="89" t="s">
        <v>49</v>
      </c>
      <c r="B282" s="89" t="s">
        <v>65</v>
      </c>
      <c r="C282" s="90">
        <v>250000</v>
      </c>
      <c r="J282" s="80"/>
    </row>
    <row r="283" spans="1:10" s="16" customFormat="1" ht="15.75" customHeight="1">
      <c r="A283" s="34" t="s">
        <v>57</v>
      </c>
      <c r="B283" s="23" t="s">
        <v>68</v>
      </c>
      <c r="C283" s="19">
        <v>1168010</v>
      </c>
      <c r="J283" s="74"/>
    </row>
    <row r="284" spans="1:10" s="16" customFormat="1" ht="15.75" customHeight="1">
      <c r="A284" s="34" t="s">
        <v>48</v>
      </c>
      <c r="B284" s="23" t="s">
        <v>56</v>
      </c>
      <c r="C284" s="19">
        <v>111200</v>
      </c>
      <c r="J284" s="74"/>
    </row>
    <row r="285" spans="1:10" s="16" customFormat="1" ht="15.75" customHeight="1">
      <c r="A285" s="34" t="s">
        <v>61</v>
      </c>
      <c r="B285" s="23" t="s">
        <v>131</v>
      </c>
      <c r="C285" s="19">
        <v>634128</v>
      </c>
      <c r="J285" s="74"/>
    </row>
    <row r="286" spans="1:10" s="16" customFormat="1" ht="15.75" customHeight="1">
      <c r="A286" s="48" t="s">
        <v>62</v>
      </c>
      <c r="B286" s="33" t="s">
        <v>2</v>
      </c>
      <c r="C286" s="22">
        <f>SUM(C282:C285)</f>
        <v>2163338</v>
      </c>
      <c r="J286" s="74"/>
    </row>
    <row r="287" spans="1:10" s="16" customFormat="1" ht="15.75" customHeight="1">
      <c r="A287" s="34" t="s">
        <v>50</v>
      </c>
      <c r="B287" s="23" t="s">
        <v>192</v>
      </c>
      <c r="C287" s="19">
        <v>25000</v>
      </c>
      <c r="J287" s="74"/>
    </row>
    <row r="288" spans="1:10" s="16" customFormat="1" ht="15.75" customHeight="1">
      <c r="A288" s="34" t="s">
        <v>50</v>
      </c>
      <c r="B288" s="23" t="s">
        <v>193</v>
      </c>
      <c r="C288" s="19">
        <v>6750</v>
      </c>
      <c r="J288" s="74"/>
    </row>
    <row r="289" spans="1:10" s="25" customFormat="1" ht="15.75" customHeight="1">
      <c r="A289" s="48" t="s">
        <v>50</v>
      </c>
      <c r="B289" s="33" t="s">
        <v>191</v>
      </c>
      <c r="C289" s="22">
        <f>SUM(C287:C288)</f>
        <v>31750</v>
      </c>
      <c r="J289" s="75"/>
    </row>
    <row r="290" spans="1:10" s="27" customFormat="1" ht="20.100000000000001" customHeight="1">
      <c r="A290" s="122" t="s">
        <v>69</v>
      </c>
      <c r="B290" s="123"/>
      <c r="C290" s="45">
        <f>SUM(C286+C289)</f>
        <v>2195088</v>
      </c>
      <c r="D290" s="58"/>
      <c r="J290" s="58">
        <v>2195088</v>
      </c>
    </row>
    <row r="291" spans="1:10" s="8" customFormat="1" ht="15.75" customHeight="1">
      <c r="A291" s="29"/>
      <c r="B291" s="7"/>
      <c r="C291" s="11"/>
      <c r="J291" s="79"/>
    </row>
    <row r="292" spans="1:10" s="5" customFormat="1" ht="15.75" customHeight="1">
      <c r="A292" s="127" t="s">
        <v>145</v>
      </c>
      <c r="B292" s="128" t="s">
        <v>158</v>
      </c>
      <c r="C292" s="126" t="s">
        <v>9</v>
      </c>
      <c r="J292" s="80"/>
    </row>
    <row r="293" spans="1:10" s="5" customFormat="1" ht="15.75" customHeight="1">
      <c r="A293" s="127"/>
      <c r="B293" s="128"/>
      <c r="C293" s="126"/>
      <c r="J293" s="80"/>
    </row>
    <row r="294" spans="1:10" s="5" customFormat="1" ht="15.75" customHeight="1">
      <c r="A294" s="127"/>
      <c r="B294" s="128"/>
      <c r="C294" s="129"/>
      <c r="J294" s="80"/>
    </row>
    <row r="295" spans="1:10" s="5" customFormat="1" ht="20.100000000000001" customHeight="1">
      <c r="A295" s="124" t="s">
        <v>28</v>
      </c>
      <c r="B295" s="125"/>
      <c r="C295" s="125"/>
      <c r="J295" s="80"/>
    </row>
    <row r="296" spans="1:10" s="16" customFormat="1" ht="15.75" customHeight="1">
      <c r="A296" s="34" t="s">
        <v>49</v>
      </c>
      <c r="B296" s="38" t="s">
        <v>65</v>
      </c>
      <c r="C296" s="20">
        <v>400000</v>
      </c>
      <c r="J296" s="74"/>
    </row>
    <row r="297" spans="1:10" s="16" customFormat="1" ht="15.75" customHeight="1">
      <c r="A297" s="34" t="s">
        <v>57</v>
      </c>
      <c r="B297" s="38" t="s">
        <v>68</v>
      </c>
      <c r="C297" s="20">
        <v>2115000</v>
      </c>
      <c r="J297" s="74"/>
    </row>
    <row r="298" spans="1:10" s="16" customFormat="1" ht="15.75" customHeight="1">
      <c r="A298" s="34" t="s">
        <v>61</v>
      </c>
      <c r="B298" s="38" t="s">
        <v>131</v>
      </c>
      <c r="C298" s="20">
        <v>760050</v>
      </c>
      <c r="J298" s="74"/>
    </row>
    <row r="299" spans="1:10" s="16" customFormat="1" ht="15.75" customHeight="1">
      <c r="A299" s="34" t="s">
        <v>57</v>
      </c>
      <c r="B299" s="38" t="s">
        <v>188</v>
      </c>
      <c r="C299" s="20">
        <v>700000</v>
      </c>
      <c r="J299" s="74"/>
    </row>
    <row r="300" spans="1:10" s="25" customFormat="1" ht="15.75" customHeight="1">
      <c r="A300" s="48" t="s">
        <v>62</v>
      </c>
      <c r="B300" s="39" t="s">
        <v>2</v>
      </c>
      <c r="C300" s="35">
        <f>C296+C297+C298+C299</f>
        <v>3975050</v>
      </c>
      <c r="J300" s="75"/>
    </row>
    <row r="301" spans="1:10" s="4" customFormat="1" ht="20.100000000000001" customHeight="1">
      <c r="A301" s="122" t="s">
        <v>69</v>
      </c>
      <c r="B301" s="123"/>
      <c r="C301" s="45">
        <f>SUM(C300)</f>
        <v>3975050</v>
      </c>
      <c r="D301" s="54"/>
      <c r="J301" s="54">
        <v>3975050</v>
      </c>
    </row>
    <row r="302" spans="1:10" s="8" customFormat="1" ht="15.75" customHeight="1">
      <c r="A302" s="29"/>
      <c r="B302" s="7"/>
      <c r="C302" s="11"/>
      <c r="J302" s="79"/>
    </row>
    <row r="303" spans="1:10" s="13" customFormat="1" ht="15.75" customHeight="1">
      <c r="A303" s="127" t="s">
        <v>145</v>
      </c>
      <c r="B303" s="128" t="s">
        <v>159</v>
      </c>
      <c r="C303" s="126" t="s">
        <v>9</v>
      </c>
      <c r="J303" s="82"/>
    </row>
    <row r="304" spans="1:10" s="13" customFormat="1" ht="15.75" customHeight="1">
      <c r="A304" s="127"/>
      <c r="B304" s="128"/>
      <c r="C304" s="126"/>
      <c r="J304" s="82"/>
    </row>
    <row r="305" spans="1:10" s="13" customFormat="1" ht="15.75" customHeight="1">
      <c r="A305" s="127"/>
      <c r="B305" s="128"/>
      <c r="C305" s="129"/>
      <c r="J305" s="82"/>
    </row>
    <row r="306" spans="1:10" s="5" customFormat="1" ht="20.25" customHeight="1">
      <c r="A306" s="124" t="s">
        <v>28</v>
      </c>
      <c r="B306" s="125"/>
      <c r="C306" s="125"/>
      <c r="J306" s="80"/>
    </row>
    <row r="307" spans="1:10" s="25" customFormat="1" ht="15.75" customHeight="1">
      <c r="A307" s="48" t="s">
        <v>52</v>
      </c>
      <c r="B307" s="33" t="s">
        <v>5</v>
      </c>
      <c r="C307" s="22">
        <v>2200194</v>
      </c>
      <c r="J307" s="75"/>
    </row>
    <row r="308" spans="1:10" s="25" customFormat="1" ht="15.75" customHeight="1">
      <c r="A308" s="48" t="s">
        <v>63</v>
      </c>
      <c r="B308" s="33" t="s">
        <v>7</v>
      </c>
      <c r="C308" s="22">
        <v>407676</v>
      </c>
      <c r="J308" s="75"/>
    </row>
    <row r="309" spans="1:10" s="16" customFormat="1" ht="15.75" customHeight="1">
      <c r="A309" s="34" t="s">
        <v>49</v>
      </c>
      <c r="B309" s="23" t="s">
        <v>65</v>
      </c>
      <c r="C309" s="19">
        <v>290000</v>
      </c>
      <c r="J309" s="74"/>
    </row>
    <row r="310" spans="1:10" s="16" customFormat="1" ht="15.75" customHeight="1">
      <c r="A310" s="34" t="s">
        <v>108</v>
      </c>
      <c r="B310" s="23" t="s">
        <v>68</v>
      </c>
      <c r="C310" s="19">
        <v>150000</v>
      </c>
      <c r="J310" s="74"/>
    </row>
    <row r="311" spans="1:10" s="16" customFormat="1" ht="15.75" customHeight="1">
      <c r="A311" s="34" t="s">
        <v>61</v>
      </c>
      <c r="B311" s="23" t="s">
        <v>131</v>
      </c>
      <c r="C311" s="19">
        <v>220400</v>
      </c>
      <c r="J311" s="74"/>
    </row>
    <row r="312" spans="1:10" s="25" customFormat="1" ht="15.75" customHeight="1">
      <c r="A312" s="48" t="s">
        <v>62</v>
      </c>
      <c r="B312" s="33" t="s">
        <v>8</v>
      </c>
      <c r="C312" s="22">
        <f>SUM(C309+C310+C311)</f>
        <v>660400</v>
      </c>
      <c r="J312" s="75"/>
    </row>
    <row r="313" spans="1:10" s="4" customFormat="1" ht="20.100000000000001" customHeight="1">
      <c r="A313" s="122" t="s">
        <v>69</v>
      </c>
      <c r="B313" s="123"/>
      <c r="C313" s="45">
        <f>C312+C308+C307</f>
        <v>3268270</v>
      </c>
      <c r="D313" s="54"/>
      <c r="J313" s="54">
        <v>3268270</v>
      </c>
    </row>
    <row r="314" spans="1:10" s="4" customFormat="1" ht="15.75" customHeight="1">
      <c r="A314" s="61"/>
      <c r="B314" s="61"/>
      <c r="C314" s="62"/>
      <c r="D314" s="54"/>
      <c r="J314" s="54"/>
    </row>
    <row r="315" spans="1:10" s="4" customFormat="1" ht="15.75" customHeight="1">
      <c r="A315" s="127" t="s">
        <v>145</v>
      </c>
      <c r="B315" s="128" t="s">
        <v>201</v>
      </c>
      <c r="C315" s="126" t="s">
        <v>9</v>
      </c>
      <c r="D315" s="54"/>
      <c r="J315" s="54"/>
    </row>
    <row r="316" spans="1:10" s="4" customFormat="1" ht="15.75" customHeight="1">
      <c r="A316" s="127"/>
      <c r="B316" s="128"/>
      <c r="C316" s="126"/>
      <c r="D316" s="54"/>
      <c r="J316" s="54"/>
    </row>
    <row r="317" spans="1:10" s="4" customFormat="1" ht="15.75" customHeight="1">
      <c r="A317" s="127"/>
      <c r="B317" s="128"/>
      <c r="C317" s="129"/>
      <c r="D317" s="54"/>
      <c r="J317" s="54"/>
    </row>
    <row r="318" spans="1:10" s="4" customFormat="1" ht="19.5" customHeight="1">
      <c r="A318" s="140" t="s">
        <v>27</v>
      </c>
      <c r="B318" s="141"/>
      <c r="C318" s="142"/>
      <c r="D318" s="54"/>
      <c r="J318" s="54"/>
    </row>
    <row r="319" spans="1:10" s="4" customFormat="1" ht="29.25" customHeight="1">
      <c r="A319" s="48" t="s">
        <v>96</v>
      </c>
      <c r="B319" s="33" t="s">
        <v>97</v>
      </c>
      <c r="C319" s="117">
        <v>15480000</v>
      </c>
      <c r="D319" s="54"/>
      <c r="J319" s="54"/>
    </row>
    <row r="320" spans="1:10" s="4" customFormat="1" ht="20.25" customHeight="1">
      <c r="A320" s="122" t="s">
        <v>76</v>
      </c>
      <c r="B320" s="123"/>
      <c r="C320" s="118">
        <f>SUM(C319)</f>
        <v>15480000</v>
      </c>
      <c r="D320" s="54"/>
      <c r="I320" s="4">
        <v>15480000</v>
      </c>
      <c r="J320" s="54"/>
    </row>
    <row r="321" spans="1:10" s="4" customFormat="1" ht="20.25" customHeight="1">
      <c r="A321" s="124" t="s">
        <v>28</v>
      </c>
      <c r="B321" s="125"/>
      <c r="C321" s="125"/>
      <c r="D321" s="54"/>
      <c r="J321" s="54"/>
    </row>
    <row r="322" spans="1:10" s="4" customFormat="1" ht="16.5" customHeight="1">
      <c r="A322" s="48" t="s">
        <v>52</v>
      </c>
      <c r="B322" s="33" t="s">
        <v>5</v>
      </c>
      <c r="C322" s="22">
        <v>3633344</v>
      </c>
      <c r="D322" s="54"/>
      <c r="J322" s="54"/>
    </row>
    <row r="323" spans="1:10" s="4" customFormat="1" ht="16.5" customHeight="1">
      <c r="A323" s="48" t="s">
        <v>63</v>
      </c>
      <c r="B323" s="33" t="s">
        <v>7</v>
      </c>
      <c r="C323" s="22">
        <v>658476</v>
      </c>
      <c r="D323" s="54"/>
      <c r="J323" s="54"/>
    </row>
    <row r="324" spans="1:10" s="4" customFormat="1" ht="16.5" customHeight="1">
      <c r="A324" s="34" t="s">
        <v>49</v>
      </c>
      <c r="B324" s="23" t="s">
        <v>65</v>
      </c>
      <c r="C324" s="19">
        <v>272515</v>
      </c>
      <c r="D324" s="54"/>
      <c r="J324" s="54"/>
    </row>
    <row r="325" spans="1:10" s="4" customFormat="1" ht="16.5" customHeight="1">
      <c r="A325" s="34" t="s">
        <v>48</v>
      </c>
      <c r="B325" s="23" t="s">
        <v>202</v>
      </c>
      <c r="C325" s="19">
        <v>108000</v>
      </c>
      <c r="D325" s="54"/>
      <c r="J325" s="54"/>
    </row>
    <row r="326" spans="1:10" s="4" customFormat="1" ht="16.5" customHeight="1">
      <c r="A326" s="34" t="s">
        <v>108</v>
      </c>
      <c r="B326" s="23" t="s">
        <v>68</v>
      </c>
      <c r="C326" s="19">
        <v>10580275</v>
      </c>
      <c r="D326" s="54"/>
      <c r="J326" s="54"/>
    </row>
    <row r="327" spans="1:10" s="4" customFormat="1" ht="15.75" customHeight="1">
      <c r="A327" s="34" t="s">
        <v>61</v>
      </c>
      <c r="B327" s="23" t="s">
        <v>131</v>
      </c>
      <c r="C327" s="19">
        <v>227390</v>
      </c>
      <c r="D327" s="54"/>
      <c r="J327" s="54"/>
    </row>
    <row r="328" spans="1:10" s="4" customFormat="1" ht="15.75" customHeight="1">
      <c r="A328" s="48" t="s">
        <v>62</v>
      </c>
      <c r="B328" s="33" t="s">
        <v>8</v>
      </c>
      <c r="C328" s="22">
        <f>SUM(C324:C327)</f>
        <v>11188180</v>
      </c>
      <c r="D328" s="54"/>
      <c r="J328" s="54"/>
    </row>
    <row r="329" spans="1:10" s="4" customFormat="1" ht="20.100000000000001" customHeight="1">
      <c r="A329" s="122" t="s">
        <v>69</v>
      </c>
      <c r="B329" s="123"/>
      <c r="C329" s="45">
        <f>C322+C323+C328</f>
        <v>15480000</v>
      </c>
      <c r="D329" s="54"/>
      <c r="J329" s="54">
        <v>15480000</v>
      </c>
    </row>
    <row r="330" spans="1:10" s="4" customFormat="1" ht="20.100000000000001" customHeight="1">
      <c r="A330" s="61"/>
      <c r="B330" s="61"/>
      <c r="C330" s="69"/>
      <c r="D330" s="54"/>
      <c r="J330" s="54"/>
    </row>
    <row r="331" spans="1:10" s="4" customFormat="1" ht="15.75" customHeight="1">
      <c r="A331" s="127" t="s">
        <v>145</v>
      </c>
      <c r="B331" s="128" t="s">
        <v>176</v>
      </c>
      <c r="C331" s="126" t="s">
        <v>9</v>
      </c>
      <c r="D331" s="54"/>
      <c r="J331" s="54"/>
    </row>
    <row r="332" spans="1:10" s="4" customFormat="1" ht="15.75" customHeight="1">
      <c r="A332" s="127"/>
      <c r="B332" s="128"/>
      <c r="C332" s="126"/>
      <c r="D332" s="54"/>
      <c r="J332" s="54"/>
    </row>
    <row r="333" spans="1:10" s="4" customFormat="1" ht="15.75" customHeight="1">
      <c r="A333" s="127"/>
      <c r="B333" s="128"/>
      <c r="C333" s="129"/>
      <c r="D333" s="54"/>
      <c r="J333" s="54"/>
    </row>
    <row r="334" spans="1:10" s="4" customFormat="1" ht="21" customHeight="1">
      <c r="A334" s="124" t="s">
        <v>28</v>
      </c>
      <c r="B334" s="125"/>
      <c r="C334" s="154"/>
      <c r="D334" s="54"/>
      <c r="J334" s="54"/>
    </row>
    <row r="335" spans="1:10" s="4" customFormat="1" ht="15.75" customHeight="1">
      <c r="A335" s="89" t="s">
        <v>57</v>
      </c>
      <c r="B335" s="89" t="s">
        <v>58</v>
      </c>
      <c r="C335" s="120">
        <v>6770175</v>
      </c>
      <c r="D335" s="54"/>
      <c r="J335" s="54"/>
    </row>
    <row r="336" spans="1:10" s="4" customFormat="1" ht="15.75" customHeight="1">
      <c r="A336" s="89" t="s">
        <v>47</v>
      </c>
      <c r="B336" s="23" t="s">
        <v>131</v>
      </c>
      <c r="C336" s="119">
        <v>1827943</v>
      </c>
      <c r="D336" s="54"/>
      <c r="J336" s="54"/>
    </row>
    <row r="337" spans="1:10" s="4" customFormat="1" ht="15.75" customHeight="1">
      <c r="A337" s="48" t="s">
        <v>62</v>
      </c>
      <c r="B337" s="33" t="s">
        <v>8</v>
      </c>
      <c r="C337" s="121">
        <f>SUM(C335:C336)</f>
        <v>8598118</v>
      </c>
      <c r="D337" s="54"/>
      <c r="J337" s="54"/>
    </row>
    <row r="338" spans="1:10" s="12" customFormat="1" ht="20.100000000000001" customHeight="1">
      <c r="A338" s="122" t="s">
        <v>69</v>
      </c>
      <c r="B338" s="123"/>
      <c r="C338" s="71">
        <f>SUM(C335:C336)</f>
        <v>8598118</v>
      </c>
      <c r="J338" s="44">
        <v>8598118</v>
      </c>
    </row>
    <row r="339" spans="1:10" s="12" customFormat="1" ht="18">
      <c r="A339" s="140"/>
      <c r="B339" s="141"/>
      <c r="C339" s="142"/>
      <c r="J339" s="44"/>
    </row>
    <row r="340" spans="1:10" ht="14.25" customHeight="1">
      <c r="A340" s="127" t="s">
        <v>145</v>
      </c>
      <c r="B340" s="150" t="s">
        <v>199</v>
      </c>
      <c r="C340" s="126" t="s">
        <v>9</v>
      </c>
      <c r="D340" s="70"/>
      <c r="I340" s="1">
        <f>SUM(I6:I339)</f>
        <v>217460492</v>
      </c>
      <c r="J340" s="18"/>
    </row>
    <row r="341" spans="1:10" ht="14.25">
      <c r="A341" s="127"/>
      <c r="B341" s="150"/>
      <c r="C341" s="151"/>
      <c r="J341" s="18"/>
    </row>
    <row r="342" spans="1:10" ht="14.25">
      <c r="A342" s="127"/>
      <c r="B342" s="150"/>
      <c r="C342" s="151"/>
      <c r="J342" s="18">
        <f>SUM(J10:J341)</f>
        <v>217460492</v>
      </c>
    </row>
    <row r="343" spans="1:10" ht="20.100000000000001" customHeight="1">
      <c r="A343" s="47" t="s">
        <v>94</v>
      </c>
      <c r="B343" s="51" t="s">
        <v>114</v>
      </c>
      <c r="C343" s="49">
        <f>C146</f>
        <v>54800041</v>
      </c>
    </row>
    <row r="344" spans="1:10" ht="20.100000000000001" customHeight="1">
      <c r="A344" s="47" t="s">
        <v>96</v>
      </c>
      <c r="B344" s="47" t="s">
        <v>115</v>
      </c>
      <c r="C344" s="49">
        <f>C153+C179+C215+C194+C319</f>
        <v>27725295</v>
      </c>
    </row>
    <row r="345" spans="1:10" ht="20.100000000000001" customHeight="1">
      <c r="A345" s="47" t="s">
        <v>209</v>
      </c>
      <c r="B345" s="47" t="s">
        <v>210</v>
      </c>
      <c r="C345" s="49">
        <f>C50</f>
        <v>2999984</v>
      </c>
    </row>
    <row r="346" spans="1:10" ht="20.100000000000001" customHeight="1">
      <c r="A346" s="47" t="s">
        <v>113</v>
      </c>
      <c r="B346" s="52" t="s">
        <v>116</v>
      </c>
      <c r="C346" s="49">
        <f>C132+C133</f>
        <v>70960000</v>
      </c>
    </row>
    <row r="347" spans="1:10" ht="20.100000000000001" customHeight="1">
      <c r="A347" s="47" t="s">
        <v>43</v>
      </c>
      <c r="B347" s="52" t="s">
        <v>80</v>
      </c>
      <c r="C347" s="49">
        <f>C10+C35+C95</f>
        <v>14374919</v>
      </c>
    </row>
    <row r="348" spans="1:10" ht="20.100000000000001" customHeight="1">
      <c r="A348" s="47" t="s">
        <v>82</v>
      </c>
      <c r="B348" s="47" t="s">
        <v>83</v>
      </c>
      <c r="C348" s="49">
        <f>C97</f>
        <v>25000</v>
      </c>
    </row>
    <row r="349" spans="1:10" ht="20.100000000000001" customHeight="1">
      <c r="A349" s="47" t="s">
        <v>85</v>
      </c>
      <c r="B349" s="47" t="s">
        <v>117</v>
      </c>
      <c r="C349" s="49">
        <f>C122</f>
        <v>47578453</v>
      </c>
    </row>
    <row r="350" spans="1:10" ht="24.95" customHeight="1">
      <c r="A350" s="152" t="s">
        <v>0</v>
      </c>
      <c r="B350" s="153"/>
      <c r="C350" s="49">
        <f>SUM(C343:C349)</f>
        <v>218463692</v>
      </c>
    </row>
    <row r="351" spans="1:10">
      <c r="B351" s="42"/>
      <c r="C351" s="43"/>
    </row>
    <row r="352" spans="1:10" ht="14.25" customHeight="1">
      <c r="A352" s="127" t="s">
        <v>145</v>
      </c>
      <c r="B352" s="150" t="s">
        <v>200</v>
      </c>
      <c r="C352" s="128" t="s">
        <v>9</v>
      </c>
    </row>
    <row r="353" spans="1:3" ht="16.5" customHeight="1">
      <c r="A353" s="127"/>
      <c r="B353" s="150"/>
      <c r="C353" s="151"/>
    </row>
    <row r="354" spans="1:3" ht="16.5" customHeight="1">
      <c r="A354" s="127"/>
      <c r="B354" s="150"/>
      <c r="C354" s="151"/>
    </row>
    <row r="355" spans="1:3" s="27" customFormat="1" ht="20.100000000000001" customHeight="1">
      <c r="A355" s="47" t="s">
        <v>52</v>
      </c>
      <c r="B355" s="53" t="s">
        <v>5</v>
      </c>
      <c r="C355" s="49">
        <f>C14+C54+C156+C217+C243+C257+C271+C307+C322</f>
        <v>41940738</v>
      </c>
    </row>
    <row r="356" spans="1:3" s="27" customFormat="1" ht="20.100000000000001" customHeight="1">
      <c r="A356" s="47" t="s">
        <v>63</v>
      </c>
      <c r="B356" s="53" t="s">
        <v>6</v>
      </c>
      <c r="C356" s="49">
        <f>C15+C55+C157+C218+C244+C258+C272+C308+C323</f>
        <v>7298243</v>
      </c>
    </row>
    <row r="357" spans="1:3" s="27" customFormat="1" ht="20.100000000000001" customHeight="1">
      <c r="A357" s="47" t="s">
        <v>62</v>
      </c>
      <c r="B357" s="53" t="s">
        <v>2</v>
      </c>
      <c r="C357" s="49">
        <f>C21+C59+C75+C105+C114+C163+C172+C185+C221+C250+C264+C275+C286+C300+C312+C328+C38+C337</f>
        <v>54531928</v>
      </c>
    </row>
    <row r="358" spans="1:3" s="27" customFormat="1" ht="20.100000000000001" customHeight="1">
      <c r="A358" s="47" t="s">
        <v>51</v>
      </c>
      <c r="B358" s="53" t="s">
        <v>22</v>
      </c>
      <c r="C358" s="49">
        <f>C41+C65</f>
        <v>7670000</v>
      </c>
    </row>
    <row r="359" spans="1:3" s="27" customFormat="1" ht="20.100000000000001" customHeight="1">
      <c r="A359" s="47" t="s">
        <v>110</v>
      </c>
      <c r="B359" s="53" t="s">
        <v>13</v>
      </c>
      <c r="C359" s="49">
        <f>C166+C206+C236</f>
        <v>11436100</v>
      </c>
    </row>
    <row r="360" spans="1:3" s="27" customFormat="1" ht="20.100000000000001" customHeight="1">
      <c r="A360" s="47" t="s">
        <v>70</v>
      </c>
      <c r="B360" s="53" t="s">
        <v>14</v>
      </c>
      <c r="C360" s="49">
        <f>C85</f>
        <v>2500000</v>
      </c>
    </row>
    <row r="361" spans="1:3" s="27" customFormat="1" ht="20.100000000000001" customHeight="1">
      <c r="A361" s="47" t="s">
        <v>111</v>
      </c>
      <c r="B361" s="53" t="s">
        <v>138</v>
      </c>
      <c r="C361" s="49">
        <f>C199</f>
        <v>67723374</v>
      </c>
    </row>
    <row r="362" spans="1:3" s="27" customFormat="1" ht="20.100000000000001" customHeight="1">
      <c r="A362" s="47" t="s">
        <v>112</v>
      </c>
      <c r="B362" s="53" t="s">
        <v>34</v>
      </c>
      <c r="C362" s="49">
        <f>C26+C42</f>
        <v>20314472</v>
      </c>
    </row>
    <row r="363" spans="1:3" s="27" customFormat="1" ht="20.100000000000001" customHeight="1">
      <c r="A363" s="47" t="s">
        <v>50</v>
      </c>
      <c r="B363" s="53" t="s">
        <v>168</v>
      </c>
      <c r="C363" s="49">
        <f>C24+C62+C224+C289</f>
        <v>5048837</v>
      </c>
    </row>
    <row r="364" spans="1:3" ht="24.95" customHeight="1">
      <c r="A364" s="148" t="s">
        <v>15</v>
      </c>
      <c r="B364" s="149"/>
      <c r="C364" s="71">
        <f>SUM(C355:C363)</f>
        <v>218463692</v>
      </c>
    </row>
    <row r="365" spans="1:3" ht="24.95" customHeight="1">
      <c r="A365" s="68"/>
      <c r="B365" s="68"/>
      <c r="C365" s="69"/>
    </row>
    <row r="366" spans="1:3" ht="24.95" customHeight="1">
      <c r="A366" s="68"/>
      <c r="B366" s="68"/>
      <c r="C366" s="69"/>
    </row>
    <row r="367" spans="1:3" ht="15.75" customHeight="1">
      <c r="A367" s="1"/>
      <c r="B367" s="1"/>
      <c r="C367" s="1"/>
    </row>
    <row r="368" spans="1:3" ht="15.75" customHeight="1">
      <c r="A368" s="1"/>
      <c r="B368" s="1"/>
      <c r="C368" s="1"/>
    </row>
    <row r="369" spans="1:3" ht="15.75" customHeight="1">
      <c r="A369" s="1"/>
      <c r="B369" s="1"/>
      <c r="C369" s="1"/>
    </row>
    <row r="370" spans="1:3" ht="20.25" customHeight="1">
      <c r="A370" s="1"/>
      <c r="B370" s="1"/>
      <c r="C370" s="1"/>
    </row>
    <row r="371" spans="1:3" ht="15.75" customHeight="1">
      <c r="A371" s="1"/>
      <c r="B371" s="1"/>
      <c r="C371" s="1"/>
    </row>
    <row r="372" spans="1:3" ht="15.75" customHeight="1">
      <c r="A372" s="1"/>
      <c r="B372" s="1"/>
      <c r="C372" s="1"/>
    </row>
    <row r="373" spans="1:3" ht="15.75" customHeight="1">
      <c r="A373" s="1"/>
      <c r="B373" s="1"/>
      <c r="C373" s="1"/>
    </row>
    <row r="374" spans="1:3" ht="15.75" customHeight="1">
      <c r="A374" s="1"/>
      <c r="B374" s="1"/>
      <c r="C374" s="1"/>
    </row>
    <row r="375" spans="1:3" ht="24.95" customHeight="1">
      <c r="A375" s="1"/>
      <c r="B375" s="1"/>
      <c r="C375" s="1"/>
    </row>
    <row r="376" spans="1:3" ht="15.75" customHeight="1">
      <c r="A376" s="1"/>
      <c r="B376" s="1"/>
      <c r="C376" s="1"/>
    </row>
    <row r="377" spans="1:3" ht="15.75" customHeight="1">
      <c r="A377" s="1"/>
      <c r="B377" s="1"/>
      <c r="C377" s="1"/>
    </row>
    <row r="378" spans="1:3" ht="15.75" customHeight="1">
      <c r="A378" s="1"/>
      <c r="B378" s="1"/>
      <c r="C378" s="1"/>
    </row>
    <row r="379" spans="1:3" ht="19.5" customHeight="1">
      <c r="A379" s="1"/>
      <c r="B379" s="1"/>
      <c r="C379" s="1"/>
    </row>
    <row r="380" spans="1:3" ht="15.75" customHeight="1">
      <c r="A380" s="1"/>
      <c r="B380" s="1"/>
      <c r="C380" s="1"/>
    </row>
    <row r="381" spans="1:3" ht="15.75" customHeight="1">
      <c r="A381" s="1"/>
      <c r="B381" s="1"/>
      <c r="C381" s="1"/>
    </row>
    <row r="382" spans="1:3" ht="15.75" customHeight="1">
      <c r="A382" s="1"/>
      <c r="B382" s="1"/>
      <c r="C382" s="1"/>
    </row>
    <row r="383" spans="1:3" ht="20.25" customHeight="1">
      <c r="A383" s="1"/>
      <c r="B383" s="1"/>
      <c r="C383" s="1"/>
    </row>
    <row r="385" spans="3:4">
      <c r="C385" s="44"/>
      <c r="D385" s="18" t="e">
        <f>C385-#REF!</f>
        <v>#REF!</v>
      </c>
    </row>
    <row r="386" spans="3:4">
      <c r="C386" s="44"/>
    </row>
    <row r="387" spans="3:4" ht="15.75" customHeight="1"/>
  </sheetData>
  <mergeCells count="151">
    <mergeCell ref="A306:C306"/>
    <mergeCell ref="A318:C318"/>
    <mergeCell ref="B315:B317"/>
    <mergeCell ref="C315:C317"/>
    <mergeCell ref="A352:A354"/>
    <mergeCell ref="A1:C1"/>
    <mergeCell ref="A2:C2"/>
    <mergeCell ref="A3:C3"/>
    <mergeCell ref="A5:C5"/>
    <mergeCell ref="A295:C295"/>
    <mergeCell ref="A256:C256"/>
    <mergeCell ref="A267:A269"/>
    <mergeCell ref="A194:B194"/>
    <mergeCell ref="A270:C270"/>
    <mergeCell ref="A281:C281"/>
    <mergeCell ref="A178:C178"/>
    <mergeCell ref="A181:C181"/>
    <mergeCell ref="A278:A280"/>
    <mergeCell ref="B253:B255"/>
    <mergeCell ref="C253:C255"/>
    <mergeCell ref="C278:C280"/>
    <mergeCell ref="A276:B276"/>
    <mergeCell ref="B267:B269"/>
    <mergeCell ref="C267:C269"/>
    <mergeCell ref="B239:B241"/>
    <mergeCell ref="A251:B251"/>
    <mergeCell ref="A253:A255"/>
    <mergeCell ref="A128:C128"/>
    <mergeCell ref="A139:C139"/>
    <mergeCell ref="A152:C152"/>
    <mergeCell ref="A155:C155"/>
    <mergeCell ref="A265:B265"/>
    <mergeCell ref="A209:A211"/>
    <mergeCell ref="A239:A241"/>
    <mergeCell ref="A225:B225"/>
    <mergeCell ref="A227:A229"/>
    <mergeCell ref="A237:B237"/>
    <mergeCell ref="A180:B180"/>
    <mergeCell ref="B188:B190"/>
    <mergeCell ref="C188:C190"/>
    <mergeCell ref="A186:B186"/>
    <mergeCell ref="A188:A190"/>
    <mergeCell ref="B227:B229"/>
    <mergeCell ref="C227:C229"/>
    <mergeCell ref="A111:C111"/>
    <mergeCell ref="A120:C120"/>
    <mergeCell ref="A106:B106"/>
    <mergeCell ref="A147:B147"/>
    <mergeCell ref="A132:B132"/>
    <mergeCell ref="A146:B146"/>
    <mergeCell ref="A108:A110"/>
    <mergeCell ref="A115:B115"/>
    <mergeCell ref="B108:B110"/>
    <mergeCell ref="C108:C110"/>
    <mergeCell ref="B125:B127"/>
    <mergeCell ref="A123:B123"/>
    <mergeCell ref="B117:B119"/>
    <mergeCell ref="A134:B134"/>
    <mergeCell ref="A136:A138"/>
    <mergeCell ref="B136:B138"/>
    <mergeCell ref="C136:C138"/>
    <mergeCell ref="C125:C127"/>
    <mergeCell ref="A117:A119"/>
    <mergeCell ref="C117:C119"/>
    <mergeCell ref="A125:A127"/>
    <mergeCell ref="A9:C9"/>
    <mergeCell ref="A12:C12"/>
    <mergeCell ref="A32:C32"/>
    <mergeCell ref="A37:C37"/>
    <mergeCell ref="A43:B43"/>
    <mergeCell ref="B6:B8"/>
    <mergeCell ref="C6:C8"/>
    <mergeCell ref="A29:A31"/>
    <mergeCell ref="B29:B31"/>
    <mergeCell ref="C29:C31"/>
    <mergeCell ref="A36:B36"/>
    <mergeCell ref="A6:A8"/>
    <mergeCell ref="A11:B11"/>
    <mergeCell ref="A27:B27"/>
    <mergeCell ref="A364:B364"/>
    <mergeCell ref="A290:B290"/>
    <mergeCell ref="B352:B354"/>
    <mergeCell ref="C352:C354"/>
    <mergeCell ref="B340:B342"/>
    <mergeCell ref="C340:C342"/>
    <mergeCell ref="A350:B350"/>
    <mergeCell ref="A313:B313"/>
    <mergeCell ref="A340:A342"/>
    <mergeCell ref="B303:B305"/>
    <mergeCell ref="C303:C305"/>
    <mergeCell ref="A301:B301"/>
    <mergeCell ref="A303:A305"/>
    <mergeCell ref="B292:B294"/>
    <mergeCell ref="C292:C294"/>
    <mergeCell ref="A331:A333"/>
    <mergeCell ref="B331:B333"/>
    <mergeCell ref="C331:C333"/>
    <mergeCell ref="A338:B338"/>
    <mergeCell ref="A315:A317"/>
    <mergeCell ref="A329:B329"/>
    <mergeCell ref="A339:C339"/>
    <mergeCell ref="A292:A294"/>
    <mergeCell ref="A334:C334"/>
    <mergeCell ref="B45:B47"/>
    <mergeCell ref="C45:C47"/>
    <mergeCell ref="B68:B70"/>
    <mergeCell ref="C68:C70"/>
    <mergeCell ref="A66:B66"/>
    <mergeCell ref="A68:A70"/>
    <mergeCell ref="B88:B90"/>
    <mergeCell ref="C88:C90"/>
    <mergeCell ref="B107:C107"/>
    <mergeCell ref="A86:B86"/>
    <mergeCell ref="A88:A90"/>
    <mergeCell ref="B78:B80"/>
    <mergeCell ref="C78:C80"/>
    <mergeCell ref="A78:A80"/>
    <mergeCell ref="A51:C51"/>
    <mergeCell ref="A45:A47"/>
    <mergeCell ref="A71:C71"/>
    <mergeCell ref="A81:C81"/>
    <mergeCell ref="A91:C91"/>
    <mergeCell ref="A76:B76"/>
    <mergeCell ref="A98:B98"/>
    <mergeCell ref="A99:C99"/>
    <mergeCell ref="A48:C48"/>
    <mergeCell ref="A50:B50"/>
    <mergeCell ref="A320:B320"/>
    <mergeCell ref="A321:C321"/>
    <mergeCell ref="C239:C241"/>
    <mergeCell ref="A207:B207"/>
    <mergeCell ref="A216:C216"/>
    <mergeCell ref="A149:A151"/>
    <mergeCell ref="B149:B151"/>
    <mergeCell ref="C149:C151"/>
    <mergeCell ref="B175:B177"/>
    <mergeCell ref="C175:C177"/>
    <mergeCell ref="A173:B173"/>
    <mergeCell ref="A175:A177"/>
    <mergeCell ref="A167:B167"/>
    <mergeCell ref="A154:B154"/>
    <mergeCell ref="A165:C165"/>
    <mergeCell ref="A215:B215"/>
    <mergeCell ref="B209:B211"/>
    <mergeCell ref="A191:C191"/>
    <mergeCell ref="A195:C195"/>
    <mergeCell ref="A212:C212"/>
    <mergeCell ref="B278:B280"/>
    <mergeCell ref="C209:C211"/>
    <mergeCell ref="A230:C230"/>
    <mergeCell ref="A242:C242"/>
  </mergeCells>
  <printOptions horizontalCentered="1"/>
  <pageMargins left="0.15748031496062992" right="0.19685039370078741" top="0.39370078740157483" bottom="0.51181102362204722" header="0.23622047244094491" footer="0.23622047244094491"/>
  <pageSetup paperSize="9" scale="97" orientation="portrait" r:id="rId1"/>
  <headerFooter>
    <oddFooter>&amp;C&amp;P</oddFooter>
  </headerFooter>
  <rowBreaks count="8" manualBreakCount="8">
    <brk id="43" max="16383" man="1"/>
    <brk id="86" max="16383" man="1"/>
    <brk id="134" max="16383" man="1"/>
    <brk id="173" max="16383" man="1"/>
    <brk id="207" max="16383" man="1"/>
    <brk id="251" max="16383" man="1"/>
    <brk id="301" max="16383" man="1"/>
    <brk id="3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B12" sqref="B12"/>
    </sheetView>
  </sheetViews>
  <sheetFormatPr defaultRowHeight="12.75"/>
  <cols>
    <col min="2" max="2" width="71.7109375" customWidth="1"/>
    <col min="3" max="3" width="16.7109375" customWidth="1"/>
  </cols>
  <sheetData>
    <row r="1" spans="1:3">
      <c r="A1" s="127" t="s">
        <v>145</v>
      </c>
      <c r="B1" s="128" t="s">
        <v>133</v>
      </c>
      <c r="C1" s="128" t="s">
        <v>9</v>
      </c>
    </row>
    <row r="2" spans="1:3">
      <c r="A2" s="127"/>
      <c r="B2" s="128"/>
      <c r="C2" s="128"/>
    </row>
    <row r="3" spans="1:3">
      <c r="A3" s="127"/>
      <c r="B3" s="128"/>
      <c r="C3" s="129"/>
    </row>
    <row r="4" spans="1:3" ht="18">
      <c r="A4" s="155" t="s">
        <v>27</v>
      </c>
      <c r="B4" s="155"/>
      <c r="C4" s="155"/>
    </row>
    <row r="5" spans="1:3" ht="14.25">
      <c r="A5" s="48" t="s">
        <v>96</v>
      </c>
      <c r="B5" s="33" t="s">
        <v>97</v>
      </c>
      <c r="C5" s="24">
        <v>4899600</v>
      </c>
    </row>
    <row r="6" spans="1:3" ht="15.75">
      <c r="A6" s="122" t="s">
        <v>76</v>
      </c>
      <c r="B6" s="123"/>
      <c r="C6" s="50">
        <f>C5</f>
        <v>4899600</v>
      </c>
    </row>
    <row r="7" spans="1:3" ht="18">
      <c r="A7" s="140" t="s">
        <v>28</v>
      </c>
      <c r="B7" s="141"/>
      <c r="C7" s="142"/>
    </row>
    <row r="8" spans="1:3" ht="14.25">
      <c r="A8" s="48" t="s">
        <v>52</v>
      </c>
      <c r="B8" s="33" t="s">
        <v>5</v>
      </c>
      <c r="C8" s="22">
        <v>3280688</v>
      </c>
    </row>
    <row r="9" spans="1:3" ht="14.25">
      <c r="A9" s="48" t="s">
        <v>63</v>
      </c>
      <c r="B9" s="33" t="s">
        <v>7</v>
      </c>
      <c r="C9" s="22">
        <v>740352</v>
      </c>
    </row>
    <row r="10" spans="1:3">
      <c r="A10" s="34" t="s">
        <v>49</v>
      </c>
      <c r="B10" s="23" t="s">
        <v>65</v>
      </c>
      <c r="C10" s="19">
        <v>60000</v>
      </c>
    </row>
    <row r="11" spans="1:3">
      <c r="A11" s="34" t="s">
        <v>48</v>
      </c>
      <c r="B11" s="23" t="s">
        <v>89</v>
      </c>
      <c r="C11" s="19">
        <v>88240</v>
      </c>
    </row>
    <row r="12" spans="1:3">
      <c r="A12" s="34" t="s">
        <v>57</v>
      </c>
      <c r="B12" s="23" t="s">
        <v>68</v>
      </c>
      <c r="C12" s="19">
        <v>50000</v>
      </c>
    </row>
    <row r="13" spans="1:3">
      <c r="A13" s="34" t="s">
        <v>61</v>
      </c>
      <c r="B13" s="23" t="s">
        <v>131</v>
      </c>
      <c r="C13" s="19">
        <v>42725</v>
      </c>
    </row>
    <row r="14" spans="1:3">
      <c r="A14" s="34" t="s">
        <v>59</v>
      </c>
      <c r="B14" s="23" t="s">
        <v>98</v>
      </c>
      <c r="C14" s="19">
        <v>48686</v>
      </c>
    </row>
    <row r="15" spans="1:3" ht="14.25">
      <c r="A15" s="48" t="s">
        <v>62</v>
      </c>
      <c r="B15" s="33" t="s">
        <v>2</v>
      </c>
      <c r="C15" s="22">
        <f>SUM(C10:C14)</f>
        <v>289651</v>
      </c>
    </row>
    <row r="16" spans="1:3">
      <c r="A16" s="34" t="s">
        <v>106</v>
      </c>
      <c r="B16" s="23" t="s">
        <v>150</v>
      </c>
      <c r="C16" s="19">
        <v>253231</v>
      </c>
    </row>
    <row r="17" spans="1:3" ht="12.75" customHeight="1">
      <c r="A17" s="34" t="s">
        <v>106</v>
      </c>
      <c r="B17" s="38" t="s">
        <v>146</v>
      </c>
      <c r="C17" s="21">
        <v>335678</v>
      </c>
    </row>
    <row r="18" spans="1:3" ht="14.25">
      <c r="A18" s="48" t="s">
        <v>101</v>
      </c>
      <c r="B18" s="33" t="s">
        <v>107</v>
      </c>
      <c r="C18" s="22">
        <f>SUM(C16:C17)</f>
        <v>588909</v>
      </c>
    </row>
    <row r="19" spans="1:3" ht="14.25">
      <c r="A19" s="130" t="s">
        <v>24</v>
      </c>
      <c r="B19" s="131"/>
      <c r="C19" s="32">
        <f>C8+C9+C15+C18</f>
        <v>4899600</v>
      </c>
    </row>
  </sheetData>
  <mergeCells count="7">
    <mergeCell ref="A19:B19"/>
    <mergeCell ref="A1:A3"/>
    <mergeCell ref="B1:B3"/>
    <mergeCell ref="C1:C3"/>
    <mergeCell ref="A4:C4"/>
    <mergeCell ref="A6:B6"/>
    <mergeCell ref="A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2018 évi költségvetés</vt:lpstr>
      <vt:lpstr>Védőnő</vt:lpstr>
      <vt:lpstr>'2018 évi költségvetés'!Nyomtatási_terület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2020-02-06T11:58:22Z</cp:lastPrinted>
  <dcterms:created xsi:type="dcterms:W3CDTF">2001-11-26T10:13:34Z</dcterms:created>
  <dcterms:modified xsi:type="dcterms:W3CDTF">2020-02-18T09:58:33Z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