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9.1. sz. mell." sheetId="1" r:id="rId1"/>
  </sheets>
  <externalReferences>
    <externalReference r:id="rId2"/>
  </externalReferences>
  <definedNames>
    <definedName name="Print_Area" localSheetId="0">'9.1. sz. mell.'!$A$1:$C$158</definedName>
    <definedName name="Print_Titles" localSheetId="0">'9.1. sz. mell.'!$1:$6</definedName>
  </definedNames>
  <calcPr calcId="124519"/>
</workbook>
</file>

<file path=xl/calcChain.xml><?xml version="1.0" encoding="utf-8"?>
<calcChain xmlns="http://schemas.openxmlformats.org/spreadsheetml/2006/main">
  <c r="F158" i="1"/>
  <c r="D158"/>
  <c r="F157"/>
  <c r="D157"/>
  <c r="F156"/>
  <c r="D156"/>
  <c r="D155"/>
  <c r="D154"/>
  <c r="D153"/>
  <c r="E153" s="1"/>
  <c r="E152"/>
  <c r="D152"/>
  <c r="F152" s="1"/>
  <c r="D151"/>
  <c r="E151" s="1"/>
  <c r="E150"/>
  <c r="D150"/>
  <c r="F150" s="1"/>
  <c r="D149"/>
  <c r="E149" s="1"/>
  <c r="E148"/>
  <c r="D148"/>
  <c r="F148" s="1"/>
  <c r="D147"/>
  <c r="E147" s="1"/>
  <c r="D146"/>
  <c r="C146"/>
  <c r="F146" s="1"/>
  <c r="E145"/>
  <c r="D145"/>
  <c r="F145" s="1"/>
  <c r="D144"/>
  <c r="E144" s="1"/>
  <c r="E143"/>
  <c r="D143"/>
  <c r="F143" s="1"/>
  <c r="D142"/>
  <c r="E142" s="1"/>
  <c r="E141"/>
  <c r="D141"/>
  <c r="F141" s="1"/>
  <c r="D140"/>
  <c r="F140" s="1"/>
  <c r="C140"/>
  <c r="E140" s="1"/>
  <c r="D139"/>
  <c r="E139" s="1"/>
  <c r="E138"/>
  <c r="D138"/>
  <c r="F138" s="1"/>
  <c r="D137"/>
  <c r="E137" s="1"/>
  <c r="E136"/>
  <c r="D136"/>
  <c r="F136" s="1"/>
  <c r="D135"/>
  <c r="E135" s="1"/>
  <c r="E134"/>
  <c r="D134"/>
  <c r="F134" s="1"/>
  <c r="D133"/>
  <c r="F133" s="1"/>
  <c r="C133"/>
  <c r="E133" s="1"/>
  <c r="D132"/>
  <c r="E132" s="1"/>
  <c r="E131"/>
  <c r="D131"/>
  <c r="F131" s="1"/>
  <c r="D130"/>
  <c r="F130" s="1"/>
  <c r="C130"/>
  <c r="E130" s="1"/>
  <c r="D129"/>
  <c r="F129" s="1"/>
  <c r="C129"/>
  <c r="C154" s="1"/>
  <c r="D128"/>
  <c r="D127"/>
  <c r="F127" s="1"/>
  <c r="C127"/>
  <c r="E127" s="1"/>
  <c r="D126"/>
  <c r="E126" s="1"/>
  <c r="E125"/>
  <c r="D125"/>
  <c r="F125" s="1"/>
  <c r="D124"/>
  <c r="E124" s="1"/>
  <c r="E123"/>
  <c r="D123"/>
  <c r="F123" s="1"/>
  <c r="D122"/>
  <c r="E122" s="1"/>
  <c r="E121"/>
  <c r="D121"/>
  <c r="F121" s="1"/>
  <c r="D120"/>
  <c r="E120" s="1"/>
  <c r="D119"/>
  <c r="C119"/>
  <c r="F119" s="1"/>
  <c r="D118"/>
  <c r="C118"/>
  <c r="F118" s="1"/>
  <c r="D117"/>
  <c r="C117"/>
  <c r="F117" s="1"/>
  <c r="D116"/>
  <c r="C116"/>
  <c r="F116" s="1"/>
  <c r="D115"/>
  <c r="C115"/>
  <c r="F115" s="1"/>
  <c r="D114"/>
  <c r="C114"/>
  <c r="F114" s="1"/>
  <c r="D113"/>
  <c r="C113"/>
  <c r="F113" s="1"/>
  <c r="D112"/>
  <c r="C112"/>
  <c r="F112" s="1"/>
  <c r="D111"/>
  <c r="C111"/>
  <c r="F111" s="1"/>
  <c r="D110"/>
  <c r="C110"/>
  <c r="F110" s="1"/>
  <c r="E109"/>
  <c r="D109"/>
  <c r="F109" s="1"/>
  <c r="D108"/>
  <c r="E108" s="1"/>
  <c r="E107"/>
  <c r="D107"/>
  <c r="F107" s="1"/>
  <c r="D106"/>
  <c r="E106" s="1"/>
  <c r="D105"/>
  <c r="C105"/>
  <c r="F105" s="1"/>
  <c r="E104"/>
  <c r="D104"/>
  <c r="F104" s="1"/>
  <c r="D103"/>
  <c r="E103" s="1"/>
  <c r="E102"/>
  <c r="D102"/>
  <c r="F102" s="1"/>
  <c r="D101"/>
  <c r="E101" s="1"/>
  <c r="E100"/>
  <c r="D100"/>
  <c r="F100" s="1"/>
  <c r="D99"/>
  <c r="F99" s="1"/>
  <c r="C99"/>
  <c r="E99" s="1"/>
  <c r="D98"/>
  <c r="F98" s="1"/>
  <c r="C98"/>
  <c r="E98" s="1"/>
  <c r="D97"/>
  <c r="F97" s="1"/>
  <c r="C97"/>
  <c r="E97" s="1"/>
  <c r="D96"/>
  <c r="F96" s="1"/>
  <c r="C96"/>
  <c r="E96" s="1"/>
  <c r="D95"/>
  <c r="F95" s="1"/>
  <c r="C95"/>
  <c r="E95" s="1"/>
  <c r="D94"/>
  <c r="F94" s="1"/>
  <c r="C94"/>
  <c r="E94" s="1"/>
  <c r="D93"/>
  <c r="F92"/>
  <c r="D92"/>
  <c r="F91"/>
  <c r="D91"/>
  <c r="D90"/>
  <c r="D89"/>
  <c r="D88"/>
  <c r="E88" s="1"/>
  <c r="E87"/>
  <c r="D87"/>
  <c r="F87" s="1"/>
  <c r="D86"/>
  <c r="E86" s="1"/>
  <c r="E85"/>
  <c r="D85"/>
  <c r="F85" s="1"/>
  <c r="D84"/>
  <c r="E84" s="1"/>
  <c r="E83"/>
  <c r="D83"/>
  <c r="F83" s="1"/>
  <c r="D82"/>
  <c r="F82" s="1"/>
  <c r="C82"/>
  <c r="E82" s="1"/>
  <c r="D81"/>
  <c r="E81" s="1"/>
  <c r="E80"/>
  <c r="D80"/>
  <c r="F80" s="1"/>
  <c r="D79"/>
  <c r="E79" s="1"/>
  <c r="D78"/>
  <c r="C78"/>
  <c r="F78" s="1"/>
  <c r="E77"/>
  <c r="D77"/>
  <c r="F77" s="1"/>
  <c r="D76"/>
  <c r="F76" s="1"/>
  <c r="C76"/>
  <c r="E76" s="1"/>
  <c r="D75"/>
  <c r="F75" s="1"/>
  <c r="C75"/>
  <c r="E75" s="1"/>
  <c r="D74"/>
  <c r="E74" s="1"/>
  <c r="E73"/>
  <c r="D73"/>
  <c r="F73" s="1"/>
  <c r="D72"/>
  <c r="E72" s="1"/>
  <c r="E71"/>
  <c r="D71"/>
  <c r="F71" s="1"/>
  <c r="D70"/>
  <c r="F70" s="1"/>
  <c r="C70"/>
  <c r="E70" s="1"/>
  <c r="D69"/>
  <c r="E69" s="1"/>
  <c r="E68"/>
  <c r="D68"/>
  <c r="F68" s="1"/>
  <c r="D67"/>
  <c r="E67" s="1"/>
  <c r="D66"/>
  <c r="C66"/>
  <c r="C89" s="1"/>
  <c r="D65"/>
  <c r="E64"/>
  <c r="D64"/>
  <c r="F64" s="1"/>
  <c r="D63"/>
  <c r="E63" s="1"/>
  <c r="E62"/>
  <c r="D62"/>
  <c r="F62" s="1"/>
  <c r="D61"/>
  <c r="E61" s="1"/>
  <c r="D60"/>
  <c r="C60"/>
  <c r="F60" s="1"/>
  <c r="E59"/>
  <c r="D59"/>
  <c r="F59" s="1"/>
  <c r="D58"/>
  <c r="E58" s="1"/>
  <c r="D57"/>
  <c r="C57"/>
  <c r="F57" s="1"/>
  <c r="E56"/>
  <c r="D56"/>
  <c r="F56" s="1"/>
  <c r="D55"/>
  <c r="D54"/>
  <c r="E54" s="1"/>
  <c r="E53"/>
  <c r="D53"/>
  <c r="F53" s="1"/>
  <c r="D52"/>
  <c r="E52" s="1"/>
  <c r="E51"/>
  <c r="D51"/>
  <c r="F51" s="1"/>
  <c r="D50"/>
  <c r="E50" s="1"/>
  <c r="D49"/>
  <c r="C49"/>
  <c r="F49" s="1"/>
  <c r="D48"/>
  <c r="C48"/>
  <c r="F48" s="1"/>
  <c r="E47"/>
  <c r="D47"/>
  <c r="F47" s="1"/>
  <c r="D46"/>
  <c r="E46" s="1"/>
  <c r="E45"/>
  <c r="D45"/>
  <c r="F45" s="1"/>
  <c r="D44"/>
  <c r="E44" s="1"/>
  <c r="D43"/>
  <c r="C43"/>
  <c r="F43" s="1"/>
  <c r="E42"/>
  <c r="D42"/>
  <c r="F42" s="1"/>
  <c r="D41"/>
  <c r="E41" s="1"/>
  <c r="D40"/>
  <c r="C40"/>
  <c r="F40" s="1"/>
  <c r="D39"/>
  <c r="C39"/>
  <c r="F39" s="1"/>
  <c r="E38"/>
  <c r="D38"/>
  <c r="F38" s="1"/>
  <c r="D37"/>
  <c r="D36"/>
  <c r="F36" s="1"/>
  <c r="C36"/>
  <c r="E36" s="1"/>
  <c r="D35"/>
  <c r="F35" s="1"/>
  <c r="C35"/>
  <c r="E35" s="1"/>
  <c r="D34"/>
  <c r="E34" s="1"/>
  <c r="E33"/>
  <c r="D33"/>
  <c r="F33" s="1"/>
  <c r="D32"/>
  <c r="E32" s="1"/>
  <c r="D31"/>
  <c r="C31"/>
  <c r="F31" s="1"/>
  <c r="D30"/>
  <c r="C30"/>
  <c r="F30" s="1"/>
  <c r="D29"/>
  <c r="D28"/>
  <c r="C28"/>
  <c r="F28" s="1"/>
  <c r="D27"/>
  <c r="C27"/>
  <c r="F27" s="1"/>
  <c r="E26"/>
  <c r="D26"/>
  <c r="F26" s="1"/>
  <c r="D25"/>
  <c r="E25" s="1"/>
  <c r="E24"/>
  <c r="D24"/>
  <c r="F24" s="1"/>
  <c r="D23"/>
  <c r="E23" s="1"/>
  <c r="D22"/>
  <c r="C22"/>
  <c r="F22" s="1"/>
  <c r="E21"/>
  <c r="D21"/>
  <c r="F21" s="1"/>
  <c r="D20"/>
  <c r="F20" s="1"/>
  <c r="C20"/>
  <c r="E20" s="1"/>
  <c r="D19"/>
  <c r="E19" s="1"/>
  <c r="E18"/>
  <c r="D18"/>
  <c r="F18" s="1"/>
  <c r="D17"/>
  <c r="E17" s="1"/>
  <c r="E16"/>
  <c r="D16"/>
  <c r="F16" s="1"/>
  <c r="D15"/>
  <c r="F15" s="1"/>
  <c r="C15"/>
  <c r="E15" s="1"/>
  <c r="D14"/>
  <c r="E14" s="1"/>
  <c r="D13"/>
  <c r="C13"/>
  <c r="F13" s="1"/>
  <c r="D12"/>
  <c r="C12"/>
  <c r="F12" s="1"/>
  <c r="E11"/>
  <c r="D11"/>
  <c r="C11"/>
  <c r="F11" s="1"/>
  <c r="E10"/>
  <c r="D10"/>
  <c r="F10" s="1"/>
  <c r="D9"/>
  <c r="E9" s="1"/>
  <c r="D8"/>
  <c r="C8"/>
  <c r="F8" s="1"/>
  <c r="E89" l="1"/>
  <c r="F89"/>
  <c r="E154"/>
  <c r="F154"/>
  <c r="F19"/>
  <c r="E22"/>
  <c r="F34"/>
  <c r="E39"/>
  <c r="E40"/>
  <c r="F41"/>
  <c r="E43"/>
  <c r="F44"/>
  <c r="F46"/>
  <c r="E48"/>
  <c r="E49"/>
  <c r="F50"/>
  <c r="F52"/>
  <c r="F54"/>
  <c r="E57"/>
  <c r="F58"/>
  <c r="E60"/>
  <c r="F61"/>
  <c r="F63"/>
  <c r="E66"/>
  <c r="F67"/>
  <c r="F69"/>
  <c r="F72"/>
  <c r="F74"/>
  <c r="E78"/>
  <c r="F79"/>
  <c r="F81"/>
  <c r="F84"/>
  <c r="F86"/>
  <c r="F88"/>
  <c r="F101"/>
  <c r="F103"/>
  <c r="E105"/>
  <c r="F106"/>
  <c r="F108"/>
  <c r="E110"/>
  <c r="E111"/>
  <c r="E112"/>
  <c r="E113"/>
  <c r="E114"/>
  <c r="E115"/>
  <c r="E116"/>
  <c r="E117"/>
  <c r="E118"/>
  <c r="E119"/>
  <c r="F120"/>
  <c r="F122"/>
  <c r="F124"/>
  <c r="F126"/>
  <c r="F132"/>
  <c r="F135"/>
  <c r="F137"/>
  <c r="F139"/>
  <c r="F142"/>
  <c r="F144"/>
  <c r="E146"/>
  <c r="F147"/>
  <c r="F149"/>
  <c r="F151"/>
  <c r="F153"/>
  <c r="E8"/>
  <c r="F9"/>
  <c r="E12"/>
  <c r="E13"/>
  <c r="F14"/>
  <c r="F17"/>
  <c r="F23"/>
  <c r="F25"/>
  <c r="E27"/>
  <c r="E28"/>
  <c r="C29"/>
  <c r="E30"/>
  <c r="E31"/>
  <c r="F32"/>
  <c r="C37"/>
  <c r="C55"/>
  <c r="F66"/>
  <c r="C93"/>
  <c r="E129"/>
  <c r="E55" l="1"/>
  <c r="F55"/>
  <c r="C128"/>
  <c r="E93"/>
  <c r="F93"/>
  <c r="E37"/>
  <c r="F37"/>
  <c r="F29"/>
  <c r="E29"/>
  <c r="C65"/>
  <c r="C155" l="1"/>
  <c r="E128"/>
  <c r="F128"/>
  <c r="C90"/>
  <c r="F65"/>
  <c r="E65"/>
  <c r="E90" l="1"/>
  <c r="F90"/>
  <c r="E155"/>
  <c r="F155"/>
</calcChain>
</file>

<file path=xl/sharedStrings.xml><?xml version="1.0" encoding="utf-8"?>
<sst xmlns="http://schemas.openxmlformats.org/spreadsheetml/2006/main" count="309" uniqueCount="270">
  <si>
    <t>Megnevezés</t>
  </si>
  <si>
    <t>Önkormányzat</t>
  </si>
  <si>
    <t>01</t>
  </si>
  <si>
    <t>Feladat megnevezése</t>
  </si>
  <si>
    <t>Összes bevétel, kiadás</t>
  </si>
  <si>
    <t>Forintban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</si>
  <si>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</si>
  <si>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</si>
  <si>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</si>
  <si>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</si>
  <si>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</si>
  <si>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</si>
  <si>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</si>
  <si>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</si>
  <si>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</si>
  <si>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</si>
  <si>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</si>
  <si>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</si>
  <si>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</si>
  <si>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</si>
  <si>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</si>
  <si>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</si>
  <si>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</si>
  <si>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</si>
  <si>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</si>
  <si>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</si>
  <si>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</si>
  <si>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</si>
  <si>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</si>
  <si>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</si>
  <si>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</si>
  <si>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</si>
  <si>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</si>
  <si>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</si>
  <si>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</si>
  <si>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</si>
  <si>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</si>
  <si>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</si>
  <si>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</si>
  <si>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</si>
  <si>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</si>
  <si>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</si>
  <si>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</si>
  <si>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</si>
  <si>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</si>
  <si>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</si>
  <si>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</si>
  <si>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</si>
  <si>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</si>
  <si>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</si>
  <si>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</si>
  <si>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</si>
  <si>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</si>
  <si>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</si>
  <si>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</si>
  <si>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</si>
  <si>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</si>
  <si>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</si>
  <si>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(4.1.1.+…+4.1.3.)</t>
  </si>
  <si>
    <t>4.1.1.</t>
  </si>
  <si>
    <t>- Vagyoni típusú adók</t>
  </si>
  <si>
    <t>4.1.2.</t>
  </si>
  <si>
    <t>Értékesítési és forgalmi adók</t>
  </si>
  <si>
    <t>4.1.3.</t>
  </si>
  <si>
    <t>Jövedelemadó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</si>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</sst>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7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Times New Roman CE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11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2" borderId="0" applyNumberFormat="0" applyBorder="0" applyAlignment="0" applyProtection="0"/>
    <xf numFmtId="0" fontId="21" fillId="6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</cellStyleXfs>
  <cellXfs count="117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  <protection locked="0"/>
    </xf>
    <xf numFmtId="3" fontId="5" fillId="0" borderId="0" xfId="0" applyNumberFormat="1" applyFont="1" applyFill="1" applyAlignment="1">
      <alignment horizontal="right" vertical="center" wrapText="1"/>
    </xf>
    <xf numFmtId="3" fontId="5" fillId="0" borderId="0" xfId="0" applyNumberFormat="1" applyFont="1" applyFill="1" applyAlignment="1">
      <alignment vertical="center" wrapText="1"/>
    </xf>
    <xf numFmtId="164" fontId="2" fillId="0" borderId="0" xfId="0" applyNumberFormat="1" applyFont="1" applyFill="1" applyAlignment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quotePrefix="1" applyFont="1" applyFill="1" applyBorder="1" applyAlignment="1" applyProtection="1">
      <alignment horizontal="right" vertical="center" indent="1"/>
    </xf>
    <xf numFmtId="3" fontId="5" fillId="0" borderId="0" xfId="0" applyNumberFormat="1" applyFont="1" applyFill="1" applyAlignment="1">
      <alignment horizontal="right" vertical="center"/>
    </xf>
    <xf numFmtId="3" fontId="7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 indent="1"/>
    </xf>
    <xf numFmtId="0" fontId="6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right" vertical="center" wrapText="1" indent="1"/>
    </xf>
    <xf numFmtId="0" fontId="0" fillId="0" borderId="0" xfId="0" applyFill="1" applyAlignment="1">
      <alignment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3" fontId="7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right" vertical="center" wrapText="1" indent="1"/>
    </xf>
    <xf numFmtId="0" fontId="7" fillId="0" borderId="10" xfId="1" applyFont="1" applyFill="1" applyBorder="1" applyAlignment="1" applyProtection="1">
      <alignment horizontal="center" vertical="center" wrapText="1"/>
    </xf>
    <xf numFmtId="0" fontId="7" fillId="0" borderId="11" xfId="1" applyFont="1" applyFill="1" applyBorder="1" applyAlignment="1" applyProtection="1">
      <alignment horizontal="left" vertical="center" wrapText="1" indent="1"/>
    </xf>
    <xf numFmtId="164" fontId="7" fillId="0" borderId="12" xfId="1" applyNumberFormat="1" applyFont="1" applyFill="1" applyBorder="1" applyAlignment="1" applyProtection="1">
      <alignment horizontal="right" vertical="center" wrapText="1" indent="1"/>
    </xf>
    <xf numFmtId="3" fontId="7" fillId="0" borderId="16" xfId="0" applyNumberFormat="1" applyFont="1" applyFill="1" applyBorder="1" applyAlignment="1">
      <alignment horizontal="right" vertical="center" wrapText="1"/>
    </xf>
    <xf numFmtId="49" fontId="5" fillId="0" borderId="17" xfId="1" applyNumberFormat="1" applyFont="1" applyFill="1" applyBorder="1" applyAlignment="1" applyProtection="1">
      <alignment horizontal="center" vertical="center" wrapText="1"/>
    </xf>
    <xf numFmtId="0" fontId="12" fillId="0" borderId="18" xfId="0" applyFont="1" applyBorder="1" applyAlignment="1" applyProtection="1">
      <alignment horizontal="left" wrapText="1" indent="1"/>
    </xf>
    <xf numFmtId="164" fontId="13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19" xfId="0" applyNumberFormat="1" applyFont="1" applyFill="1" applyBorder="1" applyAlignment="1">
      <alignment horizontal="right" vertical="center" wrapText="1"/>
    </xf>
    <xf numFmtId="0" fontId="14" fillId="0" borderId="0" xfId="0" applyFont="1" applyFill="1" applyAlignment="1">
      <alignment vertical="center" wrapText="1"/>
    </xf>
    <xf numFmtId="49" fontId="5" fillId="0" borderId="20" xfId="1" applyNumberFormat="1" applyFont="1" applyFill="1" applyBorder="1" applyAlignment="1" applyProtection="1">
      <alignment horizontal="center" vertical="center" wrapText="1"/>
    </xf>
    <xf numFmtId="0" fontId="12" fillId="0" borderId="21" xfId="0" applyFont="1" applyBorder="1" applyAlignment="1" applyProtection="1">
      <alignment horizontal="left" wrapText="1" indent="1"/>
    </xf>
    <xf numFmtId="164" fontId="13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22" xfId="0" applyNumberFormat="1" applyFont="1" applyFill="1" applyBorder="1" applyAlignment="1">
      <alignment horizontal="right" vertical="center" wrapText="1"/>
    </xf>
    <xf numFmtId="0" fontId="15" fillId="0" borderId="0" xfId="0" applyFont="1" applyFill="1" applyAlignment="1">
      <alignment vertical="center" wrapText="1"/>
    </xf>
    <xf numFmtId="49" fontId="5" fillId="0" borderId="23" xfId="1" applyNumberFormat="1" applyFont="1" applyFill="1" applyBorder="1" applyAlignment="1" applyProtection="1">
      <alignment horizontal="center" vertical="center" wrapText="1"/>
    </xf>
    <xf numFmtId="0" fontId="12" fillId="0" borderId="24" xfId="0" applyFont="1" applyBorder="1" applyAlignment="1" applyProtection="1">
      <alignment horizontal="left" wrapText="1" indent="1"/>
    </xf>
    <xf numFmtId="3" fontId="5" fillId="0" borderId="25" xfId="0" applyNumberFormat="1" applyFont="1" applyFill="1" applyBorder="1" applyAlignment="1">
      <alignment horizontal="right" vertical="center" wrapText="1"/>
    </xf>
    <xf numFmtId="0" fontId="16" fillId="0" borderId="11" xfId="0" applyFont="1" applyBorder="1" applyAlignment="1" applyProtection="1">
      <alignment horizontal="left" vertical="center" wrapText="1" indent="1"/>
    </xf>
    <xf numFmtId="164" fontId="5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2" xfId="1" applyNumberFormat="1" applyFont="1" applyFill="1" applyBorder="1" applyAlignment="1" applyProtection="1">
      <alignment horizontal="right" vertical="center" wrapText="1" indent="1"/>
    </xf>
    <xf numFmtId="164" fontId="5" fillId="0" borderId="19" xfId="1" applyNumberFormat="1" applyFont="1" applyFill="1" applyBorder="1" applyAlignment="1" applyProtection="1">
      <alignment horizontal="right" vertical="center" wrapText="1" indent="1"/>
    </xf>
    <xf numFmtId="164" fontId="5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0" xfId="0" applyFont="1" applyBorder="1" applyAlignment="1" applyProtection="1">
      <alignment horizontal="center" wrapText="1"/>
    </xf>
    <xf numFmtId="0" fontId="12" fillId="0" borderId="24" xfId="0" applyFont="1" applyBorder="1" applyAlignment="1" applyProtection="1">
      <alignment wrapText="1"/>
    </xf>
    <xf numFmtId="0" fontId="12" fillId="0" borderId="17" xfId="0" applyFont="1" applyBorder="1" applyAlignment="1" applyProtection="1">
      <alignment horizontal="center" wrapText="1"/>
    </xf>
    <xf numFmtId="0" fontId="12" fillId="0" borderId="20" xfId="0" applyFont="1" applyBorder="1" applyAlignment="1" applyProtection="1">
      <alignment horizontal="center" wrapText="1"/>
    </xf>
    <xf numFmtId="0" fontId="12" fillId="0" borderId="23" xfId="0" applyFont="1" applyBorder="1" applyAlignment="1" applyProtection="1">
      <alignment horizontal="center" wrapText="1"/>
    </xf>
    <xf numFmtId="164" fontId="7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1" xfId="0" applyFont="1" applyBorder="1" applyAlignment="1" applyProtection="1">
      <alignment wrapText="1"/>
    </xf>
    <xf numFmtId="0" fontId="16" fillId="0" borderId="28" xfId="0" applyFont="1" applyBorder="1" applyAlignment="1" applyProtection="1">
      <alignment horizontal="center" wrapText="1"/>
    </xf>
    <xf numFmtId="0" fontId="16" fillId="0" borderId="29" xfId="0" applyFont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0" fontId="7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164" fontId="7" fillId="0" borderId="31" xfId="0" applyNumberFormat="1" applyFont="1" applyFill="1" applyBorder="1" applyAlignment="1" applyProtection="1">
      <alignment horizontal="right" vertical="center" wrapText="1" indent="1"/>
    </xf>
    <xf numFmtId="0" fontId="7" fillId="0" borderId="32" xfId="1" applyFont="1" applyFill="1" applyBorder="1" applyAlignment="1" applyProtection="1">
      <alignment horizontal="center" vertical="center" wrapText="1"/>
    </xf>
    <xf numFmtId="0" fontId="7" fillId="0" borderId="8" xfId="1" applyFont="1" applyFill="1" applyBorder="1" applyAlignment="1" applyProtection="1">
      <alignment vertical="center" wrapText="1"/>
    </xf>
    <xf numFmtId="164" fontId="7" fillId="0" borderId="9" xfId="1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>
      <alignment vertical="center" wrapText="1"/>
    </xf>
    <xf numFmtId="49" fontId="5" fillId="0" borderId="33" xfId="1" applyNumberFormat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left" vertical="center" wrapText="1" indent="1"/>
    </xf>
    <xf numFmtId="164" fontId="17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1" xfId="1" applyFont="1" applyFill="1" applyBorder="1" applyAlignment="1" applyProtection="1">
      <alignment horizontal="left" vertical="center" wrapText="1" indent="1"/>
    </xf>
    <xf numFmtId="0" fontId="5" fillId="0" borderId="35" xfId="1" applyFont="1" applyFill="1" applyBorder="1" applyAlignment="1" applyProtection="1">
      <alignment horizontal="left" vertical="center" wrapText="1" indent="1"/>
    </xf>
    <xf numFmtId="0" fontId="5" fillId="0" borderId="0" xfId="1" applyFont="1" applyFill="1" applyBorder="1" applyAlignment="1" applyProtection="1">
      <alignment horizontal="left" vertical="center" wrapText="1" indent="1"/>
    </xf>
    <xf numFmtId="0" fontId="5" fillId="0" borderId="21" xfId="1" applyFont="1" applyFill="1" applyBorder="1" applyAlignment="1" applyProtection="1">
      <alignment horizontal="left" indent="6"/>
    </xf>
    <xf numFmtId="0" fontId="5" fillId="0" borderId="21" xfId="1" applyFont="1" applyFill="1" applyBorder="1" applyAlignment="1" applyProtection="1">
      <alignment horizontal="left" vertical="center" wrapText="1" indent="6"/>
    </xf>
    <xf numFmtId="49" fontId="5" fillId="0" borderId="36" xfId="1" applyNumberFormat="1" applyFont="1" applyFill="1" applyBorder="1" applyAlignment="1" applyProtection="1">
      <alignment horizontal="center" vertical="center" wrapText="1"/>
    </xf>
    <xf numFmtId="0" fontId="5" fillId="0" borderId="24" xfId="1" applyFont="1" applyFill="1" applyBorder="1" applyAlignment="1" applyProtection="1">
      <alignment horizontal="left" vertical="center" wrapText="1" indent="6"/>
    </xf>
    <xf numFmtId="49" fontId="5" fillId="0" borderId="37" xfId="1" applyNumberFormat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left" vertical="center" wrapText="1" indent="6"/>
    </xf>
    <xf numFmtId="164" fontId="17" fillId="0" borderId="38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1" applyFont="1" applyFill="1" applyBorder="1" applyAlignment="1" applyProtection="1">
      <alignment vertical="center" wrapText="1"/>
    </xf>
    <xf numFmtId="164" fontId="17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4" xfId="1" applyFont="1" applyFill="1" applyBorder="1" applyAlignment="1" applyProtection="1">
      <alignment horizontal="left" vertical="center" wrapText="1" indent="1"/>
    </xf>
    <xf numFmtId="0" fontId="12" fillId="0" borderId="24" xfId="0" applyFont="1" applyBorder="1" applyAlignment="1" applyProtection="1">
      <alignment horizontal="left" vertical="center" wrapText="1" indent="1"/>
    </xf>
    <xf numFmtId="0" fontId="12" fillId="0" borderId="21" xfId="0" applyFont="1" applyBorder="1" applyAlignment="1" applyProtection="1">
      <alignment horizontal="left" vertical="center" wrapText="1" indent="1"/>
    </xf>
    <xf numFmtId="0" fontId="5" fillId="0" borderId="18" xfId="1" applyFont="1" applyFill="1" applyBorder="1" applyAlignment="1" applyProtection="1">
      <alignment horizontal="left" vertical="center" wrapText="1" indent="6"/>
    </xf>
    <xf numFmtId="0" fontId="18" fillId="0" borderId="11" xfId="1" applyFont="1" applyFill="1" applyBorder="1" applyAlignment="1" applyProtection="1">
      <alignment horizontal="left" vertical="center" wrapText="1" indent="1"/>
    </xf>
    <xf numFmtId="0" fontId="5" fillId="0" borderId="18" xfId="1" applyFont="1" applyFill="1" applyBorder="1" applyAlignment="1" applyProtection="1">
      <alignment horizontal="left" vertical="center" wrapText="1" indent="1"/>
    </xf>
    <xf numFmtId="0" fontId="5" fillId="0" borderId="39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6" fillId="0" borderId="12" xfId="0" applyNumberFormat="1" applyFont="1" applyBorder="1" applyAlignment="1" applyProtection="1">
      <alignment horizontal="right" vertical="center" wrapText="1" indent="1"/>
    </xf>
    <xf numFmtId="164" fontId="5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49" fontId="18" fillId="0" borderId="10" xfId="1" applyNumberFormat="1" applyFont="1" applyFill="1" applyBorder="1" applyAlignment="1" applyProtection="1">
      <alignment horizontal="center" vertical="center" wrapText="1"/>
    </xf>
    <xf numFmtId="3" fontId="5" fillId="0" borderId="16" xfId="0" applyNumberFormat="1" applyFont="1" applyFill="1" applyBorder="1" applyAlignment="1">
      <alignment horizontal="right" vertical="center" wrapText="1"/>
    </xf>
    <xf numFmtId="164" fontId="20" fillId="0" borderId="12" xfId="0" quotePrefix="1" applyNumberFormat="1" applyFont="1" applyBorder="1" applyAlignment="1" applyProtection="1">
      <alignment horizontal="right" vertical="center" wrapText="1" indent="1"/>
    </xf>
    <xf numFmtId="0" fontId="16" fillId="0" borderId="28" xfId="0" applyFont="1" applyBorder="1" applyAlignment="1" applyProtection="1">
      <alignment horizontal="center" vertical="center" wrapText="1"/>
    </xf>
    <xf numFmtId="0" fontId="20" fillId="0" borderId="29" xfId="0" applyFont="1" applyBorder="1" applyAlignment="1" applyProtection="1">
      <alignment horizontal="left" vertical="center" wrapText="1" inden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10" fillId="0" borderId="10" xfId="0" applyFont="1" applyFill="1" applyBorder="1" applyAlignment="1" applyProtection="1">
      <alignment horizontal="left" vertical="center"/>
    </xf>
    <xf numFmtId="0" fontId="10" fillId="0" borderId="40" xfId="0" applyFont="1" applyFill="1" applyBorder="1" applyAlignment="1" applyProtection="1">
      <alignment vertical="center" wrapText="1"/>
    </xf>
    <xf numFmtId="3" fontId="10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1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2 2" xfId="17"/>
    <cellStyle name="Normál 3" xfId="18"/>
    <cellStyle name="Normál 3 2" xfId="19"/>
    <cellStyle name="Normál 3 2 2" xfId="2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K&#246;lts&#233;gvet&#233;si_Ad&#243;igazgat&#225;si\2018\06\Andr&#225;s\11_2018.(V.31.)%20&#246;nk.rend.-2018.%20k&#246;lts.%20rend.m&#243;d.%20mell&#233;klete-2018-m&#225;jus%203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2.1.sz.mell "/>
      <sheetName val="2.2.sz.mell ."/>
      <sheetName val="6.sz.mell."/>
      <sheetName val="7.sz.mell."/>
      <sheetName val="8.3. sz. mell."/>
      <sheetName val="9.1. sz. mell."/>
      <sheetName val="9.1.1. sz. mell. "/>
      <sheetName val="9.2. sz. mell. "/>
      <sheetName val="9.2.1. sz. mell"/>
      <sheetName val="9.2.3. sz. mell."/>
      <sheetName val="9.3. sz. mell"/>
      <sheetName val="9.3.1. sz. mell EOI"/>
      <sheetName val="9.4. sz. mell EKIK"/>
      <sheetName val="9.4.1. sz. mell EKIK"/>
      <sheetName val="9.5. sz. mell VK"/>
      <sheetName val="9.5.1. sz. mell VK "/>
      <sheetName val="9.6. sz. mell Kornisné Kp."/>
      <sheetName val="9.6.1. sz. mell Kornisné Kp. "/>
      <sheetName val="9.6.2. sz. mell Kornisné Kp."/>
      <sheetName val="9.7. sz. mell TIB  "/>
      <sheetName val="9.7.1. sz. mell TIB  "/>
      <sheetName val="int.összesítő"/>
      <sheetName val="tartalék"/>
      <sheetName val="1.sz tájékoztató t "/>
      <sheetName val="4.sz tájékoztató t "/>
      <sheetName val="6.sz tájékoztató t "/>
      <sheetName val="feladatos Önk.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C8">
            <v>1123360277</v>
          </cell>
        </row>
        <row r="9">
          <cell r="C9">
            <v>227855923</v>
          </cell>
        </row>
        <row r="10">
          <cell r="C10">
            <v>224734134</v>
          </cell>
        </row>
        <row r="11">
          <cell r="C11">
            <v>446554345</v>
          </cell>
        </row>
        <row r="12">
          <cell r="C12">
            <v>16122040</v>
          </cell>
        </row>
        <row r="13">
          <cell r="C13">
            <v>208093835</v>
          </cell>
        </row>
        <row r="15">
          <cell r="C15">
            <v>114101256</v>
          </cell>
        </row>
        <row r="20">
          <cell r="C20">
            <v>114101256</v>
          </cell>
        </row>
        <row r="21">
          <cell r="C21">
            <v>85531256</v>
          </cell>
        </row>
        <row r="22">
          <cell r="C22">
            <v>68947847</v>
          </cell>
        </row>
        <row r="27">
          <cell r="C27">
            <v>68947847</v>
          </cell>
        </row>
        <row r="28">
          <cell r="C28">
            <v>68947847</v>
          </cell>
        </row>
        <row r="29">
          <cell r="C29">
            <v>352658000</v>
          </cell>
        </row>
        <row r="30">
          <cell r="C30">
            <v>308654000</v>
          </cell>
        </row>
        <row r="31">
          <cell r="C31">
            <v>77500000</v>
          </cell>
        </row>
        <row r="32">
          <cell r="C32">
            <v>231154000</v>
          </cell>
        </row>
        <row r="34">
          <cell r="C34">
            <v>28000000</v>
          </cell>
        </row>
        <row r="35">
          <cell r="C35">
            <v>4000</v>
          </cell>
        </row>
        <row r="36">
          <cell r="C36">
            <v>16000000</v>
          </cell>
        </row>
        <row r="37">
          <cell r="C37">
            <v>26359812</v>
          </cell>
        </row>
        <row r="39">
          <cell r="C39">
            <v>14010169</v>
          </cell>
        </row>
        <row r="40">
          <cell r="C40">
            <v>3497000</v>
          </cell>
        </row>
        <row r="41">
          <cell r="C41">
            <v>430000</v>
          </cell>
        </row>
        <row r="43">
          <cell r="C43">
            <v>5715500</v>
          </cell>
        </row>
        <row r="45">
          <cell r="C45">
            <v>30000</v>
          </cell>
        </row>
        <row r="47">
          <cell r="C47">
            <v>500000</v>
          </cell>
        </row>
        <row r="48">
          <cell r="C48">
            <v>2177143</v>
          </cell>
        </row>
        <row r="49">
          <cell r="C49">
            <v>30332500</v>
          </cell>
        </row>
        <row r="51">
          <cell r="C51">
            <v>30332500</v>
          </cell>
        </row>
        <row r="55">
          <cell r="C55">
            <v>2900000</v>
          </cell>
        </row>
        <row r="58">
          <cell r="C58">
            <v>2900000</v>
          </cell>
        </row>
        <row r="60">
          <cell r="C60">
            <v>0</v>
          </cell>
        </row>
        <row r="65">
          <cell r="C65">
            <v>1718659692</v>
          </cell>
        </row>
        <row r="66">
          <cell r="C66">
            <v>193478462</v>
          </cell>
        </row>
        <row r="67">
          <cell r="C67">
            <v>93478462</v>
          </cell>
        </row>
        <row r="68">
          <cell r="C68">
            <v>100000000</v>
          </cell>
        </row>
        <row r="70">
          <cell r="C70">
            <v>0</v>
          </cell>
        </row>
        <row r="75">
          <cell r="C75">
            <v>594503758</v>
          </cell>
        </row>
        <row r="76">
          <cell r="C76">
            <v>594503758</v>
          </cell>
        </row>
        <row r="78">
          <cell r="C78">
            <v>0</v>
          </cell>
        </row>
        <row r="82">
          <cell r="C82">
            <v>0</v>
          </cell>
        </row>
        <row r="89">
          <cell r="C89">
            <v>787982220</v>
          </cell>
        </row>
        <row r="90">
          <cell r="C90">
            <v>2506641912</v>
          </cell>
        </row>
        <row r="93">
          <cell r="C93">
            <v>626438047</v>
          </cell>
        </row>
        <row r="94">
          <cell r="C94">
            <v>48105563</v>
          </cell>
        </row>
        <row r="95">
          <cell r="C95">
            <v>9236366</v>
          </cell>
        </row>
        <row r="96">
          <cell r="C96">
            <v>234252595</v>
          </cell>
        </row>
        <row r="97">
          <cell r="C97">
            <v>142312000</v>
          </cell>
        </row>
        <row r="98">
          <cell r="C98">
            <v>126087903</v>
          </cell>
        </row>
        <row r="99">
          <cell r="C99">
            <v>3969819</v>
          </cell>
        </row>
        <row r="105">
          <cell r="C105">
            <v>660000</v>
          </cell>
        </row>
        <row r="110">
          <cell r="C110">
            <v>121458084</v>
          </cell>
        </row>
        <row r="111">
          <cell r="C111">
            <v>66443620</v>
          </cell>
        </row>
        <row r="112">
          <cell r="C112">
            <v>6793117</v>
          </cell>
        </row>
        <row r="113">
          <cell r="C113">
            <v>59650503</v>
          </cell>
        </row>
        <row r="114">
          <cell r="C114">
            <v>635554008</v>
          </cell>
        </row>
        <row r="115">
          <cell r="C115">
            <v>301473377</v>
          </cell>
        </row>
        <row r="116">
          <cell r="C116">
            <v>280328983</v>
          </cell>
        </row>
        <row r="117">
          <cell r="C117">
            <v>268269910</v>
          </cell>
        </row>
        <row r="118">
          <cell r="C118">
            <v>230773273</v>
          </cell>
        </row>
        <row r="119">
          <cell r="C119">
            <v>65810721</v>
          </cell>
        </row>
        <row r="127">
          <cell r="C127">
            <v>65810721</v>
          </cell>
        </row>
        <row r="128">
          <cell r="C128">
            <v>1261992055</v>
          </cell>
        </row>
        <row r="129">
          <cell r="C129">
            <v>104042704</v>
          </cell>
        </row>
        <row r="130">
          <cell r="C130">
            <v>4042704</v>
          </cell>
        </row>
        <row r="131">
          <cell r="C131">
            <v>100000000</v>
          </cell>
        </row>
        <row r="133">
          <cell r="C133">
            <v>0</v>
          </cell>
        </row>
        <row r="140">
          <cell r="C140">
            <v>38167591</v>
          </cell>
        </row>
        <row r="142">
          <cell r="C142">
            <v>38167591</v>
          </cell>
        </row>
        <row r="146">
          <cell r="C146">
            <v>0</v>
          </cell>
        </row>
        <row r="154">
          <cell r="C154">
            <v>142210295</v>
          </cell>
        </row>
        <row r="155">
          <cell r="C155">
            <v>1404202350</v>
          </cell>
        </row>
        <row r="157">
          <cell r="C157">
            <v>6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8"/>
  <sheetViews>
    <sheetView tabSelected="1" view="pageLayout" zoomScaleNormal="115" zoomScaleSheetLayoutView="85" workbookViewId="0">
      <selection activeCell="D3" sqref="D3"/>
    </sheetView>
  </sheetViews>
  <sheetFormatPr defaultRowHeight="12.75"/>
  <cols>
    <col min="1" max="1" width="19.5" style="111" customWidth="1"/>
    <col min="2" max="2" width="72" style="112" customWidth="1"/>
    <col min="3" max="3" width="25" style="113" customWidth="1"/>
    <col min="4" max="4" width="16.6640625" style="4" hidden="1" customWidth="1"/>
    <col min="5" max="5" width="11.83203125" style="4" hidden="1" customWidth="1"/>
    <col min="6" max="6" width="11.83203125" style="5" hidden="1" customWidth="1"/>
    <col min="7" max="16384" width="9.33203125" style="22"/>
  </cols>
  <sheetData>
    <row r="1" spans="1:6" s="6" customFormat="1" ht="16.5" customHeight="1" thickBot="1">
      <c r="A1" s="1"/>
      <c r="B1" s="2"/>
      <c r="C1" s="3"/>
      <c r="D1" s="4"/>
      <c r="E1" s="4"/>
      <c r="F1" s="5"/>
    </row>
    <row r="2" spans="1:6" s="12" customFormat="1" ht="21" customHeight="1">
      <c r="A2" s="7" t="s">
        <v>0</v>
      </c>
      <c r="B2" s="8" t="s">
        <v>1</v>
      </c>
      <c r="C2" s="9" t="s">
        <v>2</v>
      </c>
      <c r="D2" s="10"/>
      <c r="E2" s="10"/>
      <c r="F2" s="11"/>
    </row>
    <row r="3" spans="1:6" s="12" customFormat="1" ht="16.5" thickBot="1">
      <c r="A3" s="13" t="s">
        <v>3</v>
      </c>
      <c r="B3" s="14" t="s">
        <v>4</v>
      </c>
      <c r="C3" s="15" t="s">
        <v>2</v>
      </c>
      <c r="D3" s="10"/>
      <c r="E3" s="10"/>
      <c r="F3" s="11"/>
    </row>
    <row r="4" spans="1:6" s="18" customFormat="1" ht="15.95" customHeight="1" thickBot="1">
      <c r="A4" s="16"/>
      <c r="B4" s="16"/>
      <c r="C4" s="17" t="s">
        <v>5</v>
      </c>
      <c r="D4" s="10"/>
      <c r="E4" s="10"/>
      <c r="F4" s="11"/>
    </row>
    <row r="5" spans="1:6" ht="13.5" thickBot="1">
      <c r="A5" s="19" t="s">
        <v>6</v>
      </c>
      <c r="B5" s="20" t="s">
        <v>7</v>
      </c>
      <c r="C5" s="21" t="s">
        <v>8</v>
      </c>
    </row>
    <row r="6" spans="1:6" s="27" customFormat="1" ht="12.95" customHeight="1" thickBot="1">
      <c r="A6" s="23" t="s">
        <v>9</v>
      </c>
      <c r="B6" s="24" t="s">
        <v>10</v>
      </c>
      <c r="C6" s="25" t="s">
        <v>11</v>
      </c>
      <c r="D6" s="4"/>
      <c r="E6" s="4"/>
      <c r="F6" s="26"/>
    </row>
    <row r="7" spans="1:6" s="27" customFormat="1" ht="15.95" customHeight="1" thickBot="1">
      <c r="A7" s="28"/>
      <c r="B7" s="29" t="s">
        <v>12</v>
      </c>
      <c r="C7" s="30"/>
      <c r="D7" s="4"/>
      <c r="E7" s="4"/>
      <c r="F7" s="26"/>
    </row>
    <row r="8" spans="1:6" s="27" customFormat="1" ht="12" customHeight="1" thickBot="1">
      <c r="A8" s="31" t="s">
        <v>13</v>
      </c>
      <c r="B8" s="32" t="s">
        <v>14</v>
      </c>
      <c r="C8" s="33">
        <f>+C9+C10+C11+C12+C13+C14</f>
        <v>1319904176</v>
      </c>
      <c r="D8" s="34" t="e">
        <f>'[1]9.1.1. sz. mell. '!C8+#REF!</f>
        <v>#REF!</v>
      </c>
      <c r="E8" s="34" t="e">
        <f t="shared" ref="E8:E71" si="0">C8-D8</f>
        <v>#REF!</v>
      </c>
      <c r="F8" s="26" t="e">
        <f>C8-D8</f>
        <v>#REF!</v>
      </c>
    </row>
    <row r="9" spans="1:6" s="39" customFormat="1" ht="12" customHeight="1" thickBot="1">
      <c r="A9" s="35" t="s">
        <v>15</v>
      </c>
      <c r="B9" s="36" t="s">
        <v>16</v>
      </c>
      <c r="C9" s="37">
        <v>227855923</v>
      </c>
      <c r="D9" s="34" t="e">
        <f>'[1]9.1.1. sz. mell. '!C9+#REF!</f>
        <v>#REF!</v>
      </c>
      <c r="E9" s="38" t="e">
        <f t="shared" si="0"/>
        <v>#REF!</v>
      </c>
      <c r="F9" s="26" t="e">
        <f t="shared" ref="F9:F72" si="1">C9-D9</f>
        <v>#REF!</v>
      </c>
    </row>
    <row r="10" spans="1:6" s="44" customFormat="1" ht="12" customHeight="1" thickBot="1">
      <c r="A10" s="40" t="s">
        <v>17</v>
      </c>
      <c r="B10" s="41" t="s">
        <v>18</v>
      </c>
      <c r="C10" s="42">
        <v>224734134</v>
      </c>
      <c r="D10" s="34" t="e">
        <f>'[1]9.1.1. sz. mell. '!C10+#REF!</f>
        <v>#REF!</v>
      </c>
      <c r="E10" s="43" t="e">
        <f t="shared" si="0"/>
        <v>#REF!</v>
      </c>
      <c r="F10" s="26" t="e">
        <f t="shared" si="1"/>
        <v>#REF!</v>
      </c>
    </row>
    <row r="11" spans="1:6" s="44" customFormat="1" ht="12" customHeight="1" thickBot="1">
      <c r="A11" s="40" t="s">
        <v>19</v>
      </c>
      <c r="B11" s="41" t="s">
        <v>20</v>
      </c>
      <c r="C11" s="42">
        <f>126991000+65060600+119410000+192410145+62092600</f>
        <v>565964345</v>
      </c>
      <c r="D11" s="34" t="e">
        <f>'[1]9.1.1. sz. mell. '!C11+#REF!</f>
        <v>#REF!</v>
      </c>
      <c r="E11" s="43" t="e">
        <f t="shared" si="0"/>
        <v>#REF!</v>
      </c>
      <c r="F11" s="26" t="e">
        <f t="shared" si="1"/>
        <v>#REF!</v>
      </c>
    </row>
    <row r="12" spans="1:6" s="44" customFormat="1" ht="12" customHeight="1" thickBot="1">
      <c r="A12" s="40" t="s">
        <v>21</v>
      </c>
      <c r="B12" s="41" t="s">
        <v>22</v>
      </c>
      <c r="C12" s="42">
        <f>16122040+12622000</f>
        <v>28744040</v>
      </c>
      <c r="D12" s="34" t="e">
        <f>'[1]9.1.1. sz. mell. '!C12+#REF!</f>
        <v>#REF!</v>
      </c>
      <c r="E12" s="43" t="e">
        <f t="shared" si="0"/>
        <v>#REF!</v>
      </c>
      <c r="F12" s="26" t="e">
        <f t="shared" si="1"/>
        <v>#REF!</v>
      </c>
    </row>
    <row r="13" spans="1:6" s="44" customFormat="1" ht="12" customHeight="1" thickBot="1">
      <c r="A13" s="40" t="s">
        <v>23</v>
      </c>
      <c r="B13" s="41" t="s">
        <v>24</v>
      </c>
      <c r="C13" s="42">
        <f>16254886+63796813+190231327+1309600+1013108</f>
        <v>272605734</v>
      </c>
      <c r="D13" s="34" t="e">
        <f>'[1]9.1.1. sz. mell. '!C13+#REF!</f>
        <v>#REF!</v>
      </c>
      <c r="E13" s="43" t="e">
        <f t="shared" si="0"/>
        <v>#REF!</v>
      </c>
      <c r="F13" s="26" t="e">
        <f t="shared" si="1"/>
        <v>#REF!</v>
      </c>
    </row>
    <row r="14" spans="1:6" s="39" customFormat="1" ht="12" customHeight="1" thickBot="1">
      <c r="A14" s="45" t="s">
        <v>25</v>
      </c>
      <c r="B14" s="46" t="s">
        <v>26</v>
      </c>
      <c r="C14" s="42"/>
      <c r="D14" s="34" t="e">
        <f>'[1]9.1.1. sz. mell. '!C14+#REF!</f>
        <v>#REF!</v>
      </c>
      <c r="E14" s="47" t="e">
        <f t="shared" si="0"/>
        <v>#REF!</v>
      </c>
      <c r="F14" s="26" t="e">
        <f t="shared" si="1"/>
        <v>#REF!</v>
      </c>
    </row>
    <row r="15" spans="1:6" s="39" customFormat="1" ht="12" customHeight="1" thickBot="1">
      <c r="A15" s="31" t="s">
        <v>27</v>
      </c>
      <c r="B15" s="48" t="s">
        <v>28</v>
      </c>
      <c r="C15" s="33">
        <f>+C16+C17+C18+C19+C20</f>
        <v>243888366</v>
      </c>
      <c r="D15" s="34" t="e">
        <f>'[1]9.1.1. sz. mell. '!C15+#REF!</f>
        <v>#REF!</v>
      </c>
      <c r="E15" s="34" t="e">
        <f t="shared" si="0"/>
        <v>#REF!</v>
      </c>
      <c r="F15" s="26" t="e">
        <f t="shared" si="1"/>
        <v>#REF!</v>
      </c>
    </row>
    <row r="16" spans="1:6" s="39" customFormat="1" ht="12" customHeight="1" thickBot="1">
      <c r="A16" s="35" t="s">
        <v>29</v>
      </c>
      <c r="B16" s="36" t="s">
        <v>30</v>
      </c>
      <c r="C16" s="49"/>
      <c r="D16" s="34" t="e">
        <f>'[1]9.1.1. sz. mell. '!C16+#REF!</f>
        <v>#REF!</v>
      </c>
      <c r="E16" s="38" t="e">
        <f t="shared" si="0"/>
        <v>#REF!</v>
      </c>
      <c r="F16" s="26" t="e">
        <f t="shared" si="1"/>
        <v>#REF!</v>
      </c>
    </row>
    <row r="17" spans="1:6" s="39" customFormat="1" ht="12" customHeight="1" thickBot="1">
      <c r="A17" s="40" t="s">
        <v>31</v>
      </c>
      <c r="B17" s="41" t="s">
        <v>32</v>
      </c>
      <c r="C17" s="50"/>
      <c r="D17" s="34" t="e">
        <f>'[1]9.1.1. sz. mell. '!C17+#REF!</f>
        <v>#REF!</v>
      </c>
      <c r="E17" s="43" t="e">
        <f t="shared" si="0"/>
        <v>#REF!</v>
      </c>
      <c r="F17" s="26" t="e">
        <f t="shared" si="1"/>
        <v>#REF!</v>
      </c>
    </row>
    <row r="18" spans="1:6" s="39" customFormat="1" ht="12" customHeight="1" thickBot="1">
      <c r="A18" s="40" t="s">
        <v>33</v>
      </c>
      <c r="B18" s="41" t="s">
        <v>34</v>
      </c>
      <c r="C18" s="42"/>
      <c r="D18" s="34" t="e">
        <f>'[1]9.1.1. sz. mell. '!C18+#REF!</f>
        <v>#REF!</v>
      </c>
      <c r="E18" s="43" t="e">
        <f t="shared" si="0"/>
        <v>#REF!</v>
      </c>
      <c r="F18" s="26" t="e">
        <f t="shared" si="1"/>
        <v>#REF!</v>
      </c>
    </row>
    <row r="19" spans="1:6" s="39" customFormat="1" ht="12" customHeight="1" thickBot="1">
      <c r="A19" s="40" t="s">
        <v>35</v>
      </c>
      <c r="B19" s="41" t="s">
        <v>36</v>
      </c>
      <c r="C19" s="42"/>
      <c r="D19" s="34" t="e">
        <f>'[1]9.1.1. sz. mell. '!C19+#REF!</f>
        <v>#REF!</v>
      </c>
      <c r="E19" s="43" t="e">
        <f t="shared" si="0"/>
        <v>#REF!</v>
      </c>
      <c r="F19" s="26" t="e">
        <f t="shared" si="1"/>
        <v>#REF!</v>
      </c>
    </row>
    <row r="20" spans="1:6" s="39" customFormat="1" ht="12" customHeight="1" thickBot="1">
      <c r="A20" s="40" t="s">
        <v>37</v>
      </c>
      <c r="B20" s="41" t="s">
        <v>38</v>
      </c>
      <c r="C20" s="51">
        <f>3900000+4320000+125887110+24250000+85531256</f>
        <v>243888366</v>
      </c>
      <c r="D20" s="34" t="e">
        <f>'[1]9.1.1. sz. mell. '!C20+#REF!</f>
        <v>#REF!</v>
      </c>
      <c r="E20" s="43" t="e">
        <f t="shared" si="0"/>
        <v>#REF!</v>
      </c>
      <c r="F20" s="26" t="e">
        <f t="shared" si="1"/>
        <v>#REF!</v>
      </c>
    </row>
    <row r="21" spans="1:6" s="44" customFormat="1" ht="12" customHeight="1" thickBot="1">
      <c r="A21" s="45" t="s">
        <v>39</v>
      </c>
      <c r="B21" s="46" t="s">
        <v>40</v>
      </c>
      <c r="C21" s="52">
        <v>85531256</v>
      </c>
      <c r="D21" s="34" t="e">
        <f>'[1]9.1.1. sz. mell. '!C21+#REF!</f>
        <v>#REF!</v>
      </c>
      <c r="E21" s="47" t="e">
        <f t="shared" si="0"/>
        <v>#REF!</v>
      </c>
      <c r="F21" s="26" t="e">
        <f t="shared" si="1"/>
        <v>#REF!</v>
      </c>
    </row>
    <row r="22" spans="1:6" s="44" customFormat="1" ht="12" customHeight="1" thickBot="1">
      <c r="A22" s="31" t="s">
        <v>41</v>
      </c>
      <c r="B22" s="32" t="s">
        <v>42</v>
      </c>
      <c r="C22" s="33">
        <f>+C23+C24+C25+C26+C27</f>
        <v>68947847</v>
      </c>
      <c r="D22" s="34" t="e">
        <f>'[1]9.1.1. sz. mell. '!C22+#REF!</f>
        <v>#REF!</v>
      </c>
      <c r="E22" s="34" t="e">
        <f t="shared" si="0"/>
        <v>#REF!</v>
      </c>
      <c r="F22" s="26" t="e">
        <f t="shared" si="1"/>
        <v>#REF!</v>
      </c>
    </row>
    <row r="23" spans="1:6" s="44" customFormat="1" ht="12" customHeight="1" thickBot="1">
      <c r="A23" s="35" t="s">
        <v>43</v>
      </c>
      <c r="B23" s="36" t="s">
        <v>44</v>
      </c>
      <c r="C23" s="37"/>
      <c r="D23" s="34" t="e">
        <f>'[1]9.1.1. sz. mell. '!C23+#REF!</f>
        <v>#REF!</v>
      </c>
      <c r="E23" s="38" t="e">
        <f t="shared" si="0"/>
        <v>#REF!</v>
      </c>
      <c r="F23" s="26" t="e">
        <f t="shared" si="1"/>
        <v>#REF!</v>
      </c>
    </row>
    <row r="24" spans="1:6" s="39" customFormat="1" ht="12" customHeight="1" thickBot="1">
      <c r="A24" s="40" t="s">
        <v>45</v>
      </c>
      <c r="B24" s="41" t="s">
        <v>46</v>
      </c>
      <c r="C24" s="42"/>
      <c r="D24" s="34" t="e">
        <f>'[1]9.1.1. sz. mell. '!C24+#REF!</f>
        <v>#REF!</v>
      </c>
      <c r="E24" s="43" t="e">
        <f t="shared" si="0"/>
        <v>#REF!</v>
      </c>
      <c r="F24" s="26" t="e">
        <f t="shared" si="1"/>
        <v>#REF!</v>
      </c>
    </row>
    <row r="25" spans="1:6" s="44" customFormat="1" ht="12" customHeight="1" thickBot="1">
      <c r="A25" s="40" t="s">
        <v>47</v>
      </c>
      <c r="B25" s="41" t="s">
        <v>48</v>
      </c>
      <c r="C25" s="42"/>
      <c r="D25" s="34" t="e">
        <f>'[1]9.1.1. sz. mell. '!C25+#REF!</f>
        <v>#REF!</v>
      </c>
      <c r="E25" s="43" t="e">
        <f t="shared" si="0"/>
        <v>#REF!</v>
      </c>
      <c r="F25" s="26" t="e">
        <f t="shared" si="1"/>
        <v>#REF!</v>
      </c>
    </row>
    <row r="26" spans="1:6" s="44" customFormat="1" ht="12" customHeight="1" thickBot="1">
      <c r="A26" s="40" t="s">
        <v>49</v>
      </c>
      <c r="B26" s="41" t="s">
        <v>50</v>
      </c>
      <c r="C26" s="42"/>
      <c r="D26" s="34" t="e">
        <f>'[1]9.1.1. sz. mell. '!C26+#REF!</f>
        <v>#REF!</v>
      </c>
      <c r="E26" s="43" t="e">
        <f t="shared" si="0"/>
        <v>#REF!</v>
      </c>
      <c r="F26" s="26" t="e">
        <f t="shared" si="1"/>
        <v>#REF!</v>
      </c>
    </row>
    <row r="27" spans="1:6" s="44" customFormat="1" ht="12" customHeight="1" thickBot="1">
      <c r="A27" s="40" t="s">
        <v>51</v>
      </c>
      <c r="B27" s="41" t="s">
        <v>52</v>
      </c>
      <c r="C27" s="51">
        <f>5866130+3779393+3796748+55505576</f>
        <v>68947847</v>
      </c>
      <c r="D27" s="34" t="e">
        <f>'[1]9.1.1. sz. mell. '!C27+#REF!</f>
        <v>#REF!</v>
      </c>
      <c r="E27" s="43" t="e">
        <f t="shared" si="0"/>
        <v>#REF!</v>
      </c>
      <c r="F27" s="26" t="e">
        <f t="shared" si="1"/>
        <v>#REF!</v>
      </c>
    </row>
    <row r="28" spans="1:6" s="44" customFormat="1" ht="12" customHeight="1" thickBot="1">
      <c r="A28" s="45" t="s">
        <v>53</v>
      </c>
      <c r="B28" s="46" t="s">
        <v>54</v>
      </c>
      <c r="C28" s="52">
        <f>13442271+55505576</f>
        <v>68947847</v>
      </c>
      <c r="D28" s="34" t="e">
        <f>'[1]9.1.1. sz. mell. '!C28+#REF!</f>
        <v>#REF!</v>
      </c>
      <c r="E28" s="47" t="e">
        <f t="shared" si="0"/>
        <v>#REF!</v>
      </c>
      <c r="F28" s="26" t="e">
        <f t="shared" si="1"/>
        <v>#REF!</v>
      </c>
    </row>
    <row r="29" spans="1:6" s="44" customFormat="1" ht="12" customHeight="1" thickBot="1">
      <c r="A29" s="31" t="s">
        <v>55</v>
      </c>
      <c r="B29" s="32" t="s">
        <v>56</v>
      </c>
      <c r="C29" s="53">
        <f>+C30+C34+C35+C36</f>
        <v>352658000</v>
      </c>
      <c r="D29" s="34" t="e">
        <f>'[1]9.1.1. sz. mell. '!C29+#REF!</f>
        <v>#REF!</v>
      </c>
      <c r="E29" s="34" t="e">
        <f t="shared" si="0"/>
        <v>#REF!</v>
      </c>
      <c r="F29" s="26" t="e">
        <f t="shared" si="1"/>
        <v>#REF!</v>
      </c>
    </row>
    <row r="30" spans="1:6" s="44" customFormat="1" ht="12" customHeight="1" thickBot="1">
      <c r="A30" s="35" t="s">
        <v>57</v>
      </c>
      <c r="B30" s="36" t="s">
        <v>58</v>
      </c>
      <c r="C30" s="54">
        <f>SUM(C31:C33)</f>
        <v>308654000</v>
      </c>
      <c r="D30" s="34" t="e">
        <f>'[1]9.1.1. sz. mell. '!C30+#REF!</f>
        <v>#REF!</v>
      </c>
      <c r="E30" s="38" t="e">
        <f t="shared" si="0"/>
        <v>#REF!</v>
      </c>
      <c r="F30" s="26" t="e">
        <f t="shared" si="1"/>
        <v>#REF!</v>
      </c>
    </row>
    <row r="31" spans="1:6" s="44" customFormat="1" ht="12" customHeight="1" thickBot="1">
      <c r="A31" s="40" t="s">
        <v>59</v>
      </c>
      <c r="B31" s="41" t="s">
        <v>60</v>
      </c>
      <c r="C31" s="55">
        <f>7500000+70000000</f>
        <v>77500000</v>
      </c>
      <c r="D31" s="34" t="e">
        <f>'[1]9.1.1. sz. mell. '!C31+#REF!</f>
        <v>#REF!</v>
      </c>
      <c r="E31" s="43" t="e">
        <f t="shared" si="0"/>
        <v>#REF!</v>
      </c>
      <c r="F31" s="26" t="e">
        <f t="shared" si="1"/>
        <v>#REF!</v>
      </c>
    </row>
    <row r="32" spans="1:6" s="44" customFormat="1" ht="12" customHeight="1" thickBot="1">
      <c r="A32" s="40" t="s">
        <v>61</v>
      </c>
      <c r="B32" s="41" t="s">
        <v>62</v>
      </c>
      <c r="C32" s="55">
        <v>231154000</v>
      </c>
      <c r="D32" s="34" t="e">
        <f>'[1]9.1.1. sz. mell. '!C32+#REF!</f>
        <v>#REF!</v>
      </c>
      <c r="E32" s="43" t="e">
        <f t="shared" si="0"/>
        <v>#REF!</v>
      </c>
      <c r="F32" s="26" t="e">
        <f t="shared" si="1"/>
        <v>#REF!</v>
      </c>
    </row>
    <row r="33" spans="1:6" s="44" customFormat="1" ht="12" customHeight="1" thickBot="1">
      <c r="A33" s="40" t="s">
        <v>63</v>
      </c>
      <c r="B33" s="41" t="s">
        <v>64</v>
      </c>
      <c r="C33" s="56"/>
      <c r="D33" s="34" t="e">
        <f>'[1]9.1.1. sz. mell. '!C33+#REF!</f>
        <v>#REF!</v>
      </c>
      <c r="E33" s="43" t="e">
        <f t="shared" si="0"/>
        <v>#REF!</v>
      </c>
      <c r="F33" s="26" t="e">
        <f t="shared" si="1"/>
        <v>#REF!</v>
      </c>
    </row>
    <row r="34" spans="1:6" s="44" customFormat="1" ht="12" customHeight="1" thickBot="1">
      <c r="A34" s="40" t="s">
        <v>65</v>
      </c>
      <c r="B34" s="41" t="s">
        <v>66</v>
      </c>
      <c r="C34" s="55">
        <v>28000000</v>
      </c>
      <c r="D34" s="34" t="e">
        <f>'[1]9.1.1. sz. mell. '!C34+#REF!</f>
        <v>#REF!</v>
      </c>
      <c r="E34" s="43" t="e">
        <f t="shared" si="0"/>
        <v>#REF!</v>
      </c>
      <c r="F34" s="26" t="e">
        <f t="shared" si="1"/>
        <v>#REF!</v>
      </c>
    </row>
    <row r="35" spans="1:6" s="44" customFormat="1" ht="12" customHeight="1" thickBot="1">
      <c r="A35" s="40" t="s">
        <v>67</v>
      </c>
      <c r="B35" s="41" t="s">
        <v>68</v>
      </c>
      <c r="C35" s="56">
        <f>4000+4500000-4500000</f>
        <v>4000</v>
      </c>
      <c r="D35" s="34" t="e">
        <f>'[1]9.1.1. sz. mell. '!C35+#REF!</f>
        <v>#REF!</v>
      </c>
      <c r="E35" s="43" t="e">
        <f t="shared" si="0"/>
        <v>#REF!</v>
      </c>
      <c r="F35" s="26" t="e">
        <f t="shared" si="1"/>
        <v>#REF!</v>
      </c>
    </row>
    <row r="36" spans="1:6" s="44" customFormat="1" ht="12" customHeight="1" thickBot="1">
      <c r="A36" s="45" t="s">
        <v>69</v>
      </c>
      <c r="B36" s="46" t="s">
        <v>70</v>
      </c>
      <c r="C36" s="57">
        <f>1500000+2000000+1000000+7000000+4500000</f>
        <v>16000000</v>
      </c>
      <c r="D36" s="34" t="e">
        <f>'[1]9.1.1. sz. mell. '!C36+#REF!</f>
        <v>#REF!</v>
      </c>
      <c r="E36" s="47" t="e">
        <f t="shared" si="0"/>
        <v>#REF!</v>
      </c>
      <c r="F36" s="26" t="e">
        <f t="shared" si="1"/>
        <v>#REF!</v>
      </c>
    </row>
    <row r="37" spans="1:6" s="44" customFormat="1" ht="12" customHeight="1" thickBot="1">
      <c r="A37" s="31" t="s">
        <v>71</v>
      </c>
      <c r="B37" s="32" t="s">
        <v>72</v>
      </c>
      <c r="C37" s="33">
        <f>SUM(C38:C48)</f>
        <v>41941812</v>
      </c>
      <c r="D37" s="34" t="e">
        <f>'[1]9.1.1. sz. mell. '!C37+#REF!</f>
        <v>#REF!</v>
      </c>
      <c r="E37" s="34" t="e">
        <f t="shared" si="0"/>
        <v>#REF!</v>
      </c>
      <c r="F37" s="26" t="e">
        <f t="shared" si="1"/>
        <v>#REF!</v>
      </c>
    </row>
    <row r="38" spans="1:6" s="44" customFormat="1" ht="12" customHeight="1" thickBot="1">
      <c r="A38" s="35" t="s">
        <v>73</v>
      </c>
      <c r="B38" s="36" t="s">
        <v>74</v>
      </c>
      <c r="C38" s="58">
        <v>12159000</v>
      </c>
      <c r="D38" s="34" t="e">
        <f>'[1]9.1.1. sz. mell. '!C38+#REF!</f>
        <v>#REF!</v>
      </c>
      <c r="E38" s="38" t="e">
        <f t="shared" si="0"/>
        <v>#REF!</v>
      </c>
      <c r="F38" s="26" t="e">
        <f t="shared" si="1"/>
        <v>#REF!</v>
      </c>
    </row>
    <row r="39" spans="1:6" s="44" customFormat="1" ht="12" customHeight="1" thickBot="1">
      <c r="A39" s="40" t="s">
        <v>75</v>
      </c>
      <c r="B39" s="41" t="s">
        <v>76</v>
      </c>
      <c r="C39" s="56">
        <f>13910169+100000+62992</f>
        <v>14073161</v>
      </c>
      <c r="D39" s="34" t="e">
        <f>'[1]9.1.1. sz. mell. '!C39+#REF!</f>
        <v>#REF!</v>
      </c>
      <c r="E39" s="43" t="e">
        <f t="shared" si="0"/>
        <v>#REF!</v>
      </c>
      <c r="F39" s="26" t="e">
        <f t="shared" si="1"/>
        <v>#REF!</v>
      </c>
    </row>
    <row r="40" spans="1:6" s="44" customFormat="1" ht="12" customHeight="1" thickBot="1">
      <c r="A40" s="40" t="s">
        <v>77</v>
      </c>
      <c r="B40" s="41" t="s">
        <v>78</v>
      </c>
      <c r="C40" s="56">
        <f>500000+300000+50000+1400000+947000+300000</f>
        <v>3497000</v>
      </c>
      <c r="D40" s="34" t="e">
        <f>'[1]9.1.1. sz. mell. '!C40+#REF!</f>
        <v>#REF!</v>
      </c>
      <c r="E40" s="43" t="e">
        <f t="shared" si="0"/>
        <v>#REF!</v>
      </c>
      <c r="F40" s="26" t="e">
        <f t="shared" si="1"/>
        <v>#REF!</v>
      </c>
    </row>
    <row r="41" spans="1:6" s="44" customFormat="1" ht="12" customHeight="1" thickBot="1">
      <c r="A41" s="40" t="s">
        <v>79</v>
      </c>
      <c r="B41" s="41" t="s">
        <v>80</v>
      </c>
      <c r="C41" s="56">
        <v>430000</v>
      </c>
      <c r="D41" s="34" t="e">
        <f>'[1]9.1.1. sz. mell. '!C41+#REF!</f>
        <v>#REF!</v>
      </c>
      <c r="E41" s="43" t="e">
        <f t="shared" si="0"/>
        <v>#REF!</v>
      </c>
      <c r="F41" s="26" t="e">
        <f t="shared" si="1"/>
        <v>#REF!</v>
      </c>
    </row>
    <row r="42" spans="1:6" s="44" customFormat="1" ht="12" customHeight="1" thickBot="1">
      <c r="A42" s="40" t="s">
        <v>81</v>
      </c>
      <c r="B42" s="41" t="s">
        <v>82</v>
      </c>
      <c r="C42" s="56"/>
      <c r="D42" s="34" t="e">
        <f>'[1]9.1.1. sz. mell. '!C42+#REF!</f>
        <v>#REF!</v>
      </c>
      <c r="E42" s="43" t="e">
        <f t="shared" si="0"/>
        <v>#REF!</v>
      </c>
      <c r="F42" s="26" t="e">
        <f t="shared" si="1"/>
        <v>#REF!</v>
      </c>
    </row>
    <row r="43" spans="1:6" s="44" customFormat="1" ht="12" customHeight="1" thickBot="1">
      <c r="A43" s="40" t="s">
        <v>83</v>
      </c>
      <c r="B43" s="41" t="s">
        <v>84</v>
      </c>
      <c r="C43" s="56">
        <f>3283000+5162000+81000+13500+378000+81000+17008</f>
        <v>9015508</v>
      </c>
      <c r="D43" s="34" t="e">
        <f>'[1]9.1.1. sz. mell. '!C43+#REF!</f>
        <v>#REF!</v>
      </c>
      <c r="E43" s="43" t="e">
        <f t="shared" si="0"/>
        <v>#REF!</v>
      </c>
      <c r="F43" s="26" t="e">
        <f t="shared" si="1"/>
        <v>#REF!</v>
      </c>
    </row>
    <row r="44" spans="1:6" s="44" customFormat="1" ht="12" customHeight="1" thickBot="1">
      <c r="A44" s="40" t="s">
        <v>85</v>
      </c>
      <c r="B44" s="41" t="s">
        <v>86</v>
      </c>
      <c r="C44" s="56"/>
      <c r="D44" s="34" t="e">
        <f>'[1]9.1.1. sz. mell. '!C44+#REF!</f>
        <v>#REF!</v>
      </c>
      <c r="E44" s="43" t="e">
        <f t="shared" si="0"/>
        <v>#REF!</v>
      </c>
      <c r="F44" s="26" t="e">
        <f t="shared" si="1"/>
        <v>#REF!</v>
      </c>
    </row>
    <row r="45" spans="1:6" s="44" customFormat="1" ht="12" customHeight="1" thickBot="1">
      <c r="A45" s="40" t="s">
        <v>87</v>
      </c>
      <c r="B45" s="41" t="s">
        <v>88</v>
      </c>
      <c r="C45" s="56">
        <v>30000</v>
      </c>
      <c r="D45" s="34" t="e">
        <f>'[1]9.1.1. sz. mell. '!C45+#REF!</f>
        <v>#REF!</v>
      </c>
      <c r="E45" s="43" t="e">
        <f t="shared" si="0"/>
        <v>#REF!</v>
      </c>
      <c r="F45" s="26" t="e">
        <f t="shared" si="1"/>
        <v>#REF!</v>
      </c>
    </row>
    <row r="46" spans="1:6" s="44" customFormat="1" ht="12" customHeight="1" thickBot="1">
      <c r="A46" s="40" t="s">
        <v>89</v>
      </c>
      <c r="B46" s="41" t="s">
        <v>90</v>
      </c>
      <c r="C46" s="56"/>
      <c r="D46" s="34" t="e">
        <f>'[1]9.1.1. sz. mell. '!C46+#REF!</f>
        <v>#REF!</v>
      </c>
      <c r="E46" s="43" t="e">
        <f t="shared" si="0"/>
        <v>#REF!</v>
      </c>
      <c r="F46" s="26" t="e">
        <f t="shared" si="1"/>
        <v>#REF!</v>
      </c>
    </row>
    <row r="47" spans="1:6" s="44" customFormat="1" ht="12" customHeight="1" thickBot="1">
      <c r="A47" s="45" t="s">
        <v>91</v>
      </c>
      <c r="B47" s="46" t="s">
        <v>92</v>
      </c>
      <c r="C47" s="57">
        <v>500000</v>
      </c>
      <c r="D47" s="34" t="e">
        <f>'[1]9.1.1. sz. mell. '!C47+#REF!</f>
        <v>#REF!</v>
      </c>
      <c r="E47" s="43" t="e">
        <f t="shared" si="0"/>
        <v>#REF!</v>
      </c>
      <c r="F47" s="26" t="e">
        <f t="shared" si="1"/>
        <v>#REF!</v>
      </c>
    </row>
    <row r="48" spans="1:6" s="44" customFormat="1" ht="12" customHeight="1" thickBot="1">
      <c r="A48" s="45" t="s">
        <v>93</v>
      </c>
      <c r="B48" s="46" t="s">
        <v>94</v>
      </c>
      <c r="C48" s="59">
        <f>60000+600000+1577143</f>
        <v>2237143</v>
      </c>
      <c r="D48" s="34" t="e">
        <f>'[1]9.1.1. sz. mell. '!C48+#REF!</f>
        <v>#REF!</v>
      </c>
      <c r="E48" s="47" t="e">
        <f t="shared" si="0"/>
        <v>#REF!</v>
      </c>
      <c r="F48" s="26" t="e">
        <f t="shared" si="1"/>
        <v>#REF!</v>
      </c>
    </row>
    <row r="49" spans="1:6" s="44" customFormat="1" ht="12" customHeight="1" thickBot="1">
      <c r="A49" s="31" t="s">
        <v>95</v>
      </c>
      <c r="B49" s="32" t="s">
        <v>96</v>
      </c>
      <c r="C49" s="33">
        <f>SUM(C50:C54)</f>
        <v>30332500</v>
      </c>
      <c r="D49" s="34" t="e">
        <f>'[1]9.1.1. sz. mell. '!C49+#REF!</f>
        <v>#REF!</v>
      </c>
      <c r="E49" s="34" t="e">
        <f t="shared" si="0"/>
        <v>#REF!</v>
      </c>
      <c r="F49" s="26" t="e">
        <f t="shared" si="1"/>
        <v>#REF!</v>
      </c>
    </row>
    <row r="50" spans="1:6" s="44" customFormat="1" ht="12" customHeight="1" thickBot="1">
      <c r="A50" s="35" t="s">
        <v>97</v>
      </c>
      <c r="B50" s="36" t="s">
        <v>98</v>
      </c>
      <c r="C50" s="37"/>
      <c r="D50" s="34" t="e">
        <f>'[1]9.1.1. sz. mell. '!C50+#REF!</f>
        <v>#REF!</v>
      </c>
      <c r="E50" s="38" t="e">
        <f t="shared" si="0"/>
        <v>#REF!</v>
      </c>
      <c r="F50" s="26" t="e">
        <f t="shared" si="1"/>
        <v>#REF!</v>
      </c>
    </row>
    <row r="51" spans="1:6" s="44" customFormat="1" ht="12" customHeight="1" thickBot="1">
      <c r="A51" s="40" t="s">
        <v>99</v>
      </c>
      <c r="B51" s="41" t="s">
        <v>100</v>
      </c>
      <c r="C51" s="56">
        <v>30332500</v>
      </c>
      <c r="D51" s="34" t="e">
        <f>'[1]9.1.1. sz. mell. '!C51+#REF!</f>
        <v>#REF!</v>
      </c>
      <c r="E51" s="43" t="e">
        <f t="shared" si="0"/>
        <v>#REF!</v>
      </c>
      <c r="F51" s="26" t="e">
        <f t="shared" si="1"/>
        <v>#REF!</v>
      </c>
    </row>
    <row r="52" spans="1:6" s="44" customFormat="1" ht="12" customHeight="1" thickBot="1">
      <c r="A52" s="40" t="s">
        <v>101</v>
      </c>
      <c r="B52" s="41" t="s">
        <v>102</v>
      </c>
      <c r="C52" s="42"/>
      <c r="D52" s="34" t="e">
        <f>'[1]9.1.1. sz. mell. '!C52+#REF!</f>
        <v>#REF!</v>
      </c>
      <c r="E52" s="43" t="e">
        <f t="shared" si="0"/>
        <v>#REF!</v>
      </c>
      <c r="F52" s="26" t="e">
        <f t="shared" si="1"/>
        <v>#REF!</v>
      </c>
    </row>
    <row r="53" spans="1:6" s="44" customFormat="1" ht="12" customHeight="1" thickBot="1">
      <c r="A53" s="40" t="s">
        <v>103</v>
      </c>
      <c r="B53" s="41" t="s">
        <v>104</v>
      </c>
      <c r="C53" s="42"/>
      <c r="D53" s="34" t="e">
        <f>'[1]9.1.1. sz. mell. '!C53+#REF!</f>
        <v>#REF!</v>
      </c>
      <c r="E53" s="43" t="e">
        <f t="shared" si="0"/>
        <v>#REF!</v>
      </c>
      <c r="F53" s="26" t="e">
        <f t="shared" si="1"/>
        <v>#REF!</v>
      </c>
    </row>
    <row r="54" spans="1:6" s="44" customFormat="1" ht="12" customHeight="1" thickBot="1">
      <c r="A54" s="45" t="s">
        <v>105</v>
      </c>
      <c r="B54" s="46" t="s">
        <v>106</v>
      </c>
      <c r="C54" s="60"/>
      <c r="D54" s="34" t="e">
        <f>'[1]9.1.1. sz. mell. '!C54+#REF!</f>
        <v>#REF!</v>
      </c>
      <c r="E54" s="47" t="e">
        <f t="shared" si="0"/>
        <v>#REF!</v>
      </c>
      <c r="F54" s="26" t="e">
        <f t="shared" si="1"/>
        <v>#REF!</v>
      </c>
    </row>
    <row r="55" spans="1:6" s="44" customFormat="1" ht="12" customHeight="1" thickBot="1">
      <c r="A55" s="31" t="s">
        <v>107</v>
      </c>
      <c r="B55" s="32" t="s">
        <v>108</v>
      </c>
      <c r="C55" s="33">
        <f>SUM(C56:C58)</f>
        <v>4766000</v>
      </c>
      <c r="D55" s="34" t="e">
        <f>'[1]9.1.1. sz. mell. '!C55+#REF!</f>
        <v>#REF!</v>
      </c>
      <c r="E55" s="34" t="e">
        <f t="shared" si="0"/>
        <v>#REF!</v>
      </c>
      <c r="F55" s="26" t="e">
        <f t="shared" si="1"/>
        <v>#REF!</v>
      </c>
    </row>
    <row r="56" spans="1:6" s="44" customFormat="1" ht="12" customHeight="1" thickBot="1">
      <c r="A56" s="35" t="s">
        <v>109</v>
      </c>
      <c r="B56" s="36" t="s">
        <v>110</v>
      </c>
      <c r="C56" s="37"/>
      <c r="D56" s="34" t="e">
        <f>'[1]9.1.1. sz. mell. '!C56+#REF!</f>
        <v>#REF!</v>
      </c>
      <c r="E56" s="38" t="e">
        <f t="shared" si="0"/>
        <v>#REF!</v>
      </c>
      <c r="F56" s="26" t="e">
        <f t="shared" si="1"/>
        <v>#REF!</v>
      </c>
    </row>
    <row r="57" spans="1:6" s="44" customFormat="1" ht="12" customHeight="1" thickBot="1">
      <c r="A57" s="40" t="s">
        <v>111</v>
      </c>
      <c r="B57" s="41" t="s">
        <v>112</v>
      </c>
      <c r="C57" s="56">
        <f>1566000+300000</f>
        <v>1866000</v>
      </c>
      <c r="D57" s="34" t="e">
        <f>'[1]9.1.1. sz. mell. '!C57+#REF!</f>
        <v>#REF!</v>
      </c>
      <c r="E57" s="43" t="e">
        <f t="shared" si="0"/>
        <v>#REF!</v>
      </c>
      <c r="F57" s="26" t="e">
        <f t="shared" si="1"/>
        <v>#REF!</v>
      </c>
    </row>
    <row r="58" spans="1:6" s="44" customFormat="1" ht="12" customHeight="1" thickBot="1">
      <c r="A58" s="40" t="s">
        <v>113</v>
      </c>
      <c r="B58" s="41" t="s">
        <v>114</v>
      </c>
      <c r="C58" s="56">
        <v>2900000</v>
      </c>
      <c r="D58" s="34" t="e">
        <f>'[1]9.1.1. sz. mell. '!C58+#REF!</f>
        <v>#REF!</v>
      </c>
      <c r="E58" s="43" t="e">
        <f t="shared" si="0"/>
        <v>#REF!</v>
      </c>
      <c r="F58" s="26" t="e">
        <f t="shared" si="1"/>
        <v>#REF!</v>
      </c>
    </row>
    <row r="59" spans="1:6" s="44" customFormat="1" ht="12" customHeight="1" thickBot="1">
      <c r="A59" s="45" t="s">
        <v>115</v>
      </c>
      <c r="B59" s="46" t="s">
        <v>116</v>
      </c>
      <c r="C59" s="61"/>
      <c r="D59" s="34" t="e">
        <f>'[1]9.1.1. sz. mell. '!C59+#REF!</f>
        <v>#REF!</v>
      </c>
      <c r="E59" s="47" t="e">
        <f t="shared" si="0"/>
        <v>#REF!</v>
      </c>
      <c r="F59" s="26" t="e">
        <f t="shared" si="1"/>
        <v>#REF!</v>
      </c>
    </row>
    <row r="60" spans="1:6" s="44" customFormat="1" ht="12" customHeight="1" thickBot="1">
      <c r="A60" s="31" t="s">
        <v>117</v>
      </c>
      <c r="B60" s="48" t="s">
        <v>118</v>
      </c>
      <c r="C60" s="33">
        <f>SUM(C61:C63)</f>
        <v>0</v>
      </c>
      <c r="D60" s="34" t="e">
        <f>'[1]9.1.1. sz. mell. '!C60+#REF!</f>
        <v>#REF!</v>
      </c>
      <c r="E60" s="34" t="e">
        <f t="shared" si="0"/>
        <v>#REF!</v>
      </c>
      <c r="F60" s="26" t="e">
        <f t="shared" si="1"/>
        <v>#REF!</v>
      </c>
    </row>
    <row r="61" spans="1:6" s="44" customFormat="1" ht="12" customHeight="1" thickBot="1">
      <c r="A61" s="35" t="s">
        <v>119</v>
      </c>
      <c r="B61" s="36" t="s">
        <v>120</v>
      </c>
      <c r="C61" s="42"/>
      <c r="D61" s="34" t="e">
        <f>'[1]9.1.1. sz. mell. '!C61+#REF!</f>
        <v>#REF!</v>
      </c>
      <c r="E61" s="38" t="e">
        <f t="shared" si="0"/>
        <v>#REF!</v>
      </c>
      <c r="F61" s="26" t="e">
        <f t="shared" si="1"/>
        <v>#REF!</v>
      </c>
    </row>
    <row r="62" spans="1:6" s="44" customFormat="1" ht="12" customHeight="1" thickBot="1">
      <c r="A62" s="40" t="s">
        <v>121</v>
      </c>
      <c r="B62" s="41" t="s">
        <v>122</v>
      </c>
      <c r="C62" s="42"/>
      <c r="D62" s="34" t="e">
        <f>'[1]9.1.1. sz. mell. '!C62+#REF!</f>
        <v>#REF!</v>
      </c>
      <c r="E62" s="43" t="e">
        <f t="shared" si="0"/>
        <v>#REF!</v>
      </c>
      <c r="F62" s="26" t="e">
        <f t="shared" si="1"/>
        <v>#REF!</v>
      </c>
    </row>
    <row r="63" spans="1:6" s="44" customFormat="1" ht="12" customHeight="1" thickBot="1">
      <c r="A63" s="40" t="s">
        <v>123</v>
      </c>
      <c r="B63" s="41" t="s">
        <v>124</v>
      </c>
      <c r="C63" s="42"/>
      <c r="D63" s="34" t="e">
        <f>'[1]9.1.1. sz. mell. '!C63+#REF!</f>
        <v>#REF!</v>
      </c>
      <c r="E63" s="43" t="e">
        <f t="shared" si="0"/>
        <v>#REF!</v>
      </c>
      <c r="F63" s="26" t="e">
        <f t="shared" si="1"/>
        <v>#REF!</v>
      </c>
    </row>
    <row r="64" spans="1:6" s="44" customFormat="1" ht="12" customHeight="1" thickBot="1">
      <c r="A64" s="45" t="s">
        <v>125</v>
      </c>
      <c r="B64" s="46" t="s">
        <v>126</v>
      </c>
      <c r="C64" s="42"/>
      <c r="D64" s="34" t="e">
        <f>'[1]9.1.1. sz. mell. '!C64+#REF!</f>
        <v>#REF!</v>
      </c>
      <c r="E64" s="47" t="e">
        <f t="shared" si="0"/>
        <v>#REF!</v>
      </c>
      <c r="F64" s="26" t="e">
        <f t="shared" si="1"/>
        <v>#REF!</v>
      </c>
    </row>
    <row r="65" spans="1:6" s="44" customFormat="1" ht="12" customHeight="1" thickBot="1">
      <c r="A65" s="31" t="s">
        <v>127</v>
      </c>
      <c r="B65" s="32" t="s">
        <v>128</v>
      </c>
      <c r="C65" s="53">
        <f>+C8+C15+C22+C29+C37+C49+C55+C60</f>
        <v>2062438701</v>
      </c>
      <c r="D65" s="34" t="e">
        <f>'[1]9.1.1. sz. mell. '!C65+#REF!</f>
        <v>#REF!</v>
      </c>
      <c r="E65" s="34" t="e">
        <f t="shared" si="0"/>
        <v>#REF!</v>
      </c>
      <c r="F65" s="26" t="e">
        <f t="shared" si="1"/>
        <v>#REF!</v>
      </c>
    </row>
    <row r="66" spans="1:6" s="44" customFormat="1" ht="12" customHeight="1" thickBot="1">
      <c r="A66" s="62" t="s">
        <v>129</v>
      </c>
      <c r="B66" s="48" t="s">
        <v>130</v>
      </c>
      <c r="C66" s="33">
        <f>SUM(C67:C69)</f>
        <v>193478462</v>
      </c>
      <c r="D66" s="34" t="e">
        <f>'[1]9.1.1. sz. mell. '!C66+#REF!</f>
        <v>#REF!</v>
      </c>
      <c r="E66" s="34" t="e">
        <f t="shared" si="0"/>
        <v>#REF!</v>
      </c>
      <c r="F66" s="26" t="e">
        <f t="shared" si="1"/>
        <v>#REF!</v>
      </c>
    </row>
    <row r="67" spans="1:6" s="44" customFormat="1" ht="12" customHeight="1" thickBot="1">
      <c r="A67" s="35" t="s">
        <v>131</v>
      </c>
      <c r="B67" s="36" t="s">
        <v>132</v>
      </c>
      <c r="C67" s="56">
        <v>93478462</v>
      </c>
      <c r="D67" s="34" t="e">
        <f>'[1]9.1.1. sz. mell. '!C67+#REF!</f>
        <v>#REF!</v>
      </c>
      <c r="E67" s="38" t="e">
        <f t="shared" si="0"/>
        <v>#REF!</v>
      </c>
      <c r="F67" s="26" t="e">
        <f t="shared" si="1"/>
        <v>#REF!</v>
      </c>
    </row>
    <row r="68" spans="1:6" s="44" customFormat="1" ht="12" customHeight="1" thickBot="1">
      <c r="A68" s="40" t="s">
        <v>133</v>
      </c>
      <c r="B68" s="41" t="s">
        <v>134</v>
      </c>
      <c r="C68" s="56">
        <v>100000000</v>
      </c>
      <c r="D68" s="34" t="e">
        <f>'[1]9.1.1. sz. mell. '!C68+#REF!</f>
        <v>#REF!</v>
      </c>
      <c r="E68" s="43" t="e">
        <f t="shared" si="0"/>
        <v>#REF!</v>
      </c>
      <c r="F68" s="26" t="e">
        <f t="shared" si="1"/>
        <v>#REF!</v>
      </c>
    </row>
    <row r="69" spans="1:6" s="44" customFormat="1" ht="12" customHeight="1" thickBot="1">
      <c r="A69" s="45" t="s">
        <v>135</v>
      </c>
      <c r="B69" s="63" t="s">
        <v>136</v>
      </c>
      <c r="C69" s="42"/>
      <c r="D69" s="34" t="e">
        <f>'[1]9.1.1. sz. mell. '!C69+#REF!</f>
        <v>#REF!</v>
      </c>
      <c r="E69" s="47" t="e">
        <f t="shared" si="0"/>
        <v>#REF!</v>
      </c>
      <c r="F69" s="26" t="e">
        <f t="shared" si="1"/>
        <v>#REF!</v>
      </c>
    </row>
    <row r="70" spans="1:6" s="44" customFormat="1" ht="12" customHeight="1" thickBot="1">
      <c r="A70" s="62" t="s">
        <v>137</v>
      </c>
      <c r="B70" s="48" t="s">
        <v>138</v>
      </c>
      <c r="C70" s="33">
        <f>SUM(C71:C74)</f>
        <v>0</v>
      </c>
      <c r="D70" s="34" t="e">
        <f>'[1]9.1.1. sz. mell. '!C70+#REF!</f>
        <v>#REF!</v>
      </c>
      <c r="E70" s="34" t="e">
        <f t="shared" si="0"/>
        <v>#REF!</v>
      </c>
      <c r="F70" s="26" t="e">
        <f t="shared" si="1"/>
        <v>#REF!</v>
      </c>
    </row>
    <row r="71" spans="1:6" s="44" customFormat="1" ht="12" customHeight="1" thickBot="1">
      <c r="A71" s="35" t="s">
        <v>139</v>
      </c>
      <c r="B71" s="36" t="s">
        <v>140</v>
      </c>
      <c r="C71" s="42"/>
      <c r="D71" s="34" t="e">
        <f>'[1]9.1.1. sz. mell. '!C71+#REF!</f>
        <v>#REF!</v>
      </c>
      <c r="E71" s="38" t="e">
        <f t="shared" si="0"/>
        <v>#REF!</v>
      </c>
      <c r="F71" s="26" t="e">
        <f t="shared" si="1"/>
        <v>#REF!</v>
      </c>
    </row>
    <row r="72" spans="1:6" s="44" customFormat="1" ht="12" customHeight="1" thickBot="1">
      <c r="A72" s="40" t="s">
        <v>141</v>
      </c>
      <c r="B72" s="41" t="s">
        <v>142</v>
      </c>
      <c r="C72" s="42"/>
      <c r="D72" s="34" t="e">
        <f>'[1]9.1.1. sz. mell. '!C72+#REF!</f>
        <v>#REF!</v>
      </c>
      <c r="E72" s="43" t="e">
        <f t="shared" ref="E72:E90" si="2">C72-D72</f>
        <v>#REF!</v>
      </c>
      <c r="F72" s="26" t="e">
        <f t="shared" si="1"/>
        <v>#REF!</v>
      </c>
    </row>
    <row r="73" spans="1:6" s="44" customFormat="1" ht="12" customHeight="1" thickBot="1">
      <c r="A73" s="40" t="s">
        <v>143</v>
      </c>
      <c r="B73" s="41" t="s">
        <v>144</v>
      </c>
      <c r="C73" s="42"/>
      <c r="D73" s="34" t="e">
        <f>'[1]9.1.1. sz. mell. '!C73+#REF!</f>
        <v>#REF!</v>
      </c>
      <c r="E73" s="43" t="e">
        <f t="shared" si="2"/>
        <v>#REF!</v>
      </c>
      <c r="F73" s="26" t="e">
        <f t="shared" ref="F73:F136" si="3">C73-D73</f>
        <v>#REF!</v>
      </c>
    </row>
    <row r="74" spans="1:6" s="44" customFormat="1" ht="12" customHeight="1" thickBot="1">
      <c r="A74" s="45" t="s">
        <v>145</v>
      </c>
      <c r="B74" s="46" t="s">
        <v>146</v>
      </c>
      <c r="C74" s="42"/>
      <c r="D74" s="34" t="e">
        <f>'[1]9.1.1. sz. mell. '!C74+#REF!</f>
        <v>#REF!</v>
      </c>
      <c r="E74" s="47" t="e">
        <f t="shared" si="2"/>
        <v>#REF!</v>
      </c>
      <c r="F74" s="26" t="e">
        <f t="shared" si="3"/>
        <v>#REF!</v>
      </c>
    </row>
    <row r="75" spans="1:6" s="44" customFormat="1" ht="12" customHeight="1" thickBot="1">
      <c r="A75" s="62" t="s">
        <v>147</v>
      </c>
      <c r="B75" s="48" t="s">
        <v>148</v>
      </c>
      <c r="C75" s="33">
        <f>SUM(C76:C77)</f>
        <v>594503758</v>
      </c>
      <c r="D75" s="34" t="e">
        <f>'[1]9.1.1. sz. mell. '!C75+#REF!</f>
        <v>#REF!</v>
      </c>
      <c r="E75" s="34" t="e">
        <f t="shared" si="2"/>
        <v>#REF!</v>
      </c>
      <c r="F75" s="26" t="e">
        <f t="shared" si="3"/>
        <v>#REF!</v>
      </c>
    </row>
    <row r="76" spans="1:6" s="44" customFormat="1" ht="12" customHeight="1" thickBot="1">
      <c r="A76" s="35" t="s">
        <v>149</v>
      </c>
      <c r="B76" s="36" t="s">
        <v>150</v>
      </c>
      <c r="C76" s="56">
        <f>569119704+25384054</f>
        <v>594503758</v>
      </c>
      <c r="D76" s="34" t="e">
        <f>'[1]9.1.1. sz. mell. '!C76+#REF!</f>
        <v>#REF!</v>
      </c>
      <c r="E76" s="38" t="e">
        <f t="shared" si="2"/>
        <v>#REF!</v>
      </c>
      <c r="F76" s="26" t="e">
        <f t="shared" si="3"/>
        <v>#REF!</v>
      </c>
    </row>
    <row r="77" spans="1:6" s="44" customFormat="1" ht="12" customHeight="1" thickBot="1">
      <c r="A77" s="45" t="s">
        <v>151</v>
      </c>
      <c r="B77" s="46" t="s">
        <v>152</v>
      </c>
      <c r="C77" s="42"/>
      <c r="D77" s="34" t="e">
        <f>'[1]9.1.1. sz. mell. '!C77+#REF!</f>
        <v>#REF!</v>
      </c>
      <c r="E77" s="47" t="e">
        <f t="shared" si="2"/>
        <v>#REF!</v>
      </c>
      <c r="F77" s="26" t="e">
        <f t="shared" si="3"/>
        <v>#REF!</v>
      </c>
    </row>
    <row r="78" spans="1:6" s="39" customFormat="1" ht="12" customHeight="1" thickBot="1">
      <c r="A78" s="62" t="s">
        <v>153</v>
      </c>
      <c r="B78" s="48" t="s">
        <v>154</v>
      </c>
      <c r="C78" s="33">
        <f>SUM(C79:C81)</f>
        <v>0</v>
      </c>
      <c r="D78" s="34" t="e">
        <f>'[1]9.1.1. sz. mell. '!C78+#REF!</f>
        <v>#REF!</v>
      </c>
      <c r="E78" s="34" t="e">
        <f t="shared" si="2"/>
        <v>#REF!</v>
      </c>
      <c r="F78" s="26" t="e">
        <f t="shared" si="3"/>
        <v>#REF!</v>
      </c>
    </row>
    <row r="79" spans="1:6" s="44" customFormat="1" ht="12" customHeight="1" thickBot="1">
      <c r="A79" s="35" t="s">
        <v>155</v>
      </c>
      <c r="B79" s="36" t="s">
        <v>156</v>
      </c>
      <c r="C79" s="42"/>
      <c r="D79" s="34" t="e">
        <f>'[1]9.1.1. sz. mell. '!C79+#REF!</f>
        <v>#REF!</v>
      </c>
      <c r="E79" s="38" t="e">
        <f t="shared" si="2"/>
        <v>#REF!</v>
      </c>
      <c r="F79" s="26" t="e">
        <f t="shared" si="3"/>
        <v>#REF!</v>
      </c>
    </row>
    <row r="80" spans="1:6" s="44" customFormat="1" ht="12" customHeight="1" thickBot="1">
      <c r="A80" s="40" t="s">
        <v>157</v>
      </c>
      <c r="B80" s="41" t="s">
        <v>158</v>
      </c>
      <c r="C80" s="42"/>
      <c r="D80" s="34" t="e">
        <f>'[1]9.1.1. sz. mell. '!C80+#REF!</f>
        <v>#REF!</v>
      </c>
      <c r="E80" s="43" t="e">
        <f t="shared" si="2"/>
        <v>#REF!</v>
      </c>
      <c r="F80" s="26" t="e">
        <f t="shared" si="3"/>
        <v>#REF!</v>
      </c>
    </row>
    <row r="81" spans="1:6" s="44" customFormat="1" ht="12" customHeight="1" thickBot="1">
      <c r="A81" s="45" t="s">
        <v>159</v>
      </c>
      <c r="B81" s="46" t="s">
        <v>160</v>
      </c>
      <c r="C81" s="42"/>
      <c r="D81" s="34" t="e">
        <f>'[1]9.1.1. sz. mell. '!C81+#REF!</f>
        <v>#REF!</v>
      </c>
      <c r="E81" s="47" t="e">
        <f t="shared" si="2"/>
        <v>#REF!</v>
      </c>
      <c r="F81" s="26" t="e">
        <f t="shared" si="3"/>
        <v>#REF!</v>
      </c>
    </row>
    <row r="82" spans="1:6" s="44" customFormat="1" ht="12" customHeight="1" thickBot="1">
      <c r="A82" s="62" t="s">
        <v>161</v>
      </c>
      <c r="B82" s="48" t="s">
        <v>162</v>
      </c>
      <c r="C82" s="33">
        <f>SUM(C83:C86)</f>
        <v>0</v>
      </c>
      <c r="D82" s="34" t="e">
        <f>'[1]9.1.1. sz. mell. '!C82+#REF!</f>
        <v>#REF!</v>
      </c>
      <c r="E82" s="34" t="e">
        <f t="shared" si="2"/>
        <v>#REF!</v>
      </c>
      <c r="F82" s="26" t="e">
        <f t="shared" si="3"/>
        <v>#REF!</v>
      </c>
    </row>
    <row r="83" spans="1:6" s="44" customFormat="1" ht="12" customHeight="1" thickBot="1">
      <c r="A83" s="64" t="s">
        <v>163</v>
      </c>
      <c r="B83" s="36" t="s">
        <v>164</v>
      </c>
      <c r="C83" s="42"/>
      <c r="D83" s="34" t="e">
        <f>'[1]9.1.1. sz. mell. '!C83+#REF!</f>
        <v>#REF!</v>
      </c>
      <c r="E83" s="38" t="e">
        <f t="shared" si="2"/>
        <v>#REF!</v>
      </c>
      <c r="F83" s="26" t="e">
        <f t="shared" si="3"/>
        <v>#REF!</v>
      </c>
    </row>
    <row r="84" spans="1:6" s="44" customFormat="1" ht="12" customHeight="1" thickBot="1">
      <c r="A84" s="65" t="s">
        <v>165</v>
      </c>
      <c r="B84" s="41" t="s">
        <v>166</v>
      </c>
      <c r="C84" s="42"/>
      <c r="D84" s="34" t="e">
        <f>'[1]9.1.1. sz. mell. '!C84+#REF!</f>
        <v>#REF!</v>
      </c>
      <c r="E84" s="43" t="e">
        <f t="shared" si="2"/>
        <v>#REF!</v>
      </c>
      <c r="F84" s="26" t="e">
        <f t="shared" si="3"/>
        <v>#REF!</v>
      </c>
    </row>
    <row r="85" spans="1:6" s="44" customFormat="1" ht="12" customHeight="1" thickBot="1">
      <c r="A85" s="65" t="s">
        <v>167</v>
      </c>
      <c r="B85" s="41" t="s">
        <v>168</v>
      </c>
      <c r="C85" s="42"/>
      <c r="D85" s="34" t="e">
        <f>'[1]9.1.1. sz. mell. '!C85+#REF!</f>
        <v>#REF!</v>
      </c>
      <c r="E85" s="43" t="e">
        <f t="shared" si="2"/>
        <v>#REF!</v>
      </c>
      <c r="F85" s="26" t="e">
        <f t="shared" si="3"/>
        <v>#REF!</v>
      </c>
    </row>
    <row r="86" spans="1:6" s="39" customFormat="1" ht="12" customHeight="1" thickBot="1">
      <c r="A86" s="66" t="s">
        <v>169</v>
      </c>
      <c r="B86" s="46" t="s">
        <v>170</v>
      </c>
      <c r="C86" s="42"/>
      <c r="D86" s="34" t="e">
        <f>'[1]9.1.1. sz. mell. '!C86+#REF!</f>
        <v>#REF!</v>
      </c>
      <c r="E86" s="47" t="e">
        <f t="shared" si="2"/>
        <v>#REF!</v>
      </c>
      <c r="F86" s="26" t="e">
        <f t="shared" si="3"/>
        <v>#REF!</v>
      </c>
    </row>
    <row r="87" spans="1:6" s="39" customFormat="1" ht="12" customHeight="1" thickBot="1">
      <c r="A87" s="62" t="s">
        <v>171</v>
      </c>
      <c r="B87" s="48" t="s">
        <v>172</v>
      </c>
      <c r="C87" s="67"/>
      <c r="D87" s="34" t="e">
        <f>'[1]9.1.1. sz. mell. '!C87+#REF!</f>
        <v>#REF!</v>
      </c>
      <c r="E87" s="34" t="e">
        <f t="shared" si="2"/>
        <v>#REF!</v>
      </c>
      <c r="F87" s="26" t="e">
        <f t="shared" si="3"/>
        <v>#REF!</v>
      </c>
    </row>
    <row r="88" spans="1:6" s="39" customFormat="1" ht="12" customHeight="1" thickBot="1">
      <c r="A88" s="62" t="s">
        <v>173</v>
      </c>
      <c r="B88" s="48" t="s">
        <v>174</v>
      </c>
      <c r="C88" s="67"/>
      <c r="D88" s="34" t="e">
        <f>'[1]9.1.1. sz. mell. '!C88+#REF!</f>
        <v>#REF!</v>
      </c>
      <c r="E88" s="34" t="e">
        <f t="shared" si="2"/>
        <v>#REF!</v>
      </c>
      <c r="F88" s="26" t="e">
        <f t="shared" si="3"/>
        <v>#REF!</v>
      </c>
    </row>
    <row r="89" spans="1:6" s="39" customFormat="1" ht="12" customHeight="1" thickBot="1">
      <c r="A89" s="62" t="s">
        <v>175</v>
      </c>
      <c r="B89" s="68" t="s">
        <v>176</v>
      </c>
      <c r="C89" s="53">
        <f>+C66+C70+C75+C78+C82+C88+C87</f>
        <v>787982220</v>
      </c>
      <c r="D89" s="34" t="e">
        <f>'[1]9.1.1. sz. mell. '!C89+#REF!</f>
        <v>#REF!</v>
      </c>
      <c r="E89" s="34" t="e">
        <f t="shared" si="2"/>
        <v>#REF!</v>
      </c>
      <c r="F89" s="26" t="e">
        <f t="shared" si="3"/>
        <v>#REF!</v>
      </c>
    </row>
    <row r="90" spans="1:6" s="39" customFormat="1" ht="12" customHeight="1" thickBot="1">
      <c r="A90" s="69" t="s">
        <v>177</v>
      </c>
      <c r="B90" s="70" t="s">
        <v>178</v>
      </c>
      <c r="C90" s="53">
        <f>+C65+C89</f>
        <v>2850420921</v>
      </c>
      <c r="D90" s="34" t="e">
        <f>'[1]9.1.1. sz. mell. '!C90+#REF!</f>
        <v>#REF!</v>
      </c>
      <c r="E90" s="34" t="e">
        <f t="shared" si="2"/>
        <v>#REF!</v>
      </c>
      <c r="F90" s="26" t="e">
        <f t="shared" si="3"/>
        <v>#REF!</v>
      </c>
    </row>
    <row r="91" spans="1:6" s="44" customFormat="1" ht="15" customHeight="1" thickBot="1">
      <c r="A91" s="71"/>
      <c r="B91" s="72"/>
      <c r="C91" s="73"/>
      <c r="D91" s="34" t="e">
        <f>'[1]9.1.1. sz. mell. '!C91+#REF!</f>
        <v>#REF!</v>
      </c>
      <c r="E91" s="4"/>
      <c r="F91" s="26" t="e">
        <f t="shared" si="3"/>
        <v>#REF!</v>
      </c>
    </row>
    <row r="92" spans="1:6" s="27" customFormat="1" ht="16.5" customHeight="1" thickBot="1">
      <c r="A92" s="74"/>
      <c r="B92" s="75" t="s">
        <v>179</v>
      </c>
      <c r="C92" s="76"/>
      <c r="D92" s="34" t="e">
        <f>'[1]9.1.1. sz. mell. '!C92+#REF!</f>
        <v>#REF!</v>
      </c>
      <c r="E92" s="4"/>
      <c r="F92" s="26" t="e">
        <f t="shared" si="3"/>
        <v>#REF!</v>
      </c>
    </row>
    <row r="93" spans="1:6" s="80" customFormat="1" ht="12" customHeight="1" thickBot="1">
      <c r="A93" s="77" t="s">
        <v>13</v>
      </c>
      <c r="B93" s="78" t="s">
        <v>180</v>
      </c>
      <c r="C93" s="79">
        <f>+C94+C95+C96+C97+C98+C111</f>
        <v>721772117</v>
      </c>
      <c r="D93" s="34" t="e">
        <f>'[1]9.1.1. sz. mell. '!C93+#REF!</f>
        <v>#REF!</v>
      </c>
      <c r="E93" s="34" t="e">
        <f t="shared" ref="E93:E155" si="4">C93-D93</f>
        <v>#REF!</v>
      </c>
      <c r="F93" s="26" t="e">
        <f t="shared" si="3"/>
        <v>#REF!</v>
      </c>
    </row>
    <row r="94" spans="1:6" ht="12" customHeight="1" thickBot="1">
      <c r="A94" s="81" t="s">
        <v>15</v>
      </c>
      <c r="B94" s="82" t="s">
        <v>181</v>
      </c>
      <c r="C94" s="83">
        <f>2854500+25097896+75000+16116992+1182990+2491000+1095900-198000+58577+6274800+23800</f>
        <v>55073455</v>
      </c>
      <c r="D94" s="34" t="e">
        <f>'[1]9.1.1. sz. mell. '!C94+#REF!</f>
        <v>#REF!</v>
      </c>
      <c r="E94" s="38" t="e">
        <f t="shared" si="4"/>
        <v>#REF!</v>
      </c>
      <c r="F94" s="26" t="e">
        <f t="shared" si="3"/>
        <v>#REF!</v>
      </c>
    </row>
    <row r="95" spans="1:6" ht="12" customHeight="1" thickBot="1">
      <c r="A95" s="40" t="s">
        <v>17</v>
      </c>
      <c r="B95" s="84" t="s">
        <v>182</v>
      </c>
      <c r="C95" s="51">
        <f>500965+4771305+13275+17258+2940000+14000+207615+1015000+213701+281135-34749+11423+1380456+4650</f>
        <v>11336034</v>
      </c>
      <c r="D95" s="34" t="e">
        <f>'[1]9.1.1. sz. mell. '!C95+#REF!</f>
        <v>#REF!</v>
      </c>
      <c r="E95" s="43" t="e">
        <f t="shared" si="4"/>
        <v>#REF!</v>
      </c>
      <c r="F95" s="26" t="e">
        <f t="shared" si="3"/>
        <v>#REF!</v>
      </c>
    </row>
    <row r="96" spans="1:6" ht="12" customHeight="1" thickBot="1">
      <c r="A96" s="40" t="s">
        <v>19</v>
      </c>
      <c r="B96" s="84" t="s">
        <v>183</v>
      </c>
      <c r="C96" s="59">
        <f>13447475+835000+16099000+50000+52909601+3082677+6787092+2456000+4504030+871220+397000+194467+34163000+50473064+34200000+3285067+156511+9000000+563000+17207888+2681000+3300000+17042731+48545760+500000+381000+44100-8245+178500-37621053+63500+77000+8564000+45720</f>
        <v>294476105</v>
      </c>
      <c r="D96" s="34" t="e">
        <f>'[1]9.1.1. sz. mell. '!C96+#REF!</f>
        <v>#REF!</v>
      </c>
      <c r="E96" s="43" t="e">
        <f t="shared" si="4"/>
        <v>#REF!</v>
      </c>
      <c r="F96" s="26" t="e">
        <f t="shared" si="3"/>
        <v>#REF!</v>
      </c>
    </row>
    <row r="97" spans="1:6" ht="12" customHeight="1" thickBot="1">
      <c r="A97" s="40" t="s">
        <v>21</v>
      </c>
      <c r="B97" s="85" t="s">
        <v>184</v>
      </c>
      <c r="C97" s="59">
        <f>69500000+3500000+69312000</f>
        <v>142312000</v>
      </c>
      <c r="D97" s="34" t="e">
        <f>'[1]9.1.1. sz. mell. '!C97+#REF!</f>
        <v>#REF!</v>
      </c>
      <c r="E97" s="43" t="e">
        <f t="shared" si="4"/>
        <v>#REF!</v>
      </c>
      <c r="F97" s="26" t="e">
        <f t="shared" si="3"/>
        <v>#REF!</v>
      </c>
    </row>
    <row r="98" spans="1:6" ht="12" customHeight="1" thickBot="1">
      <c r="A98" s="40" t="s">
        <v>185</v>
      </c>
      <c r="B98" s="86" t="s">
        <v>186</v>
      </c>
      <c r="C98" s="57">
        <f>45183973+52959801+660000+100000+49357310+3869819</f>
        <v>152130903</v>
      </c>
      <c r="D98" s="34" t="e">
        <f>'[1]9.1.1. sz. mell. '!C98+#REF!</f>
        <v>#REF!</v>
      </c>
      <c r="E98" s="43" t="e">
        <f t="shared" si="4"/>
        <v>#REF!</v>
      </c>
      <c r="F98" s="26" t="e">
        <f t="shared" si="3"/>
        <v>#REF!</v>
      </c>
    </row>
    <row r="99" spans="1:6" ht="12" customHeight="1" thickBot="1">
      <c r="A99" s="40" t="s">
        <v>25</v>
      </c>
      <c r="B99" s="84" t="s">
        <v>187</v>
      </c>
      <c r="C99" s="57">
        <f>100000+3869819</f>
        <v>3969819</v>
      </c>
      <c r="D99" s="34" t="e">
        <f>'[1]9.1.1. sz. mell. '!C99+#REF!</f>
        <v>#REF!</v>
      </c>
      <c r="E99" s="43" t="e">
        <f t="shared" si="4"/>
        <v>#REF!</v>
      </c>
      <c r="F99" s="26" t="e">
        <f t="shared" si="3"/>
        <v>#REF!</v>
      </c>
    </row>
    <row r="100" spans="1:6" ht="12" customHeight="1" thickBot="1">
      <c r="A100" s="40" t="s">
        <v>188</v>
      </c>
      <c r="B100" s="87" t="s">
        <v>189</v>
      </c>
      <c r="C100" s="57"/>
      <c r="D100" s="34" t="e">
        <f>'[1]9.1.1. sz. mell. '!C100+#REF!</f>
        <v>#REF!</v>
      </c>
      <c r="E100" s="43" t="e">
        <f t="shared" si="4"/>
        <v>#REF!</v>
      </c>
      <c r="F100" s="26" t="e">
        <f t="shared" si="3"/>
        <v>#REF!</v>
      </c>
    </row>
    <row r="101" spans="1:6" ht="12" customHeight="1" thickBot="1">
      <c r="A101" s="40" t="s">
        <v>190</v>
      </c>
      <c r="B101" s="87" t="s">
        <v>191</v>
      </c>
      <c r="C101" s="57"/>
      <c r="D101" s="34" t="e">
        <f>'[1]9.1.1. sz. mell. '!C101+#REF!</f>
        <v>#REF!</v>
      </c>
      <c r="E101" s="43" t="e">
        <f t="shared" si="4"/>
        <v>#REF!</v>
      </c>
      <c r="F101" s="26" t="e">
        <f t="shared" si="3"/>
        <v>#REF!</v>
      </c>
    </row>
    <row r="102" spans="1:6" ht="12" customHeight="1" thickBot="1">
      <c r="A102" s="40" t="s">
        <v>192</v>
      </c>
      <c r="B102" s="87" t="s">
        <v>193</v>
      </c>
      <c r="C102" s="57"/>
      <c r="D102" s="34" t="e">
        <f>'[1]9.1.1. sz. mell. '!C102+#REF!</f>
        <v>#REF!</v>
      </c>
      <c r="E102" s="43" t="e">
        <f t="shared" si="4"/>
        <v>#REF!</v>
      </c>
      <c r="F102" s="26" t="e">
        <f t="shared" si="3"/>
        <v>#REF!</v>
      </c>
    </row>
    <row r="103" spans="1:6" ht="12" customHeight="1" thickBot="1">
      <c r="A103" s="40" t="s">
        <v>194</v>
      </c>
      <c r="B103" s="88" t="s">
        <v>195</v>
      </c>
      <c r="C103" s="57"/>
      <c r="D103" s="34" t="e">
        <f>'[1]9.1.1. sz. mell. '!C103+#REF!</f>
        <v>#REF!</v>
      </c>
      <c r="E103" s="43" t="e">
        <f t="shared" si="4"/>
        <v>#REF!</v>
      </c>
      <c r="F103" s="26" t="e">
        <f t="shared" si="3"/>
        <v>#REF!</v>
      </c>
    </row>
    <row r="104" spans="1:6" ht="12" customHeight="1" thickBot="1">
      <c r="A104" s="40" t="s">
        <v>196</v>
      </c>
      <c r="B104" s="88" t="s">
        <v>197</v>
      </c>
      <c r="C104" s="57"/>
      <c r="D104" s="34" t="e">
        <f>'[1]9.1.1. sz. mell. '!C104+#REF!</f>
        <v>#REF!</v>
      </c>
      <c r="E104" s="43" t="e">
        <f t="shared" si="4"/>
        <v>#REF!</v>
      </c>
      <c r="F104" s="26" t="e">
        <f t="shared" si="3"/>
        <v>#REF!</v>
      </c>
    </row>
    <row r="105" spans="1:6" ht="12" customHeight="1" thickBot="1">
      <c r="A105" s="40" t="s">
        <v>198</v>
      </c>
      <c r="B105" s="87" t="s">
        <v>199</v>
      </c>
      <c r="C105" s="57">
        <f>660000</f>
        <v>660000</v>
      </c>
      <c r="D105" s="34" t="e">
        <f>'[1]9.1.1. sz. mell. '!C105+#REF!</f>
        <v>#REF!</v>
      </c>
      <c r="E105" s="43" t="e">
        <f t="shared" si="4"/>
        <v>#REF!</v>
      </c>
      <c r="F105" s="26" t="e">
        <f t="shared" si="3"/>
        <v>#REF!</v>
      </c>
    </row>
    <row r="106" spans="1:6" ht="12" customHeight="1" thickBot="1">
      <c r="A106" s="40" t="s">
        <v>200</v>
      </c>
      <c r="B106" s="87" t="s">
        <v>201</v>
      </c>
      <c r="C106" s="57"/>
      <c r="D106" s="34" t="e">
        <f>'[1]9.1.1. sz. mell. '!C106+#REF!</f>
        <v>#REF!</v>
      </c>
      <c r="E106" s="43" t="e">
        <f t="shared" si="4"/>
        <v>#REF!</v>
      </c>
      <c r="F106" s="26" t="e">
        <f t="shared" si="3"/>
        <v>#REF!</v>
      </c>
    </row>
    <row r="107" spans="1:6" ht="12" customHeight="1" thickBot="1">
      <c r="A107" s="40" t="s">
        <v>202</v>
      </c>
      <c r="B107" s="88" t="s">
        <v>203</v>
      </c>
      <c r="C107" s="57"/>
      <c r="D107" s="34" t="e">
        <f>'[1]9.1.1. sz. mell. '!C107+#REF!</f>
        <v>#REF!</v>
      </c>
      <c r="E107" s="43" t="e">
        <f t="shared" si="4"/>
        <v>#REF!</v>
      </c>
      <c r="F107" s="26" t="e">
        <f t="shared" si="3"/>
        <v>#REF!</v>
      </c>
    </row>
    <row r="108" spans="1:6" ht="12" customHeight="1" thickBot="1">
      <c r="A108" s="89" t="s">
        <v>204</v>
      </c>
      <c r="B108" s="90" t="s">
        <v>205</v>
      </c>
      <c r="C108" s="57"/>
      <c r="D108" s="34" t="e">
        <f>'[1]9.1.1. sz. mell. '!C108+#REF!</f>
        <v>#REF!</v>
      </c>
      <c r="E108" s="43" t="e">
        <f t="shared" si="4"/>
        <v>#REF!</v>
      </c>
      <c r="F108" s="26" t="e">
        <f t="shared" si="3"/>
        <v>#REF!</v>
      </c>
    </row>
    <row r="109" spans="1:6" ht="12" customHeight="1" thickBot="1">
      <c r="A109" s="40" t="s">
        <v>206</v>
      </c>
      <c r="B109" s="90" t="s">
        <v>207</v>
      </c>
      <c r="C109" s="57"/>
      <c r="D109" s="34" t="e">
        <f>'[1]9.1.1. sz. mell. '!C109+#REF!</f>
        <v>#REF!</v>
      </c>
      <c r="E109" s="43" t="e">
        <f t="shared" si="4"/>
        <v>#REF!</v>
      </c>
      <c r="F109" s="26" t="e">
        <f t="shared" si="3"/>
        <v>#REF!</v>
      </c>
    </row>
    <row r="110" spans="1:6" ht="12" customHeight="1" thickBot="1">
      <c r="A110" s="40" t="s">
        <v>208</v>
      </c>
      <c r="B110" s="88" t="s">
        <v>209</v>
      </c>
      <c r="C110" s="56">
        <f>5697126+16985629+22501218+52959801+660000+49357310-660000</f>
        <v>147501084</v>
      </c>
      <c r="D110" s="34" t="e">
        <f>'[1]9.1.1. sz. mell. '!C110+#REF!</f>
        <v>#REF!</v>
      </c>
      <c r="E110" s="43" t="e">
        <f t="shared" si="4"/>
        <v>#REF!</v>
      </c>
      <c r="F110" s="26" t="e">
        <f t="shared" si="3"/>
        <v>#REF!</v>
      </c>
    </row>
    <row r="111" spans="1:6" ht="12" customHeight="1" thickBot="1">
      <c r="A111" s="40" t="s">
        <v>210</v>
      </c>
      <c r="B111" s="85" t="s">
        <v>211</v>
      </c>
      <c r="C111" s="42">
        <f>C112+C113</f>
        <v>66443620</v>
      </c>
      <c r="D111" s="34" t="e">
        <f>'[1]9.1.1. sz. mell. '!C111+#REF!</f>
        <v>#REF!</v>
      </c>
      <c r="E111" s="43" t="e">
        <f t="shared" si="4"/>
        <v>#REF!</v>
      </c>
      <c r="F111" s="26" t="e">
        <f t="shared" si="3"/>
        <v>#REF!</v>
      </c>
    </row>
    <row r="112" spans="1:6" ht="12" customHeight="1" thickBot="1">
      <c r="A112" s="45" t="s">
        <v>212</v>
      </c>
      <c r="B112" s="84" t="s">
        <v>213</v>
      </c>
      <c r="C112" s="59">
        <f>15000000-21705-8451320+266142</f>
        <v>6793117</v>
      </c>
      <c r="D112" s="34" t="e">
        <f>'[1]9.1.1. sz. mell. '!C112+#REF!</f>
        <v>#REF!</v>
      </c>
      <c r="E112" s="43" t="e">
        <f t="shared" si="4"/>
        <v>#REF!</v>
      </c>
      <c r="F112" s="26" t="e">
        <f t="shared" si="3"/>
        <v>#REF!</v>
      </c>
    </row>
    <row r="113" spans="1:6" ht="12" customHeight="1" thickBot="1">
      <c r="A113" s="91" t="s">
        <v>214</v>
      </c>
      <c r="B113" s="92" t="s">
        <v>215</v>
      </c>
      <c r="C113" s="93">
        <f>65846522-6946019+750000</f>
        <v>59650503</v>
      </c>
      <c r="D113" s="34" t="e">
        <f>'[1]9.1.1. sz. mell. '!C113+#REF!</f>
        <v>#REF!</v>
      </c>
      <c r="E113" s="47" t="e">
        <f t="shared" si="4"/>
        <v>#REF!</v>
      </c>
      <c r="F113" s="26" t="e">
        <f t="shared" si="3"/>
        <v>#REF!</v>
      </c>
    </row>
    <row r="114" spans="1:6" ht="12" customHeight="1" thickBot="1">
      <c r="A114" s="31" t="s">
        <v>27</v>
      </c>
      <c r="B114" s="94" t="s">
        <v>216</v>
      </c>
      <c r="C114" s="33">
        <f>+C115+C117+C119</f>
        <v>650230081</v>
      </c>
      <c r="D114" s="34" t="e">
        <f>'[1]9.1.1. sz. mell. '!C114+#REF!</f>
        <v>#REF!</v>
      </c>
      <c r="E114" s="34" t="e">
        <f t="shared" si="4"/>
        <v>#REF!</v>
      </c>
      <c r="F114" s="26" t="e">
        <f t="shared" si="3"/>
        <v>#REF!</v>
      </c>
    </row>
    <row r="115" spans="1:6" ht="12" customHeight="1" thickBot="1">
      <c r="A115" s="35" t="s">
        <v>29</v>
      </c>
      <c r="B115" s="84" t="s">
        <v>217</v>
      </c>
      <c r="C115" s="95">
        <f>359410+2345001+219008101+12873483+381000+1500000+3139585+33894811+377190+2338070+4950460+275000+20930495+5189661+457200+1422400+3000+6704583</f>
        <v>316149450</v>
      </c>
      <c r="D115" s="34" t="e">
        <f>'[1]9.1.1. sz. mell. '!C115+#REF!</f>
        <v>#REF!</v>
      </c>
      <c r="E115" s="38" t="e">
        <f t="shared" si="4"/>
        <v>#REF!</v>
      </c>
      <c r="F115" s="26" t="e">
        <f t="shared" si="3"/>
        <v>#REF!</v>
      </c>
    </row>
    <row r="116" spans="1:6" ht="12" customHeight="1" thickBot="1">
      <c r="A116" s="35" t="s">
        <v>31</v>
      </c>
      <c r="B116" s="96" t="s">
        <v>218</v>
      </c>
      <c r="C116" s="95">
        <f>12873483+33259811+218246101+20930495+1187993+6704583</f>
        <v>293202466</v>
      </c>
      <c r="D116" s="34" t="e">
        <f>'[1]9.1.1. sz. mell. '!C116+#REF!</f>
        <v>#REF!</v>
      </c>
      <c r="E116" s="43" t="e">
        <f t="shared" si="4"/>
        <v>#REF!</v>
      </c>
      <c r="F116" s="26" t="e">
        <f t="shared" si="3"/>
        <v>#REF!</v>
      </c>
    </row>
    <row r="117" spans="1:6" ht="12" customHeight="1" thickBot="1">
      <c r="A117" s="35" t="s">
        <v>33</v>
      </c>
      <c r="B117" s="96" t="s">
        <v>219</v>
      </c>
      <c r="C117" s="51">
        <f>180701362+1500000+37902555+48165993</f>
        <v>268269910</v>
      </c>
      <c r="D117" s="34" t="e">
        <f>'[1]9.1.1. sz. mell. '!C117+#REF!</f>
        <v>#REF!</v>
      </c>
      <c r="E117" s="43" t="e">
        <f t="shared" si="4"/>
        <v>#REF!</v>
      </c>
      <c r="F117" s="26" t="e">
        <f t="shared" si="3"/>
        <v>#REF!</v>
      </c>
    </row>
    <row r="118" spans="1:6" ht="12" customHeight="1" thickBot="1">
      <c r="A118" s="35" t="s">
        <v>35</v>
      </c>
      <c r="B118" s="96" t="s">
        <v>220</v>
      </c>
      <c r="C118" s="51">
        <f>146098020+36509260+48165993</f>
        <v>230773273</v>
      </c>
      <c r="D118" s="34" t="e">
        <f>'[1]9.1.1. sz. mell. '!C118+#REF!</f>
        <v>#REF!</v>
      </c>
      <c r="E118" s="43" t="e">
        <f t="shared" si="4"/>
        <v>#REF!</v>
      </c>
      <c r="F118" s="26" t="e">
        <f t="shared" si="3"/>
        <v>#REF!</v>
      </c>
    </row>
    <row r="119" spans="1:6" ht="12" customHeight="1" thickBot="1">
      <c r="A119" s="35" t="s">
        <v>37</v>
      </c>
      <c r="B119" s="97" t="s">
        <v>221</v>
      </c>
      <c r="C119" s="51">
        <f>65710721+100000</f>
        <v>65810721</v>
      </c>
      <c r="D119" s="34" t="e">
        <f>'[1]9.1.1. sz. mell. '!C119+#REF!</f>
        <v>#REF!</v>
      </c>
      <c r="E119" s="43" t="e">
        <f t="shared" si="4"/>
        <v>#REF!</v>
      </c>
      <c r="F119" s="26" t="e">
        <f t="shared" si="3"/>
        <v>#REF!</v>
      </c>
    </row>
    <row r="120" spans="1:6" ht="12" customHeight="1" thickBot="1">
      <c r="A120" s="35" t="s">
        <v>39</v>
      </c>
      <c r="B120" s="98" t="s">
        <v>222</v>
      </c>
      <c r="C120" s="56"/>
      <c r="D120" s="34" t="e">
        <f>'[1]9.1.1. sz. mell. '!C120+#REF!</f>
        <v>#REF!</v>
      </c>
      <c r="E120" s="43" t="e">
        <f t="shared" si="4"/>
        <v>#REF!</v>
      </c>
      <c r="F120" s="26" t="e">
        <f t="shared" si="3"/>
        <v>#REF!</v>
      </c>
    </row>
    <row r="121" spans="1:6" ht="12" customHeight="1" thickBot="1">
      <c r="A121" s="35" t="s">
        <v>223</v>
      </c>
      <c r="B121" s="99" t="s">
        <v>224</v>
      </c>
      <c r="C121" s="55"/>
      <c r="D121" s="34" t="e">
        <f>'[1]9.1.1. sz. mell. '!C121+#REF!</f>
        <v>#REF!</v>
      </c>
      <c r="E121" s="43" t="e">
        <f t="shared" si="4"/>
        <v>#REF!</v>
      </c>
      <c r="F121" s="26" t="e">
        <f t="shared" si="3"/>
        <v>#REF!</v>
      </c>
    </row>
    <row r="122" spans="1:6" ht="12" customHeight="1" thickBot="1">
      <c r="A122" s="35" t="s">
        <v>225</v>
      </c>
      <c r="B122" s="88" t="s">
        <v>197</v>
      </c>
      <c r="C122" s="55"/>
      <c r="D122" s="34" t="e">
        <f>'[1]9.1.1. sz. mell. '!C122+#REF!</f>
        <v>#REF!</v>
      </c>
      <c r="E122" s="43" t="e">
        <f t="shared" si="4"/>
        <v>#REF!</v>
      </c>
      <c r="F122" s="26" t="e">
        <f t="shared" si="3"/>
        <v>#REF!</v>
      </c>
    </row>
    <row r="123" spans="1:6" ht="12" customHeight="1" thickBot="1">
      <c r="A123" s="35" t="s">
        <v>226</v>
      </c>
      <c r="B123" s="88" t="s">
        <v>227</v>
      </c>
      <c r="C123" s="55"/>
      <c r="D123" s="34" t="e">
        <f>'[1]9.1.1. sz. mell. '!C123+#REF!</f>
        <v>#REF!</v>
      </c>
      <c r="E123" s="43" t="e">
        <f t="shared" si="4"/>
        <v>#REF!</v>
      </c>
      <c r="F123" s="26" t="e">
        <f t="shared" si="3"/>
        <v>#REF!</v>
      </c>
    </row>
    <row r="124" spans="1:6" ht="12" customHeight="1" thickBot="1">
      <c r="A124" s="35" t="s">
        <v>228</v>
      </c>
      <c r="B124" s="88" t="s">
        <v>229</v>
      </c>
      <c r="C124" s="55"/>
      <c r="D124" s="34" t="e">
        <f>'[1]9.1.1. sz. mell. '!C124+#REF!</f>
        <v>#REF!</v>
      </c>
      <c r="E124" s="43" t="e">
        <f t="shared" si="4"/>
        <v>#REF!</v>
      </c>
      <c r="F124" s="26" t="e">
        <f t="shared" si="3"/>
        <v>#REF!</v>
      </c>
    </row>
    <row r="125" spans="1:6" ht="12" customHeight="1" thickBot="1">
      <c r="A125" s="35" t="s">
        <v>230</v>
      </c>
      <c r="B125" s="88" t="s">
        <v>203</v>
      </c>
      <c r="C125" s="55"/>
      <c r="D125" s="34" t="e">
        <f>'[1]9.1.1. sz. mell. '!C125+#REF!</f>
        <v>#REF!</v>
      </c>
      <c r="E125" s="43" t="e">
        <f t="shared" si="4"/>
        <v>#REF!</v>
      </c>
      <c r="F125" s="26" t="e">
        <f t="shared" si="3"/>
        <v>#REF!</v>
      </c>
    </row>
    <row r="126" spans="1:6" ht="12" customHeight="1" thickBot="1">
      <c r="A126" s="35" t="s">
        <v>231</v>
      </c>
      <c r="B126" s="88" t="s">
        <v>232</v>
      </c>
      <c r="C126" s="55"/>
      <c r="D126" s="34" t="e">
        <f>'[1]9.1.1. sz. mell. '!C126+#REF!</f>
        <v>#REF!</v>
      </c>
      <c r="E126" s="43" t="e">
        <f t="shared" si="4"/>
        <v>#REF!</v>
      </c>
      <c r="F126" s="26" t="e">
        <f t="shared" si="3"/>
        <v>#REF!</v>
      </c>
    </row>
    <row r="127" spans="1:6" ht="12" customHeight="1" thickBot="1">
      <c r="A127" s="89" t="s">
        <v>233</v>
      </c>
      <c r="B127" s="88" t="s">
        <v>234</v>
      </c>
      <c r="C127" s="59">
        <f>65710721+100000</f>
        <v>65810721</v>
      </c>
      <c r="D127" s="34" t="e">
        <f>'[1]9.1.1. sz. mell. '!C127+#REF!</f>
        <v>#REF!</v>
      </c>
      <c r="E127" s="47" t="e">
        <f t="shared" si="4"/>
        <v>#REF!</v>
      </c>
      <c r="F127" s="26" t="e">
        <f t="shared" si="3"/>
        <v>#REF!</v>
      </c>
    </row>
    <row r="128" spans="1:6" ht="12" customHeight="1" thickBot="1">
      <c r="A128" s="31" t="s">
        <v>41</v>
      </c>
      <c r="B128" s="100" t="s">
        <v>235</v>
      </c>
      <c r="C128" s="33">
        <f>+C93+C114</f>
        <v>1372002198</v>
      </c>
      <c r="D128" s="34" t="e">
        <f>'[1]9.1.1. sz. mell. '!C128+#REF!</f>
        <v>#REF!</v>
      </c>
      <c r="E128" s="34" t="e">
        <f t="shared" si="4"/>
        <v>#REF!</v>
      </c>
      <c r="F128" s="26" t="e">
        <f t="shared" si="3"/>
        <v>#REF!</v>
      </c>
    </row>
    <row r="129" spans="1:9" ht="12" customHeight="1" thickBot="1">
      <c r="A129" s="31" t="s">
        <v>236</v>
      </c>
      <c r="B129" s="100" t="s">
        <v>237</v>
      </c>
      <c r="C129" s="33">
        <f>+C130+C131+C132</f>
        <v>108486704</v>
      </c>
      <c r="D129" s="34" t="e">
        <f>'[1]9.1.1. sz. mell. '!C129+#REF!</f>
        <v>#REF!</v>
      </c>
      <c r="E129" s="34" t="e">
        <f t="shared" si="4"/>
        <v>#REF!</v>
      </c>
      <c r="F129" s="26" t="e">
        <f t="shared" si="3"/>
        <v>#REF!</v>
      </c>
    </row>
    <row r="130" spans="1:9" s="80" customFormat="1" ht="12" customHeight="1" thickBot="1">
      <c r="A130" s="35" t="s">
        <v>57</v>
      </c>
      <c r="B130" s="101" t="s">
        <v>238</v>
      </c>
      <c r="C130" s="56">
        <f>4042704+4444000</f>
        <v>8486704</v>
      </c>
      <c r="D130" s="34" t="e">
        <f>'[1]9.1.1. sz. mell. '!C130+#REF!</f>
        <v>#REF!</v>
      </c>
      <c r="E130" s="38" t="e">
        <f t="shared" si="4"/>
        <v>#REF!</v>
      </c>
      <c r="F130" s="26" t="e">
        <f t="shared" si="3"/>
        <v>#REF!</v>
      </c>
    </row>
    <row r="131" spans="1:9" ht="12" customHeight="1" thickBot="1">
      <c r="A131" s="35" t="s">
        <v>65</v>
      </c>
      <c r="B131" s="101" t="s">
        <v>239</v>
      </c>
      <c r="C131" s="55">
        <v>100000000</v>
      </c>
      <c r="D131" s="34" t="e">
        <f>'[1]9.1.1. sz. mell. '!C131+#REF!</f>
        <v>#REF!</v>
      </c>
      <c r="E131" s="43" t="e">
        <f t="shared" si="4"/>
        <v>#REF!</v>
      </c>
      <c r="F131" s="26" t="e">
        <f t="shared" si="3"/>
        <v>#REF!</v>
      </c>
    </row>
    <row r="132" spans="1:9" ht="12" customHeight="1" thickBot="1">
      <c r="A132" s="89" t="s">
        <v>67</v>
      </c>
      <c r="B132" s="102" t="s">
        <v>240</v>
      </c>
      <c r="C132" s="55"/>
      <c r="D132" s="34" t="e">
        <f>'[1]9.1.1. sz. mell. '!C132+#REF!</f>
        <v>#REF!</v>
      </c>
      <c r="E132" s="47" t="e">
        <f t="shared" si="4"/>
        <v>#REF!</v>
      </c>
      <c r="F132" s="26" t="e">
        <f t="shared" si="3"/>
        <v>#REF!</v>
      </c>
    </row>
    <row r="133" spans="1:9" ht="12" customHeight="1" thickBot="1">
      <c r="A133" s="31" t="s">
        <v>71</v>
      </c>
      <c r="B133" s="100" t="s">
        <v>241</v>
      </c>
      <c r="C133" s="33">
        <f>+C134+C135+C136+C137+C138+C139</f>
        <v>0</v>
      </c>
      <c r="D133" s="34" t="e">
        <f>'[1]9.1.1. sz. mell. '!C133+#REF!</f>
        <v>#REF!</v>
      </c>
      <c r="E133" s="34" t="e">
        <f t="shared" si="4"/>
        <v>#REF!</v>
      </c>
      <c r="F133" s="26" t="e">
        <f t="shared" si="3"/>
        <v>#REF!</v>
      </c>
    </row>
    <row r="134" spans="1:9" ht="12" customHeight="1" thickBot="1">
      <c r="A134" s="35" t="s">
        <v>73</v>
      </c>
      <c r="B134" s="101" t="s">
        <v>242</v>
      </c>
      <c r="C134" s="55"/>
      <c r="D134" s="34" t="e">
        <f>'[1]9.1.1. sz. mell. '!C134+#REF!</f>
        <v>#REF!</v>
      </c>
      <c r="E134" s="38" t="e">
        <f t="shared" si="4"/>
        <v>#REF!</v>
      </c>
      <c r="F134" s="26" t="e">
        <f t="shared" si="3"/>
        <v>#REF!</v>
      </c>
    </row>
    <row r="135" spans="1:9" ht="12" customHeight="1" thickBot="1">
      <c r="A135" s="35" t="s">
        <v>75</v>
      </c>
      <c r="B135" s="101" t="s">
        <v>243</v>
      </c>
      <c r="C135" s="55"/>
      <c r="D135" s="34" t="e">
        <f>'[1]9.1.1. sz. mell. '!C135+#REF!</f>
        <v>#REF!</v>
      </c>
      <c r="E135" s="43" t="e">
        <f t="shared" si="4"/>
        <v>#REF!</v>
      </c>
      <c r="F135" s="26" t="e">
        <f t="shared" si="3"/>
        <v>#REF!</v>
      </c>
    </row>
    <row r="136" spans="1:9" ht="12" customHeight="1" thickBot="1">
      <c r="A136" s="35" t="s">
        <v>77</v>
      </c>
      <c r="B136" s="101" t="s">
        <v>244</v>
      </c>
      <c r="C136" s="55"/>
      <c r="D136" s="34" t="e">
        <f>'[1]9.1.1. sz. mell. '!C136+#REF!</f>
        <v>#REF!</v>
      </c>
      <c r="E136" s="43" t="e">
        <f t="shared" si="4"/>
        <v>#REF!</v>
      </c>
      <c r="F136" s="26" t="e">
        <f t="shared" si="3"/>
        <v>#REF!</v>
      </c>
    </row>
    <row r="137" spans="1:9" ht="12" customHeight="1" thickBot="1">
      <c r="A137" s="35" t="s">
        <v>79</v>
      </c>
      <c r="B137" s="101" t="s">
        <v>245</v>
      </c>
      <c r="C137" s="55"/>
      <c r="D137" s="34" t="e">
        <f>'[1]9.1.1. sz. mell. '!C137+#REF!</f>
        <v>#REF!</v>
      </c>
      <c r="E137" s="43" t="e">
        <f t="shared" si="4"/>
        <v>#REF!</v>
      </c>
      <c r="F137" s="26" t="e">
        <f t="shared" ref="F137:F158" si="5">C137-D137</f>
        <v>#REF!</v>
      </c>
    </row>
    <row r="138" spans="1:9" ht="12" customHeight="1" thickBot="1">
      <c r="A138" s="35" t="s">
        <v>81</v>
      </c>
      <c r="B138" s="101" t="s">
        <v>246</v>
      </c>
      <c r="C138" s="55"/>
      <c r="D138" s="34" t="e">
        <f>'[1]9.1.1. sz. mell. '!C138+#REF!</f>
        <v>#REF!</v>
      </c>
      <c r="E138" s="43" t="e">
        <f t="shared" si="4"/>
        <v>#REF!</v>
      </c>
      <c r="F138" s="26" t="e">
        <f t="shared" si="5"/>
        <v>#REF!</v>
      </c>
    </row>
    <row r="139" spans="1:9" s="80" customFormat="1" ht="12" customHeight="1" thickBot="1">
      <c r="A139" s="89" t="s">
        <v>83</v>
      </c>
      <c r="B139" s="102" t="s">
        <v>247</v>
      </c>
      <c r="C139" s="55"/>
      <c r="D139" s="34" t="e">
        <f>'[1]9.1.1. sz. mell. '!C139+#REF!</f>
        <v>#REF!</v>
      </c>
      <c r="E139" s="47" t="e">
        <f t="shared" si="4"/>
        <v>#REF!</v>
      </c>
      <c r="F139" s="26" t="e">
        <f t="shared" si="5"/>
        <v>#REF!</v>
      </c>
    </row>
    <row r="140" spans="1:9" ht="12" customHeight="1" thickBot="1">
      <c r="A140" s="31" t="s">
        <v>95</v>
      </c>
      <c r="B140" s="100" t="s">
        <v>248</v>
      </c>
      <c r="C140" s="53">
        <f>+C141+C142+C144+C145+C143</f>
        <v>38167591</v>
      </c>
      <c r="D140" s="34" t="e">
        <f>'[1]9.1.1. sz. mell. '!C140+#REF!</f>
        <v>#REF!</v>
      </c>
      <c r="E140" s="34" t="e">
        <f t="shared" si="4"/>
        <v>#REF!</v>
      </c>
      <c r="F140" s="26" t="e">
        <f t="shared" si="5"/>
        <v>#REF!</v>
      </c>
      <c r="I140" s="103"/>
    </row>
    <row r="141" spans="1:9" ht="13.5" thickBot="1">
      <c r="A141" s="35" t="s">
        <v>97</v>
      </c>
      <c r="B141" s="101" t="s">
        <v>249</v>
      </c>
      <c r="C141" s="55"/>
      <c r="D141" s="34" t="e">
        <f>'[1]9.1.1. sz. mell. '!C141+#REF!</f>
        <v>#REF!</v>
      </c>
      <c r="E141" s="38" t="e">
        <f t="shared" si="4"/>
        <v>#REF!</v>
      </c>
      <c r="F141" s="26" t="e">
        <f t="shared" si="5"/>
        <v>#REF!</v>
      </c>
    </row>
    <row r="142" spans="1:9" ht="12" customHeight="1" thickBot="1">
      <c r="A142" s="35" t="s">
        <v>99</v>
      </c>
      <c r="B142" s="101" t="s">
        <v>250</v>
      </c>
      <c r="C142" s="55">
        <v>38167591</v>
      </c>
      <c r="D142" s="34" t="e">
        <f>'[1]9.1.1. sz. mell. '!C142+#REF!</f>
        <v>#REF!</v>
      </c>
      <c r="E142" s="43" t="e">
        <f t="shared" si="4"/>
        <v>#REF!</v>
      </c>
      <c r="F142" s="26" t="e">
        <f t="shared" si="5"/>
        <v>#REF!</v>
      </c>
    </row>
    <row r="143" spans="1:9" ht="12" customHeight="1" thickBot="1">
      <c r="A143" s="35" t="s">
        <v>101</v>
      </c>
      <c r="B143" s="101" t="s">
        <v>251</v>
      </c>
      <c r="C143" s="55"/>
      <c r="D143" s="34" t="e">
        <f>'[1]9.1.1. sz. mell. '!C143+#REF!</f>
        <v>#REF!</v>
      </c>
      <c r="E143" s="43" t="e">
        <f t="shared" si="4"/>
        <v>#REF!</v>
      </c>
      <c r="F143" s="26" t="e">
        <f t="shared" si="5"/>
        <v>#REF!</v>
      </c>
    </row>
    <row r="144" spans="1:9" s="80" customFormat="1" ht="12" customHeight="1" thickBot="1">
      <c r="A144" s="35" t="s">
        <v>103</v>
      </c>
      <c r="B144" s="101" t="s">
        <v>252</v>
      </c>
      <c r="C144" s="55"/>
      <c r="D144" s="34" t="e">
        <f>'[1]9.1.1. sz. mell. '!C144+#REF!</f>
        <v>#REF!</v>
      </c>
      <c r="E144" s="43" t="e">
        <f t="shared" si="4"/>
        <v>#REF!</v>
      </c>
      <c r="F144" s="26" t="e">
        <f t="shared" si="5"/>
        <v>#REF!</v>
      </c>
    </row>
    <row r="145" spans="1:6" s="80" customFormat="1" ht="12" customHeight="1" thickBot="1">
      <c r="A145" s="89" t="s">
        <v>105</v>
      </c>
      <c r="B145" s="102" t="s">
        <v>253</v>
      </c>
      <c r="C145" s="55"/>
      <c r="D145" s="34" t="e">
        <f>'[1]9.1.1. sz. mell. '!C145+#REF!</f>
        <v>#REF!</v>
      </c>
      <c r="E145" s="47" t="e">
        <f t="shared" si="4"/>
        <v>#REF!</v>
      </c>
      <c r="F145" s="26" t="e">
        <f t="shared" si="5"/>
        <v>#REF!</v>
      </c>
    </row>
    <row r="146" spans="1:6" s="80" customFormat="1" ht="12" customHeight="1" thickBot="1">
      <c r="A146" s="31" t="s">
        <v>254</v>
      </c>
      <c r="B146" s="100" t="s">
        <v>255</v>
      </c>
      <c r="C146" s="104">
        <f>+C147+C148+C149+C150+C151</f>
        <v>0</v>
      </c>
      <c r="D146" s="34" t="e">
        <f>'[1]9.1.1. sz. mell. '!C146+#REF!</f>
        <v>#REF!</v>
      </c>
      <c r="E146" s="34" t="e">
        <f t="shared" si="4"/>
        <v>#REF!</v>
      </c>
      <c r="F146" s="26" t="e">
        <f t="shared" si="5"/>
        <v>#REF!</v>
      </c>
    </row>
    <row r="147" spans="1:6" s="80" customFormat="1" ht="12" customHeight="1" thickBot="1">
      <c r="A147" s="35" t="s">
        <v>109</v>
      </c>
      <c r="B147" s="101" t="s">
        <v>256</v>
      </c>
      <c r="C147" s="55"/>
      <c r="D147" s="34" t="e">
        <f>'[1]9.1.1. sz. mell. '!C147+#REF!</f>
        <v>#REF!</v>
      </c>
      <c r="E147" s="38" t="e">
        <f t="shared" si="4"/>
        <v>#REF!</v>
      </c>
      <c r="F147" s="26" t="e">
        <f t="shared" si="5"/>
        <v>#REF!</v>
      </c>
    </row>
    <row r="148" spans="1:6" s="80" customFormat="1" ht="12" customHeight="1" thickBot="1">
      <c r="A148" s="35" t="s">
        <v>111</v>
      </c>
      <c r="B148" s="101" t="s">
        <v>257</v>
      </c>
      <c r="C148" s="55"/>
      <c r="D148" s="34" t="e">
        <f>'[1]9.1.1. sz. mell. '!C148+#REF!</f>
        <v>#REF!</v>
      </c>
      <c r="E148" s="43" t="e">
        <f t="shared" si="4"/>
        <v>#REF!</v>
      </c>
      <c r="F148" s="26" t="e">
        <f t="shared" si="5"/>
        <v>#REF!</v>
      </c>
    </row>
    <row r="149" spans="1:6" s="80" customFormat="1" ht="12" customHeight="1" thickBot="1">
      <c r="A149" s="35" t="s">
        <v>113</v>
      </c>
      <c r="B149" s="101" t="s">
        <v>258</v>
      </c>
      <c r="C149" s="55"/>
      <c r="D149" s="34" t="e">
        <f>'[1]9.1.1. sz. mell. '!C149+#REF!</f>
        <v>#REF!</v>
      </c>
      <c r="E149" s="43" t="e">
        <f t="shared" si="4"/>
        <v>#REF!</v>
      </c>
      <c r="F149" s="26" t="e">
        <f t="shared" si="5"/>
        <v>#REF!</v>
      </c>
    </row>
    <row r="150" spans="1:6" s="80" customFormat="1" ht="12" customHeight="1" thickBot="1">
      <c r="A150" s="35" t="s">
        <v>115</v>
      </c>
      <c r="B150" s="101" t="s">
        <v>259</v>
      </c>
      <c r="C150" s="55"/>
      <c r="D150" s="34" t="e">
        <f>'[1]9.1.1. sz. mell. '!C150+#REF!</f>
        <v>#REF!</v>
      </c>
      <c r="E150" s="43" t="e">
        <f t="shared" si="4"/>
        <v>#REF!</v>
      </c>
      <c r="F150" s="26" t="e">
        <f t="shared" si="5"/>
        <v>#REF!</v>
      </c>
    </row>
    <row r="151" spans="1:6" ht="12.75" customHeight="1" thickBot="1">
      <c r="A151" s="89" t="s">
        <v>260</v>
      </c>
      <c r="B151" s="102" t="s">
        <v>261</v>
      </c>
      <c r="C151" s="105"/>
      <c r="D151" s="34" t="e">
        <f>'[1]9.1.1. sz. mell. '!C151+#REF!</f>
        <v>#REF!</v>
      </c>
      <c r="E151" s="47" t="e">
        <f t="shared" si="4"/>
        <v>#REF!</v>
      </c>
      <c r="F151" s="26" t="e">
        <f t="shared" si="5"/>
        <v>#REF!</v>
      </c>
    </row>
    <row r="152" spans="1:6" ht="12.75" customHeight="1" thickBot="1">
      <c r="A152" s="106" t="s">
        <v>117</v>
      </c>
      <c r="B152" s="100" t="s">
        <v>262</v>
      </c>
      <c r="C152" s="104"/>
      <c r="D152" s="34" t="e">
        <f>'[1]9.1.1. sz. mell. '!C152+#REF!</f>
        <v>#REF!</v>
      </c>
      <c r="E152" s="34" t="e">
        <f t="shared" si="4"/>
        <v>#REF!</v>
      </c>
      <c r="F152" s="26" t="e">
        <f t="shared" si="5"/>
        <v>#REF!</v>
      </c>
    </row>
    <row r="153" spans="1:6" ht="12.75" customHeight="1" thickBot="1">
      <c r="A153" s="106" t="s">
        <v>127</v>
      </c>
      <c r="B153" s="100" t="s">
        <v>263</v>
      </c>
      <c r="C153" s="104"/>
      <c r="D153" s="34" t="e">
        <f>'[1]9.1.1. sz. mell. '!C153+#REF!</f>
        <v>#REF!</v>
      </c>
      <c r="E153" s="107" t="e">
        <f t="shared" si="4"/>
        <v>#REF!</v>
      </c>
      <c r="F153" s="26" t="e">
        <f t="shared" si="5"/>
        <v>#REF!</v>
      </c>
    </row>
    <row r="154" spans="1:6" ht="12" customHeight="1" thickBot="1">
      <c r="A154" s="31" t="s">
        <v>264</v>
      </c>
      <c r="B154" s="100" t="s">
        <v>265</v>
      </c>
      <c r="C154" s="108">
        <f>+C129+C133+C140+C146+C152+C153</f>
        <v>146654295</v>
      </c>
      <c r="D154" s="34" t="e">
        <f>'[1]9.1.1. sz. mell. '!C154+#REF!</f>
        <v>#REF!</v>
      </c>
      <c r="E154" s="34" t="e">
        <f t="shared" si="4"/>
        <v>#REF!</v>
      </c>
      <c r="F154" s="26" t="e">
        <f t="shared" si="5"/>
        <v>#REF!</v>
      </c>
    </row>
    <row r="155" spans="1:6" ht="15" customHeight="1" thickBot="1">
      <c r="A155" s="109" t="s">
        <v>266</v>
      </c>
      <c r="B155" s="110" t="s">
        <v>267</v>
      </c>
      <c r="C155" s="108">
        <f>+C128+C154</f>
        <v>1518656493</v>
      </c>
      <c r="D155" s="34" t="e">
        <f>'[1]9.1.1. sz. mell. '!C155+#REF!</f>
        <v>#REF!</v>
      </c>
      <c r="E155" s="34" t="e">
        <f t="shared" si="4"/>
        <v>#REF!</v>
      </c>
      <c r="F155" s="26" t="e">
        <f t="shared" si="5"/>
        <v>#REF!</v>
      </c>
    </row>
    <row r="156" spans="1:6" ht="13.5" thickBot="1">
      <c r="D156" s="34" t="e">
        <f>'[1]9.1.1. sz. mell. '!C156+#REF!</f>
        <v>#REF!</v>
      </c>
      <c r="F156" s="26" t="e">
        <f t="shared" si="5"/>
        <v>#REF!</v>
      </c>
    </row>
    <row r="157" spans="1:6" ht="15" customHeight="1" thickBot="1">
      <c r="A157" s="114" t="s">
        <v>268</v>
      </c>
      <c r="B157" s="115"/>
      <c r="C157" s="116">
        <v>6</v>
      </c>
      <c r="D157" s="34" t="e">
        <f>'[1]9.1.1. sz. mell. '!C157+#REF!</f>
        <v>#REF!</v>
      </c>
      <c r="F157" s="26" t="e">
        <f t="shared" si="5"/>
        <v>#REF!</v>
      </c>
    </row>
    <row r="158" spans="1:6" ht="14.25" customHeight="1" thickBot="1">
      <c r="A158" s="114" t="s">
        <v>269</v>
      </c>
      <c r="B158" s="115"/>
      <c r="C158" s="116"/>
      <c r="D158" s="34" t="e">
        <f>'[1]9.1.1. sz. mell. '!C158+#REF!</f>
        <v>#REF!</v>
      </c>
      <c r="F158" s="26" t="e">
        <f t="shared" si="5"/>
        <v>#REF!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&amp;R10. melléklet a 11/2018.(V.31.) önkormányzati rendelethez</oddHeader>
  </headerFooter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9.1. sz. mell.</vt:lpstr>
      <vt:lpstr>'9.1. sz. mell.'!Print_Area</vt:lpstr>
      <vt:lpstr>'9.1. sz. mell.'!Print_Titles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2018-06-04T12:29:52Z</dcterms:created>
  <dcterms:modified xsi:type="dcterms:W3CDTF">2018-06-04T12:29:52Z</dcterms:modified>
</cp:coreProperties>
</file>