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4. melléklet" sheetId="1" r:id="rId1"/>
  </sheets>
  <externalReferences>
    <externalReference r:id="rId2"/>
  </externalReferences>
  <definedNames>
    <definedName name="A">#REF!</definedName>
    <definedName name="_xlnm.Print_Area" localSheetId="0">'4. melléklet'!$A$1:$H$157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8" i="1" l="1"/>
  <c r="E148" i="1"/>
  <c r="D148" i="1"/>
  <c r="G145" i="1"/>
  <c r="G144" i="1"/>
  <c r="F142" i="1"/>
  <c r="E142" i="1"/>
  <c r="G142" i="1" s="1"/>
  <c r="D142" i="1"/>
  <c r="F135" i="1"/>
  <c r="E135" i="1"/>
  <c r="E156" i="1" s="1"/>
  <c r="D135" i="1"/>
  <c r="F131" i="1"/>
  <c r="F156" i="1" s="1"/>
  <c r="G156" i="1" s="1"/>
  <c r="E131" i="1"/>
  <c r="D131" i="1"/>
  <c r="D156" i="1" s="1"/>
  <c r="G125" i="1"/>
  <c r="G121" i="1"/>
  <c r="G120" i="1"/>
  <c r="G119" i="1"/>
  <c r="G118" i="1"/>
  <c r="G117" i="1"/>
  <c r="F116" i="1"/>
  <c r="G116" i="1" s="1"/>
  <c r="E116" i="1"/>
  <c r="D116" i="1"/>
  <c r="D130" i="1" s="1"/>
  <c r="E114" i="1"/>
  <c r="F113" i="1"/>
  <c r="E113" i="1"/>
  <c r="D113" i="1"/>
  <c r="G107" i="1"/>
  <c r="G101" i="1"/>
  <c r="F100" i="1"/>
  <c r="G100" i="1" s="1"/>
  <c r="E100" i="1"/>
  <c r="G99" i="1"/>
  <c r="G98" i="1"/>
  <c r="G97" i="1"/>
  <c r="G96" i="1"/>
  <c r="E95" i="1"/>
  <c r="E130" i="1" s="1"/>
  <c r="E157" i="1" s="1"/>
  <c r="D95" i="1"/>
  <c r="F77" i="1"/>
  <c r="E77" i="1"/>
  <c r="G75" i="1"/>
  <c r="F74" i="1"/>
  <c r="G74" i="1" s="1"/>
  <c r="E74" i="1"/>
  <c r="D74" i="1"/>
  <c r="F65" i="1"/>
  <c r="F88" i="1" s="1"/>
  <c r="G88" i="1" s="1"/>
  <c r="E65" i="1"/>
  <c r="E88" i="1" s="1"/>
  <c r="D65" i="1"/>
  <c r="D88" i="1" s="1"/>
  <c r="F59" i="1"/>
  <c r="E59" i="1"/>
  <c r="D59" i="1"/>
  <c r="F57" i="1"/>
  <c r="F54" i="1"/>
  <c r="E54" i="1"/>
  <c r="D54" i="1"/>
  <c r="F48" i="1"/>
  <c r="E48" i="1"/>
  <c r="D48" i="1"/>
  <c r="F47" i="1"/>
  <c r="G42" i="1"/>
  <c r="G40" i="1"/>
  <c r="F39" i="1"/>
  <c r="G39" i="1" s="1"/>
  <c r="F38" i="1"/>
  <c r="G38" i="1" s="1"/>
  <c r="G37" i="1"/>
  <c r="E36" i="1"/>
  <c r="D36" i="1"/>
  <c r="G35" i="1"/>
  <c r="F35" i="1"/>
  <c r="G33" i="1"/>
  <c r="G32" i="1"/>
  <c r="G30" i="1"/>
  <c r="F30" i="1"/>
  <c r="G29" i="1"/>
  <c r="F29" i="1"/>
  <c r="D29" i="1"/>
  <c r="F28" i="1"/>
  <c r="G28" i="1" s="1"/>
  <c r="E28" i="1"/>
  <c r="D28" i="1"/>
  <c r="G27" i="1"/>
  <c r="G26" i="1"/>
  <c r="G22" i="1"/>
  <c r="F21" i="1"/>
  <c r="E21" i="1"/>
  <c r="G21" i="1" s="1"/>
  <c r="D21" i="1"/>
  <c r="G20" i="1"/>
  <c r="G19" i="1"/>
  <c r="F14" i="1"/>
  <c r="E14" i="1"/>
  <c r="G14" i="1" s="1"/>
  <c r="D14" i="1"/>
  <c r="G13" i="1"/>
  <c r="G12" i="1"/>
  <c r="G11" i="1"/>
  <c r="G10" i="1"/>
  <c r="G9" i="1"/>
  <c r="G8" i="1"/>
  <c r="F7" i="1"/>
  <c r="E7" i="1"/>
  <c r="E64" i="1" s="1"/>
  <c r="E89" i="1" s="1"/>
  <c r="D7" i="1"/>
  <c r="D64" i="1" s="1"/>
  <c r="D89" i="1" s="1"/>
  <c r="D157" i="1" l="1"/>
  <c r="G7" i="1"/>
  <c r="F36" i="1"/>
  <c r="G36" i="1" s="1"/>
  <c r="F95" i="1"/>
  <c r="F130" i="1" l="1"/>
  <c r="G95" i="1"/>
  <c r="F64" i="1"/>
  <c r="F89" i="1" l="1"/>
  <c r="G89" i="1" s="1"/>
  <c r="G64" i="1"/>
  <c r="F157" i="1"/>
  <c r="G157" i="1" s="1"/>
  <c r="G130" i="1"/>
</calcChain>
</file>

<file path=xl/sharedStrings.xml><?xml version="1.0" encoding="utf-8"?>
<sst xmlns="http://schemas.openxmlformats.org/spreadsheetml/2006/main" count="323" uniqueCount="275">
  <si>
    <t>Megnevezés</t>
  </si>
  <si>
    <t>Téglás Város Önkormányzata</t>
  </si>
  <si>
    <t>01</t>
  </si>
  <si>
    <t>Feladat
megnevezése</t>
  </si>
  <si>
    <t>Bevételek összesen</t>
  </si>
  <si>
    <t xml:space="preserve">Forintban </t>
  </si>
  <si>
    <t>Száma</t>
  </si>
  <si>
    <t>Előirányzat-csoport, kiemelt előirányzat megnevezése</t>
  </si>
  <si>
    <t>2018. évi eredeti  előirányzat</t>
  </si>
  <si>
    <t>2018.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</si>
  <si>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</si>
  <si>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</si>
  <si>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</si>
  <si>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</si>
  <si>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</si>
  <si>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</si>
  <si>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</si>
  <si>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</si>
  <si>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</si>
  <si>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</si>
  <si>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</si>
  <si>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</si>
  <si>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</si>
  <si>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</si>
  <si>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</si>
  <si>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</si>
  <si>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</si>
  <si>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</si>
  <si>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</si>
  <si>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</si>
  <si>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</si>
  <si>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</si>
  <si>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</si>
  <si>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</si>
  <si>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</si>
  <si>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</si>
  <si>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</si>
  <si>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</si>
  <si>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</si>
  <si>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</si>
  <si>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</si>
  <si>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</si>
  <si>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</si>
  <si>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</si>
  <si>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</si>
  <si>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</si>
  <si>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</si>
  <si>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</si>
  <si>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</si>
  <si>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</si>
  <si>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</si>
  <si>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</si>
  <si>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</si>
  <si>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</si>
  <si>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</si>
  <si>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</si>
  <si>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</si>
  <si>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</si>
  <si>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</si>
  <si>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</si>
  <si>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</si>
  <si>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</si>
  <si>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</si>
  <si>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</si>
  <si>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</si>
  <si>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</si>
  <si>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</si>
  <si>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</si>
  <si>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</si>
  <si>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</si>
  <si>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</si>
  <si>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</si>
  <si>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</si>
  <si>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</si>
  <si>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</si>
  <si>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</si>
  <si>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</si>
  <si>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</si>
  <si>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</si>
  <si>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</si>
  <si>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</si>
  <si>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</si>
  <si>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</si>
  <si>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</si>
  <si>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</si>
  <si>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</si>
  <si>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</si>
  <si>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</si>
  <si>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</si>
  <si>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</si>
  <si>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</si>
  <si>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</si>
  <si>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</si>
  <si>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</si>
  <si>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</si>
  <si>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</si>
  <si>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</si>
  <si>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</si>
  <si>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</si>
  <si>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</si>
  <si>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</si>
  <si>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</si>
  <si>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</si>
  <si>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</si>
  <si>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</si>
  <si>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</si>
  <si>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</si>
  <si>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</si>
  <si>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</si>
  <si>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</si>
  <si>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</si>
  <si>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</si>
  <si>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</si>
  <si>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</si>
  <si>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</si>
  <si>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</si>
  <si>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</si>
  <si>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</si>
  <si>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</si>
  <si>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</si>
  <si>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</si>
  <si>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</si>
  <si>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</si>
  <si>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</si>
  <si>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</si>
  <si>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</si>
  <si>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</si>
  <si>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</si>
  <si>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</si>
  <si>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</si>
  <si>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</si>
  <si>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</si>
  <si>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</si>
  <si>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</si>
  <si>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</si>
  <si>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</si>
  <si>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</si>
  <si>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</si>
  <si>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</si>
  <si>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</si>
  <si>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</si>
  <si>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</si>
  <si>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</si>
  <si>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</si>
  <si>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</si>
  <si>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</si>
  <si>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</si>
  <si>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</si>
  <si>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</si>
  <si>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</si>
  <si>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</si>
  <si>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</si>
  <si>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</si>
  <si>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</si>
  <si>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</si>
  <si>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</si>
  <si>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</si>
  <si>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</si>
  <si>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</si>
  <si>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</si>
  <si>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</si>
  <si>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</si>
  <si>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</si>
  <si>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</si>
  <si>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</si>
  <si>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</si>
  <si>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</si>
  <si>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</si>
  <si>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</si>
  <si>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</si>
  <si>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</si>
  <si>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</si>
  <si>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beváltása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</si>
  <si>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</si>
  <si>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</si>
  <si>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</si>
  <si>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</si>
  <si>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</si>
  <si>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</si>
  <si>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</si>
  <si>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</si>
  <si>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</si>
  <si>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</si>
  <si>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Forintban</t>
  </si>
  <si>
    <t xml:space="preserve"> Kiadások összesen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</si>
  <si>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</si>
  <si>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</si>
  <si>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</si>
  <si>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</si>
  <si>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</si>
  <si>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</si>
  <si>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</si>
  <si>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</si>
  <si>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</si>
  <si>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</si>
  <si>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</si>
  <si>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</si>
  <si>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</si>
  <si>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</si>
  <si>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</si>
  <si>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</si>
  <si>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</si>
  <si>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</si>
  <si>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</si>
  <si>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</si>
  <si>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</si>
  <si>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</si>
  <si>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</si>
  <si>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</si>
  <si>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</si>
  <si>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</si>
  <si>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</si>
  <si>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</si>
  <si>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</si>
  <si>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</si>
  <si>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</si>
  <si>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</si>
  <si>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</si>
  <si>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</si>
  <si>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</si>
  <si>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</si>
  <si>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</si>
  <si>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</si>
  <si>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</si>
  <si>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</si>
  <si>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</si>
  <si>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</si>
  <si>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</si>
  <si>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</si>
  <si>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</si>
  <si>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</si>
  <si>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</si>
  <si>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</si>
  <si>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</si>
  <si>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</si>
  <si>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</si>
  <si>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</si>
  <si>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</si>
  <si>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</si>
  <si>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</si>
  <si>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</si>
  <si>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</si>
  <si>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</si>
  <si>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</si>
  <si>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</si>
  <si>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</si>
  <si>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</si>
  <si>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</si>
  <si>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</si>
  <si>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</si>
  <si>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</si>
  <si>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</si>
  <si>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</si>
  <si>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</si>
  <si>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</si>
  <si>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</si>
  <si>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</si>
  <si>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</si>
  <si>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</si>
  <si>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</si>
  <si>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</si>
  <si>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</si>
  <si>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</si>
  <si>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</si>
  <si>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</si>
  <si>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</si>
  <si>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</si>
  <si>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</si>
  <si>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</si>
  <si>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</si>
  <si>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</si>
  <si>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</si>
  <si>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</si>
  <si>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</si>
  <si>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4.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</si>
</sst>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165" fontId="9" fillId="0" borderId="11" xfId="2" applyNumberFormat="1" applyFont="1" applyFill="1" applyBorder="1" applyAlignment="1" applyProtection="1">
      <alignment horizontal="right" vertical="center" wrapText="1" indent="1"/>
    </xf>
    <xf numFmtId="3" fontId="6" fillId="0" borderId="0" xfId="0" applyNumberFormat="1" applyFont="1" applyFill="1" applyAlignment="1">
      <alignment horizontal="center" vertical="center" wrapText="1"/>
    </xf>
    <xf numFmtId="49" fontId="10" fillId="0" borderId="16" xfId="1" applyNumberFormat="1" applyFont="1" applyFill="1" applyBorder="1" applyAlignment="1" applyProtection="1">
      <alignment horizontal="left" vertical="center" wrapText="1" indent="1"/>
    </xf>
    <xf numFmtId="0" fontId="11" fillId="0" borderId="17" xfId="0" applyFont="1" applyBorder="1" applyAlignment="1" applyProtection="1">
      <alignment horizontal="left" wrapText="1" indent="1"/>
    </xf>
    <xf numFmtId="3" fontId="11" fillId="0" borderId="18" xfId="0" applyNumberFormat="1" applyFont="1" applyBorder="1" applyAlignment="1" applyProtection="1">
      <alignment horizontal="right" wrapText="1" indent="1"/>
    </xf>
    <xf numFmtId="165" fontId="12" fillId="0" borderId="4" xfId="2" applyNumberFormat="1" applyFont="1" applyFill="1" applyBorder="1" applyAlignment="1" applyProtection="1">
      <alignment horizontal="right" vertical="center" wrapText="1" indent="1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1" fillId="0" borderId="20" xfId="0" applyFont="1" applyBorder="1" applyAlignment="1" applyProtection="1">
      <alignment horizontal="left" wrapText="1" indent="1"/>
    </xf>
    <xf numFmtId="3" fontId="11" fillId="0" borderId="21" xfId="0" applyNumberFormat="1" applyFont="1" applyBorder="1" applyAlignment="1" applyProtection="1">
      <alignment horizontal="right" wrapText="1" indent="1"/>
    </xf>
    <xf numFmtId="165" fontId="12" fillId="0" borderId="22" xfId="2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0" fillId="0" borderId="23" xfId="1" applyNumberFormat="1" applyFont="1" applyFill="1" applyBorder="1" applyAlignment="1" applyProtection="1">
      <alignment horizontal="left" vertical="center" wrapText="1" indent="1"/>
    </xf>
    <xf numFmtId="0" fontId="11" fillId="0" borderId="24" xfId="0" applyFont="1" applyBorder="1" applyAlignment="1" applyProtection="1">
      <alignment horizontal="left" wrapText="1" indent="1"/>
    </xf>
    <xf numFmtId="3" fontId="11" fillId="0" borderId="25" xfId="0" applyNumberFormat="1" applyFont="1" applyBorder="1" applyAlignment="1" applyProtection="1">
      <alignment horizontal="right" wrapText="1" indent="1"/>
    </xf>
    <xf numFmtId="165" fontId="12" fillId="0" borderId="26" xfId="2" applyNumberFormat="1" applyFont="1" applyFill="1" applyBorder="1" applyAlignment="1" applyProtection="1">
      <alignment horizontal="righ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3" fontId="15" fillId="0" borderId="15" xfId="0" applyNumberFormat="1" applyFont="1" applyBorder="1" applyAlignment="1" applyProtection="1">
      <alignment horizontal="right" vertical="center" wrapText="1" indent="1"/>
    </xf>
    <xf numFmtId="3" fontId="15" fillId="0" borderId="9" xfId="0" applyNumberFormat="1" applyFont="1" applyFill="1" applyBorder="1" applyAlignment="1" applyProtection="1">
      <alignment horizontal="right" vertical="center" wrapText="1" indent="1"/>
    </xf>
    <xf numFmtId="165" fontId="9" fillId="0" borderId="27" xfId="2" applyNumberFormat="1" applyFont="1" applyFill="1" applyBorder="1" applyAlignment="1" applyProtection="1">
      <alignment horizontal="right" vertical="center" wrapText="1" indent="1"/>
    </xf>
    <xf numFmtId="3" fontId="11" fillId="0" borderId="18" xfId="0" applyNumberFormat="1" applyFont="1" applyBorder="1" applyAlignment="1" applyProtection="1">
      <alignment wrapText="1"/>
    </xf>
    <xf numFmtId="165" fontId="9" fillId="0" borderId="28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Fill="1" applyBorder="1" applyAlignment="1" applyProtection="1">
      <alignment horizontal="right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3" fontId="11" fillId="0" borderId="17" xfId="0" applyNumberFormat="1" applyFont="1" applyBorder="1" applyAlignment="1" applyProtection="1">
      <alignment horizontal="right" wrapText="1" indent="1"/>
    </xf>
    <xf numFmtId="165" fontId="12" fillId="0" borderId="29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1" fillId="0" borderId="21" xfId="0" applyNumberFormat="1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165" fontId="12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4" xfId="0" applyNumberFormat="1" applyFont="1" applyBorder="1" applyAlignment="1" applyProtection="1">
      <alignment horizontal="right" wrapText="1" indent="1"/>
    </xf>
    <xf numFmtId="0" fontId="11" fillId="0" borderId="20" xfId="0" quotePrefix="1" applyFont="1" applyBorder="1" applyAlignment="1" applyProtection="1">
      <alignment horizontal="left" wrapText="1" indent="1"/>
    </xf>
    <xf numFmtId="165" fontId="12" fillId="0" borderId="31" xfId="2" applyNumberFormat="1" applyFont="1" applyFill="1" applyBorder="1" applyAlignment="1" applyProtection="1">
      <alignment horizontal="right" vertical="center" wrapText="1" indent="1"/>
    </xf>
    <xf numFmtId="0" fontId="16" fillId="0" borderId="17" xfId="0" applyFont="1" applyBorder="1" applyAlignment="1" applyProtection="1">
      <alignment horizontal="left" wrapText="1" indent="1"/>
    </xf>
    <xf numFmtId="0" fontId="16" fillId="0" borderId="20" xfId="0" applyFont="1" applyBorder="1" applyAlignment="1" applyProtection="1">
      <alignment horizontal="left" wrapText="1" indent="1"/>
    </xf>
    <xf numFmtId="3" fontId="11" fillId="0" borderId="20" xfId="0" applyNumberFormat="1" applyFont="1" applyFill="1" applyBorder="1" applyAlignment="1" applyProtection="1">
      <alignment horizontal="right" wrapText="1" indent="1"/>
    </xf>
    <xf numFmtId="0" fontId="17" fillId="0" borderId="20" xfId="1" applyFont="1" applyFill="1" applyBorder="1" applyAlignment="1" applyProtection="1">
      <alignment horizontal="left" vertical="center" wrapText="1" indent="1"/>
    </xf>
    <xf numFmtId="0" fontId="17" fillId="0" borderId="32" xfId="1" applyFont="1" applyFill="1" applyBorder="1" applyAlignment="1" applyProtection="1">
      <alignment horizontal="left" vertical="center" wrapText="1" indent="1"/>
    </xf>
    <xf numFmtId="3" fontId="11" fillId="0" borderId="18" xfId="0" applyNumberFormat="1" applyFont="1" applyBorder="1" applyAlignment="1" applyProtection="1">
      <alignment horizontal="left" wrapText="1" indent="1"/>
    </xf>
    <xf numFmtId="165" fontId="9" fillId="0" borderId="29" xfId="2" applyNumberFormat="1" applyFont="1" applyFill="1" applyBorder="1" applyAlignment="1" applyProtection="1">
      <alignment horizontal="right" vertical="center" wrapText="1" indent="1"/>
    </xf>
    <xf numFmtId="3" fontId="11" fillId="0" borderId="20" xfId="0" applyNumberFormat="1" applyFont="1" applyBorder="1" applyAlignment="1" applyProtection="1">
      <alignment horizontal="left" wrapText="1" indent="1"/>
    </xf>
    <xf numFmtId="165" fontId="9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5" xfId="0" applyNumberFormat="1" applyFont="1" applyBorder="1" applyAlignment="1" applyProtection="1">
      <alignment horizontal="left" wrapText="1" indent="1"/>
    </xf>
    <xf numFmtId="165" fontId="9" fillId="0" borderId="31" xfId="2" applyNumberFormat="1" applyFont="1" applyFill="1" applyBorder="1" applyAlignment="1" applyProtection="1">
      <alignment horizontal="right" vertical="center" wrapText="1" indent="1"/>
    </xf>
    <xf numFmtId="3" fontId="15" fillId="0" borderId="9" xfId="0" applyNumberFormat="1" applyFont="1" applyBorder="1" applyAlignment="1" applyProtection="1">
      <alignment horizontal="right" vertical="center" wrapText="1" indent="1"/>
    </xf>
    <xf numFmtId="0" fontId="15" fillId="0" borderId="14" xfId="0" applyFont="1" applyBorder="1" applyAlignment="1" applyProtection="1">
      <alignment wrapText="1"/>
    </xf>
    <xf numFmtId="0" fontId="11" fillId="0" borderId="24" xfId="0" applyFont="1" applyBorder="1" applyAlignment="1" applyProtection="1">
      <alignment wrapText="1"/>
    </xf>
    <xf numFmtId="3" fontId="11" fillId="0" borderId="25" xfId="0" applyNumberFormat="1" applyFont="1" applyBorder="1" applyAlignment="1" applyProtection="1">
      <alignment horizontal="right" wrapText="1"/>
    </xf>
    <xf numFmtId="3" fontId="11" fillId="0" borderId="24" xfId="0" applyNumberFormat="1" applyFont="1" applyBorder="1" applyAlignment="1" applyProtection="1">
      <alignment horizontal="right" wrapText="1"/>
    </xf>
    <xf numFmtId="165" fontId="9" fillId="0" borderId="33" xfId="2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wrapText="1"/>
    </xf>
    <xf numFmtId="0" fontId="11" fillId="0" borderId="19" xfId="0" applyFont="1" applyBorder="1" applyAlignment="1" applyProtection="1">
      <alignment wrapTex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11" fillId="0" borderId="24" xfId="0" applyFont="1" applyBorder="1" applyAlignment="1" applyProtection="1">
      <alignment horizontal="left" vertical="center" wrapText="1" indent="1"/>
    </xf>
    <xf numFmtId="3" fontId="13" fillId="0" borderId="0" xfId="0" applyNumberFormat="1" applyFont="1" applyFill="1" applyAlignment="1">
      <alignment vertical="center" wrapText="1"/>
    </xf>
    <xf numFmtId="0" fontId="15" fillId="0" borderId="9" xfId="0" applyFont="1" applyBorder="1" applyAlignment="1" applyProtection="1">
      <alignment wrapText="1"/>
    </xf>
    <xf numFmtId="3" fontId="15" fillId="0" borderId="15" xfId="0" applyNumberFormat="1" applyFont="1" applyBorder="1" applyAlignment="1" applyProtection="1">
      <alignment horizontal="right" wrapText="1" indent="1"/>
    </xf>
    <xf numFmtId="3" fontId="15" fillId="0" borderId="9" xfId="0" applyNumberFormat="1" applyFont="1" applyBorder="1" applyAlignment="1" applyProtection="1">
      <alignment horizontal="right" wrapText="1" indent="1"/>
    </xf>
    <xf numFmtId="0" fontId="15" fillId="0" borderId="34" xfId="0" applyFont="1" applyBorder="1" applyAlignment="1" applyProtection="1">
      <alignment wrapText="1"/>
    </xf>
    <xf numFmtId="3" fontId="15" fillId="0" borderId="35" xfId="0" applyNumberFormat="1" applyFont="1" applyBorder="1" applyAlignment="1" applyProtection="1">
      <alignment horizontal="right" wrapText="1" indent="1"/>
    </xf>
    <xf numFmtId="3" fontId="15" fillId="0" borderId="34" xfId="0" applyNumberFormat="1" applyFont="1" applyBorder="1" applyAlignment="1" applyProtection="1">
      <alignment horizontal="right" wrapText="1" indent="1"/>
    </xf>
    <xf numFmtId="0" fontId="15" fillId="0" borderId="36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Border="1" applyAlignment="1" applyProtection="1">
      <alignment horizontal="right" wrapText="1" indent="1"/>
    </xf>
    <xf numFmtId="165" fontId="9" fillId="0" borderId="0" xfId="2" applyNumberFormat="1" applyFont="1" applyFill="1" applyBorder="1" applyAlignment="1" applyProtection="1">
      <alignment horizontal="right" vertical="center" wrapText="1" indent="1"/>
    </xf>
    <xf numFmtId="0" fontId="7" fillId="0" borderId="37" xfId="0" applyFont="1" applyFill="1" applyBorder="1" applyAlignment="1" applyProtection="1">
      <alignment horizontal="right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9" fillId="0" borderId="27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165" fontId="9" fillId="0" borderId="4" xfId="2" applyNumberFormat="1" applyFont="1" applyFill="1" applyBorder="1" applyAlignment="1" applyProtection="1">
      <alignment horizontal="right" vertical="center" wrapText="1" indent="1"/>
    </xf>
    <xf numFmtId="49" fontId="10" fillId="0" borderId="38" xfId="1" applyNumberFormat="1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3" fontId="10" fillId="0" borderId="13" xfId="1" applyNumberFormat="1" applyFont="1" applyFill="1" applyBorder="1" applyAlignment="1" applyProtection="1">
      <alignment horizontal="right" vertical="center" wrapText="1" indent="1"/>
    </xf>
    <xf numFmtId="3" fontId="10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1"/>
    </xf>
    <xf numFmtId="3" fontId="10" fillId="0" borderId="20" xfId="1" applyNumberFormat="1" applyFont="1" applyFill="1" applyBorder="1" applyAlignment="1" applyProtection="1">
      <alignment horizontal="right" vertical="center" wrapText="1" indent="1"/>
    </xf>
    <xf numFmtId="3" fontId="10" fillId="0" borderId="21" xfId="1" applyNumberFormat="1" applyFont="1" applyFill="1" applyBorder="1" applyAlignment="1" applyProtection="1">
      <alignment horizontal="right" vertical="center" wrapText="1" indent="1"/>
    </xf>
    <xf numFmtId="3" fontId="10" fillId="0" borderId="25" xfId="1" applyNumberFormat="1" applyFont="1" applyFill="1" applyBorder="1" applyAlignment="1" applyProtection="1">
      <alignment horizontal="right" vertical="center" wrapText="1" indent="1"/>
    </xf>
    <xf numFmtId="0" fontId="10" fillId="0" borderId="39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4" xfId="1" applyFont="1" applyFill="1" applyBorder="1" applyAlignment="1" applyProtection="1">
      <alignment horizontal="left" vertical="center" wrapText="1" indent="6"/>
    </xf>
    <xf numFmtId="3" fontId="10" fillId="0" borderId="25" xfId="1" applyNumberFormat="1" applyFont="1" applyFill="1" applyBorder="1" applyAlignment="1" applyProtection="1">
      <alignment horizontal="right" vertical="center" indent="1"/>
    </xf>
    <xf numFmtId="0" fontId="10" fillId="0" borderId="20" xfId="1" applyFont="1" applyFill="1" applyBorder="1" applyAlignment="1" applyProtection="1">
      <alignment horizontal="left" indent="6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40" xfId="1" applyNumberFormat="1" applyFont="1" applyFill="1" applyBorder="1" applyAlignment="1" applyProtection="1">
      <alignment horizontal="left" vertical="center" wrapText="1" indent="1"/>
    </xf>
    <xf numFmtId="3" fontId="10" fillId="0" borderId="41" xfId="1" applyNumberFormat="1" applyFont="1" applyFill="1" applyBorder="1" applyAlignment="1" applyProtection="1">
      <alignment horizontal="right" vertical="center" wrapText="1" indent="1"/>
    </xf>
    <xf numFmtId="49" fontId="10" fillId="0" borderId="42" xfId="1" applyNumberFormat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5" xfId="1" applyNumberFormat="1" applyFont="1" applyFill="1" applyBorder="1" applyAlignment="1" applyProtection="1">
      <alignment horizontal="right" vertical="center" wrapText="1" indent="1"/>
    </xf>
    <xf numFmtId="3" fontId="10" fillId="0" borderId="35" xfId="1" applyNumberFormat="1" applyFont="1" applyFill="1" applyBorder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vertical="center" wrapText="1"/>
    </xf>
    <xf numFmtId="3" fontId="19" fillId="0" borderId="9" xfId="1" applyNumberFormat="1" applyFont="1" applyFill="1" applyBorder="1" applyAlignment="1" applyProtection="1">
      <alignment horizontal="right" vertical="center" wrapText="1" indent="1"/>
    </xf>
    <xf numFmtId="3" fontId="10" fillId="0" borderId="18" xfId="1" applyNumberFormat="1" applyFont="1" applyFill="1" applyBorder="1" applyAlignment="1" applyProtection="1">
      <alignment horizontal="right" vertical="center" wrapText="1" indent="1"/>
    </xf>
    <xf numFmtId="165" fontId="12" fillId="0" borderId="43" xfId="2" applyNumberFormat="1" applyFont="1" applyFill="1" applyBorder="1" applyAlignment="1" applyProtection="1">
      <alignment horizontal="right" vertical="center" wrapText="1" indent="1"/>
    </xf>
    <xf numFmtId="0" fontId="10" fillId="0" borderId="24" xfId="1" applyFont="1" applyFill="1" applyBorder="1" applyAlignment="1" applyProtection="1">
      <alignment horizontal="left" vertical="center" wrapText="1" indent="1"/>
    </xf>
    <xf numFmtId="0" fontId="11" fillId="0" borderId="20" xfId="0" applyFont="1" applyBorder="1" applyAlignment="1" applyProtection="1">
      <alignment horizontal="left" vertical="center" wrapText="1" indent="3"/>
    </xf>
    <xf numFmtId="3" fontId="11" fillId="0" borderId="20" xfId="0" applyNumberFormat="1" applyFont="1" applyBorder="1" applyAlignment="1" applyProtection="1">
      <alignment horizontal="righ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3"/>
    </xf>
    <xf numFmtId="0" fontId="10" fillId="0" borderId="20" xfId="1" applyFont="1" applyFill="1" applyBorder="1" applyAlignment="1" applyProtection="1">
      <alignment horizontal="left" vertical="center" wrapText="1" indent="3"/>
    </xf>
    <xf numFmtId="3" fontId="0" fillId="0" borderId="0" xfId="0" applyNumberFormat="1" applyFill="1" applyAlignment="1">
      <alignment vertical="center" wrapText="1"/>
    </xf>
    <xf numFmtId="3" fontId="10" fillId="0" borderId="24" xfId="1" applyNumberFormat="1" applyFont="1" applyFill="1" applyBorder="1" applyAlignment="1" applyProtection="1">
      <alignment horizontal="right" vertical="center" wrapText="1" indent="1"/>
    </xf>
    <xf numFmtId="0" fontId="19" fillId="0" borderId="15" xfId="1" applyFont="1" applyFill="1" applyBorder="1" applyAlignment="1" applyProtection="1">
      <alignment horizontal="left" vertical="center" wrapText="1" indent="1"/>
    </xf>
    <xf numFmtId="9" fontId="19" fillId="0" borderId="27" xfId="2" applyFont="1" applyFill="1" applyBorder="1" applyAlignment="1" applyProtection="1">
      <alignment horizontal="right" vertical="center" wrapText="1" indent="1"/>
    </xf>
    <xf numFmtId="0" fontId="19" fillId="0" borderId="9" xfId="1" applyFont="1" applyFill="1" applyBorder="1" applyAlignment="1" applyProtection="1">
      <alignment horizontal="left" vertical="center" wrapText="1" indent="1"/>
    </xf>
    <xf numFmtId="3" fontId="19" fillId="0" borderId="15" xfId="1" applyNumberFormat="1" applyFont="1" applyFill="1" applyBorder="1" applyAlignment="1" applyProtection="1">
      <alignment horizontal="right" vertical="center" wrapText="1" indent="1"/>
    </xf>
    <xf numFmtId="3" fontId="10" fillId="0" borderId="44" xfId="1" applyNumberFormat="1" applyFont="1" applyFill="1" applyBorder="1" applyAlignment="1" applyProtection="1">
      <alignment horizontal="right" vertical="center" wrapText="1" indent="1"/>
    </xf>
    <xf numFmtId="3" fontId="10" fillId="0" borderId="17" xfId="1" applyNumberFormat="1" applyFont="1" applyFill="1" applyBorder="1" applyAlignment="1" applyProtection="1">
      <alignment horizontal="right" vertical="center" wrapText="1" indent="1"/>
    </xf>
    <xf numFmtId="3" fontId="10" fillId="0" borderId="44" xfId="1" applyNumberFormat="1" applyFont="1" applyFill="1" applyBorder="1" applyAlignment="1" applyProtection="1">
      <alignment vertical="center" wrapText="1"/>
    </xf>
    <xf numFmtId="165" fontId="9" fillId="0" borderId="22" xfId="2" applyNumberFormat="1" applyFont="1" applyFill="1" applyBorder="1" applyAlignment="1" applyProtection="1">
      <alignment horizontal="right" vertical="center" wrapText="1" indent="1"/>
    </xf>
    <xf numFmtId="0" fontId="10" fillId="0" borderId="32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vertical="center" wrapText="1"/>
    </xf>
    <xf numFmtId="165" fontId="9" fillId="0" borderId="26" xfId="2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3" fontId="10" fillId="0" borderId="20" xfId="1" applyNumberFormat="1" applyFont="1" applyFill="1" applyBorder="1" applyAlignment="1" applyProtection="1">
      <alignment vertical="center" wrapText="1"/>
    </xf>
    <xf numFmtId="49" fontId="19" fillId="0" borderId="16" xfId="1" applyNumberFormat="1" applyFont="1" applyFill="1" applyBorder="1" applyAlignment="1" applyProtection="1">
      <alignment horizontal="left" vertical="center" wrapText="1" indent="1"/>
    </xf>
    <xf numFmtId="0" fontId="19" fillId="0" borderId="17" xfId="1" applyFont="1" applyFill="1" applyBorder="1" applyAlignment="1" applyProtection="1">
      <alignment horizontal="left" vertical="center" wrapText="1" indent="1"/>
    </xf>
    <xf numFmtId="3" fontId="19" fillId="0" borderId="20" xfId="1" applyNumberFormat="1" applyFont="1" applyFill="1" applyBorder="1" applyAlignment="1" applyProtection="1">
      <alignment horizontal="right" vertical="center" wrapText="1" indent="1"/>
    </xf>
    <xf numFmtId="165" fontId="19" fillId="0" borderId="30" xfId="2" applyNumberFormat="1" applyFont="1" applyFill="1" applyBorder="1" applyAlignment="1" applyProtection="1">
      <alignment horizontal="right" vertical="center" wrapText="1" inden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3" fontId="19" fillId="0" borderId="9" xfId="1" applyNumberFormat="1" applyFont="1" applyFill="1" applyBorder="1" applyAlignment="1" applyProtection="1">
      <alignment vertical="center" wrapText="1"/>
    </xf>
    <xf numFmtId="3" fontId="19" fillId="0" borderId="37" xfId="1" applyNumberFormat="1" applyFont="1" applyFill="1" applyBorder="1" applyAlignment="1" applyProtection="1">
      <alignment horizontal="right" vertical="center" wrapText="1" indent="1"/>
    </xf>
    <xf numFmtId="3" fontId="19" fillId="0" borderId="34" xfId="1" applyNumberFormat="1" applyFont="1" applyFill="1" applyBorder="1" applyAlignment="1" applyProtection="1">
      <alignment horizontal="right" vertical="center" wrapText="1" indent="1"/>
    </xf>
    <xf numFmtId="3" fontId="19" fillId="0" borderId="35" xfId="1" applyNumberFormat="1" applyFont="1" applyFill="1" applyBorder="1" applyAlignment="1" applyProtection="1">
      <alignment horizontal="right" vertical="center" wrapText="1" indent="1"/>
    </xf>
    <xf numFmtId="0" fontId="15" fillId="0" borderId="45" xfId="0" applyFont="1" applyBorder="1" applyAlignment="1" applyProtection="1">
      <alignment horizontal="left" vertical="center" wrapText="1" indent="1"/>
    </xf>
    <xf numFmtId="0" fontId="20" fillId="0" borderId="46" xfId="0" applyFont="1" applyBorder="1" applyAlignment="1" applyProtection="1">
      <alignment horizontal="left" vertical="center" wrapText="1" indent="1"/>
    </xf>
    <xf numFmtId="3" fontId="20" fillId="0" borderId="35" xfId="0" applyNumberFormat="1" applyFont="1" applyBorder="1" applyAlignment="1" applyProtection="1">
      <alignment horizontal="right" vertical="center" wrapText="1" indent="1"/>
    </xf>
    <xf numFmtId="3" fontId="20" fillId="0" borderId="34" xfId="0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O157"/>
  <sheetViews>
    <sheetView tabSelected="1" view="pageBreakPreview" zoomScale="85" zoomScaleNormal="100" zoomScaleSheetLayoutView="85" workbookViewId="0">
      <selection activeCell="C31" sqref="C31"/>
    </sheetView>
  </sheetViews>
  <sheetFormatPr defaultRowHeight="12.75" x14ac:dyDescent="0.2"/>
  <cols>
    <col min="1" max="1" width="9.33203125" style="21"/>
    <col min="2" max="2" width="11.5" style="166" customWidth="1"/>
    <col min="3" max="3" width="72" style="167" customWidth="1"/>
    <col min="4" max="4" width="16" style="167" customWidth="1"/>
    <col min="5" max="5" width="17.33203125" style="167" customWidth="1"/>
    <col min="6" max="6" width="17.83203125" style="167" customWidth="1"/>
    <col min="7" max="7" width="16.83203125" style="168" customWidth="1"/>
    <col min="8" max="8" width="12.6640625" style="21" customWidth="1"/>
    <col min="9" max="9" width="9.83203125" style="21" bestFit="1" customWidth="1"/>
    <col min="10" max="16384" width="9.33203125" style="21"/>
  </cols>
  <sheetData>
    <row r="1" spans="2:9" s="4" customFormat="1" ht="16.5" customHeight="1" thickBot="1" x14ac:dyDescent="0.25">
      <c r="B1" s="1"/>
      <c r="C1" s="2"/>
      <c r="D1" s="2"/>
      <c r="E1" s="2"/>
      <c r="F1" s="2"/>
      <c r="G1" s="3" t="s">
        <v>274</v>
      </c>
    </row>
    <row r="2" spans="2:9" s="9" customFormat="1" ht="21" customHeight="1" x14ac:dyDescent="0.2">
      <c r="B2" s="5" t="s">
        <v>0</v>
      </c>
      <c r="C2" s="6" t="s">
        <v>1</v>
      </c>
      <c r="D2" s="7"/>
      <c r="E2" s="7"/>
      <c r="F2" s="7"/>
      <c r="G2" s="8" t="s">
        <v>2</v>
      </c>
    </row>
    <row r="3" spans="2:9" s="9" customFormat="1" ht="21" customHeight="1" thickBot="1" x14ac:dyDescent="0.25">
      <c r="B3" s="10" t="s">
        <v>3</v>
      </c>
      <c r="C3" s="11" t="s">
        <v>4</v>
      </c>
      <c r="D3" s="11"/>
      <c r="E3" s="11"/>
      <c r="F3" s="11"/>
      <c r="G3" s="12" t="s">
        <v>2</v>
      </c>
    </row>
    <row r="4" spans="2:9" s="15" customFormat="1" ht="15.95" customHeight="1" thickBot="1" x14ac:dyDescent="0.3">
      <c r="B4" s="13"/>
      <c r="C4" s="13"/>
      <c r="D4" s="13"/>
      <c r="E4" s="13"/>
      <c r="F4" s="13"/>
      <c r="G4" s="14" t="s">
        <v>5</v>
      </c>
    </row>
    <row r="5" spans="2:9" ht="36.75" thickBot="1" x14ac:dyDescent="0.25">
      <c r="B5" s="16" t="s">
        <v>6</v>
      </c>
      <c r="C5" s="17" t="s">
        <v>7</v>
      </c>
      <c r="D5" s="18" t="s">
        <v>8</v>
      </c>
      <c r="E5" s="18" t="s">
        <v>9</v>
      </c>
      <c r="F5" s="19" t="s">
        <v>10</v>
      </c>
      <c r="G5" s="20" t="s">
        <v>11</v>
      </c>
    </row>
    <row r="6" spans="2:9" s="26" customFormat="1" ht="12.95" customHeight="1" thickBot="1" x14ac:dyDescent="0.25">
      <c r="B6" s="22"/>
      <c r="C6" s="23" t="s">
        <v>12</v>
      </c>
      <c r="D6" s="24" t="s">
        <v>13</v>
      </c>
      <c r="E6" s="24" t="s">
        <v>14</v>
      </c>
      <c r="F6" s="24" t="s">
        <v>15</v>
      </c>
      <c r="G6" s="25" t="s">
        <v>16</v>
      </c>
    </row>
    <row r="7" spans="2:9" s="26" customFormat="1" ht="15.95" customHeight="1" thickBot="1" x14ac:dyDescent="0.25">
      <c r="B7" s="27" t="s">
        <v>17</v>
      </c>
      <c r="C7" s="28" t="s">
        <v>18</v>
      </c>
      <c r="D7" s="29">
        <f>SUM(D8:D13)</f>
        <v>382586000</v>
      </c>
      <c r="E7" s="29">
        <f>SUM(E8:E13)</f>
        <v>406562910</v>
      </c>
      <c r="F7" s="29">
        <f>SUM(F8:F13)</f>
        <v>406562910</v>
      </c>
      <c r="G7" s="30">
        <f t="shared" ref="G7:G14" si="0">F7/E7</f>
        <v>1</v>
      </c>
      <c r="H7" s="31"/>
      <c r="I7" s="31"/>
    </row>
    <row r="8" spans="2:9" s="26" customFormat="1" ht="12" customHeight="1" x14ac:dyDescent="0.2">
      <c r="B8" s="32" t="s">
        <v>19</v>
      </c>
      <c r="C8" s="33" t="s">
        <v>20</v>
      </c>
      <c r="D8" s="34">
        <v>114033000</v>
      </c>
      <c r="E8" s="34">
        <v>114264240</v>
      </c>
      <c r="F8" s="34">
        <v>114264240</v>
      </c>
      <c r="G8" s="35">
        <f t="shared" si="0"/>
        <v>1</v>
      </c>
    </row>
    <row r="9" spans="2:9" s="40" customFormat="1" ht="12" customHeight="1" x14ac:dyDescent="0.2">
      <c r="B9" s="36" t="s">
        <v>21</v>
      </c>
      <c r="C9" s="37" t="s">
        <v>22</v>
      </c>
      <c r="D9" s="38">
        <v>152089000</v>
      </c>
      <c r="E9" s="38">
        <v>153687636</v>
      </c>
      <c r="F9" s="38">
        <v>153687636</v>
      </c>
      <c r="G9" s="39">
        <f t="shared" si="0"/>
        <v>1</v>
      </c>
    </row>
    <row r="10" spans="2:9" s="41" customFormat="1" ht="12" customHeight="1" x14ac:dyDescent="0.2">
      <c r="B10" s="36" t="s">
        <v>23</v>
      </c>
      <c r="C10" s="37" t="s">
        <v>24</v>
      </c>
      <c r="D10" s="38">
        <v>108678000</v>
      </c>
      <c r="E10" s="38">
        <v>109567591</v>
      </c>
      <c r="F10" s="38">
        <v>109567591</v>
      </c>
      <c r="G10" s="39">
        <f t="shared" si="0"/>
        <v>1</v>
      </c>
    </row>
    <row r="11" spans="2:9" s="41" customFormat="1" ht="12" customHeight="1" x14ac:dyDescent="0.2">
      <c r="B11" s="36" t="s">
        <v>25</v>
      </c>
      <c r="C11" s="37" t="s">
        <v>26</v>
      </c>
      <c r="D11" s="38">
        <v>7786000</v>
      </c>
      <c r="E11" s="38">
        <v>9327175</v>
      </c>
      <c r="F11" s="38">
        <v>9327175</v>
      </c>
      <c r="G11" s="39">
        <f t="shared" si="0"/>
        <v>1</v>
      </c>
    </row>
    <row r="12" spans="2:9" s="41" customFormat="1" ht="12" customHeight="1" x14ac:dyDescent="0.2">
      <c r="B12" s="36" t="s">
        <v>27</v>
      </c>
      <c r="C12" s="37" t="s">
        <v>28</v>
      </c>
      <c r="D12" s="38"/>
      <c r="E12" s="38">
        <v>11818779</v>
      </c>
      <c r="F12" s="38">
        <v>11818779</v>
      </c>
      <c r="G12" s="39">
        <f t="shared" si="0"/>
        <v>1</v>
      </c>
    </row>
    <row r="13" spans="2:9" s="41" customFormat="1" ht="12" customHeight="1" thickBot="1" x14ac:dyDescent="0.25">
      <c r="B13" s="42" t="s">
        <v>29</v>
      </c>
      <c r="C13" s="43" t="s">
        <v>30</v>
      </c>
      <c r="D13" s="44"/>
      <c r="E13" s="44">
        <v>7897489</v>
      </c>
      <c r="F13" s="44">
        <v>7897489</v>
      </c>
      <c r="G13" s="45">
        <f t="shared" si="0"/>
        <v>1</v>
      </c>
    </row>
    <row r="14" spans="2:9" s="40" customFormat="1" ht="12" customHeight="1" thickBot="1" x14ac:dyDescent="0.25">
      <c r="B14" s="27" t="s">
        <v>31</v>
      </c>
      <c r="C14" s="46" t="s">
        <v>32</v>
      </c>
      <c r="D14" s="47">
        <f>SUM(D15:D19)</f>
        <v>128886000</v>
      </c>
      <c r="E14" s="47">
        <f>SUM(E15:E19)</f>
        <v>208704671</v>
      </c>
      <c r="F14" s="48">
        <f>SUM(F15:F19)</f>
        <v>207272041</v>
      </c>
      <c r="G14" s="49">
        <f t="shared" si="0"/>
        <v>0.99313561122932414</v>
      </c>
    </row>
    <row r="15" spans="2:9" s="40" customFormat="1" ht="12" customHeight="1" x14ac:dyDescent="0.2">
      <c r="B15" s="32" t="s">
        <v>33</v>
      </c>
      <c r="C15" s="33" t="s">
        <v>34</v>
      </c>
      <c r="D15" s="50"/>
      <c r="E15" s="34"/>
      <c r="F15" s="34"/>
      <c r="G15" s="51"/>
    </row>
    <row r="16" spans="2:9" s="40" customFormat="1" ht="12" customHeight="1" x14ac:dyDescent="0.2">
      <c r="B16" s="36" t="s">
        <v>35</v>
      </c>
      <c r="C16" s="37" t="s">
        <v>36</v>
      </c>
      <c r="D16" s="38"/>
      <c r="E16" s="38"/>
      <c r="F16" s="38"/>
      <c r="G16" s="39"/>
    </row>
    <row r="17" spans="2:7" s="40" customFormat="1" ht="12" customHeight="1" x14ac:dyDescent="0.2">
      <c r="B17" s="36" t="s">
        <v>37</v>
      </c>
      <c r="C17" s="37" t="s">
        <v>38</v>
      </c>
      <c r="D17" s="38"/>
      <c r="E17" s="38"/>
      <c r="F17" s="38"/>
      <c r="G17" s="39"/>
    </row>
    <row r="18" spans="2:7" s="40" customFormat="1" ht="12" customHeight="1" x14ac:dyDescent="0.2">
      <c r="B18" s="36" t="s">
        <v>39</v>
      </c>
      <c r="C18" s="37" t="s">
        <v>40</v>
      </c>
      <c r="D18" s="38"/>
      <c r="E18" s="38"/>
      <c r="F18" s="38"/>
      <c r="G18" s="39"/>
    </row>
    <row r="19" spans="2:7" s="40" customFormat="1" ht="12" customHeight="1" x14ac:dyDescent="0.2">
      <c r="B19" s="36" t="s">
        <v>41</v>
      </c>
      <c r="C19" s="37" t="s">
        <v>42</v>
      </c>
      <c r="D19" s="38">
        <v>128886000</v>
      </c>
      <c r="E19" s="38">
        <v>208704671</v>
      </c>
      <c r="F19" s="52">
        <v>207272041</v>
      </c>
      <c r="G19" s="39">
        <f>F19/E19</f>
        <v>0.99313561122932414</v>
      </c>
    </row>
    <row r="20" spans="2:7" s="40" customFormat="1" ht="12" customHeight="1" thickBot="1" x14ac:dyDescent="0.25">
      <c r="B20" s="42" t="s">
        <v>43</v>
      </c>
      <c r="C20" s="43" t="s">
        <v>44</v>
      </c>
      <c r="D20" s="44"/>
      <c r="E20" s="44">
        <v>35720082</v>
      </c>
      <c r="F20" s="44">
        <v>35720082</v>
      </c>
      <c r="G20" s="39">
        <f>F20/E20</f>
        <v>1</v>
      </c>
    </row>
    <row r="21" spans="2:7" s="41" customFormat="1" ht="12" customHeight="1" thickBot="1" x14ac:dyDescent="0.25">
      <c r="B21" s="27" t="s">
        <v>45</v>
      </c>
      <c r="C21" s="28" t="s">
        <v>46</v>
      </c>
      <c r="D21" s="29">
        <f>SUM(D22:D26)</f>
        <v>0</v>
      </c>
      <c r="E21" s="29">
        <f>SUM(E22:E26)</f>
        <v>90801464</v>
      </c>
      <c r="F21" s="53">
        <f>SUM(F22:F26)</f>
        <v>90007375</v>
      </c>
      <c r="G21" s="49">
        <f>F21/E21</f>
        <v>0.99125466743575852</v>
      </c>
    </row>
    <row r="22" spans="2:7" s="41" customFormat="1" ht="12" customHeight="1" x14ac:dyDescent="0.2">
      <c r="B22" s="32" t="s">
        <v>47</v>
      </c>
      <c r="C22" s="33" t="s">
        <v>48</v>
      </c>
      <c r="D22" s="54"/>
      <c r="E22" s="34">
        <v>66447000</v>
      </c>
      <c r="F22" s="55">
        <v>66446149</v>
      </c>
      <c r="G22" s="56">
        <f>F22/E22</f>
        <v>0.99998719280027693</v>
      </c>
    </row>
    <row r="23" spans="2:7" s="41" customFormat="1" ht="12" customHeight="1" x14ac:dyDescent="0.2">
      <c r="B23" s="36" t="s">
        <v>49</v>
      </c>
      <c r="C23" s="37" t="s">
        <v>50</v>
      </c>
      <c r="D23" s="57"/>
      <c r="E23" s="58"/>
      <c r="F23" s="59"/>
      <c r="G23" s="60"/>
    </row>
    <row r="24" spans="2:7" s="40" customFormat="1" ht="12" customHeight="1" x14ac:dyDescent="0.2">
      <c r="B24" s="36" t="s">
        <v>51</v>
      </c>
      <c r="C24" s="37" t="s">
        <v>52</v>
      </c>
      <c r="D24" s="57"/>
      <c r="E24" s="58"/>
      <c r="F24" s="59"/>
      <c r="G24" s="60"/>
    </row>
    <row r="25" spans="2:7" s="41" customFormat="1" ht="12" customHeight="1" x14ac:dyDescent="0.2">
      <c r="B25" s="36" t="s">
        <v>53</v>
      </c>
      <c r="C25" s="37" t="s">
        <v>54</v>
      </c>
      <c r="D25" s="57"/>
      <c r="E25" s="58"/>
      <c r="F25" s="59"/>
      <c r="G25" s="60"/>
    </row>
    <row r="26" spans="2:7" s="41" customFormat="1" ht="12" customHeight="1" x14ac:dyDescent="0.2">
      <c r="B26" s="36" t="s">
        <v>55</v>
      </c>
      <c r="C26" s="37" t="s">
        <v>56</v>
      </c>
      <c r="D26" s="38"/>
      <c r="E26" s="38">
        <v>24354464</v>
      </c>
      <c r="F26" s="59">
        <v>23561226</v>
      </c>
      <c r="G26" s="60">
        <f>F26/E26</f>
        <v>0.96742946180215672</v>
      </c>
    </row>
    <row r="27" spans="2:7" s="41" customFormat="1" ht="12" customHeight="1" thickBot="1" x14ac:dyDescent="0.25">
      <c r="B27" s="42" t="s">
        <v>57</v>
      </c>
      <c r="C27" s="43" t="s">
        <v>58</v>
      </c>
      <c r="D27" s="44"/>
      <c r="E27" s="44">
        <v>19513464</v>
      </c>
      <c r="F27" s="61">
        <v>19513464</v>
      </c>
      <c r="G27" s="60">
        <f>F27/E27</f>
        <v>1</v>
      </c>
    </row>
    <row r="28" spans="2:7" s="41" customFormat="1" ht="12" customHeight="1" thickBot="1" x14ac:dyDescent="0.25">
      <c r="B28" s="27" t="s">
        <v>59</v>
      </c>
      <c r="C28" s="28" t="s">
        <v>60</v>
      </c>
      <c r="D28" s="29">
        <f>D29+D33+D34+D35</f>
        <v>221000000</v>
      </c>
      <c r="E28" s="29">
        <f>E29+E33+E34+E35</f>
        <v>221000000</v>
      </c>
      <c r="F28" s="53">
        <f>F29+F33+F34+F35</f>
        <v>270016199</v>
      </c>
      <c r="G28" s="49">
        <f>F28/E28</f>
        <v>1.2217927556561086</v>
      </c>
    </row>
    <row r="29" spans="2:7" s="41" customFormat="1" ht="12" customHeight="1" x14ac:dyDescent="0.2">
      <c r="B29" s="32" t="s">
        <v>61</v>
      </c>
      <c r="C29" s="33" t="s">
        <v>62</v>
      </c>
      <c r="D29" s="34">
        <f>+D30+D32</f>
        <v>209000000</v>
      </c>
      <c r="E29" s="34">
        <v>209000000</v>
      </c>
      <c r="F29" s="55">
        <f>+F30+F31+F32</f>
        <v>253156198</v>
      </c>
      <c r="G29" s="56">
        <f>F29/E29</f>
        <v>1.2112736746411483</v>
      </c>
    </row>
    <row r="30" spans="2:7" s="41" customFormat="1" ht="12" customHeight="1" x14ac:dyDescent="0.2">
      <c r="B30" s="36" t="s">
        <v>63</v>
      </c>
      <c r="C30" s="37" t="s">
        <v>64</v>
      </c>
      <c r="D30" s="38">
        <v>44000000</v>
      </c>
      <c r="E30" s="38">
        <v>44000000</v>
      </c>
      <c r="F30" s="59">
        <f>30769460+19096048</f>
        <v>49865508</v>
      </c>
      <c r="G30" s="60">
        <f>F30/E30</f>
        <v>1.1333070000000001</v>
      </c>
    </row>
    <row r="31" spans="2:7" s="41" customFormat="1" ht="12" customHeight="1" x14ac:dyDescent="0.2">
      <c r="B31" s="36" t="s">
        <v>65</v>
      </c>
      <c r="C31" s="37" t="s">
        <v>66</v>
      </c>
      <c r="D31" s="38">
        <v>0</v>
      </c>
      <c r="E31" s="38"/>
      <c r="F31" s="59"/>
      <c r="G31" s="60"/>
    </row>
    <row r="32" spans="2:7" s="41" customFormat="1" ht="12" customHeight="1" x14ac:dyDescent="0.2">
      <c r="B32" s="36" t="s">
        <v>67</v>
      </c>
      <c r="C32" s="62" t="s">
        <v>68</v>
      </c>
      <c r="D32" s="38">
        <v>165000000</v>
      </c>
      <c r="E32" s="38">
        <v>165000000</v>
      </c>
      <c r="F32" s="59">
        <v>203290690</v>
      </c>
      <c r="G32" s="60">
        <f>F32/E32</f>
        <v>1.2320647878787878</v>
      </c>
    </row>
    <row r="33" spans="2:7" s="41" customFormat="1" ht="12" customHeight="1" x14ac:dyDescent="0.2">
      <c r="B33" s="36" t="s">
        <v>69</v>
      </c>
      <c r="C33" s="37" t="s">
        <v>70</v>
      </c>
      <c r="D33" s="38">
        <v>11000000</v>
      </c>
      <c r="E33" s="38">
        <v>11000000</v>
      </c>
      <c r="F33" s="59">
        <v>14490949</v>
      </c>
      <c r="G33" s="60">
        <f t="shared" ref="G33:G42" si="1">F33/E33</f>
        <v>1.3173589999999999</v>
      </c>
    </row>
    <row r="34" spans="2:7" s="41" customFormat="1" ht="12" customHeight="1" x14ac:dyDescent="0.2">
      <c r="B34" s="36" t="s">
        <v>71</v>
      </c>
      <c r="C34" s="37" t="s">
        <v>72</v>
      </c>
      <c r="D34" s="38">
        <v>500000</v>
      </c>
      <c r="E34" s="38">
        <v>0</v>
      </c>
      <c r="F34" s="59"/>
      <c r="G34" s="60"/>
    </row>
    <row r="35" spans="2:7" s="41" customFormat="1" ht="12" customHeight="1" thickBot="1" x14ac:dyDescent="0.25">
      <c r="B35" s="42" t="s">
        <v>73</v>
      </c>
      <c r="C35" s="43" t="s">
        <v>74</v>
      </c>
      <c r="D35" s="44">
        <v>500000</v>
      </c>
      <c r="E35" s="44">
        <v>1000000</v>
      </c>
      <c r="F35" s="61">
        <f>2343598+1800+23654</f>
        <v>2369052</v>
      </c>
      <c r="G35" s="63">
        <f t="shared" si="1"/>
        <v>2.3690519999999999</v>
      </c>
    </row>
    <row r="36" spans="2:7" s="41" customFormat="1" ht="12" customHeight="1" thickBot="1" x14ac:dyDescent="0.25">
      <c r="B36" s="27" t="s">
        <v>75</v>
      </c>
      <c r="C36" s="28" t="s">
        <v>76</v>
      </c>
      <c r="D36" s="29">
        <f>SUM(D37:D47)</f>
        <v>10013000</v>
      </c>
      <c r="E36" s="29">
        <f>SUM(E37:E47)</f>
        <v>60805449</v>
      </c>
      <c r="F36" s="53">
        <f>SUM(F37:F47)</f>
        <v>59349448</v>
      </c>
      <c r="G36" s="49">
        <f t="shared" si="1"/>
        <v>0.97605476114484413</v>
      </c>
    </row>
    <row r="37" spans="2:7" s="41" customFormat="1" ht="12" customHeight="1" x14ac:dyDescent="0.2">
      <c r="B37" s="32" t="s">
        <v>77</v>
      </c>
      <c r="C37" s="64" t="s">
        <v>78</v>
      </c>
      <c r="D37" s="34">
        <v>300000</v>
      </c>
      <c r="E37" s="34">
        <v>300000</v>
      </c>
      <c r="F37" s="55">
        <v>1767661</v>
      </c>
      <c r="G37" s="56">
        <f t="shared" si="1"/>
        <v>5.8922033333333337</v>
      </c>
    </row>
    <row r="38" spans="2:7" s="41" customFormat="1" ht="12" customHeight="1" x14ac:dyDescent="0.2">
      <c r="B38" s="36" t="s">
        <v>79</v>
      </c>
      <c r="C38" s="65" t="s">
        <v>80</v>
      </c>
      <c r="D38" s="34">
        <v>1010000</v>
      </c>
      <c r="E38" s="38">
        <v>15772000</v>
      </c>
      <c r="F38" s="59">
        <f>7038127+2233117</f>
        <v>9271244</v>
      </c>
      <c r="G38" s="60">
        <f t="shared" si="1"/>
        <v>0.58782931777834135</v>
      </c>
    </row>
    <row r="39" spans="2:7" s="41" customFormat="1" ht="12" customHeight="1" x14ac:dyDescent="0.2">
      <c r="B39" s="36" t="s">
        <v>81</v>
      </c>
      <c r="C39" s="65" t="s">
        <v>82</v>
      </c>
      <c r="D39" s="34">
        <v>3200000</v>
      </c>
      <c r="E39" s="38">
        <v>3200000</v>
      </c>
      <c r="F39" s="59">
        <f>3054023+634290</f>
        <v>3688313</v>
      </c>
      <c r="G39" s="60">
        <f t="shared" si="1"/>
        <v>1.1525978125</v>
      </c>
    </row>
    <row r="40" spans="2:7" s="41" customFormat="1" ht="12" customHeight="1" x14ac:dyDescent="0.2">
      <c r="B40" s="36" t="s">
        <v>83</v>
      </c>
      <c r="C40" s="65" t="s">
        <v>84</v>
      </c>
      <c r="D40" s="34">
        <v>3626000</v>
      </c>
      <c r="E40" s="38">
        <v>5732000</v>
      </c>
      <c r="F40" s="59">
        <v>5731650</v>
      </c>
      <c r="G40" s="60">
        <f t="shared" si="1"/>
        <v>0.99993893928820654</v>
      </c>
    </row>
    <row r="41" spans="2:7" s="41" customFormat="1" ht="12" customHeight="1" x14ac:dyDescent="0.2">
      <c r="B41" s="36" t="s">
        <v>85</v>
      </c>
      <c r="C41" s="65" t="s">
        <v>86</v>
      </c>
      <c r="D41" s="34"/>
      <c r="E41" s="38"/>
      <c r="F41" s="59"/>
      <c r="G41" s="60"/>
    </row>
    <row r="42" spans="2:7" s="41" customFormat="1" ht="12" customHeight="1" x14ac:dyDescent="0.2">
      <c r="B42" s="36" t="s">
        <v>87</v>
      </c>
      <c r="C42" s="65" t="s">
        <v>88</v>
      </c>
      <c r="D42" s="34">
        <v>1877000</v>
      </c>
      <c r="E42" s="38">
        <v>6005000</v>
      </c>
      <c r="F42" s="66">
        <v>3232036</v>
      </c>
      <c r="G42" s="60">
        <f t="shared" si="1"/>
        <v>0.5382241465445462</v>
      </c>
    </row>
    <row r="43" spans="2:7" s="41" customFormat="1" ht="12" customHeight="1" x14ac:dyDescent="0.2">
      <c r="B43" s="36" t="s">
        <v>89</v>
      </c>
      <c r="C43" s="65" t="s">
        <v>90</v>
      </c>
      <c r="D43" s="34"/>
      <c r="E43" s="38"/>
      <c r="F43" s="59">
        <v>809000</v>
      </c>
      <c r="G43" s="60"/>
    </row>
    <row r="44" spans="2:7" s="41" customFormat="1" ht="12" customHeight="1" x14ac:dyDescent="0.2">
      <c r="B44" s="36" t="s">
        <v>91</v>
      </c>
      <c r="C44" s="65" t="s">
        <v>92</v>
      </c>
      <c r="D44" s="34"/>
      <c r="E44" s="38">
        <v>2674417</v>
      </c>
      <c r="F44" s="59">
        <v>3915643</v>
      </c>
      <c r="G44" s="60"/>
    </row>
    <row r="45" spans="2:7" s="41" customFormat="1" ht="12" customHeight="1" x14ac:dyDescent="0.2">
      <c r="B45" s="36" t="s">
        <v>93</v>
      </c>
      <c r="C45" s="65" t="s">
        <v>94</v>
      </c>
      <c r="D45" s="34"/>
      <c r="E45" s="38"/>
      <c r="F45" s="59"/>
      <c r="G45" s="60"/>
    </row>
    <row r="46" spans="2:7" s="41" customFormat="1" ht="12" customHeight="1" x14ac:dyDescent="0.2">
      <c r="B46" s="42" t="s">
        <v>95</v>
      </c>
      <c r="C46" s="67" t="s">
        <v>96</v>
      </c>
      <c r="D46" s="34"/>
      <c r="E46" s="44"/>
      <c r="F46" s="61">
        <v>435798</v>
      </c>
      <c r="G46" s="63"/>
    </row>
    <row r="47" spans="2:7" s="41" customFormat="1" ht="12" customHeight="1" thickBot="1" x14ac:dyDescent="0.25">
      <c r="B47" s="42" t="s">
        <v>97</v>
      </c>
      <c r="C47" s="68" t="s">
        <v>98</v>
      </c>
      <c r="D47" s="34"/>
      <c r="E47" s="44">
        <v>27122032</v>
      </c>
      <c r="F47" s="61">
        <f>3159746+27122032+216325</f>
        <v>30498103</v>
      </c>
      <c r="G47" s="63"/>
    </row>
    <row r="48" spans="2:7" s="41" customFormat="1" ht="12" customHeight="1" thickBot="1" x14ac:dyDescent="0.25">
      <c r="B48" s="27" t="s">
        <v>99</v>
      </c>
      <c r="C48" s="28" t="s">
        <v>100</v>
      </c>
      <c r="D48" s="29">
        <f>SUM(D49:D53)</f>
        <v>0</v>
      </c>
      <c r="E48" s="29">
        <f>SUM(E49:E53)</f>
        <v>0</v>
      </c>
      <c r="F48" s="53">
        <f>SUM(F49:F53)</f>
        <v>654710</v>
      </c>
      <c r="G48" s="49"/>
    </row>
    <row r="49" spans="2:7" s="41" customFormat="1" ht="12" customHeight="1" x14ac:dyDescent="0.2">
      <c r="B49" s="32" t="s">
        <v>101</v>
      </c>
      <c r="C49" s="33" t="s">
        <v>102</v>
      </c>
      <c r="D49" s="69"/>
      <c r="E49" s="69"/>
      <c r="F49" s="55"/>
      <c r="G49" s="70"/>
    </row>
    <row r="50" spans="2:7" s="41" customFormat="1" ht="12" customHeight="1" x14ac:dyDescent="0.2">
      <c r="B50" s="36" t="s">
        <v>103</v>
      </c>
      <c r="C50" s="37" t="s">
        <v>104</v>
      </c>
      <c r="D50" s="38"/>
      <c r="E50" s="38"/>
      <c r="F50" s="71"/>
      <c r="G50" s="72"/>
    </row>
    <row r="51" spans="2:7" s="41" customFormat="1" ht="12" customHeight="1" x14ac:dyDescent="0.2">
      <c r="B51" s="36" t="s">
        <v>105</v>
      </c>
      <c r="C51" s="37" t="s">
        <v>106</v>
      </c>
      <c r="D51" s="58"/>
      <c r="E51" s="38"/>
      <c r="F51" s="59"/>
      <c r="G51" s="60"/>
    </row>
    <row r="52" spans="2:7" s="41" customFormat="1" ht="12" customHeight="1" x14ac:dyDescent="0.2">
      <c r="B52" s="36" t="s">
        <v>107</v>
      </c>
      <c r="C52" s="37" t="s">
        <v>108</v>
      </c>
      <c r="D52" s="58"/>
      <c r="E52" s="58"/>
      <c r="F52" s="59"/>
      <c r="G52" s="72"/>
    </row>
    <row r="53" spans="2:7" s="41" customFormat="1" ht="12" customHeight="1" thickBot="1" x14ac:dyDescent="0.25">
      <c r="B53" s="42" t="s">
        <v>109</v>
      </c>
      <c r="C53" s="43" t="s">
        <v>110</v>
      </c>
      <c r="D53" s="73"/>
      <c r="E53" s="73"/>
      <c r="F53" s="61">
        <v>654710</v>
      </c>
      <c r="G53" s="74"/>
    </row>
    <row r="54" spans="2:7" s="41" customFormat="1" ht="12" customHeight="1" thickBot="1" x14ac:dyDescent="0.25">
      <c r="B54" s="27" t="s">
        <v>111</v>
      </c>
      <c r="C54" s="28" t="s">
        <v>112</v>
      </c>
      <c r="D54" s="29">
        <f>SUM(D55:D58)</f>
        <v>0</v>
      </c>
      <c r="E54" s="29">
        <f>SUM(E55:E58)</f>
        <v>0</v>
      </c>
      <c r="F54" s="53">
        <f>SUM(F55:F58)</f>
        <v>662855</v>
      </c>
      <c r="G54" s="49"/>
    </row>
    <row r="55" spans="2:7" s="41" customFormat="1" ht="12" customHeight="1" x14ac:dyDescent="0.2">
      <c r="B55" s="32" t="s">
        <v>113</v>
      </c>
      <c r="C55" s="33" t="s">
        <v>114</v>
      </c>
      <c r="D55" s="34"/>
      <c r="E55" s="34"/>
      <c r="F55" s="55"/>
      <c r="G55" s="70"/>
    </row>
    <row r="56" spans="2:7" s="41" customFormat="1" ht="12" customHeight="1" x14ac:dyDescent="0.2">
      <c r="B56" s="36" t="s">
        <v>115</v>
      </c>
      <c r="C56" s="37" t="s">
        <v>116</v>
      </c>
      <c r="D56" s="38"/>
      <c r="E56" s="38"/>
      <c r="F56" s="59"/>
      <c r="G56" s="72"/>
    </row>
    <row r="57" spans="2:7" s="41" customFormat="1" ht="12" customHeight="1" x14ac:dyDescent="0.2">
      <c r="B57" s="36" t="s">
        <v>117</v>
      </c>
      <c r="C57" s="37" t="s">
        <v>118</v>
      </c>
      <c r="D57" s="38"/>
      <c r="E57" s="38"/>
      <c r="F57" s="59">
        <f>200000+462855</f>
        <v>662855</v>
      </c>
      <c r="G57" s="60"/>
    </row>
    <row r="58" spans="2:7" s="41" customFormat="1" ht="12" customHeight="1" thickBot="1" x14ac:dyDescent="0.25">
      <c r="B58" s="42" t="s">
        <v>119</v>
      </c>
      <c r="C58" s="43" t="s">
        <v>120</v>
      </c>
      <c r="D58" s="44"/>
      <c r="E58" s="44"/>
      <c r="F58" s="61"/>
      <c r="G58" s="74"/>
    </row>
    <row r="59" spans="2:7" s="41" customFormat="1" ht="12" customHeight="1" thickBot="1" x14ac:dyDescent="0.25">
      <c r="B59" s="27" t="s">
        <v>121</v>
      </c>
      <c r="C59" s="46" t="s">
        <v>122</v>
      </c>
      <c r="D59" s="47">
        <f>SUM(D60:D62)</f>
        <v>0</v>
      </c>
      <c r="E59" s="47">
        <f>SUM(E60:E63)</f>
        <v>0</v>
      </c>
      <c r="F59" s="75">
        <f>SUM(F60:F63)</f>
        <v>0</v>
      </c>
      <c r="G59" s="49"/>
    </row>
    <row r="60" spans="2:7" s="41" customFormat="1" ht="12" customHeight="1" x14ac:dyDescent="0.2">
      <c r="B60" s="32" t="s">
        <v>123</v>
      </c>
      <c r="C60" s="33" t="s">
        <v>124</v>
      </c>
      <c r="D60" s="34"/>
      <c r="E60" s="34"/>
      <c r="F60" s="55"/>
      <c r="G60" s="70"/>
    </row>
    <row r="61" spans="2:7" s="41" customFormat="1" ht="12" customHeight="1" x14ac:dyDescent="0.2">
      <c r="B61" s="36" t="s">
        <v>125</v>
      </c>
      <c r="C61" s="37" t="s">
        <v>126</v>
      </c>
      <c r="D61" s="38"/>
      <c r="E61" s="38"/>
      <c r="F61" s="59"/>
      <c r="G61" s="60"/>
    </row>
    <row r="62" spans="2:7" s="41" customFormat="1" ht="12" customHeight="1" x14ac:dyDescent="0.2">
      <c r="B62" s="36" t="s">
        <v>127</v>
      </c>
      <c r="C62" s="37" t="s">
        <v>128</v>
      </c>
      <c r="D62" s="38"/>
      <c r="E62" s="38"/>
      <c r="F62" s="59"/>
      <c r="G62" s="60"/>
    </row>
    <row r="63" spans="2:7" s="41" customFormat="1" ht="12" customHeight="1" thickBot="1" x14ac:dyDescent="0.25">
      <c r="B63" s="42" t="s">
        <v>129</v>
      </c>
      <c r="C63" s="43" t="s">
        <v>130</v>
      </c>
      <c r="D63" s="44"/>
      <c r="E63" s="44"/>
      <c r="F63" s="61"/>
      <c r="G63" s="74"/>
    </row>
    <row r="64" spans="2:7" s="41" customFormat="1" ht="12" customHeight="1" thickBot="1" x14ac:dyDescent="0.25">
      <c r="B64" s="27" t="s">
        <v>131</v>
      </c>
      <c r="C64" s="28" t="s">
        <v>132</v>
      </c>
      <c r="D64" s="29">
        <f>D7+D14+D21+D28+D36+D48+D54+D59</f>
        <v>742485000</v>
      </c>
      <c r="E64" s="29">
        <f>E7+E14+E21+E28+E36+E48+E54+E59</f>
        <v>987874494</v>
      </c>
      <c r="F64" s="53">
        <f>F7+F14+F21+F28+F36+F48+F54+F59</f>
        <v>1034525538</v>
      </c>
      <c r="G64" s="49">
        <f>F64/E64</f>
        <v>1.0472236547085099</v>
      </c>
    </row>
    <row r="65" spans="2:7" s="41" customFormat="1" ht="12" customHeight="1" thickBot="1" x14ac:dyDescent="0.2">
      <c r="B65" s="76" t="s">
        <v>133</v>
      </c>
      <c r="C65" s="46" t="s">
        <v>134</v>
      </c>
      <c r="D65" s="47">
        <f>SUM(D66:D68)</f>
        <v>0</v>
      </c>
      <c r="E65" s="47">
        <f>SUM(E66:E68)</f>
        <v>0</v>
      </c>
      <c r="F65" s="75">
        <f>SUM(F66:F68)</f>
        <v>0</v>
      </c>
      <c r="G65" s="49"/>
    </row>
    <row r="66" spans="2:7" s="41" customFormat="1" ht="12" customHeight="1" x14ac:dyDescent="0.2">
      <c r="B66" s="32" t="s">
        <v>135</v>
      </c>
      <c r="C66" s="33" t="s">
        <v>136</v>
      </c>
      <c r="D66" s="34"/>
      <c r="E66" s="34"/>
      <c r="F66" s="55"/>
      <c r="G66" s="56"/>
    </row>
    <row r="67" spans="2:7" s="41" customFormat="1" ht="12" customHeight="1" x14ac:dyDescent="0.2">
      <c r="B67" s="36" t="s">
        <v>137</v>
      </c>
      <c r="C67" s="37" t="s">
        <v>138</v>
      </c>
      <c r="D67" s="38"/>
      <c r="E67" s="38"/>
      <c r="F67" s="59"/>
      <c r="G67" s="72"/>
    </row>
    <row r="68" spans="2:7" s="41" customFormat="1" ht="12" customHeight="1" thickBot="1" x14ac:dyDescent="0.25">
      <c r="B68" s="42" t="s">
        <v>139</v>
      </c>
      <c r="C68" s="77" t="s">
        <v>140</v>
      </c>
      <c r="D68" s="78"/>
      <c r="E68" s="78"/>
      <c r="F68" s="79"/>
      <c r="G68" s="74"/>
    </row>
    <row r="69" spans="2:7" s="41" customFormat="1" ht="12" customHeight="1" thickBot="1" x14ac:dyDescent="0.2">
      <c r="B69" s="76" t="s">
        <v>141</v>
      </c>
      <c r="C69" s="46" t="s">
        <v>142</v>
      </c>
      <c r="D69" s="47"/>
      <c r="E69" s="47"/>
      <c r="F69" s="75"/>
      <c r="G69" s="49"/>
    </row>
    <row r="70" spans="2:7" s="41" customFormat="1" ht="12" customHeight="1" x14ac:dyDescent="0.2">
      <c r="B70" s="32" t="s">
        <v>143</v>
      </c>
      <c r="C70" s="33" t="s">
        <v>144</v>
      </c>
      <c r="D70" s="34"/>
      <c r="E70" s="34"/>
      <c r="F70" s="55"/>
      <c r="G70" s="70"/>
    </row>
    <row r="71" spans="2:7" s="41" customFormat="1" ht="12" customHeight="1" x14ac:dyDescent="0.2">
      <c r="B71" s="36" t="s">
        <v>145</v>
      </c>
      <c r="C71" s="37" t="s">
        <v>146</v>
      </c>
      <c r="D71" s="38"/>
      <c r="E71" s="38"/>
      <c r="F71" s="59"/>
      <c r="G71" s="72"/>
    </row>
    <row r="72" spans="2:7" s="41" customFormat="1" ht="12" customHeight="1" x14ac:dyDescent="0.2">
      <c r="B72" s="36" t="s">
        <v>147</v>
      </c>
      <c r="C72" s="37" t="s">
        <v>148</v>
      </c>
      <c r="D72" s="38"/>
      <c r="E72" s="38"/>
      <c r="F72" s="59"/>
      <c r="G72" s="72"/>
    </row>
    <row r="73" spans="2:7" s="41" customFormat="1" ht="12" customHeight="1" thickBot="1" x14ac:dyDescent="0.25">
      <c r="B73" s="42" t="s">
        <v>149</v>
      </c>
      <c r="C73" s="43" t="s">
        <v>150</v>
      </c>
      <c r="D73" s="44"/>
      <c r="E73" s="44"/>
      <c r="F73" s="61"/>
      <c r="G73" s="74"/>
    </row>
    <row r="74" spans="2:7" s="41" customFormat="1" ht="12" customHeight="1" thickBot="1" x14ac:dyDescent="0.2">
      <c r="B74" s="76" t="s">
        <v>151</v>
      </c>
      <c r="C74" s="46" t="s">
        <v>152</v>
      </c>
      <c r="D74" s="47">
        <f>SUM(D75:D76)</f>
        <v>854940000</v>
      </c>
      <c r="E74" s="47">
        <f>SUM(E75:E76)</f>
        <v>867474724</v>
      </c>
      <c r="F74" s="75">
        <f>SUM(F75:F76)</f>
        <v>867474724</v>
      </c>
      <c r="G74" s="49">
        <f>F74/E74</f>
        <v>1</v>
      </c>
    </row>
    <row r="75" spans="2:7" s="41" customFormat="1" ht="12" customHeight="1" x14ac:dyDescent="0.2">
      <c r="B75" s="32" t="s">
        <v>153</v>
      </c>
      <c r="C75" s="33" t="s">
        <v>154</v>
      </c>
      <c r="D75" s="34">
        <v>854940000</v>
      </c>
      <c r="E75" s="34">
        <v>867474724</v>
      </c>
      <c r="F75" s="55">
        <v>867474724</v>
      </c>
      <c r="G75" s="56">
        <f>F75/E75</f>
        <v>1</v>
      </c>
    </row>
    <row r="76" spans="2:7" s="40" customFormat="1" ht="12" customHeight="1" thickBot="1" x14ac:dyDescent="0.25">
      <c r="B76" s="42" t="s">
        <v>155</v>
      </c>
      <c r="C76" s="43" t="s">
        <v>156</v>
      </c>
      <c r="D76" s="44"/>
      <c r="E76" s="44"/>
      <c r="F76" s="61"/>
      <c r="G76" s="74"/>
    </row>
    <row r="77" spans="2:7" s="41" customFormat="1" ht="12" customHeight="1" thickBot="1" x14ac:dyDescent="0.2">
      <c r="B77" s="76" t="s">
        <v>157</v>
      </c>
      <c r="C77" s="46" t="s">
        <v>158</v>
      </c>
      <c r="D77" s="47"/>
      <c r="E77" s="47">
        <f>SUM(E78:E80)</f>
        <v>13833523</v>
      </c>
      <c r="F77" s="75">
        <f>SUM(F78:F80)</f>
        <v>13833523</v>
      </c>
      <c r="G77" s="49"/>
    </row>
    <row r="78" spans="2:7" s="41" customFormat="1" ht="12" customHeight="1" x14ac:dyDescent="0.2">
      <c r="B78" s="32" t="s">
        <v>159</v>
      </c>
      <c r="C78" s="33" t="s">
        <v>160</v>
      </c>
      <c r="D78" s="34"/>
      <c r="E78" s="34">
        <v>13833523</v>
      </c>
      <c r="F78" s="55">
        <v>13833523</v>
      </c>
      <c r="G78" s="70"/>
    </row>
    <row r="79" spans="2:7" s="41" customFormat="1" ht="12" customHeight="1" x14ac:dyDescent="0.2">
      <c r="B79" s="36" t="s">
        <v>161</v>
      </c>
      <c r="C79" s="37" t="s">
        <v>162</v>
      </c>
      <c r="D79" s="34"/>
      <c r="E79" s="34"/>
      <c r="F79" s="55"/>
      <c r="G79" s="80"/>
    </row>
    <row r="80" spans="2:7" s="41" customFormat="1" ht="12" customHeight="1" thickBot="1" x14ac:dyDescent="0.25">
      <c r="B80" s="36" t="s">
        <v>163</v>
      </c>
      <c r="C80" s="37" t="s">
        <v>164</v>
      </c>
      <c r="D80" s="38"/>
      <c r="E80" s="38"/>
      <c r="F80" s="59"/>
      <c r="G80" s="74"/>
    </row>
    <row r="81" spans="2:8" s="41" customFormat="1" ht="12" customHeight="1" thickBot="1" x14ac:dyDescent="0.2">
      <c r="B81" s="76" t="s">
        <v>165</v>
      </c>
      <c r="C81" s="46" t="s">
        <v>166</v>
      </c>
      <c r="D81" s="47"/>
      <c r="E81" s="47"/>
      <c r="F81" s="75"/>
      <c r="G81" s="49"/>
    </row>
    <row r="82" spans="2:8" s="41" customFormat="1" ht="12" customHeight="1" x14ac:dyDescent="0.2">
      <c r="B82" s="81" t="s">
        <v>167</v>
      </c>
      <c r="C82" s="33" t="s">
        <v>168</v>
      </c>
      <c r="D82" s="34"/>
      <c r="E82" s="34"/>
      <c r="F82" s="55"/>
      <c r="G82" s="70"/>
    </row>
    <row r="83" spans="2:8" s="41" customFormat="1" ht="12" customHeight="1" x14ac:dyDescent="0.2">
      <c r="B83" s="82" t="s">
        <v>169</v>
      </c>
      <c r="C83" s="37" t="s">
        <v>170</v>
      </c>
      <c r="D83" s="34"/>
      <c r="E83" s="34"/>
      <c r="F83" s="55"/>
      <c r="G83" s="70"/>
    </row>
    <row r="84" spans="2:8" s="40" customFormat="1" ht="12" customHeight="1" x14ac:dyDescent="0.2">
      <c r="B84" s="82" t="s">
        <v>171</v>
      </c>
      <c r="C84" s="83" t="s">
        <v>172</v>
      </c>
      <c r="D84" s="34"/>
      <c r="E84" s="34"/>
      <c r="F84" s="55"/>
      <c r="G84" s="70"/>
    </row>
    <row r="85" spans="2:8" s="40" customFormat="1" ht="12" customHeight="1" thickBot="1" x14ac:dyDescent="0.25">
      <c r="B85" s="82" t="s">
        <v>173</v>
      </c>
      <c r="C85" s="84" t="s">
        <v>174</v>
      </c>
      <c r="D85" s="38"/>
      <c r="E85" s="38"/>
      <c r="F85" s="59"/>
      <c r="G85" s="74"/>
    </row>
    <row r="86" spans="2:8" s="40" customFormat="1" ht="12" customHeight="1" thickBot="1" x14ac:dyDescent="0.2">
      <c r="B86" s="76" t="s">
        <v>175</v>
      </c>
      <c r="C86" s="46" t="s">
        <v>176</v>
      </c>
      <c r="D86" s="47"/>
      <c r="E86" s="47"/>
      <c r="F86" s="75"/>
      <c r="G86" s="49"/>
    </row>
    <row r="87" spans="2:8" s="40" customFormat="1" ht="12" customHeight="1" thickBot="1" x14ac:dyDescent="0.2">
      <c r="B87" s="76" t="s">
        <v>177</v>
      </c>
      <c r="C87" s="46" t="s">
        <v>178</v>
      </c>
      <c r="D87" s="47"/>
      <c r="E87" s="47"/>
      <c r="F87" s="75"/>
      <c r="G87" s="49"/>
      <c r="H87" s="85"/>
    </row>
    <row r="88" spans="2:8" s="41" customFormat="1" ht="15" customHeight="1" thickBot="1" x14ac:dyDescent="0.2">
      <c r="B88" s="76" t="s">
        <v>179</v>
      </c>
      <c r="C88" s="86" t="s">
        <v>180</v>
      </c>
      <c r="D88" s="87">
        <f>D65+D69+D74+D77+D81</f>
        <v>854940000</v>
      </c>
      <c r="E88" s="87">
        <f>E65+E69+E74+E77+E81</f>
        <v>881308247</v>
      </c>
      <c r="F88" s="88">
        <f>F65+F74+F77</f>
        <v>881308247</v>
      </c>
      <c r="G88" s="49">
        <f>F88/E88</f>
        <v>1</v>
      </c>
    </row>
    <row r="89" spans="2:8" ht="13.5" thickBot="1" x14ac:dyDescent="0.2">
      <c r="B89" s="76" t="s">
        <v>181</v>
      </c>
      <c r="C89" s="89" t="s">
        <v>182</v>
      </c>
      <c r="D89" s="90">
        <f>D64+D88</f>
        <v>1597425000</v>
      </c>
      <c r="E89" s="90">
        <f>E64+E88</f>
        <v>1869182741</v>
      </c>
      <c r="F89" s="91">
        <f>F64+F88</f>
        <v>1915833785</v>
      </c>
      <c r="G89" s="30">
        <f>F89/E89</f>
        <v>1.024957989915444</v>
      </c>
    </row>
    <row r="90" spans="2:8" x14ac:dyDescent="0.15">
      <c r="B90" s="92"/>
      <c r="C90" s="93"/>
      <c r="D90" s="94"/>
      <c r="E90" s="94"/>
      <c r="F90" s="94"/>
      <c r="G90" s="95"/>
    </row>
    <row r="91" spans="2:8" ht="14.25" thickBot="1" x14ac:dyDescent="0.3">
      <c r="B91" s="93"/>
      <c r="C91" s="93"/>
      <c r="D91" s="94"/>
      <c r="E91" s="94"/>
      <c r="F91" s="94"/>
      <c r="G91" s="96" t="s">
        <v>183</v>
      </c>
    </row>
    <row r="92" spans="2:8" ht="36.75" thickBot="1" x14ac:dyDescent="0.25">
      <c r="B92" s="16" t="s">
        <v>6</v>
      </c>
      <c r="C92" s="17" t="s">
        <v>7</v>
      </c>
      <c r="D92" s="18" t="s">
        <v>8</v>
      </c>
      <c r="E92" s="18" t="s">
        <v>9</v>
      </c>
      <c r="F92" s="19" t="s">
        <v>10</v>
      </c>
      <c r="G92" s="20" t="s">
        <v>11</v>
      </c>
    </row>
    <row r="93" spans="2:8" s="26" customFormat="1" ht="16.5" customHeight="1" thickBot="1" x14ac:dyDescent="0.25">
      <c r="B93" s="97"/>
      <c r="C93" s="98" t="s">
        <v>184</v>
      </c>
      <c r="D93" s="98"/>
      <c r="E93" s="98"/>
      <c r="F93" s="98"/>
      <c r="G93" s="99"/>
    </row>
    <row r="94" spans="2:8" s="104" customFormat="1" ht="12" customHeight="1" thickBot="1" x14ac:dyDescent="0.25">
      <c r="B94" s="100"/>
      <c r="C94" s="101" t="s">
        <v>12</v>
      </c>
      <c r="D94" s="102" t="s">
        <v>13</v>
      </c>
      <c r="E94" s="102" t="s">
        <v>14</v>
      </c>
      <c r="F94" s="102" t="s">
        <v>15</v>
      </c>
      <c r="G94" s="103" t="s">
        <v>16</v>
      </c>
    </row>
    <row r="95" spans="2:8" ht="12" customHeight="1" thickBot="1" x14ac:dyDescent="0.25">
      <c r="B95" s="105" t="s">
        <v>17</v>
      </c>
      <c r="C95" s="106" t="s">
        <v>185</v>
      </c>
      <c r="D95" s="107">
        <f>SUM(D96:D100)</f>
        <v>1040218000</v>
      </c>
      <c r="E95" s="107">
        <f>SUM(E96:E100)</f>
        <v>992672216</v>
      </c>
      <c r="F95" s="107">
        <f>SUM(F96:F100)</f>
        <v>298690854</v>
      </c>
      <c r="G95" s="108">
        <f>F95/E95</f>
        <v>0.30089575308512512</v>
      </c>
    </row>
    <row r="96" spans="2:8" ht="12" customHeight="1" x14ac:dyDescent="0.2">
      <c r="B96" s="109" t="s">
        <v>19</v>
      </c>
      <c r="C96" s="110" t="s">
        <v>186</v>
      </c>
      <c r="D96" s="111">
        <v>137772000</v>
      </c>
      <c r="E96" s="112">
        <v>159639492</v>
      </c>
      <c r="F96" s="112">
        <v>137979629</v>
      </c>
      <c r="G96" s="35">
        <f t="shared" ref="G96:G101" si="2">F96/E96</f>
        <v>0.86432014579450056</v>
      </c>
    </row>
    <row r="97" spans="2:7" ht="12" customHeight="1" x14ac:dyDescent="0.2">
      <c r="B97" s="36" t="s">
        <v>21</v>
      </c>
      <c r="C97" s="113" t="s">
        <v>187</v>
      </c>
      <c r="D97" s="114">
        <v>17859000</v>
      </c>
      <c r="E97" s="115">
        <v>20559342</v>
      </c>
      <c r="F97" s="115">
        <v>18375172</v>
      </c>
      <c r="G97" s="39">
        <f t="shared" si="2"/>
        <v>0.89376265057510107</v>
      </c>
    </row>
    <row r="98" spans="2:7" ht="12" customHeight="1" x14ac:dyDescent="0.2">
      <c r="B98" s="36" t="s">
        <v>23</v>
      </c>
      <c r="C98" s="113" t="s">
        <v>188</v>
      </c>
      <c r="D98" s="114">
        <v>94379000</v>
      </c>
      <c r="E98" s="116">
        <v>144785497</v>
      </c>
      <c r="F98" s="116">
        <v>101155353</v>
      </c>
      <c r="G98" s="39">
        <f t="shared" si="2"/>
        <v>0.69865666863028419</v>
      </c>
    </row>
    <row r="99" spans="2:7" ht="12" customHeight="1" x14ac:dyDescent="0.2">
      <c r="B99" s="36" t="s">
        <v>25</v>
      </c>
      <c r="C99" s="117" t="s">
        <v>189</v>
      </c>
      <c r="D99" s="114">
        <v>5000000</v>
      </c>
      <c r="E99" s="114">
        <v>10734000</v>
      </c>
      <c r="F99" s="114">
        <v>9782820</v>
      </c>
      <c r="G99" s="39">
        <f t="shared" si="2"/>
        <v>0.91138624930128564</v>
      </c>
    </row>
    <row r="100" spans="2:7" ht="12" customHeight="1" x14ac:dyDescent="0.2">
      <c r="B100" s="36" t="s">
        <v>190</v>
      </c>
      <c r="C100" s="118" t="s">
        <v>191</v>
      </c>
      <c r="D100" s="114">
        <v>785208000</v>
      </c>
      <c r="E100" s="114">
        <f>+E101+E107+E112+E113</f>
        <v>656953885</v>
      </c>
      <c r="F100" s="114">
        <f>+F101+F107+F112+F113</f>
        <v>31397880</v>
      </c>
      <c r="G100" s="39">
        <f t="shared" si="2"/>
        <v>4.7793126301399376E-2</v>
      </c>
    </row>
    <row r="101" spans="2:7" ht="12" customHeight="1" x14ac:dyDescent="0.2">
      <c r="B101" s="36" t="s">
        <v>29</v>
      </c>
      <c r="C101" s="113" t="s">
        <v>192</v>
      </c>
      <c r="D101" s="114"/>
      <c r="E101" s="116">
        <v>15165</v>
      </c>
      <c r="F101" s="116">
        <v>15165</v>
      </c>
      <c r="G101" s="39">
        <f t="shared" si="2"/>
        <v>1</v>
      </c>
    </row>
    <row r="102" spans="2:7" ht="12" customHeight="1" x14ac:dyDescent="0.2">
      <c r="B102" s="36" t="s">
        <v>193</v>
      </c>
      <c r="C102" s="119" t="s">
        <v>194</v>
      </c>
      <c r="D102" s="114"/>
      <c r="E102" s="120"/>
      <c r="F102" s="120"/>
      <c r="G102" s="39"/>
    </row>
    <row r="103" spans="2:7" ht="12" customHeight="1" x14ac:dyDescent="0.2">
      <c r="B103" s="36" t="s">
        <v>195</v>
      </c>
      <c r="C103" s="119" t="s">
        <v>196</v>
      </c>
      <c r="D103" s="114"/>
      <c r="E103" s="116"/>
      <c r="F103" s="116"/>
      <c r="G103" s="39"/>
    </row>
    <row r="104" spans="2:7" ht="12" customHeight="1" x14ac:dyDescent="0.2">
      <c r="B104" s="36" t="s">
        <v>197</v>
      </c>
      <c r="C104" s="121" t="s">
        <v>198</v>
      </c>
      <c r="D104" s="114"/>
      <c r="E104" s="116"/>
      <c r="F104" s="116"/>
      <c r="G104" s="39"/>
    </row>
    <row r="105" spans="2:7" ht="12" customHeight="1" x14ac:dyDescent="0.2">
      <c r="B105" s="36" t="s">
        <v>199</v>
      </c>
      <c r="C105" s="122" t="s">
        <v>200</v>
      </c>
      <c r="D105" s="114"/>
      <c r="E105" s="120"/>
      <c r="F105" s="120"/>
      <c r="G105" s="39"/>
    </row>
    <row r="106" spans="2:7" ht="12" customHeight="1" x14ac:dyDescent="0.2">
      <c r="B106" s="36" t="s">
        <v>201</v>
      </c>
      <c r="C106" s="122" t="s">
        <v>202</v>
      </c>
      <c r="D106" s="114"/>
      <c r="E106" s="120"/>
      <c r="F106" s="120"/>
      <c r="G106" s="39"/>
    </row>
    <row r="107" spans="2:7" ht="12" customHeight="1" x14ac:dyDescent="0.2">
      <c r="B107" s="36" t="s">
        <v>203</v>
      </c>
      <c r="C107" s="121" t="s">
        <v>204</v>
      </c>
      <c r="D107" s="114">
        <v>21935000</v>
      </c>
      <c r="E107" s="116">
        <v>25335000</v>
      </c>
      <c r="F107" s="116">
        <v>22377715</v>
      </c>
      <c r="G107" s="39">
        <f>+F107/E107</f>
        <v>0.88327274521413068</v>
      </c>
    </row>
    <row r="108" spans="2:7" ht="12" customHeight="1" x14ac:dyDescent="0.2">
      <c r="B108" s="36" t="s">
        <v>205</v>
      </c>
      <c r="C108" s="121" t="s">
        <v>206</v>
      </c>
      <c r="D108" s="114"/>
      <c r="E108" s="116"/>
      <c r="F108" s="116"/>
      <c r="G108" s="39"/>
    </row>
    <row r="109" spans="2:7" ht="12" customHeight="1" x14ac:dyDescent="0.2">
      <c r="B109" s="36" t="s">
        <v>207</v>
      </c>
      <c r="C109" s="122" t="s">
        <v>208</v>
      </c>
      <c r="D109" s="114"/>
      <c r="E109" s="116"/>
      <c r="F109" s="116"/>
      <c r="G109" s="39"/>
    </row>
    <row r="110" spans="2:7" ht="12" customHeight="1" x14ac:dyDescent="0.2">
      <c r="B110" s="123" t="s">
        <v>209</v>
      </c>
      <c r="C110" s="119" t="s">
        <v>210</v>
      </c>
      <c r="D110" s="124"/>
      <c r="E110" s="116"/>
      <c r="F110" s="116"/>
      <c r="G110" s="45"/>
    </row>
    <row r="111" spans="2:7" ht="12" customHeight="1" x14ac:dyDescent="0.2">
      <c r="B111" s="36" t="s">
        <v>211</v>
      </c>
      <c r="C111" s="119" t="s">
        <v>212</v>
      </c>
      <c r="D111" s="114"/>
      <c r="E111" s="114"/>
      <c r="F111" s="114"/>
      <c r="G111" s="39"/>
    </row>
    <row r="112" spans="2:7" ht="12" customHeight="1" x14ac:dyDescent="0.2">
      <c r="B112" s="42" t="s">
        <v>213</v>
      </c>
      <c r="C112" s="122" t="s">
        <v>214</v>
      </c>
      <c r="D112" s="114">
        <v>10000000</v>
      </c>
      <c r="E112" s="114">
        <v>10000000</v>
      </c>
      <c r="F112" s="114">
        <v>9005000</v>
      </c>
      <c r="G112" s="39">
        <v>1</v>
      </c>
    </row>
    <row r="113" spans="2:8" ht="12" customHeight="1" x14ac:dyDescent="0.2">
      <c r="B113" s="36" t="s">
        <v>215</v>
      </c>
      <c r="C113" s="83" t="s">
        <v>216</v>
      </c>
      <c r="D113" s="114">
        <f>+D115+D114</f>
        <v>765273000</v>
      </c>
      <c r="E113" s="114">
        <f>+E115+E114</f>
        <v>621603720</v>
      </c>
      <c r="F113" s="114">
        <f>+F115+F114</f>
        <v>0</v>
      </c>
      <c r="G113" s="39">
        <v>0</v>
      </c>
    </row>
    <row r="114" spans="2:8" ht="12" customHeight="1" x14ac:dyDescent="0.2">
      <c r="B114" s="36" t="s">
        <v>217</v>
      </c>
      <c r="C114" s="113" t="s">
        <v>218</v>
      </c>
      <c r="D114" s="114">
        <v>753273000</v>
      </c>
      <c r="E114" s="114">
        <f>39139320+13833523</f>
        <v>52972843</v>
      </c>
      <c r="F114" s="114">
        <v>0</v>
      </c>
      <c r="G114" s="39">
        <v>0</v>
      </c>
    </row>
    <row r="115" spans="2:8" ht="12" customHeight="1" thickBot="1" x14ac:dyDescent="0.25">
      <c r="B115" s="125" t="s">
        <v>219</v>
      </c>
      <c r="C115" s="119" t="s">
        <v>220</v>
      </c>
      <c r="D115" s="126">
        <v>12000000</v>
      </c>
      <c r="E115" s="127">
        <v>568630877</v>
      </c>
      <c r="F115" s="128">
        <v>0</v>
      </c>
      <c r="G115" s="39">
        <v>0</v>
      </c>
    </row>
    <row r="116" spans="2:8" ht="12" customHeight="1" thickBot="1" x14ac:dyDescent="0.25">
      <c r="B116" s="27" t="s">
        <v>31</v>
      </c>
      <c r="C116" s="129" t="s">
        <v>221</v>
      </c>
      <c r="D116" s="130">
        <f>SUM(D117+D119+D121)</f>
        <v>7114000</v>
      </c>
      <c r="E116" s="130">
        <f>SUM(E117+E119+E121)</f>
        <v>304246755</v>
      </c>
      <c r="F116" s="130">
        <f>SUM(F117+F119+F121)</f>
        <v>274085771</v>
      </c>
      <c r="G116" s="49">
        <f t="shared" ref="G116:G121" si="3">F116/E116</f>
        <v>0.90086670275250758</v>
      </c>
    </row>
    <row r="117" spans="2:8" ht="12" customHeight="1" x14ac:dyDescent="0.2">
      <c r="B117" s="32" t="s">
        <v>33</v>
      </c>
      <c r="C117" s="113" t="s">
        <v>222</v>
      </c>
      <c r="D117" s="131">
        <v>7114000</v>
      </c>
      <c r="E117" s="131">
        <v>126341130</v>
      </c>
      <c r="F117" s="131">
        <v>115904223</v>
      </c>
      <c r="G117" s="132">
        <f t="shared" si="3"/>
        <v>0.91739105863624937</v>
      </c>
    </row>
    <row r="118" spans="2:8" ht="12" customHeight="1" x14ac:dyDescent="0.2">
      <c r="B118" s="32" t="s">
        <v>35</v>
      </c>
      <c r="C118" s="133" t="s">
        <v>223</v>
      </c>
      <c r="D118" s="131"/>
      <c r="E118" s="124">
        <v>91188385</v>
      </c>
      <c r="F118" s="131">
        <v>91186741</v>
      </c>
      <c r="G118" s="132">
        <f t="shared" si="3"/>
        <v>0.99998197138813238</v>
      </c>
    </row>
    <row r="119" spans="2:8" ht="12" customHeight="1" x14ac:dyDescent="0.2">
      <c r="B119" s="32" t="s">
        <v>37</v>
      </c>
      <c r="C119" s="133" t="s">
        <v>224</v>
      </c>
      <c r="D119" s="131"/>
      <c r="E119" s="116">
        <v>176405625</v>
      </c>
      <c r="F119" s="116">
        <v>158181548</v>
      </c>
      <c r="G119" s="132">
        <f t="shared" si="3"/>
        <v>0.89669220014951334</v>
      </c>
    </row>
    <row r="120" spans="2:8" ht="12" customHeight="1" x14ac:dyDescent="0.2">
      <c r="B120" s="32" t="s">
        <v>39</v>
      </c>
      <c r="C120" s="133" t="s">
        <v>225</v>
      </c>
      <c r="D120" s="131"/>
      <c r="E120" s="114">
        <v>111257423</v>
      </c>
      <c r="F120" s="114">
        <v>111090338</v>
      </c>
      <c r="G120" s="39">
        <f t="shared" si="3"/>
        <v>0.99849821256420801</v>
      </c>
    </row>
    <row r="121" spans="2:8" ht="12" customHeight="1" x14ac:dyDescent="0.2">
      <c r="B121" s="32" t="s">
        <v>41</v>
      </c>
      <c r="C121" s="84" t="s">
        <v>226</v>
      </c>
      <c r="D121" s="131"/>
      <c r="E121" s="131">
        <v>1500000</v>
      </c>
      <c r="F121" s="131">
        <v>0</v>
      </c>
      <c r="G121" s="39">
        <f t="shared" si="3"/>
        <v>0</v>
      </c>
    </row>
    <row r="122" spans="2:8" ht="12" customHeight="1" x14ac:dyDescent="0.2">
      <c r="B122" s="32" t="s">
        <v>43</v>
      </c>
      <c r="C122" s="134" t="s">
        <v>227</v>
      </c>
      <c r="D122" s="131"/>
      <c r="E122" s="135"/>
      <c r="F122" s="135"/>
      <c r="G122" s="39"/>
    </row>
    <row r="123" spans="2:8" ht="12" customHeight="1" x14ac:dyDescent="0.2">
      <c r="B123" s="32" t="s">
        <v>228</v>
      </c>
      <c r="C123" s="136" t="s">
        <v>229</v>
      </c>
      <c r="D123" s="131"/>
      <c r="E123" s="114"/>
      <c r="F123" s="114"/>
      <c r="G123" s="39"/>
    </row>
    <row r="124" spans="2:8" ht="12" customHeight="1" x14ac:dyDescent="0.2">
      <c r="B124" s="32" t="s">
        <v>230</v>
      </c>
      <c r="C124" s="137" t="s">
        <v>231</v>
      </c>
      <c r="D124" s="131"/>
      <c r="E124" s="114"/>
      <c r="F124" s="114"/>
      <c r="G124" s="39"/>
    </row>
    <row r="125" spans="2:8" ht="12" customHeight="1" x14ac:dyDescent="0.2">
      <c r="B125" s="32" t="s">
        <v>232</v>
      </c>
      <c r="C125" s="137" t="s">
        <v>233</v>
      </c>
      <c r="D125" s="131"/>
      <c r="E125" s="114">
        <v>1500000</v>
      </c>
      <c r="F125" s="114">
        <v>0</v>
      </c>
      <c r="G125" s="39">
        <f>F125/E125</f>
        <v>0</v>
      </c>
    </row>
    <row r="126" spans="2:8" ht="12" customHeight="1" x14ac:dyDescent="0.2">
      <c r="B126" s="32" t="s">
        <v>234</v>
      </c>
      <c r="C126" s="137" t="s">
        <v>235</v>
      </c>
      <c r="D126" s="131"/>
      <c r="E126" s="114"/>
      <c r="F126" s="114"/>
      <c r="G126" s="39"/>
    </row>
    <row r="127" spans="2:8" ht="12" customHeight="1" x14ac:dyDescent="0.2">
      <c r="B127" s="32" t="s">
        <v>236</v>
      </c>
      <c r="C127" s="137" t="s">
        <v>237</v>
      </c>
      <c r="D127" s="131"/>
      <c r="E127" s="114"/>
      <c r="F127" s="114"/>
      <c r="G127" s="39"/>
    </row>
    <row r="128" spans="2:8" ht="12" customHeight="1" x14ac:dyDescent="0.2">
      <c r="B128" s="32" t="s">
        <v>238</v>
      </c>
      <c r="C128" s="137" t="s">
        <v>239</v>
      </c>
      <c r="D128" s="131"/>
      <c r="E128" s="114"/>
      <c r="F128" s="114"/>
      <c r="G128" s="39"/>
      <c r="H128" s="138"/>
    </row>
    <row r="129" spans="2:15" ht="12" customHeight="1" thickBot="1" x14ac:dyDescent="0.25">
      <c r="B129" s="123" t="s">
        <v>240</v>
      </c>
      <c r="C129" s="137" t="s">
        <v>241</v>
      </c>
      <c r="D129" s="124"/>
      <c r="E129" s="139"/>
      <c r="F129" s="139"/>
      <c r="G129" s="45"/>
    </row>
    <row r="130" spans="2:15" s="104" customFormat="1" ht="12" customHeight="1" thickBot="1" x14ac:dyDescent="0.25">
      <c r="B130" s="27">
        <v>3</v>
      </c>
      <c r="C130" s="140" t="s">
        <v>242</v>
      </c>
      <c r="D130" s="130">
        <f>D95+D116</f>
        <v>1047332000</v>
      </c>
      <c r="E130" s="130">
        <f>E95+E116</f>
        <v>1296918971</v>
      </c>
      <c r="F130" s="130">
        <f>F95+F116</f>
        <v>572776625</v>
      </c>
      <c r="G130" s="141">
        <f>+F130/E130</f>
        <v>0.44164411023948236</v>
      </c>
    </row>
    <row r="131" spans="2:15" ht="12" customHeight="1" thickBot="1" x14ac:dyDescent="0.25">
      <c r="B131" s="27" t="s">
        <v>243</v>
      </c>
      <c r="C131" s="142" t="s">
        <v>244</v>
      </c>
      <c r="D131" s="143">
        <f>SUM(D132:D134)</f>
        <v>0</v>
      </c>
      <c r="E131" s="143">
        <f>SUM(E132:E134)</f>
        <v>0</v>
      </c>
      <c r="F131" s="130">
        <f>SUM(F132:F134)</f>
        <v>0</v>
      </c>
      <c r="G131" s="49">
        <v>0</v>
      </c>
    </row>
    <row r="132" spans="2:15" ht="12" customHeight="1" x14ac:dyDescent="0.2">
      <c r="B132" s="32" t="s">
        <v>61</v>
      </c>
      <c r="C132" s="83" t="s">
        <v>245</v>
      </c>
      <c r="D132" s="144"/>
      <c r="E132" s="145"/>
      <c r="F132" s="145"/>
      <c r="G132" s="132"/>
    </row>
    <row r="133" spans="2:15" ht="12" customHeight="1" x14ac:dyDescent="0.2">
      <c r="B133" s="32" t="s">
        <v>69</v>
      </c>
      <c r="C133" s="83" t="s">
        <v>246</v>
      </c>
      <c r="D133" s="146"/>
      <c r="E133" s="114"/>
      <c r="F133" s="114"/>
      <c r="G133" s="147"/>
    </row>
    <row r="134" spans="2:15" ht="12" customHeight="1" thickBot="1" x14ac:dyDescent="0.25">
      <c r="B134" s="123" t="s">
        <v>71</v>
      </c>
      <c r="C134" s="148" t="s">
        <v>247</v>
      </c>
      <c r="D134" s="149"/>
      <c r="E134" s="139"/>
      <c r="F134" s="139"/>
      <c r="G134" s="150"/>
    </row>
    <row r="135" spans="2:15" ht="12" customHeight="1" thickBot="1" x14ac:dyDescent="0.25">
      <c r="B135" s="27" t="s">
        <v>75</v>
      </c>
      <c r="C135" s="142" t="s">
        <v>248</v>
      </c>
      <c r="D135" s="143">
        <f>SUM(D136:D141)</f>
        <v>0</v>
      </c>
      <c r="E135" s="143">
        <f>SUM(E136:E141)</f>
        <v>0</v>
      </c>
      <c r="F135" s="130">
        <f>SUM(F136:F141)</f>
        <v>0</v>
      </c>
      <c r="G135" s="49"/>
    </row>
    <row r="136" spans="2:15" ht="12" customHeight="1" x14ac:dyDescent="0.2">
      <c r="B136" s="32" t="s">
        <v>77</v>
      </c>
      <c r="C136" s="83" t="s">
        <v>249</v>
      </c>
      <c r="D136" s="146"/>
      <c r="E136" s="145"/>
      <c r="F136" s="145"/>
      <c r="G136" s="70"/>
    </row>
    <row r="137" spans="2:15" s="104" customFormat="1" ht="12" customHeight="1" x14ac:dyDescent="0.2">
      <c r="B137" s="32" t="s">
        <v>79</v>
      </c>
      <c r="C137" s="83" t="s">
        <v>250</v>
      </c>
      <c r="D137" s="146"/>
      <c r="E137" s="114"/>
      <c r="F137" s="114"/>
      <c r="G137" s="72"/>
    </row>
    <row r="138" spans="2:15" ht="12" customHeight="1" x14ac:dyDescent="0.2">
      <c r="B138" s="32" t="s">
        <v>81</v>
      </c>
      <c r="C138" s="83" t="s">
        <v>251</v>
      </c>
      <c r="D138" s="146"/>
      <c r="E138" s="114"/>
      <c r="F138" s="114"/>
      <c r="G138" s="72"/>
      <c r="O138" s="151"/>
    </row>
    <row r="139" spans="2:15" x14ac:dyDescent="0.2">
      <c r="B139" s="32" t="s">
        <v>83</v>
      </c>
      <c r="C139" s="83" t="s">
        <v>252</v>
      </c>
      <c r="D139" s="152"/>
      <c r="E139" s="114"/>
      <c r="F139" s="114"/>
      <c r="G139" s="72"/>
    </row>
    <row r="140" spans="2:15" ht="12" customHeight="1" x14ac:dyDescent="0.2">
      <c r="B140" s="32" t="s">
        <v>85</v>
      </c>
      <c r="C140" s="83" t="s">
        <v>253</v>
      </c>
      <c r="D140" s="152"/>
      <c r="E140" s="114"/>
      <c r="F140" s="114"/>
      <c r="G140" s="72"/>
    </row>
    <row r="141" spans="2:15" s="104" customFormat="1" ht="12" customHeight="1" thickBot="1" x14ac:dyDescent="0.25">
      <c r="B141" s="123" t="s">
        <v>87</v>
      </c>
      <c r="C141" s="83" t="s">
        <v>254</v>
      </c>
      <c r="D141" s="152"/>
      <c r="E141" s="152"/>
      <c r="F141" s="152"/>
      <c r="G141" s="80"/>
    </row>
    <row r="142" spans="2:15" s="104" customFormat="1" ht="12" customHeight="1" thickBot="1" x14ac:dyDescent="0.25">
      <c r="B142" s="27" t="s">
        <v>99</v>
      </c>
      <c r="C142" s="142" t="s">
        <v>255</v>
      </c>
      <c r="D142" s="143">
        <f>SUM(D143:D147)</f>
        <v>550093000</v>
      </c>
      <c r="E142" s="143">
        <f>SUM(E143:E147)</f>
        <v>572263770</v>
      </c>
      <c r="F142" s="130">
        <f>SUM(F143:F147)</f>
        <v>501800190</v>
      </c>
      <c r="G142" s="49">
        <f>+E142/F142</f>
        <v>1.1404215889196854</v>
      </c>
    </row>
    <row r="143" spans="2:15" s="104" customFormat="1" ht="12" customHeight="1" x14ac:dyDescent="0.2">
      <c r="B143" s="32" t="s">
        <v>101</v>
      </c>
      <c r="C143" s="83" t="s">
        <v>256</v>
      </c>
      <c r="D143" s="146"/>
      <c r="E143" s="145"/>
      <c r="F143" s="145"/>
      <c r="G143" s="70"/>
    </row>
    <row r="144" spans="2:15" s="104" customFormat="1" ht="12" customHeight="1" x14ac:dyDescent="0.2">
      <c r="B144" s="32" t="s">
        <v>103</v>
      </c>
      <c r="C144" s="83" t="s">
        <v>257</v>
      </c>
      <c r="D144" s="144">
        <v>13151000</v>
      </c>
      <c r="E144" s="114">
        <v>13151000</v>
      </c>
      <c r="F144" s="114">
        <v>13150132</v>
      </c>
      <c r="G144" s="60">
        <f>+E144/F144</f>
        <v>1.0000660069419836</v>
      </c>
    </row>
    <row r="145" spans="2:8" s="104" customFormat="1" ht="12" customHeight="1" x14ac:dyDescent="0.2">
      <c r="B145" s="153" t="s">
        <v>105</v>
      </c>
      <c r="C145" s="154" t="s">
        <v>258</v>
      </c>
      <c r="D145" s="155">
        <v>536942000</v>
      </c>
      <c r="E145" s="155">
        <v>559112770</v>
      </c>
      <c r="F145" s="155">
        <v>488650058</v>
      </c>
      <c r="G145" s="156">
        <f>+F145/E145</f>
        <v>0.87397406072481587</v>
      </c>
    </row>
    <row r="146" spans="2:8" s="104" customFormat="1" ht="12" customHeight="1" x14ac:dyDescent="0.2">
      <c r="B146" s="32" t="s">
        <v>107</v>
      </c>
      <c r="C146" s="83" t="s">
        <v>259</v>
      </c>
      <c r="D146" s="146"/>
      <c r="E146" s="114"/>
      <c r="F146" s="114"/>
      <c r="G146" s="72"/>
    </row>
    <row r="147" spans="2:8" s="104" customFormat="1" ht="12" customHeight="1" thickBot="1" x14ac:dyDescent="0.25">
      <c r="B147" s="123" t="s">
        <v>109</v>
      </c>
      <c r="C147" s="148" t="s">
        <v>260</v>
      </c>
      <c r="D147" s="149"/>
      <c r="E147" s="139"/>
      <c r="F147" s="139"/>
      <c r="G147" s="74"/>
    </row>
    <row r="148" spans="2:8" ht="12.75" customHeight="1" thickBot="1" x14ac:dyDescent="0.25">
      <c r="B148" s="27" t="s">
        <v>261</v>
      </c>
      <c r="C148" s="142" t="s">
        <v>262</v>
      </c>
      <c r="D148" s="143">
        <f>SUM(D149:D153)</f>
        <v>0</v>
      </c>
      <c r="E148" s="143">
        <f>SUM(E149:E153)</f>
        <v>0</v>
      </c>
      <c r="F148" s="130">
        <f>SUM(F149:F153)</f>
        <v>0</v>
      </c>
      <c r="G148" s="49"/>
    </row>
    <row r="149" spans="2:8" ht="12" customHeight="1" x14ac:dyDescent="0.2">
      <c r="B149" s="32" t="s">
        <v>113</v>
      </c>
      <c r="C149" s="83" t="s">
        <v>263</v>
      </c>
      <c r="D149" s="146"/>
      <c r="E149" s="145"/>
      <c r="F149" s="145"/>
      <c r="G149" s="70"/>
    </row>
    <row r="150" spans="2:8" ht="15" customHeight="1" x14ac:dyDescent="0.2">
      <c r="B150" s="32" t="s">
        <v>115</v>
      </c>
      <c r="C150" s="83" t="s">
        <v>264</v>
      </c>
      <c r="D150" s="152"/>
      <c r="E150" s="152"/>
      <c r="F150" s="152"/>
      <c r="G150" s="72"/>
      <c r="H150" s="138"/>
    </row>
    <row r="151" spans="2:8" x14ac:dyDescent="0.2">
      <c r="B151" s="32" t="s">
        <v>117</v>
      </c>
      <c r="C151" s="83" t="s">
        <v>172</v>
      </c>
      <c r="D151" s="152"/>
      <c r="E151" s="152"/>
      <c r="F151" s="152"/>
      <c r="G151" s="72"/>
    </row>
    <row r="152" spans="2:8" ht="15" customHeight="1" x14ac:dyDescent="0.2">
      <c r="B152" s="32" t="s">
        <v>119</v>
      </c>
      <c r="C152" s="83" t="s">
        <v>265</v>
      </c>
      <c r="D152" s="152"/>
      <c r="E152" s="152"/>
      <c r="F152" s="152"/>
      <c r="G152" s="72"/>
    </row>
    <row r="153" spans="2:8" ht="14.25" customHeight="1" thickBot="1" x14ac:dyDescent="0.25">
      <c r="B153" s="32" t="s">
        <v>266</v>
      </c>
      <c r="C153" s="83" t="s">
        <v>267</v>
      </c>
      <c r="D153" s="146"/>
      <c r="E153" s="157"/>
      <c r="F153" s="157"/>
      <c r="G153" s="72"/>
    </row>
    <row r="154" spans="2:8" ht="13.5" thickBot="1" x14ac:dyDescent="0.25">
      <c r="B154" s="27" t="s">
        <v>121</v>
      </c>
      <c r="C154" s="142" t="s">
        <v>268</v>
      </c>
      <c r="D154" s="143">
        <v>0</v>
      </c>
      <c r="E154" s="143">
        <v>0</v>
      </c>
      <c r="F154" s="130">
        <v>0</v>
      </c>
      <c r="G154" s="49"/>
    </row>
    <row r="155" spans="2:8" ht="13.5" thickBot="1" x14ac:dyDescent="0.25">
      <c r="B155" s="27" t="s">
        <v>131</v>
      </c>
      <c r="C155" s="142" t="s">
        <v>269</v>
      </c>
      <c r="D155" s="158"/>
      <c r="E155" s="159"/>
      <c r="F155" s="160"/>
      <c r="G155" s="49"/>
    </row>
    <row r="156" spans="2:8" ht="13.5" thickBot="1" x14ac:dyDescent="0.25">
      <c r="B156" s="105" t="s">
        <v>270</v>
      </c>
      <c r="C156" s="142" t="s">
        <v>271</v>
      </c>
      <c r="D156" s="161">
        <f>+D131+D135+D142+D148+D154+D155</f>
        <v>550093000</v>
      </c>
      <c r="E156" s="161">
        <f>+E131+E135+E142+E148+E154+E155</f>
        <v>572263770</v>
      </c>
      <c r="F156" s="160">
        <f>+F131+F135+F142+F148+F154+F155</f>
        <v>501800190</v>
      </c>
      <c r="G156" s="49">
        <f>F156/E156</f>
        <v>0.87686870339528922</v>
      </c>
    </row>
    <row r="157" spans="2:8" ht="13.5" thickBot="1" x14ac:dyDescent="0.25">
      <c r="B157" s="162" t="s">
        <v>272</v>
      </c>
      <c r="C157" s="163" t="s">
        <v>273</v>
      </c>
      <c r="D157" s="164">
        <f>D130+D156</f>
        <v>1597425000</v>
      </c>
      <c r="E157" s="164">
        <f>E130+E156</f>
        <v>1869182741</v>
      </c>
      <c r="F157" s="165">
        <f>F130+F156</f>
        <v>1074576815</v>
      </c>
      <c r="G157" s="49">
        <f>F157/E157</f>
        <v>0.57489125671313912</v>
      </c>
    </row>
  </sheetData>
  <sheetProtection formatCells="0"/>
  <printOptions horizontalCentered="1"/>
  <pageMargins left="0.78740157480314965" right="0.78740157480314965" top="0.78740157480314965" bottom="0.78740157480314965" header="0.78740157480314965" footer="0.78740157480314965"/>
  <pageSetup paperSize="9" scale="50" orientation="portrait" r:id="rId1"/>
  <headerFooter alignWithMargins="0"/>
  <rowBreaks count="1" manualBreakCount="1">
    <brk id="9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 melléklet</vt:lpstr>
      <vt:lpstr>'4.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2019-05-26T07:58:00Z</dcterms:created>
  <dcterms:modified xsi:type="dcterms:W3CDTF">2019-05-26T07:58:34Z</dcterms:modified>
</cp:coreProperties>
</file>