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ka\Zárszámadás\2019\KÖnyvvizsg javított\"/>
    </mc:Choice>
  </mc:AlternateContent>
  <xr:revisionPtr revIDLastSave="0" documentId="13_ncr:1_{654596CA-248E-44B5-9E5F-B80143C76350}" xr6:coauthVersionLast="43" xr6:coauthVersionMax="43" xr10:uidLastSave="{00000000-0000-0000-0000-000000000000}"/>
  <bookViews>
    <workbookView xWindow="-108" yWindow="-108" windowWidth="23256" windowHeight="12576" tabRatio="861" firstSheet="10" activeTab="10" xr2:uid="{00000000-000D-0000-FFFF-FFFF00000000}"/>
  </bookViews>
  <sheets>
    <sheet name="2018 1.bevkiadfőössz. " sheetId="19" r:id="rId1"/>
    <sheet name="2. önkorm.bevkiad" sheetId="33" r:id="rId2"/>
    <sheet name="3-9 önálló int.be-ki.-OK" sheetId="7" r:id="rId3"/>
    <sheet name="10.tartalékok - OK" sheetId="50" r:id="rId4"/>
    <sheet name="11.segélyek - OK" sheetId="52" r:id="rId5"/>
    <sheet name="12.engedélyezett létszám_OK" sheetId="53" r:id="rId6"/>
    <sheet name="13.pénzeszköz átadás - OK" sheetId="51" r:id="rId7"/>
    <sheet name="14.közvetett támogatás" sheetId="14" r:id="rId8"/>
    <sheet name="15.műk.tám.saját kft-nek-OK" sheetId="43" r:id="rId9"/>
    <sheet name="16.tartós részesedések-OK" sheetId="45" r:id="rId10"/>
    <sheet name="17.pénzeszköz vált.-OK" sheetId="46" r:id="rId11"/>
    <sheet name="18a-b pénzforg.mérleg" sheetId="54" r:id="rId12"/>
    <sheet name="19.egysz.mérleg,eredmény" sheetId="38" r:id="rId13"/>
    <sheet name="20.maradvány-OK" sheetId="39" r:id="rId14"/>
    <sheet name="21.egysz.váll.maradvány-OK" sheetId="47" r:id="rId15"/>
    <sheet name="22.vagyonkimutatás" sheetId="48" r:id="rId16"/>
    <sheet name="23.Unios támogatások" sheetId="49" r:id="rId17"/>
  </sheets>
  <externalReferences>
    <externalReference r:id="rId18"/>
  </externalReferences>
  <definedNames>
    <definedName name="_xlnm.Print_Area" localSheetId="3">'10.tartalékok - OK'!$A$1:$J$29</definedName>
    <definedName name="_xlnm.Print_Area" localSheetId="4">'11.segélyek - OK'!$A$1:$G$10</definedName>
    <definedName name="_xlnm.Print_Area" localSheetId="5">'12.engedélyezett létszám_OK'!$A$1:$N$29</definedName>
    <definedName name="_xlnm.Print_Area" localSheetId="7">'14.közvetett támogatás'!$A$1:$E$27</definedName>
    <definedName name="_xlnm.Print_Area" localSheetId="11">'18a-b pénzforg.mérleg'!$A$1:$AT$35</definedName>
    <definedName name="_xlnm.Print_Area" localSheetId="1">'2. önkorm.bevkiad'!$A$1:$L$73</definedName>
    <definedName name="_xlnm.Print_Area" localSheetId="0">'2018 1.bevkiadfőössz. '!$A$1:$L$73</definedName>
    <definedName name="_xlnm.Print_Area" localSheetId="2">'3-9 önálló int.be-ki.-OK'!$A$1:$CF$48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46" l="1"/>
  <c r="L20" i="19"/>
  <c r="F51" i="38" l="1"/>
  <c r="E20" i="54"/>
  <c r="D20" i="54"/>
  <c r="V35" i="54"/>
  <c r="N19" i="54"/>
  <c r="O12" i="54"/>
  <c r="N12" i="54"/>
  <c r="J12" i="51" l="1"/>
  <c r="K12" i="51"/>
  <c r="L12" i="51"/>
  <c r="L17" i="51" s="1"/>
  <c r="F7" i="52" l="1"/>
  <c r="D7" i="52"/>
  <c r="F10" i="52" l="1"/>
  <c r="D10" i="52"/>
  <c r="C10" i="52"/>
  <c r="K51" i="33"/>
  <c r="E21" i="54" l="1"/>
  <c r="D21" i="54"/>
  <c r="C21" i="54"/>
  <c r="AT32" i="54"/>
  <c r="AS32" i="54"/>
  <c r="AR32" i="54"/>
  <c r="AL32" i="54"/>
  <c r="AM32" i="54"/>
  <c r="AK32" i="54"/>
  <c r="AS10" i="54"/>
  <c r="AS9" i="54"/>
  <c r="AK8" i="54"/>
  <c r="Z20" i="54"/>
  <c r="AB26" i="54"/>
  <c r="AA26" i="54"/>
  <c r="D12" i="54"/>
  <c r="C12" i="54"/>
  <c r="G10" i="54"/>
  <c r="E10" i="54"/>
  <c r="D10" i="54"/>
  <c r="U13" i="54"/>
  <c r="V13" i="54"/>
  <c r="W13" i="54"/>
  <c r="E57" i="19"/>
  <c r="G16" i="50"/>
  <c r="G17" i="33"/>
  <c r="D17" i="33"/>
  <c r="D14" i="33"/>
  <c r="G14" i="33"/>
  <c r="D14" i="19"/>
  <c r="D17" i="19"/>
  <c r="G17" i="19"/>
  <c r="G14" i="19"/>
  <c r="H61" i="19"/>
  <c r="G61" i="19"/>
  <c r="D57" i="19"/>
  <c r="C21" i="19"/>
  <c r="D21" i="19"/>
  <c r="F74" i="19"/>
  <c r="I74" i="19"/>
  <c r="E53" i="19"/>
  <c r="E52" i="19" s="1"/>
  <c r="D53" i="19"/>
  <c r="D52" i="19" s="1"/>
  <c r="G52" i="19"/>
  <c r="F52" i="19"/>
  <c r="D50" i="19"/>
  <c r="E17" i="19"/>
  <c r="E14" i="19"/>
  <c r="C58" i="19"/>
  <c r="C57" i="19"/>
  <c r="C50" i="19"/>
  <c r="C49" i="19"/>
  <c r="C48" i="19"/>
  <c r="C29" i="19" l="1"/>
  <c r="E25" i="19"/>
  <c r="F25" i="19"/>
  <c r="G25" i="19"/>
  <c r="H25" i="19"/>
  <c r="I25" i="19"/>
  <c r="C25" i="19"/>
  <c r="C17" i="19"/>
  <c r="C8" i="19"/>
  <c r="C7" i="19" s="1"/>
  <c r="F58" i="38" l="1"/>
  <c r="F54" i="38"/>
  <c r="F55" i="38" s="1"/>
  <c r="F59" i="38" s="1"/>
  <c r="D54" i="38"/>
  <c r="C58" i="38"/>
  <c r="C51" i="38"/>
  <c r="C55" i="38" s="1"/>
  <c r="C59" i="38" s="1"/>
  <c r="F29" i="38"/>
  <c r="F24" i="38"/>
  <c r="F17" i="38"/>
  <c r="F14" i="38"/>
  <c r="F12" i="38"/>
  <c r="F7" i="38"/>
  <c r="C29" i="38"/>
  <c r="C24" i="38"/>
  <c r="C35" i="38" s="1"/>
  <c r="C17" i="38"/>
  <c r="C23" i="38" s="1"/>
  <c r="C14" i="38"/>
  <c r="C12" i="38"/>
  <c r="C7" i="38"/>
  <c r="D9" i="14"/>
  <c r="E26" i="53"/>
  <c r="D26" i="53"/>
  <c r="C26" i="53"/>
  <c r="F35" i="38" l="1"/>
  <c r="F23" i="38"/>
  <c r="E17" i="33"/>
  <c r="E14" i="33"/>
  <c r="E53" i="33"/>
  <c r="H17" i="51"/>
  <c r="G17" i="51"/>
  <c r="E15" i="50"/>
  <c r="K16" i="39"/>
  <c r="D64" i="33"/>
  <c r="D69" i="33" s="1"/>
  <c r="C47" i="33"/>
  <c r="D53" i="33"/>
  <c r="D50" i="33"/>
  <c r="J55" i="33"/>
  <c r="G57" i="33"/>
  <c r="G52" i="33"/>
  <c r="D21" i="33"/>
  <c r="C21" i="33"/>
  <c r="F57" i="33" l="1"/>
  <c r="F52" i="33"/>
  <c r="F47" i="33" s="1"/>
  <c r="C57" i="33"/>
  <c r="C53" i="33"/>
  <c r="C52" i="33" s="1"/>
  <c r="C50" i="33"/>
  <c r="C17" i="33"/>
  <c r="C14" i="33"/>
  <c r="CE23" i="7" l="1"/>
  <c r="CE22" i="7"/>
  <c r="CE21" i="7"/>
  <c r="CE20" i="7"/>
  <c r="CE19" i="7"/>
  <c r="BX24" i="7"/>
  <c r="AI10" i="54" l="1"/>
  <c r="AG10" i="54"/>
  <c r="E34" i="54"/>
  <c r="Q34" i="54"/>
  <c r="R34" i="54"/>
  <c r="S34" i="54"/>
  <c r="T34" i="54"/>
  <c r="P34" i="54"/>
  <c r="O34" i="54"/>
  <c r="N34" i="54"/>
  <c r="D34" i="54" l="1"/>
  <c r="F34" i="54"/>
  <c r="G34" i="54"/>
  <c r="H34" i="54"/>
  <c r="I34" i="54"/>
  <c r="C34" i="54"/>
  <c r="L66" i="19" l="1"/>
  <c r="K66" i="19"/>
  <c r="J66" i="19"/>
  <c r="T12" i="54" l="1"/>
  <c r="L15" i="33"/>
  <c r="K25" i="54" l="1"/>
  <c r="E34" i="19"/>
  <c r="D25" i="19"/>
  <c r="J14" i="19"/>
  <c r="D7" i="38"/>
  <c r="D64" i="19"/>
  <c r="E64" i="19"/>
  <c r="M49" i="33"/>
  <c r="M48" i="33"/>
  <c r="N24" i="33"/>
  <c r="N23" i="33"/>
  <c r="N22" i="33"/>
  <c r="N21" i="33"/>
  <c r="N11" i="33"/>
  <c r="N13" i="33"/>
  <c r="N14" i="33"/>
  <c r="N15" i="33"/>
  <c r="N16" i="33"/>
  <c r="N17" i="33"/>
  <c r="N18" i="33"/>
  <c r="N19" i="33"/>
  <c r="N20" i="33"/>
  <c r="N10" i="33"/>
  <c r="N6" i="33"/>
  <c r="M24" i="33"/>
  <c r="M23" i="33"/>
  <c r="M22" i="33"/>
  <c r="M18" i="33"/>
  <c r="M19" i="33"/>
  <c r="M20" i="33"/>
  <c r="M16" i="33"/>
  <c r="M15" i="33"/>
  <c r="M13" i="33"/>
  <c r="M12" i="33"/>
  <c r="M11" i="33"/>
  <c r="M10" i="33"/>
  <c r="M7" i="33"/>
  <c r="M6" i="33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1" i="19"/>
  <c r="L22" i="19"/>
  <c r="L23" i="19"/>
  <c r="L24" i="19"/>
  <c r="L26" i="19"/>
  <c r="L27" i="19"/>
  <c r="L28" i="19"/>
  <c r="L29" i="19"/>
  <c r="L30" i="19"/>
  <c r="L31" i="19"/>
  <c r="L32" i="19"/>
  <c r="L33" i="19"/>
  <c r="L36" i="19"/>
  <c r="L37" i="19"/>
  <c r="K13" i="19"/>
  <c r="K15" i="19"/>
  <c r="K16" i="19"/>
  <c r="K17" i="19"/>
  <c r="K18" i="19"/>
  <c r="K19" i="19"/>
  <c r="K20" i="19"/>
  <c r="K21" i="19"/>
  <c r="K22" i="19"/>
  <c r="K23" i="19"/>
  <c r="K24" i="19"/>
  <c r="K26" i="19"/>
  <c r="K27" i="19"/>
  <c r="K28" i="19"/>
  <c r="K29" i="19"/>
  <c r="K30" i="19"/>
  <c r="K31" i="19"/>
  <c r="K32" i="19"/>
  <c r="K33" i="19"/>
  <c r="K36" i="19"/>
  <c r="K37" i="19"/>
  <c r="K7" i="19"/>
  <c r="K8" i="19"/>
  <c r="K9" i="19"/>
  <c r="K10" i="19"/>
  <c r="K11" i="19"/>
  <c r="K12" i="19"/>
  <c r="K6" i="19"/>
  <c r="L6" i="19"/>
  <c r="J13" i="19"/>
  <c r="J15" i="19"/>
  <c r="J16" i="19"/>
  <c r="J17" i="19"/>
  <c r="J18" i="19"/>
  <c r="J19" i="19"/>
  <c r="J20" i="19"/>
  <c r="J22" i="19"/>
  <c r="J23" i="19"/>
  <c r="J24" i="19"/>
  <c r="J26" i="19"/>
  <c r="J27" i="19"/>
  <c r="J28" i="19"/>
  <c r="J30" i="19"/>
  <c r="J31" i="19"/>
  <c r="J32" i="19"/>
  <c r="J33" i="19"/>
  <c r="J36" i="19"/>
  <c r="J37" i="19"/>
  <c r="J9" i="19"/>
  <c r="J10" i="19"/>
  <c r="J11" i="19"/>
  <c r="J12" i="19"/>
  <c r="J29" i="19"/>
  <c r="F8" i="19"/>
  <c r="J21" i="19"/>
  <c r="J7" i="19"/>
  <c r="CI7" i="7"/>
  <c r="CI8" i="7"/>
  <c r="CI9" i="7"/>
  <c r="CI10" i="7"/>
  <c r="CI11" i="7"/>
  <c r="CI12" i="7"/>
  <c r="CI13" i="7"/>
  <c r="CI14" i="7"/>
  <c r="CI15" i="7"/>
  <c r="CI17" i="7"/>
  <c r="CI18" i="7"/>
  <c r="CI19" i="7"/>
  <c r="CI20" i="7"/>
  <c r="CI21" i="7"/>
  <c r="CI22" i="7"/>
  <c r="CI23" i="7"/>
  <c r="CI29" i="7"/>
  <c r="CI30" i="7"/>
  <c r="CI31" i="7"/>
  <c r="CI32" i="7"/>
  <c r="CI33" i="7"/>
  <c r="CI34" i="7"/>
  <c r="CI36" i="7"/>
  <c r="CI37" i="7"/>
  <c r="CI38" i="7"/>
  <c r="CI40" i="7"/>
  <c r="CI41" i="7"/>
  <c r="CI42" i="7"/>
  <c r="CI43" i="7"/>
  <c r="CI44" i="7"/>
  <c r="CJ8" i="7"/>
  <c r="CK8" i="7"/>
  <c r="CL8" i="7"/>
  <c r="CM8" i="7"/>
  <c r="CN8" i="7"/>
  <c r="CO8" i="7"/>
  <c r="CJ9" i="7"/>
  <c r="CK9" i="7"/>
  <c r="CL9" i="7"/>
  <c r="CM9" i="7"/>
  <c r="CN9" i="7"/>
  <c r="CO9" i="7"/>
  <c r="CP9" i="7"/>
  <c r="CQ9" i="7"/>
  <c r="CJ10" i="7"/>
  <c r="CK10" i="7"/>
  <c r="CL10" i="7"/>
  <c r="CM10" i="7"/>
  <c r="CN10" i="7"/>
  <c r="CO10" i="7"/>
  <c r="CJ11" i="7"/>
  <c r="CK11" i="7"/>
  <c r="CL11" i="7"/>
  <c r="CM11" i="7"/>
  <c r="CN11" i="7"/>
  <c r="CO11" i="7"/>
  <c r="CJ12" i="7"/>
  <c r="CK12" i="7"/>
  <c r="CL12" i="7"/>
  <c r="CM12" i="7"/>
  <c r="CN12" i="7"/>
  <c r="CO12" i="7"/>
  <c r="CJ13" i="7"/>
  <c r="CK13" i="7"/>
  <c r="CL13" i="7"/>
  <c r="CM13" i="7"/>
  <c r="CN13" i="7"/>
  <c r="CO13" i="7"/>
  <c r="CJ14" i="7"/>
  <c r="CK14" i="7"/>
  <c r="CL14" i="7"/>
  <c r="CM14" i="7"/>
  <c r="CN14" i="7"/>
  <c r="CO14" i="7"/>
  <c r="CJ15" i="7"/>
  <c r="CK15" i="7"/>
  <c r="CL15" i="7"/>
  <c r="CM15" i="7"/>
  <c r="CN15" i="7"/>
  <c r="CO15" i="7"/>
  <c r="CJ17" i="7"/>
  <c r="CK17" i="7"/>
  <c r="CL17" i="7"/>
  <c r="CM17" i="7"/>
  <c r="CN17" i="7"/>
  <c r="CO17" i="7"/>
  <c r="CJ18" i="7"/>
  <c r="CK18" i="7"/>
  <c r="CL18" i="7"/>
  <c r="CM18" i="7"/>
  <c r="CN18" i="7"/>
  <c r="CO18" i="7"/>
  <c r="CJ19" i="7"/>
  <c r="CK19" i="7"/>
  <c r="CL19" i="7"/>
  <c r="CM19" i="7"/>
  <c r="CN19" i="7"/>
  <c r="CO19" i="7"/>
  <c r="CJ20" i="7"/>
  <c r="CK20" i="7"/>
  <c r="CL20" i="7"/>
  <c r="CM20" i="7"/>
  <c r="CN20" i="7"/>
  <c r="CO20" i="7"/>
  <c r="CJ21" i="7"/>
  <c r="CK21" i="7"/>
  <c r="CL21" i="7"/>
  <c r="CM21" i="7"/>
  <c r="CN21" i="7"/>
  <c r="CO21" i="7"/>
  <c r="CJ22" i="7"/>
  <c r="CK22" i="7"/>
  <c r="CL22" i="7"/>
  <c r="CM22" i="7"/>
  <c r="CN22" i="7"/>
  <c r="CO22" i="7"/>
  <c r="CJ23" i="7"/>
  <c r="CK23" i="7"/>
  <c r="CL23" i="7"/>
  <c r="CM23" i="7"/>
  <c r="CN23" i="7"/>
  <c r="CO23" i="7"/>
  <c r="CJ29" i="7"/>
  <c r="CK29" i="7"/>
  <c r="CL29" i="7"/>
  <c r="CM29" i="7"/>
  <c r="CN29" i="7"/>
  <c r="CO29" i="7"/>
  <c r="CJ30" i="7"/>
  <c r="CK30" i="7"/>
  <c r="CL30" i="7"/>
  <c r="CM30" i="7"/>
  <c r="CN30" i="7"/>
  <c r="CO30" i="7"/>
  <c r="CJ31" i="7"/>
  <c r="CK31" i="7"/>
  <c r="CL31" i="7"/>
  <c r="CM31" i="7"/>
  <c r="CN31" i="7"/>
  <c r="CO31" i="7"/>
  <c r="CJ32" i="7"/>
  <c r="CK32" i="7"/>
  <c r="CL32" i="7"/>
  <c r="CM32" i="7"/>
  <c r="CN32" i="7"/>
  <c r="CO32" i="7"/>
  <c r="CJ33" i="7"/>
  <c r="CK33" i="7"/>
  <c r="CL33" i="7"/>
  <c r="CM33" i="7"/>
  <c r="CN33" i="7"/>
  <c r="CO33" i="7"/>
  <c r="CJ34" i="7"/>
  <c r="CK34" i="7"/>
  <c r="CL34" i="7"/>
  <c r="CM34" i="7"/>
  <c r="CN34" i="7"/>
  <c r="CO34" i="7"/>
  <c r="CJ35" i="7"/>
  <c r="CK35" i="7"/>
  <c r="CJ36" i="7"/>
  <c r="CK36" i="7"/>
  <c r="CL36" i="7"/>
  <c r="CM36" i="7"/>
  <c r="CN36" i="7"/>
  <c r="CO36" i="7"/>
  <c r="CJ37" i="7"/>
  <c r="CK37" i="7"/>
  <c r="CL37" i="7"/>
  <c r="CM37" i="7"/>
  <c r="CN37" i="7"/>
  <c r="CO37" i="7"/>
  <c r="CJ38" i="7"/>
  <c r="CK38" i="7"/>
  <c r="CL38" i="7"/>
  <c r="CM38" i="7"/>
  <c r="CN38" i="7"/>
  <c r="CO38" i="7"/>
  <c r="CJ40" i="7"/>
  <c r="CK40" i="7"/>
  <c r="CL40" i="7"/>
  <c r="CM40" i="7"/>
  <c r="CN40" i="7"/>
  <c r="CO40" i="7"/>
  <c r="CJ41" i="7"/>
  <c r="CK41" i="7"/>
  <c r="CL41" i="7"/>
  <c r="CM41" i="7"/>
  <c r="CN41" i="7"/>
  <c r="CO41" i="7"/>
  <c r="CJ42" i="7"/>
  <c r="CK42" i="7"/>
  <c r="CL42" i="7"/>
  <c r="CM42" i="7"/>
  <c r="CN42" i="7"/>
  <c r="CO42" i="7"/>
  <c r="CJ43" i="7"/>
  <c r="CK43" i="7"/>
  <c r="CL43" i="7"/>
  <c r="CM43" i="7"/>
  <c r="CN43" i="7"/>
  <c r="CO43" i="7"/>
  <c r="CJ44" i="7"/>
  <c r="CK44" i="7"/>
  <c r="CL44" i="7"/>
  <c r="CM44" i="7"/>
  <c r="CN44" i="7"/>
  <c r="CO44" i="7"/>
  <c r="CJ7" i="7"/>
  <c r="CK7" i="7"/>
  <c r="CL7" i="7"/>
  <c r="CM7" i="7"/>
  <c r="CN7" i="7"/>
  <c r="CO7" i="7"/>
  <c r="K15" i="39"/>
  <c r="K14" i="39"/>
  <c r="K13" i="39"/>
  <c r="K12" i="39"/>
  <c r="K11" i="39"/>
  <c r="K10" i="39"/>
  <c r="K9" i="39"/>
  <c r="K8" i="39"/>
  <c r="E57" i="33"/>
  <c r="D57" i="33"/>
  <c r="L16" i="51"/>
  <c r="K16" i="51"/>
  <c r="J16" i="51"/>
  <c r="F17" i="51"/>
  <c r="C17" i="51"/>
  <c r="M50" i="33"/>
  <c r="N36" i="19" l="1"/>
  <c r="N13" i="19"/>
  <c r="K14" i="19"/>
  <c r="N14" i="19" s="1"/>
  <c r="N32" i="19"/>
  <c r="N6" i="19"/>
  <c r="N8" i="19"/>
  <c r="N7" i="19"/>
  <c r="M7" i="19"/>
  <c r="N22" i="19"/>
  <c r="M22" i="19"/>
  <c r="M30" i="19"/>
  <c r="N30" i="19"/>
  <c r="M21" i="19"/>
  <c r="M29" i="19"/>
  <c r="N29" i="19"/>
  <c r="M20" i="19"/>
  <c r="N20" i="19"/>
  <c r="N12" i="19"/>
  <c r="N21" i="19"/>
  <c r="N28" i="19"/>
  <c r="M28" i="19"/>
  <c r="M19" i="19"/>
  <c r="N19" i="19"/>
  <c r="N18" i="19"/>
  <c r="M18" i="19"/>
  <c r="M10" i="19"/>
  <c r="M36" i="19"/>
  <c r="N26" i="19"/>
  <c r="M26" i="19"/>
  <c r="M9" i="19"/>
  <c r="N9" i="19"/>
  <c r="M17" i="19"/>
  <c r="N17" i="19"/>
  <c r="N16" i="19"/>
  <c r="M16" i="19"/>
  <c r="N15" i="19"/>
  <c r="M15" i="19"/>
  <c r="M14" i="19"/>
  <c r="M21" i="33"/>
  <c r="M14" i="33"/>
  <c r="M17" i="33"/>
  <c r="N12" i="33"/>
  <c r="E23" i="50"/>
  <c r="G15" i="50"/>
  <c r="G23" i="50" l="1"/>
  <c r="E66" i="48"/>
  <c r="E57" i="48"/>
  <c r="E48" i="48"/>
  <c r="E43" i="48"/>
  <c r="E38" i="48"/>
  <c r="E32" i="48"/>
  <c r="E27" i="48"/>
  <c r="E22" i="48"/>
  <c r="E17" i="48"/>
  <c r="E12" i="48"/>
  <c r="E37" i="48" l="1"/>
  <c r="E11" i="48"/>
  <c r="E54" i="48" l="1"/>
  <c r="E69" i="48" s="1"/>
  <c r="AB32" i="54" l="1"/>
  <c r="AD32" i="54"/>
  <c r="AE32" i="54"/>
  <c r="AE33" i="54" s="1"/>
  <c r="AE35" i="54" s="1"/>
  <c r="AM19" i="54"/>
  <c r="AM33" i="54" s="1"/>
  <c r="AM35" i="54" s="1"/>
  <c r="AT8" i="54"/>
  <c r="AL19" i="54"/>
  <c r="AL33" i="54" s="1"/>
  <c r="AL35" i="54" s="1"/>
  <c r="AN19" i="54"/>
  <c r="AO19" i="54"/>
  <c r="AO33" i="54" s="1"/>
  <c r="AO35" i="54" s="1"/>
  <c r="AP19" i="54"/>
  <c r="AP33" i="54" s="1"/>
  <c r="AP35" i="54" s="1"/>
  <c r="AQ19" i="54"/>
  <c r="AS8" i="54"/>
  <c r="AS19" i="54" s="1"/>
  <c r="AS33" i="54" s="1"/>
  <c r="AS35" i="54" s="1"/>
  <c r="AH8" i="54"/>
  <c r="L25" i="54"/>
  <c r="L50" i="19"/>
  <c r="AJ31" i="7"/>
  <c r="AJ35" i="7"/>
  <c r="BT35" i="7"/>
  <c r="CF21" i="7"/>
  <c r="CF20" i="7"/>
  <c r="AC28" i="7"/>
  <c r="AJ28" i="7" s="1"/>
  <c r="AJ36" i="7"/>
  <c r="BT36" i="7"/>
  <c r="E58" i="38"/>
  <c r="E54" i="38"/>
  <c r="E55" i="38" s="1"/>
  <c r="D58" i="38"/>
  <c r="D51" i="38"/>
  <c r="D12" i="48"/>
  <c r="C12" i="48"/>
  <c r="C16" i="46"/>
  <c r="I17" i="51"/>
  <c r="L11" i="51"/>
  <c r="K11" i="51"/>
  <c r="J11" i="51"/>
  <c r="D17" i="51"/>
  <c r="E17" i="51"/>
  <c r="J7" i="51"/>
  <c r="AT34" i="54"/>
  <c r="AR34" i="54"/>
  <c r="AI34" i="54"/>
  <c r="AH34" i="54"/>
  <c r="AG34" i="54"/>
  <c r="AQ32" i="54"/>
  <c r="AN32" i="54"/>
  <c r="AA32" i="54"/>
  <c r="AA19" i="54"/>
  <c r="T32" i="54"/>
  <c r="S32" i="54"/>
  <c r="R32" i="54"/>
  <c r="R19" i="54"/>
  <c r="Q32" i="54"/>
  <c r="P32" i="54"/>
  <c r="O32" i="54"/>
  <c r="N32" i="54"/>
  <c r="H19" i="54"/>
  <c r="D32" i="54"/>
  <c r="AI31" i="54"/>
  <c r="AH31" i="54"/>
  <c r="AG31" i="54"/>
  <c r="AI30" i="54"/>
  <c r="AH30" i="54"/>
  <c r="AG30" i="54"/>
  <c r="AI29" i="54"/>
  <c r="AH29" i="54"/>
  <c r="AG29" i="54"/>
  <c r="W28" i="54"/>
  <c r="V28" i="54"/>
  <c r="U28" i="54"/>
  <c r="L29" i="54"/>
  <c r="K29" i="54"/>
  <c r="J29" i="54"/>
  <c r="AT28" i="54"/>
  <c r="AR28" i="54"/>
  <c r="AI28" i="54"/>
  <c r="AH28" i="54"/>
  <c r="AG28" i="54"/>
  <c r="W27" i="54"/>
  <c r="W34" i="54" s="1"/>
  <c r="V27" i="54"/>
  <c r="V34" i="54" s="1"/>
  <c r="U27" i="54"/>
  <c r="U34" i="54" s="1"/>
  <c r="L28" i="54"/>
  <c r="K28" i="54"/>
  <c r="J28" i="54"/>
  <c r="AT27" i="54"/>
  <c r="AR27" i="54"/>
  <c r="AI27" i="54"/>
  <c r="AH27" i="54"/>
  <c r="AG27" i="54"/>
  <c r="W26" i="54"/>
  <c r="V26" i="54"/>
  <c r="U26" i="54"/>
  <c r="L27" i="54"/>
  <c r="K27" i="54"/>
  <c r="J27" i="54"/>
  <c r="AT26" i="54"/>
  <c r="AR26" i="54"/>
  <c r="AI26" i="54"/>
  <c r="AH26" i="54"/>
  <c r="AF26" i="54"/>
  <c r="AC26" i="54"/>
  <c r="Z26" i="54"/>
  <c r="W25" i="54"/>
  <c r="V25" i="54"/>
  <c r="U25" i="54"/>
  <c r="L26" i="54"/>
  <c r="K26" i="54"/>
  <c r="F26" i="54"/>
  <c r="C26" i="54"/>
  <c r="AT24" i="54"/>
  <c r="AR24" i="54"/>
  <c r="AI24" i="54"/>
  <c r="AH24" i="54"/>
  <c r="AG24" i="54"/>
  <c r="W24" i="54"/>
  <c r="V24" i="54"/>
  <c r="U24" i="54"/>
  <c r="L24" i="54"/>
  <c r="K24" i="54"/>
  <c r="J24" i="54"/>
  <c r="AT23" i="54"/>
  <c r="AR23" i="54"/>
  <c r="AI23" i="54"/>
  <c r="AH23" i="54"/>
  <c r="AG23" i="54"/>
  <c r="W23" i="54"/>
  <c r="V23" i="54"/>
  <c r="U23" i="54"/>
  <c r="L23" i="54"/>
  <c r="K23" i="54"/>
  <c r="J23" i="54"/>
  <c r="AT22" i="54"/>
  <c r="AR22" i="54"/>
  <c r="AI22" i="54"/>
  <c r="AH22" i="54"/>
  <c r="AG22" i="54"/>
  <c r="W22" i="54"/>
  <c r="V22" i="54"/>
  <c r="U22" i="54"/>
  <c r="L22" i="54"/>
  <c r="K22" i="54"/>
  <c r="J22" i="54"/>
  <c r="AT21" i="54"/>
  <c r="AR21" i="54"/>
  <c r="AI21" i="54"/>
  <c r="AH21" i="54"/>
  <c r="AG21" i="54"/>
  <c r="W21" i="54"/>
  <c r="V21" i="54"/>
  <c r="U21" i="54"/>
  <c r="L21" i="54"/>
  <c r="K21" i="54"/>
  <c r="J21" i="54"/>
  <c r="AT20" i="54"/>
  <c r="AR20" i="54"/>
  <c r="AI20" i="54"/>
  <c r="AH20" i="54"/>
  <c r="AF20" i="54"/>
  <c r="AC20" i="54"/>
  <c r="AC32" i="54" s="1"/>
  <c r="W20" i="54"/>
  <c r="V20" i="54"/>
  <c r="U20" i="54"/>
  <c r="I20" i="54"/>
  <c r="I32" i="54" s="1"/>
  <c r="H20" i="54"/>
  <c r="H32" i="54" s="1"/>
  <c r="G20" i="54"/>
  <c r="G32" i="54" s="1"/>
  <c r="F20" i="54"/>
  <c r="F32" i="54" s="1"/>
  <c r="C20" i="54"/>
  <c r="AK19" i="54"/>
  <c r="AB19" i="54"/>
  <c r="AB33" i="54" s="1"/>
  <c r="AB35" i="54" s="1"/>
  <c r="AF19" i="54"/>
  <c r="AD19" i="54"/>
  <c r="AD33" i="54" s="1"/>
  <c r="AD35" i="54" s="1"/>
  <c r="AC19" i="54"/>
  <c r="T19" i="54"/>
  <c r="S19" i="54"/>
  <c r="Q19" i="54"/>
  <c r="P19" i="54"/>
  <c r="O19" i="54"/>
  <c r="I19" i="54"/>
  <c r="E19" i="54"/>
  <c r="G19" i="54"/>
  <c r="F19" i="54"/>
  <c r="D19" i="54"/>
  <c r="W12" i="54"/>
  <c r="V12" i="54"/>
  <c r="U12" i="54"/>
  <c r="L12" i="54"/>
  <c r="K12" i="54"/>
  <c r="AI11" i="54"/>
  <c r="AG11" i="54"/>
  <c r="W11" i="54"/>
  <c r="V11" i="54"/>
  <c r="U11" i="54"/>
  <c r="L11" i="54"/>
  <c r="K11" i="54"/>
  <c r="J11" i="54"/>
  <c r="AT10" i="54"/>
  <c r="AR10" i="54"/>
  <c r="W10" i="54"/>
  <c r="V10" i="54"/>
  <c r="L10" i="54"/>
  <c r="K10" i="54"/>
  <c r="J10" i="54"/>
  <c r="AT9" i="54"/>
  <c r="AR9" i="54"/>
  <c r="AI9" i="54"/>
  <c r="Z19" i="54"/>
  <c r="W9" i="54"/>
  <c r="V9" i="54"/>
  <c r="U9" i="54"/>
  <c r="L9" i="54"/>
  <c r="K9" i="54"/>
  <c r="J9" i="54"/>
  <c r="AR8" i="54"/>
  <c r="AI8" i="54"/>
  <c r="AG8" i="54"/>
  <c r="W8" i="54"/>
  <c r="V8" i="54"/>
  <c r="U8" i="54"/>
  <c r="L8" i="54"/>
  <c r="K8" i="54"/>
  <c r="J8" i="54"/>
  <c r="L15" i="51"/>
  <c r="K15" i="51"/>
  <c r="J15" i="51"/>
  <c r="L14" i="51"/>
  <c r="K14" i="51"/>
  <c r="J14" i="51"/>
  <c r="L13" i="51"/>
  <c r="K13" i="51"/>
  <c r="J13" i="51"/>
  <c r="L10" i="51"/>
  <c r="K10" i="51"/>
  <c r="J10" i="51"/>
  <c r="L9" i="51"/>
  <c r="K9" i="51"/>
  <c r="J9" i="51"/>
  <c r="K8" i="51"/>
  <c r="J8" i="51"/>
  <c r="I69" i="33"/>
  <c r="L68" i="33"/>
  <c r="K68" i="33"/>
  <c r="J68" i="33"/>
  <c r="L67" i="33"/>
  <c r="K67" i="33"/>
  <c r="J67" i="33"/>
  <c r="L66" i="33"/>
  <c r="K66" i="33"/>
  <c r="J66" i="33"/>
  <c r="L65" i="33"/>
  <c r="K65" i="33"/>
  <c r="H64" i="33"/>
  <c r="H69" i="33" s="1"/>
  <c r="G64" i="33"/>
  <c r="G69" i="33"/>
  <c r="F64" i="33"/>
  <c r="F69" i="33" s="1"/>
  <c r="E64" i="33"/>
  <c r="E69" i="33" s="1"/>
  <c r="C69" i="33"/>
  <c r="J69" i="33" s="1"/>
  <c r="L63" i="33"/>
  <c r="K63" i="33"/>
  <c r="J63" i="33"/>
  <c r="L62" i="33"/>
  <c r="K62" i="33"/>
  <c r="J62" i="33"/>
  <c r="L60" i="33"/>
  <c r="K60" i="33"/>
  <c r="J60" i="33"/>
  <c r="L59" i="33"/>
  <c r="K59" i="33"/>
  <c r="J59" i="33"/>
  <c r="L58" i="33"/>
  <c r="K58" i="33"/>
  <c r="J58" i="33"/>
  <c r="L57" i="33"/>
  <c r="K57" i="33"/>
  <c r="I57" i="33"/>
  <c r="J57" i="33" s="1"/>
  <c r="L56" i="33"/>
  <c r="K56" i="33"/>
  <c r="J56" i="33"/>
  <c r="L55" i="33"/>
  <c r="K55" i="33"/>
  <c r="L54" i="33"/>
  <c r="K54" i="33"/>
  <c r="J54" i="33"/>
  <c r="L53" i="33"/>
  <c r="K53" i="33"/>
  <c r="J53" i="33"/>
  <c r="I52" i="33"/>
  <c r="I47" i="33" s="1"/>
  <c r="H47" i="33"/>
  <c r="G47" i="33"/>
  <c r="G61" i="33" s="1"/>
  <c r="E52" i="33"/>
  <c r="L52" i="33" s="1"/>
  <c r="D52" i="33"/>
  <c r="D47" i="33" s="1"/>
  <c r="D61" i="33" s="1"/>
  <c r="L51" i="33"/>
  <c r="J51" i="33"/>
  <c r="L50" i="33"/>
  <c r="K50" i="33"/>
  <c r="J50" i="33"/>
  <c r="L49" i="33"/>
  <c r="K49" i="33"/>
  <c r="J49" i="33"/>
  <c r="L48" i="33"/>
  <c r="K48" i="33"/>
  <c r="J48" i="33"/>
  <c r="I34" i="33"/>
  <c r="H34" i="33"/>
  <c r="G34" i="33"/>
  <c r="F34" i="33"/>
  <c r="E34" i="33"/>
  <c r="D34" i="33"/>
  <c r="C34" i="33"/>
  <c r="L33" i="33"/>
  <c r="K33" i="33"/>
  <c r="J33" i="33"/>
  <c r="L32" i="33"/>
  <c r="K32" i="33"/>
  <c r="J32" i="33"/>
  <c r="L31" i="33"/>
  <c r="K31" i="33"/>
  <c r="J31" i="33"/>
  <c r="L30" i="33"/>
  <c r="K30" i="33"/>
  <c r="J30" i="33"/>
  <c r="L29" i="33"/>
  <c r="K29" i="33"/>
  <c r="J29" i="33"/>
  <c r="L28" i="33"/>
  <c r="K28" i="33"/>
  <c r="J28" i="33"/>
  <c r="L27" i="33"/>
  <c r="K27" i="33"/>
  <c r="J27" i="33"/>
  <c r="L26" i="33"/>
  <c r="J26" i="33"/>
  <c r="I25" i="33"/>
  <c r="H25" i="33"/>
  <c r="G25" i="33"/>
  <c r="F25" i="33"/>
  <c r="L24" i="33"/>
  <c r="K24" i="33"/>
  <c r="J24" i="33"/>
  <c r="L23" i="33"/>
  <c r="K23" i="33"/>
  <c r="J23" i="33"/>
  <c r="L22" i="33"/>
  <c r="K22" i="33"/>
  <c r="J22" i="33"/>
  <c r="L21" i="33"/>
  <c r="K21" i="33"/>
  <c r="J21" i="33"/>
  <c r="L19" i="33"/>
  <c r="K19" i="33"/>
  <c r="J19" i="33"/>
  <c r="L18" i="33"/>
  <c r="K18" i="33"/>
  <c r="J18" i="33"/>
  <c r="L17" i="33"/>
  <c r="K17" i="33"/>
  <c r="J17" i="33"/>
  <c r="L16" i="33"/>
  <c r="K16" i="33"/>
  <c r="J16" i="33"/>
  <c r="K15" i="33"/>
  <c r="J15" i="33"/>
  <c r="L14" i="33"/>
  <c r="K14" i="33"/>
  <c r="J14" i="33"/>
  <c r="L13" i="33"/>
  <c r="K13" i="33"/>
  <c r="J13" i="33"/>
  <c r="L12" i="33"/>
  <c r="K12" i="33"/>
  <c r="L11" i="33"/>
  <c r="K11" i="33"/>
  <c r="J11" i="33"/>
  <c r="L10" i="33"/>
  <c r="K10" i="33"/>
  <c r="J10" i="33"/>
  <c r="L9" i="33"/>
  <c r="K9" i="33"/>
  <c r="J9" i="33"/>
  <c r="I8" i="33"/>
  <c r="F8" i="33"/>
  <c r="L8" i="33"/>
  <c r="K8" i="33"/>
  <c r="L6" i="33"/>
  <c r="K6" i="33"/>
  <c r="J6" i="33"/>
  <c r="L76" i="19"/>
  <c r="L75" i="19"/>
  <c r="L72" i="19"/>
  <c r="K72" i="19"/>
  <c r="L71" i="19"/>
  <c r="K71" i="19"/>
  <c r="J71" i="19"/>
  <c r="H69" i="19"/>
  <c r="H70" i="19" s="1"/>
  <c r="H73" i="19" s="1"/>
  <c r="H74" i="19" s="1"/>
  <c r="L68" i="19"/>
  <c r="K68" i="19"/>
  <c r="J68" i="19"/>
  <c r="L67" i="19"/>
  <c r="K67" i="19"/>
  <c r="L65" i="19"/>
  <c r="K65" i="19"/>
  <c r="I64" i="19"/>
  <c r="G69" i="19"/>
  <c r="G70" i="19" s="1"/>
  <c r="G73" i="19" s="1"/>
  <c r="F69" i="19"/>
  <c r="E69" i="19"/>
  <c r="D69" i="19"/>
  <c r="C64" i="19"/>
  <c r="C69" i="19" s="1"/>
  <c r="L63" i="19"/>
  <c r="K63" i="19"/>
  <c r="J63" i="19"/>
  <c r="L62" i="19"/>
  <c r="K62" i="19"/>
  <c r="J62" i="19"/>
  <c r="L60" i="19"/>
  <c r="K60" i="19"/>
  <c r="J60" i="19"/>
  <c r="L59" i="19"/>
  <c r="K59" i="19"/>
  <c r="J59" i="19"/>
  <c r="L58" i="19"/>
  <c r="K58" i="19"/>
  <c r="J58" i="19"/>
  <c r="L57" i="19"/>
  <c r="K57" i="19"/>
  <c r="I57" i="19"/>
  <c r="F57" i="19"/>
  <c r="L56" i="19"/>
  <c r="K56" i="19"/>
  <c r="J56" i="19"/>
  <c r="L55" i="19"/>
  <c r="K55" i="19"/>
  <c r="L54" i="19"/>
  <c r="K54" i="19"/>
  <c r="J54" i="19"/>
  <c r="L53" i="19"/>
  <c r="K53" i="19"/>
  <c r="J53" i="19"/>
  <c r="I52" i="19"/>
  <c r="I47" i="19" s="1"/>
  <c r="I61" i="19" s="1"/>
  <c r="E47" i="19"/>
  <c r="E61" i="19" s="1"/>
  <c r="L61" i="19" s="1"/>
  <c r="K52" i="19"/>
  <c r="J52" i="19"/>
  <c r="L51" i="19"/>
  <c r="K51" i="19"/>
  <c r="J51" i="19"/>
  <c r="K50" i="19"/>
  <c r="J50" i="19"/>
  <c r="L49" i="19"/>
  <c r="K49" i="19"/>
  <c r="J49" i="19"/>
  <c r="L48" i="19"/>
  <c r="K48" i="19"/>
  <c r="H47" i="19"/>
  <c r="G47" i="19"/>
  <c r="I34" i="19"/>
  <c r="H34" i="19"/>
  <c r="L34" i="19" s="1"/>
  <c r="G34" i="19"/>
  <c r="F34" i="19"/>
  <c r="D34" i="19"/>
  <c r="I8" i="19"/>
  <c r="J8" i="19" s="1"/>
  <c r="M8" i="19" s="1"/>
  <c r="J6" i="19"/>
  <c r="M6" i="19" s="1"/>
  <c r="D47" i="19"/>
  <c r="D61" i="19" s="1"/>
  <c r="K64" i="19"/>
  <c r="L64" i="19"/>
  <c r="C34" i="19"/>
  <c r="K7" i="33"/>
  <c r="C61" i="33"/>
  <c r="F61" i="33"/>
  <c r="J48" i="19"/>
  <c r="E29" i="38"/>
  <c r="D29" i="38"/>
  <c r="D24" i="38"/>
  <c r="E17" i="38"/>
  <c r="D17" i="38"/>
  <c r="E14" i="38"/>
  <c r="D14" i="38"/>
  <c r="E12" i="38"/>
  <c r="D12" i="38"/>
  <c r="E10" i="45"/>
  <c r="C86" i="48"/>
  <c r="F66" i="48"/>
  <c r="D66" i="48"/>
  <c r="C66" i="48"/>
  <c r="F62" i="48"/>
  <c r="F57" i="48"/>
  <c r="D57" i="48"/>
  <c r="C57" i="48"/>
  <c r="F48" i="48"/>
  <c r="D48" i="48"/>
  <c r="C48" i="48"/>
  <c r="F43" i="48"/>
  <c r="D43" i="48"/>
  <c r="C43" i="48"/>
  <c r="F38" i="48"/>
  <c r="D38" i="48"/>
  <c r="C38" i="48"/>
  <c r="F32" i="48"/>
  <c r="D32" i="48"/>
  <c r="C32" i="48"/>
  <c r="F27" i="48"/>
  <c r="D27" i="48"/>
  <c r="C27" i="48"/>
  <c r="F22" i="48"/>
  <c r="D22" i="48"/>
  <c r="C22" i="48"/>
  <c r="F17" i="48"/>
  <c r="D17" i="48"/>
  <c r="C17" i="48"/>
  <c r="F12" i="48"/>
  <c r="I10" i="43"/>
  <c r="H10" i="43"/>
  <c r="D15" i="14"/>
  <c r="P16" i="7"/>
  <c r="W16" i="7" s="1"/>
  <c r="Q16" i="7"/>
  <c r="CF29" i="7"/>
  <c r="CF30" i="7"/>
  <c r="CF31" i="7"/>
  <c r="CF32" i="7"/>
  <c r="CF33" i="7"/>
  <c r="CF34" i="7"/>
  <c r="CF36" i="7"/>
  <c r="CF37" i="7"/>
  <c r="CF38" i="7"/>
  <c r="CF40" i="7"/>
  <c r="CF41" i="7"/>
  <c r="CF42" i="7"/>
  <c r="CF43" i="7"/>
  <c r="CF44" i="7"/>
  <c r="BX45" i="7"/>
  <c r="BY45" i="7"/>
  <c r="CF45" i="7" s="1"/>
  <c r="CF35" i="7"/>
  <c r="BY28" i="7"/>
  <c r="CF28" i="7" s="1"/>
  <c r="BY24" i="7"/>
  <c r="BX16" i="7"/>
  <c r="BX25" i="7" s="1"/>
  <c r="BY16" i="7"/>
  <c r="CF16" i="7" s="1"/>
  <c r="BW16" i="7"/>
  <c r="CD16" i="7" s="1"/>
  <c r="CF8" i="7"/>
  <c r="CF9" i="7"/>
  <c r="CF10" i="7"/>
  <c r="CF11" i="7"/>
  <c r="CF12" i="7"/>
  <c r="CF13" i="7"/>
  <c r="CF14" i="7"/>
  <c r="CF15" i="7"/>
  <c r="CF17" i="7"/>
  <c r="CF18" i="7"/>
  <c r="CF19" i="7"/>
  <c r="CF22" i="7"/>
  <c r="CF23" i="7"/>
  <c r="CF7" i="7"/>
  <c r="BT9" i="7"/>
  <c r="BL16" i="7"/>
  <c r="BM16" i="7"/>
  <c r="BT16" i="7" s="1"/>
  <c r="BK16" i="7"/>
  <c r="L9" i="7"/>
  <c r="BL45" i="7"/>
  <c r="BS45" i="7" s="1"/>
  <c r="BM45" i="7"/>
  <c r="BT45" i="7" s="1"/>
  <c r="BM28" i="7"/>
  <c r="BM39" i="7" s="1"/>
  <c r="BM24" i="7"/>
  <c r="BT24" i="7" s="1"/>
  <c r="BT29" i="7"/>
  <c r="BT30" i="7"/>
  <c r="BT31" i="7"/>
  <c r="BT32" i="7"/>
  <c r="BT33" i="7"/>
  <c r="BT34" i="7"/>
  <c r="BT37" i="7"/>
  <c r="BT38" i="7"/>
  <c r="BT40" i="7"/>
  <c r="BT41" i="7"/>
  <c r="BT42" i="7"/>
  <c r="BT43" i="7"/>
  <c r="BT44" i="7"/>
  <c r="BT8" i="7"/>
  <c r="BT10" i="7"/>
  <c r="BT11" i="7"/>
  <c r="BT12" i="7"/>
  <c r="BT13" i="7"/>
  <c r="BT14" i="7"/>
  <c r="BT15" i="7"/>
  <c r="BT17" i="7"/>
  <c r="BT18" i="7"/>
  <c r="BT19" i="7"/>
  <c r="BT20" i="7"/>
  <c r="BT21" i="7"/>
  <c r="BT22" i="7"/>
  <c r="BT23" i="7"/>
  <c r="BT7" i="7"/>
  <c r="AZ45" i="7"/>
  <c r="BA45" i="7"/>
  <c r="AZ28" i="7"/>
  <c r="BA28" i="7"/>
  <c r="BH28" i="7" s="1"/>
  <c r="BH35" i="7"/>
  <c r="BA24" i="7"/>
  <c r="BH24" i="7" s="1"/>
  <c r="BB24" i="7"/>
  <c r="BH29" i="7"/>
  <c r="BH30" i="7"/>
  <c r="BH31" i="7"/>
  <c r="BH32" i="7"/>
  <c r="BH33" i="7"/>
  <c r="BH34" i="7"/>
  <c r="BH36" i="7"/>
  <c r="BH37" i="7"/>
  <c r="BH38" i="7"/>
  <c r="BH40" i="7"/>
  <c r="BH41" i="7"/>
  <c r="BH42" i="7"/>
  <c r="BH43" i="7"/>
  <c r="BH44" i="7"/>
  <c r="BH45" i="7"/>
  <c r="BH8" i="7"/>
  <c r="BH10" i="7"/>
  <c r="BH11" i="7"/>
  <c r="BH12" i="7"/>
  <c r="BH13" i="7"/>
  <c r="BH14" i="7"/>
  <c r="BH15" i="7"/>
  <c r="BH17" i="7"/>
  <c r="BH18" i="7"/>
  <c r="BH19" i="7"/>
  <c r="BH20" i="7"/>
  <c r="BH21" i="7"/>
  <c r="BH22" i="7"/>
  <c r="BH23" i="7"/>
  <c r="BH7" i="7"/>
  <c r="BA16" i="7"/>
  <c r="BH16" i="7" s="1"/>
  <c r="CF24" i="7"/>
  <c r="BY39" i="7"/>
  <c r="CF39" i="7" s="1"/>
  <c r="AV29" i="7"/>
  <c r="AV30" i="7"/>
  <c r="AV31" i="7"/>
  <c r="AV32" i="7"/>
  <c r="AV33" i="7"/>
  <c r="AV34" i="7"/>
  <c r="AV36" i="7"/>
  <c r="AV37" i="7"/>
  <c r="AV38" i="7"/>
  <c r="AV40" i="7"/>
  <c r="AV41" i="7"/>
  <c r="AV42" i="7"/>
  <c r="AV43" i="7"/>
  <c r="AV44" i="7"/>
  <c r="AN45" i="7"/>
  <c r="AU45" i="7" s="1"/>
  <c r="AO45" i="7"/>
  <c r="AV45" i="7" s="1"/>
  <c r="AV35" i="7"/>
  <c r="AM35" i="7"/>
  <c r="AO28" i="7"/>
  <c r="AV28" i="7" s="1"/>
  <c r="AV8" i="7"/>
  <c r="AV10" i="7"/>
  <c r="AV11" i="7"/>
  <c r="AV12" i="7"/>
  <c r="AV13" i="7"/>
  <c r="AV14" i="7"/>
  <c r="AV15" i="7"/>
  <c r="AV17" i="7"/>
  <c r="AV18" i="7"/>
  <c r="AV19" i="7"/>
  <c r="AV20" i="7"/>
  <c r="AV21" i="7"/>
  <c r="AV22" i="7"/>
  <c r="AV23" i="7"/>
  <c r="AV7" i="7"/>
  <c r="AO24" i="7"/>
  <c r="AV24" i="7" s="1"/>
  <c r="AO16" i="7"/>
  <c r="AV16" i="7" s="1"/>
  <c r="AJ29" i="7"/>
  <c r="AJ32" i="7"/>
  <c r="AJ33" i="7"/>
  <c r="AJ34" i="7"/>
  <c r="AJ37" i="7"/>
  <c r="AJ38" i="7"/>
  <c r="AJ40" i="7"/>
  <c r="AJ41" i="7"/>
  <c r="AJ42" i="7"/>
  <c r="AJ43" i="7"/>
  <c r="AJ44" i="7"/>
  <c r="AB45" i="7"/>
  <c r="AC45" i="7"/>
  <c r="AJ45" i="7" s="1"/>
  <c r="AA35" i="7"/>
  <c r="AC24" i="7"/>
  <c r="AJ24" i="7" s="1"/>
  <c r="AJ8" i="7"/>
  <c r="AJ10" i="7"/>
  <c r="AJ11" i="7"/>
  <c r="AJ12" i="7"/>
  <c r="AJ13" i="7"/>
  <c r="AJ14" i="7"/>
  <c r="AJ15" i="7"/>
  <c r="AJ17" i="7"/>
  <c r="AJ18" i="7"/>
  <c r="AJ19" i="7"/>
  <c r="AJ20" i="7"/>
  <c r="AJ21" i="7"/>
  <c r="AJ22" i="7"/>
  <c r="AJ23" i="7"/>
  <c r="AJ7" i="7"/>
  <c r="AC16" i="7"/>
  <c r="P45" i="7"/>
  <c r="W45" i="7" s="1"/>
  <c r="Q45" i="7"/>
  <c r="X45" i="7" s="1"/>
  <c r="X35" i="7"/>
  <c r="O35" i="7"/>
  <c r="Q28" i="7"/>
  <c r="X28" i="7" s="1"/>
  <c r="P24" i="7"/>
  <c r="Q24" i="7"/>
  <c r="X24" i="7" s="1"/>
  <c r="X29" i="7"/>
  <c r="X30" i="7"/>
  <c r="X32" i="7"/>
  <c r="X33" i="7"/>
  <c r="X34" i="7"/>
  <c r="X36" i="7"/>
  <c r="X37" i="7"/>
  <c r="X38" i="7"/>
  <c r="X40" i="7"/>
  <c r="X41" i="7"/>
  <c r="X42" i="7"/>
  <c r="X43" i="7"/>
  <c r="X44" i="7"/>
  <c r="X8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7" i="7"/>
  <c r="D45" i="7"/>
  <c r="E45" i="7"/>
  <c r="F45" i="7"/>
  <c r="G45" i="7"/>
  <c r="K45" i="7" s="1"/>
  <c r="H45" i="7"/>
  <c r="F35" i="7"/>
  <c r="F39" i="7" s="1"/>
  <c r="G35" i="7"/>
  <c r="H35" i="7"/>
  <c r="CN35" i="7" s="1"/>
  <c r="H28" i="7"/>
  <c r="CN28" i="7" s="1"/>
  <c r="D28" i="7"/>
  <c r="K28" i="7" s="1"/>
  <c r="E28" i="7"/>
  <c r="L29" i="7"/>
  <c r="L30" i="7"/>
  <c r="L31" i="7"/>
  <c r="L32" i="7"/>
  <c r="L33" i="7"/>
  <c r="L34" i="7"/>
  <c r="L36" i="7"/>
  <c r="L37" i="7"/>
  <c r="L38" i="7"/>
  <c r="L40" i="7"/>
  <c r="L41" i="7"/>
  <c r="CR41" i="7" s="1"/>
  <c r="L42" i="7"/>
  <c r="L43" i="7"/>
  <c r="L44" i="7"/>
  <c r="G24" i="7"/>
  <c r="H24" i="7"/>
  <c r="CN24" i="7" s="1"/>
  <c r="H16" i="7"/>
  <c r="E16" i="7"/>
  <c r="L8" i="7"/>
  <c r="L10" i="7"/>
  <c r="L11" i="7"/>
  <c r="L13" i="7"/>
  <c r="L14" i="7"/>
  <c r="L15" i="7"/>
  <c r="L17" i="7"/>
  <c r="L18" i="7"/>
  <c r="L19" i="7"/>
  <c r="L20" i="7"/>
  <c r="L21" i="7"/>
  <c r="L22" i="7"/>
  <c r="L23" i="7"/>
  <c r="L7" i="7"/>
  <c r="BZ45" i="7"/>
  <c r="CD45" i="7" s="1"/>
  <c r="CA45" i="7"/>
  <c r="CC45" i="7"/>
  <c r="BZ35" i="7"/>
  <c r="CA35" i="7"/>
  <c r="CE35" i="7" s="1"/>
  <c r="CC35" i="7"/>
  <c r="BX28" i="7"/>
  <c r="BX39" i="7" s="1"/>
  <c r="BZ28" i="7"/>
  <c r="CA28" i="7"/>
  <c r="CA39" i="7" s="1"/>
  <c r="CC28" i="7"/>
  <c r="CC39" i="7" s="1"/>
  <c r="BZ24" i="7"/>
  <c r="CA24" i="7"/>
  <c r="CE24" i="7" s="1"/>
  <c r="CC24" i="7"/>
  <c r="BZ16" i="7"/>
  <c r="CA16" i="7"/>
  <c r="CC16" i="7"/>
  <c r="CC25" i="7"/>
  <c r="CE29" i="7"/>
  <c r="CE30" i="7"/>
  <c r="CE31" i="7"/>
  <c r="CE32" i="7"/>
  <c r="CE33" i="7"/>
  <c r="CE34" i="7"/>
  <c r="CE36" i="7"/>
  <c r="CE37" i="7"/>
  <c r="CE38" i="7"/>
  <c r="CE40" i="7"/>
  <c r="CE41" i="7"/>
  <c r="CE42" i="7"/>
  <c r="CE43" i="7"/>
  <c r="CE44" i="7"/>
  <c r="CE8" i="7"/>
  <c r="CE10" i="7"/>
  <c r="CE11" i="7"/>
  <c r="CE12" i="7"/>
  <c r="CE13" i="7"/>
  <c r="CE14" i="7"/>
  <c r="CE15" i="7"/>
  <c r="CE17" i="7"/>
  <c r="CE18" i="7"/>
  <c r="CE7" i="7"/>
  <c r="BN35" i="7"/>
  <c r="BR35" i="7" s="1"/>
  <c r="BO35" i="7"/>
  <c r="BS35" i="7" s="1"/>
  <c r="BQ35" i="7"/>
  <c r="BL28" i="7"/>
  <c r="BN28" i="7"/>
  <c r="BO28" i="7"/>
  <c r="BQ28" i="7"/>
  <c r="BL24" i="7"/>
  <c r="BN24" i="7"/>
  <c r="BO24" i="7"/>
  <c r="BO25" i="7" s="1"/>
  <c r="BQ24" i="7"/>
  <c r="BQ25" i="7" s="1"/>
  <c r="BN16" i="7"/>
  <c r="BO16" i="7"/>
  <c r="BQ16" i="7"/>
  <c r="BS29" i="7"/>
  <c r="BS30" i="7"/>
  <c r="BS31" i="7"/>
  <c r="BS32" i="7"/>
  <c r="BS33" i="7"/>
  <c r="BS34" i="7"/>
  <c r="BS36" i="7"/>
  <c r="BS37" i="7"/>
  <c r="BS38" i="7"/>
  <c r="BS40" i="7"/>
  <c r="BS41" i="7"/>
  <c r="BS42" i="7"/>
  <c r="BS43" i="7"/>
  <c r="BS44" i="7"/>
  <c r="BS8" i="7"/>
  <c r="BS10" i="7"/>
  <c r="BS11" i="7"/>
  <c r="BS12" i="7"/>
  <c r="BS13" i="7"/>
  <c r="BS14" i="7"/>
  <c r="BS15" i="7"/>
  <c r="BS17" i="7"/>
  <c r="BS18" i="7"/>
  <c r="BS19" i="7"/>
  <c r="BS20" i="7"/>
  <c r="BS21" i="7"/>
  <c r="BS22" i="7"/>
  <c r="BS23" i="7"/>
  <c r="BS7" i="7"/>
  <c r="BG29" i="7"/>
  <c r="BG30" i="7"/>
  <c r="BG31" i="7"/>
  <c r="BG32" i="7"/>
  <c r="BG33" i="7"/>
  <c r="BG34" i="7"/>
  <c r="BG36" i="7"/>
  <c r="BG37" i="7"/>
  <c r="BG38" i="7"/>
  <c r="BG40" i="7"/>
  <c r="BG41" i="7"/>
  <c r="BG42" i="7"/>
  <c r="BG43" i="7"/>
  <c r="BG44" i="7"/>
  <c r="BG45" i="7"/>
  <c r="BF36" i="7"/>
  <c r="BB35" i="7"/>
  <c r="BC35" i="7"/>
  <c r="BE35" i="7"/>
  <c r="BB28" i="7"/>
  <c r="BC28" i="7"/>
  <c r="BC39" i="7" s="1"/>
  <c r="BC46" i="7" s="1"/>
  <c r="BE28" i="7"/>
  <c r="BE39" i="7" s="1"/>
  <c r="BE46" i="7" s="1"/>
  <c r="BG8" i="7"/>
  <c r="BG10" i="7"/>
  <c r="BG11" i="7"/>
  <c r="BG12" i="7"/>
  <c r="BG13" i="7"/>
  <c r="BG14" i="7"/>
  <c r="BG15" i="7"/>
  <c r="BG17" i="7"/>
  <c r="BG18" i="7"/>
  <c r="BG19" i="7"/>
  <c r="BG20" i="7"/>
  <c r="BG21" i="7"/>
  <c r="BG22" i="7"/>
  <c r="BG23" i="7"/>
  <c r="BG7" i="7"/>
  <c r="AZ24" i="7"/>
  <c r="BC24" i="7"/>
  <c r="BE24" i="7"/>
  <c r="AZ16" i="7"/>
  <c r="BB16" i="7"/>
  <c r="BC16" i="7"/>
  <c r="BE16" i="7"/>
  <c r="BE25" i="7" s="1"/>
  <c r="AN28" i="7"/>
  <c r="AU28" i="7" s="1"/>
  <c r="AN24" i="7"/>
  <c r="AU24" i="7" s="1"/>
  <c r="AP24" i="7"/>
  <c r="AP25" i="7" s="1"/>
  <c r="AQ24" i="7"/>
  <c r="AS24" i="7"/>
  <c r="AN16" i="7"/>
  <c r="AP16" i="7"/>
  <c r="AQ16" i="7"/>
  <c r="AQ25" i="7" s="1"/>
  <c r="AS16" i="7"/>
  <c r="AT16" i="7" s="1"/>
  <c r="AU29" i="7"/>
  <c r="AU30" i="7"/>
  <c r="AU31" i="7"/>
  <c r="AU32" i="7"/>
  <c r="AU33" i="7"/>
  <c r="AU34" i="7"/>
  <c r="AU35" i="7"/>
  <c r="AU36" i="7"/>
  <c r="AU37" i="7"/>
  <c r="AU38" i="7"/>
  <c r="AU40" i="7"/>
  <c r="AU41" i="7"/>
  <c r="AU42" i="7"/>
  <c r="AU43" i="7"/>
  <c r="AU44" i="7"/>
  <c r="AU8" i="7"/>
  <c r="AU10" i="7"/>
  <c r="AU11" i="7"/>
  <c r="AU12" i="7"/>
  <c r="AU13" i="7"/>
  <c r="AU14" i="7"/>
  <c r="AU15" i="7"/>
  <c r="AU17" i="7"/>
  <c r="AU18" i="7"/>
  <c r="AU19" i="7"/>
  <c r="AU20" i="7"/>
  <c r="AU21" i="7"/>
  <c r="AU22" i="7"/>
  <c r="AU23" i="7"/>
  <c r="AU7" i="7"/>
  <c r="AB28" i="7"/>
  <c r="AD28" i="7"/>
  <c r="AD39" i="7" s="1"/>
  <c r="AD46" i="7" s="1"/>
  <c r="AE28" i="7"/>
  <c r="AE39" i="7" s="1"/>
  <c r="AE46" i="7" s="1"/>
  <c r="AG28" i="7"/>
  <c r="AB24" i="7"/>
  <c r="AD24" i="7"/>
  <c r="AE24" i="7"/>
  <c r="AG24" i="7"/>
  <c r="AB16" i="7"/>
  <c r="AD16" i="7"/>
  <c r="AD25" i="7" s="1"/>
  <c r="AE16" i="7"/>
  <c r="AI16" i="7" s="1"/>
  <c r="AG16" i="7"/>
  <c r="AI29" i="7"/>
  <c r="AI30" i="7"/>
  <c r="AI31" i="7"/>
  <c r="AI32" i="7"/>
  <c r="AI33" i="7"/>
  <c r="AI34" i="7"/>
  <c r="AI35" i="7"/>
  <c r="AI36" i="7"/>
  <c r="AI37" i="7"/>
  <c r="AI38" i="7"/>
  <c r="AI40" i="7"/>
  <c r="AI41" i="7"/>
  <c r="AI42" i="7"/>
  <c r="AI43" i="7"/>
  <c r="AI44" i="7"/>
  <c r="AI45" i="7"/>
  <c r="AI8" i="7"/>
  <c r="AI10" i="7"/>
  <c r="AI11" i="7"/>
  <c r="AI12" i="7"/>
  <c r="AI13" i="7"/>
  <c r="AI14" i="7"/>
  <c r="AI15" i="7"/>
  <c r="AI17" i="7"/>
  <c r="AI18" i="7"/>
  <c r="AI19" i="7"/>
  <c r="AI20" i="7"/>
  <c r="AI21" i="7"/>
  <c r="AI22" i="7"/>
  <c r="AI23" i="7"/>
  <c r="AI7" i="7"/>
  <c r="W29" i="7"/>
  <c r="W30" i="7"/>
  <c r="W31" i="7"/>
  <c r="W32" i="7"/>
  <c r="W33" i="7"/>
  <c r="W34" i="7"/>
  <c r="W35" i="7"/>
  <c r="W36" i="7"/>
  <c r="W37" i="7"/>
  <c r="W38" i="7"/>
  <c r="W40" i="7"/>
  <c r="W41" i="7"/>
  <c r="W42" i="7"/>
  <c r="W43" i="7"/>
  <c r="W44" i="7"/>
  <c r="P28" i="7"/>
  <c r="P39" i="7" s="1"/>
  <c r="R28" i="7"/>
  <c r="S28" i="7"/>
  <c r="S39" i="7" s="1"/>
  <c r="S46" i="7" s="1"/>
  <c r="U28" i="7"/>
  <c r="W8" i="7"/>
  <c r="W10" i="7"/>
  <c r="W11" i="7"/>
  <c r="W12" i="7"/>
  <c r="W13" i="7"/>
  <c r="W14" i="7"/>
  <c r="W15" i="7"/>
  <c r="W17" i="7"/>
  <c r="W18" i="7"/>
  <c r="W19" i="7"/>
  <c r="W20" i="7"/>
  <c r="W21" i="7"/>
  <c r="W22" i="7"/>
  <c r="W23" i="7"/>
  <c r="W7" i="7"/>
  <c r="R24" i="7"/>
  <c r="S24" i="7"/>
  <c r="U24" i="7"/>
  <c r="U25" i="7" s="1"/>
  <c r="R16" i="7"/>
  <c r="S16" i="7"/>
  <c r="S25" i="7" s="1"/>
  <c r="U16" i="7"/>
  <c r="K29" i="7"/>
  <c r="K30" i="7"/>
  <c r="K31" i="7"/>
  <c r="K32" i="7"/>
  <c r="K33" i="7"/>
  <c r="K34" i="7"/>
  <c r="K35" i="7"/>
  <c r="K36" i="7"/>
  <c r="K37" i="7"/>
  <c r="K38" i="7"/>
  <c r="K40" i="7"/>
  <c r="K41" i="7"/>
  <c r="K42" i="7"/>
  <c r="K43" i="7"/>
  <c r="K44" i="7"/>
  <c r="G39" i="7"/>
  <c r="D16" i="7"/>
  <c r="K8" i="7"/>
  <c r="K10" i="7"/>
  <c r="K11" i="7"/>
  <c r="K12" i="7"/>
  <c r="CQ12" i="7" s="1"/>
  <c r="K13" i="7"/>
  <c r="K14" i="7"/>
  <c r="K15" i="7"/>
  <c r="K17" i="7"/>
  <c r="K18" i="7"/>
  <c r="K19" i="7"/>
  <c r="K20" i="7"/>
  <c r="K21" i="7"/>
  <c r="K22" i="7"/>
  <c r="K23" i="7"/>
  <c r="K7" i="7"/>
  <c r="W24" i="7"/>
  <c r="CA25" i="7"/>
  <c r="BG35" i="7"/>
  <c r="AZ39" i="7"/>
  <c r="AZ46" i="7" s="1"/>
  <c r="AB39" i="7"/>
  <c r="AG45" i="7"/>
  <c r="AH45" i="7" s="1"/>
  <c r="AD45" i="7"/>
  <c r="AA45" i="7"/>
  <c r="AH44" i="7"/>
  <c r="AH43" i="7"/>
  <c r="AH42" i="7"/>
  <c r="AH41" i="7"/>
  <c r="AH40" i="7"/>
  <c r="AH38" i="7"/>
  <c r="AH37" i="7"/>
  <c r="AH36" i="7"/>
  <c r="AG35" i="7"/>
  <c r="AH35" i="7" s="1"/>
  <c r="AD35" i="7"/>
  <c r="AH34" i="7"/>
  <c r="AH33" i="7"/>
  <c r="AH32" i="7"/>
  <c r="AH31" i="7"/>
  <c r="AH30" i="7"/>
  <c r="AH29" i="7"/>
  <c r="AA28" i="7"/>
  <c r="AA24" i="7"/>
  <c r="AH24" i="7" s="1"/>
  <c r="AH23" i="7"/>
  <c r="AH22" i="7"/>
  <c r="AH21" i="7"/>
  <c r="AH20" i="7"/>
  <c r="AH19" i="7"/>
  <c r="AH18" i="7"/>
  <c r="AH17" i="7"/>
  <c r="AA16" i="7"/>
  <c r="AA25" i="7" s="1"/>
  <c r="AH15" i="7"/>
  <c r="AH14" i="7"/>
  <c r="AH13" i="7"/>
  <c r="AH12" i="7"/>
  <c r="AH11" i="7"/>
  <c r="AH10" i="7"/>
  <c r="AH8" i="7"/>
  <c r="AH7" i="7"/>
  <c r="AP45" i="7"/>
  <c r="AS45" i="7"/>
  <c r="AT45" i="7" s="1"/>
  <c r="AM45" i="7"/>
  <c r="AP35" i="7"/>
  <c r="AT35" i="7" s="1"/>
  <c r="AS35" i="7"/>
  <c r="AP28" i="7"/>
  <c r="AS28" i="7"/>
  <c r="AM28" i="7"/>
  <c r="AT28" i="7" s="1"/>
  <c r="AT29" i="7"/>
  <c r="AT30" i="7"/>
  <c r="AT31" i="7"/>
  <c r="AT32" i="7"/>
  <c r="AT33" i="7"/>
  <c r="AT34" i="7"/>
  <c r="AT36" i="7"/>
  <c r="AT37" i="7"/>
  <c r="AT38" i="7"/>
  <c r="AT40" i="7"/>
  <c r="AT41" i="7"/>
  <c r="AT42" i="7"/>
  <c r="AT43" i="7"/>
  <c r="AT44" i="7"/>
  <c r="V29" i="7"/>
  <c r="V30" i="7"/>
  <c r="V31" i="7"/>
  <c r="V32" i="7"/>
  <c r="V33" i="7"/>
  <c r="V34" i="7"/>
  <c r="V36" i="7"/>
  <c r="V37" i="7"/>
  <c r="V38" i="7"/>
  <c r="V40" i="7"/>
  <c r="V41" i="7"/>
  <c r="V42" i="7"/>
  <c r="V43" i="7"/>
  <c r="V44" i="7"/>
  <c r="R45" i="7"/>
  <c r="U45" i="7"/>
  <c r="R35" i="7"/>
  <c r="R39" i="7" s="1"/>
  <c r="R46" i="7" s="1"/>
  <c r="U35" i="7"/>
  <c r="U39" i="7" s="1"/>
  <c r="U46" i="7" s="1"/>
  <c r="O45" i="7"/>
  <c r="O28" i="7"/>
  <c r="V28" i="7" s="1"/>
  <c r="I28" i="7"/>
  <c r="CD29" i="7"/>
  <c r="CD30" i="7"/>
  <c r="CD31" i="7"/>
  <c r="CD32" i="7"/>
  <c r="CD33" i="7"/>
  <c r="CD34" i="7"/>
  <c r="CD36" i="7"/>
  <c r="CD37" i="7"/>
  <c r="CD38" i="7"/>
  <c r="CD40" i="7"/>
  <c r="CD41" i="7"/>
  <c r="CD42" i="7"/>
  <c r="CD43" i="7"/>
  <c r="CD44" i="7"/>
  <c r="BW45" i="7"/>
  <c r="BW35" i="7"/>
  <c r="CD35" i="7" s="1"/>
  <c r="BW28" i="7"/>
  <c r="BR29" i="7"/>
  <c r="BR30" i="7"/>
  <c r="BR31" i="7"/>
  <c r="BR32" i="7"/>
  <c r="BR33" i="7"/>
  <c r="BR34" i="7"/>
  <c r="BR36" i="7"/>
  <c r="BR37" i="7"/>
  <c r="BR38" i="7"/>
  <c r="BR40" i="7"/>
  <c r="BR41" i="7"/>
  <c r="BR42" i="7"/>
  <c r="BR43" i="7"/>
  <c r="BR44" i="7"/>
  <c r="BN45" i="7"/>
  <c r="BQ45" i="7"/>
  <c r="BK45" i="7"/>
  <c r="BK28" i="7"/>
  <c r="BK39" i="7" s="1"/>
  <c r="BF29" i="7"/>
  <c r="BF30" i="7"/>
  <c r="BF31" i="7"/>
  <c r="BF32" i="7"/>
  <c r="BF33" i="7"/>
  <c r="BF34" i="7"/>
  <c r="BF37" i="7"/>
  <c r="BF38" i="7"/>
  <c r="BF40" i="7"/>
  <c r="BF41" i="7"/>
  <c r="BF42" i="7"/>
  <c r="BF43" i="7"/>
  <c r="BF44" i="7"/>
  <c r="BB45" i="7"/>
  <c r="BE45" i="7"/>
  <c r="AY45" i="7"/>
  <c r="AY35" i="7"/>
  <c r="BF35" i="7" s="1"/>
  <c r="AY28" i="7"/>
  <c r="I45" i="7"/>
  <c r="CO45" i="7" s="1"/>
  <c r="I35" i="7"/>
  <c r="C45" i="7"/>
  <c r="C35" i="7"/>
  <c r="C28" i="7"/>
  <c r="J29" i="7"/>
  <c r="J30" i="7"/>
  <c r="J31" i="7"/>
  <c r="J32" i="7"/>
  <c r="CP32" i="7" s="1"/>
  <c r="J33" i="7"/>
  <c r="J34" i="7"/>
  <c r="J36" i="7"/>
  <c r="J37" i="7"/>
  <c r="J38" i="7"/>
  <c r="J40" i="7"/>
  <c r="J41" i="7"/>
  <c r="J42" i="7"/>
  <c r="CP42" i="7" s="1"/>
  <c r="J43" i="7"/>
  <c r="J44" i="7"/>
  <c r="BW24" i="7"/>
  <c r="CD23" i="7"/>
  <c r="CD22" i="7"/>
  <c r="CD21" i="7"/>
  <c r="CD20" i="7"/>
  <c r="CD19" i="7"/>
  <c r="CD18" i="7"/>
  <c r="CD17" i="7"/>
  <c r="CD15" i="7"/>
  <c r="CD14" i="7"/>
  <c r="CD13" i="7"/>
  <c r="CD12" i="7"/>
  <c r="CD11" i="7"/>
  <c r="CD10" i="7"/>
  <c r="CD8" i="7"/>
  <c r="CD7" i="7"/>
  <c r="BK24" i="7"/>
  <c r="BR23" i="7"/>
  <c r="BR22" i="7"/>
  <c r="BR21" i="7"/>
  <c r="BR20" i="7"/>
  <c r="BR19" i="7"/>
  <c r="BR18" i="7"/>
  <c r="BR17" i="7"/>
  <c r="BR15" i="7"/>
  <c r="BR14" i="7"/>
  <c r="BR13" i="7"/>
  <c r="BR12" i="7"/>
  <c r="BR11" i="7"/>
  <c r="BR10" i="7"/>
  <c r="BR8" i="7"/>
  <c r="BR7" i="7"/>
  <c r="AY24" i="7"/>
  <c r="BF23" i="7"/>
  <c r="BF22" i="7"/>
  <c r="BF21" i="7"/>
  <c r="BF20" i="7"/>
  <c r="BF19" i="7"/>
  <c r="BF18" i="7"/>
  <c r="BF17" i="7"/>
  <c r="AY16" i="7"/>
  <c r="BF15" i="7"/>
  <c r="BF14" i="7"/>
  <c r="BF13" i="7"/>
  <c r="BF12" i="7"/>
  <c r="BF11" i="7"/>
  <c r="BF10" i="7"/>
  <c r="BF8" i="7"/>
  <c r="BF7" i="7"/>
  <c r="AM24" i="7"/>
  <c r="AT23" i="7"/>
  <c r="AT22" i="7"/>
  <c r="AT21" i="7"/>
  <c r="AT20" i="7"/>
  <c r="AT19" i="7"/>
  <c r="AT18" i="7"/>
  <c r="AT17" i="7"/>
  <c r="AM16" i="7"/>
  <c r="AT15" i="7"/>
  <c r="AT14" i="7"/>
  <c r="AT13" i="7"/>
  <c r="AT12" i="7"/>
  <c r="AT11" i="7"/>
  <c r="AT10" i="7"/>
  <c r="AT8" i="7"/>
  <c r="AT7" i="7"/>
  <c r="O24" i="7"/>
  <c r="V23" i="7"/>
  <c r="V22" i="7"/>
  <c r="V21" i="7"/>
  <c r="V20" i="7"/>
  <c r="V19" i="7"/>
  <c r="V18" i="7"/>
  <c r="V17" i="7"/>
  <c r="O16" i="7"/>
  <c r="O25" i="7" s="1"/>
  <c r="V15" i="7"/>
  <c r="V14" i="7"/>
  <c r="V13" i="7"/>
  <c r="V12" i="7"/>
  <c r="V11" i="7"/>
  <c r="V10" i="7"/>
  <c r="V8" i="7"/>
  <c r="V7" i="7"/>
  <c r="I24" i="7"/>
  <c r="F24" i="7"/>
  <c r="J23" i="7"/>
  <c r="CP23" i="7" s="1"/>
  <c r="J22" i="7"/>
  <c r="J21" i="7"/>
  <c r="J20" i="7"/>
  <c r="J19" i="7"/>
  <c r="J18" i="7"/>
  <c r="J17" i="7"/>
  <c r="I16" i="7"/>
  <c r="CO16" i="7" s="1"/>
  <c r="C16" i="7"/>
  <c r="J15" i="7"/>
  <c r="J14" i="7"/>
  <c r="J13" i="7"/>
  <c r="J12" i="7"/>
  <c r="J11" i="7"/>
  <c r="J10" i="7"/>
  <c r="J8" i="7"/>
  <c r="J7" i="7"/>
  <c r="CP7" i="7" s="1"/>
  <c r="AY25" i="7"/>
  <c r="BF45" i="7"/>
  <c r="AP39" i="7"/>
  <c r="AP46" i="7" s="1"/>
  <c r="C39" i="7"/>
  <c r="BF16" i="7"/>
  <c r="E59" i="38" l="1"/>
  <c r="L34" i="33"/>
  <c r="Q33" i="54"/>
  <c r="Q35" i="54" s="1"/>
  <c r="AK33" i="54"/>
  <c r="AK35" i="54" s="1"/>
  <c r="C32" i="54"/>
  <c r="J26" i="54"/>
  <c r="I33" i="54"/>
  <c r="I35" i="54" s="1"/>
  <c r="AN33" i="54"/>
  <c r="AN35" i="54" s="1"/>
  <c r="L20" i="54"/>
  <c r="J34" i="54"/>
  <c r="AC33" i="54"/>
  <c r="AC35" i="54" s="1"/>
  <c r="AF32" i="54"/>
  <c r="AF33" i="54" s="1"/>
  <c r="AF35" i="54" s="1"/>
  <c r="N58" i="19"/>
  <c r="D70" i="19"/>
  <c r="K70" i="19" s="1"/>
  <c r="J57" i="19"/>
  <c r="K52" i="33"/>
  <c r="G35" i="33"/>
  <c r="CA46" i="7"/>
  <c r="CQ18" i="7"/>
  <c r="BB39" i="7"/>
  <c r="CE25" i="7"/>
  <c r="I61" i="33"/>
  <c r="I70" i="33" s="1"/>
  <c r="S33" i="54"/>
  <c r="S35" i="54" s="1"/>
  <c r="K34" i="54"/>
  <c r="AH19" i="54"/>
  <c r="CC46" i="7"/>
  <c r="CR12" i="7"/>
  <c r="V24" i="7"/>
  <c r="AT24" i="7"/>
  <c r="AE25" i="7"/>
  <c r="BC25" i="7"/>
  <c r="BO39" i="7"/>
  <c r="BO46" i="7" s="1"/>
  <c r="CK45" i="7"/>
  <c r="P25" i="7"/>
  <c r="J34" i="19"/>
  <c r="H35" i="19"/>
  <c r="H38" i="19" s="1"/>
  <c r="H35" i="33"/>
  <c r="L69" i="33"/>
  <c r="V32" i="54"/>
  <c r="CR30" i="7"/>
  <c r="C11" i="48"/>
  <c r="CR17" i="7"/>
  <c r="CP38" i="7"/>
  <c r="BB46" i="7"/>
  <c r="V45" i="7"/>
  <c r="AS39" i="7"/>
  <c r="AS46" i="7" s="1"/>
  <c r="G46" i="7"/>
  <c r="CM46" i="7" s="1"/>
  <c r="CR22" i="7"/>
  <c r="M58" i="19"/>
  <c r="J8" i="33"/>
  <c r="I35" i="33"/>
  <c r="J34" i="33"/>
  <c r="W32" i="54"/>
  <c r="CP30" i="7"/>
  <c r="BW25" i="7"/>
  <c r="CO28" i="7"/>
  <c r="CQ36" i="7"/>
  <c r="BN25" i="7"/>
  <c r="CR21" i="7"/>
  <c r="CR33" i="7"/>
  <c r="AI32" i="54"/>
  <c r="BG24" i="7"/>
  <c r="CE45" i="7"/>
  <c r="CP14" i="7"/>
  <c r="CP22" i="7"/>
  <c r="CP43" i="7"/>
  <c r="CP33" i="7"/>
  <c r="CQ22" i="7"/>
  <c r="CQ13" i="7"/>
  <c r="V16" i="7"/>
  <c r="CR20" i="7"/>
  <c r="CR10" i="7"/>
  <c r="E47" i="33"/>
  <c r="E61" i="33" s="1"/>
  <c r="E70" i="33" s="1"/>
  <c r="R33" i="54"/>
  <c r="R35" i="54" s="1"/>
  <c r="AB25" i="7"/>
  <c r="CQ21" i="7"/>
  <c r="CR44" i="7"/>
  <c r="CR34" i="7"/>
  <c r="BW39" i="7"/>
  <c r="BW46" i="7" s="1"/>
  <c r="CD24" i="7"/>
  <c r="W28" i="7"/>
  <c r="Q25" i="7"/>
  <c r="X25" i="7" s="1"/>
  <c r="CI24" i="7"/>
  <c r="BG28" i="7"/>
  <c r="CP29" i="7"/>
  <c r="AM39" i="7"/>
  <c r="AM46" i="7" s="1"/>
  <c r="CJ24" i="7"/>
  <c r="AO25" i="7"/>
  <c r="AV25" i="7" s="1"/>
  <c r="CQ31" i="7"/>
  <c r="CP31" i="7"/>
  <c r="CI28" i="7"/>
  <c r="BR28" i="7"/>
  <c r="BL25" i="7"/>
  <c r="BS25" i="7" s="1"/>
  <c r="BS24" i="7"/>
  <c r="CI16" i="7"/>
  <c r="CK16" i="7"/>
  <c r="CR8" i="7"/>
  <c r="D25" i="7"/>
  <c r="CJ16" i="7"/>
  <c r="AH25" i="7"/>
  <c r="BR16" i="7"/>
  <c r="CP10" i="7"/>
  <c r="CP17" i="7"/>
  <c r="F25" i="7"/>
  <c r="CL24" i="7"/>
  <c r="CP41" i="7"/>
  <c r="BF28" i="7"/>
  <c r="BN39" i="7"/>
  <c r="BN46" i="7" s="1"/>
  <c r="CQ20" i="7"/>
  <c r="CQ11" i="7"/>
  <c r="CQ43" i="7"/>
  <c r="CQ34" i="7"/>
  <c r="CM16" i="7"/>
  <c r="CL28" i="7"/>
  <c r="BS28" i="7"/>
  <c r="CQ8" i="7"/>
  <c r="CR18" i="7"/>
  <c r="CR42" i="7"/>
  <c r="CR32" i="7"/>
  <c r="CM35" i="7"/>
  <c r="CR9" i="7"/>
  <c r="K34" i="19"/>
  <c r="N34" i="19" s="1"/>
  <c r="N48" i="19"/>
  <c r="M53" i="19"/>
  <c r="N53" i="19"/>
  <c r="N56" i="19"/>
  <c r="M56" i="19"/>
  <c r="K34" i="33"/>
  <c r="T33" i="54"/>
  <c r="T35" i="54" s="1"/>
  <c r="L34" i="54"/>
  <c r="CQ35" i="7"/>
  <c r="CJ45" i="7"/>
  <c r="U32" i="54"/>
  <c r="CP11" i="7"/>
  <c r="CP18" i="7"/>
  <c r="CO24" i="7"/>
  <c r="CP40" i="7"/>
  <c r="AG39" i="7"/>
  <c r="AG46" i="7" s="1"/>
  <c r="AU16" i="7"/>
  <c r="CQ19" i="7"/>
  <c r="CQ10" i="7"/>
  <c r="CQ42" i="7"/>
  <c r="CQ33" i="7"/>
  <c r="R25" i="7"/>
  <c r="CL16" i="7"/>
  <c r="AG25" i="7"/>
  <c r="AI24" i="7"/>
  <c r="L16" i="7"/>
  <c r="CN16" i="7"/>
  <c r="CR31" i="7"/>
  <c r="CL35" i="7"/>
  <c r="D23" i="38"/>
  <c r="J47" i="33"/>
  <c r="M48" i="19"/>
  <c r="N51" i="19"/>
  <c r="M51" i="19"/>
  <c r="AG26" i="54"/>
  <c r="J28" i="7"/>
  <c r="V25" i="7"/>
  <c r="BG46" i="7"/>
  <c r="CQ41" i="7"/>
  <c r="CQ32" i="7"/>
  <c r="AS25" i="7"/>
  <c r="BB25" i="7"/>
  <c r="BZ25" i="7"/>
  <c r="CD25" i="7" s="1"/>
  <c r="BZ39" i="7"/>
  <c r="BZ46" i="7" s="1"/>
  <c r="CD46" i="7" s="1"/>
  <c r="CR7" i="7"/>
  <c r="CR15" i="7"/>
  <c r="E25" i="7"/>
  <c r="CK24" i="7"/>
  <c r="CR40" i="7"/>
  <c r="L35" i="7"/>
  <c r="CR35" i="7" s="1"/>
  <c r="E23" i="38"/>
  <c r="N59" i="19"/>
  <c r="N33" i="54"/>
  <c r="N35" i="54" s="1"/>
  <c r="I39" i="7"/>
  <c r="CO35" i="7"/>
  <c r="CQ45" i="7"/>
  <c r="CM28" i="7"/>
  <c r="CR19" i="7"/>
  <c r="M34" i="19"/>
  <c r="CP19" i="7"/>
  <c r="J35" i="7"/>
  <c r="CP13" i="7"/>
  <c r="CP20" i="7"/>
  <c r="AM25" i="7"/>
  <c r="AT25" i="7" s="1"/>
  <c r="CP37" i="7"/>
  <c r="W25" i="7"/>
  <c r="CQ17" i="7"/>
  <c r="CQ40" i="7"/>
  <c r="BG16" i="7"/>
  <c r="BQ39" i="7"/>
  <c r="BR39" i="7" s="1"/>
  <c r="CR23" i="7"/>
  <c r="CR14" i="7"/>
  <c r="CR38" i="7"/>
  <c r="CR29" i="7"/>
  <c r="L45" i="7"/>
  <c r="CR45" i="7" s="1"/>
  <c r="CN45" i="7"/>
  <c r="M54" i="19"/>
  <c r="N54" i="19"/>
  <c r="N65" i="19"/>
  <c r="AQ33" i="54"/>
  <c r="AQ35" i="54" s="1"/>
  <c r="BG39" i="7"/>
  <c r="F46" i="7"/>
  <c r="CR43" i="7"/>
  <c r="CP12" i="7"/>
  <c r="I25" i="7"/>
  <c r="BF25" i="7"/>
  <c r="CP21" i="7"/>
  <c r="BF24" i="7"/>
  <c r="BR24" i="7"/>
  <c r="CP36" i="7"/>
  <c r="CI35" i="7"/>
  <c r="BR45" i="7"/>
  <c r="CQ7" i="7"/>
  <c r="CQ15" i="7"/>
  <c r="CQ38" i="7"/>
  <c r="CQ30" i="7"/>
  <c r="CR13" i="7"/>
  <c r="CR37" i="7"/>
  <c r="E39" i="7"/>
  <c r="CK28" i="7"/>
  <c r="CM45" i="7"/>
  <c r="BS16" i="7"/>
  <c r="J25" i="19"/>
  <c r="M49" i="19"/>
  <c r="N49" i="19"/>
  <c r="M57" i="19"/>
  <c r="N57" i="19"/>
  <c r="F35" i="33"/>
  <c r="CP8" i="7"/>
  <c r="CQ44" i="7"/>
  <c r="C46" i="7"/>
  <c r="CP15" i="7"/>
  <c r="CP44" i="7"/>
  <c r="CP34" i="7"/>
  <c r="J45" i="7"/>
  <c r="CP45" i="7" s="1"/>
  <c r="CI45" i="7"/>
  <c r="CD28" i="7"/>
  <c r="CQ23" i="7"/>
  <c r="CQ14" i="7"/>
  <c r="CM39" i="7"/>
  <c r="CQ37" i="7"/>
  <c r="CQ29" i="7"/>
  <c r="AI25" i="7"/>
  <c r="CR11" i="7"/>
  <c r="G25" i="7"/>
  <c r="CM25" i="7" s="1"/>
  <c r="CM24" i="7"/>
  <c r="CR36" i="7"/>
  <c r="CL45" i="7"/>
  <c r="N55" i="19"/>
  <c r="G70" i="33"/>
  <c r="M50" i="19"/>
  <c r="N50" i="19"/>
  <c r="D55" i="38"/>
  <c r="D59" i="38" s="1"/>
  <c r="AH32" i="54"/>
  <c r="E32" i="54"/>
  <c r="E33" i="54" s="1"/>
  <c r="E35" i="54" s="1"/>
  <c r="M66" i="19"/>
  <c r="N66" i="19"/>
  <c r="N64" i="19"/>
  <c r="M71" i="19"/>
  <c r="N71" i="19"/>
  <c r="AI28" i="7"/>
  <c r="CJ28" i="7"/>
  <c r="AI39" i="7"/>
  <c r="AT19" i="54"/>
  <c r="AT33" i="54" s="1"/>
  <c r="AT35" i="54" s="1"/>
  <c r="Z32" i="54"/>
  <c r="Z33" i="54" s="1"/>
  <c r="AA33" i="54"/>
  <c r="AA35" i="54" s="1"/>
  <c r="AI19" i="54"/>
  <c r="AI33" i="54" s="1"/>
  <c r="AI35" i="54" s="1"/>
  <c r="P33" i="54"/>
  <c r="P35" i="54" s="1"/>
  <c r="O33" i="54"/>
  <c r="O35" i="54" s="1"/>
  <c r="C37" i="48"/>
  <c r="F37" i="48"/>
  <c r="L19" i="54"/>
  <c r="K19" i="54"/>
  <c r="G33" i="54"/>
  <c r="G35" i="54" s="1"/>
  <c r="F33" i="54"/>
  <c r="F35" i="54" s="1"/>
  <c r="J20" i="54"/>
  <c r="J32" i="54" s="1"/>
  <c r="D35" i="38"/>
  <c r="L47" i="19"/>
  <c r="K25" i="19"/>
  <c r="F47" i="19"/>
  <c r="F61" i="19" s="1"/>
  <c r="F70" i="19" s="1"/>
  <c r="F73" i="19" s="1"/>
  <c r="I35" i="19"/>
  <c r="I38" i="19" s="1"/>
  <c r="C47" i="19"/>
  <c r="C61" i="19" s="1"/>
  <c r="C70" i="19" s="1"/>
  <c r="J64" i="19"/>
  <c r="M64" i="19" s="1"/>
  <c r="K69" i="19"/>
  <c r="K47" i="19"/>
  <c r="G35" i="19"/>
  <c r="G38" i="19" s="1"/>
  <c r="G74" i="19" s="1"/>
  <c r="L69" i="19"/>
  <c r="F35" i="19"/>
  <c r="F38" i="19" s="1"/>
  <c r="D35" i="19"/>
  <c r="L64" i="33"/>
  <c r="J61" i="33"/>
  <c r="J17" i="51"/>
  <c r="K17" i="51"/>
  <c r="K61" i="33"/>
  <c r="K47" i="33"/>
  <c r="C70" i="33"/>
  <c r="F70" i="33"/>
  <c r="BY46" i="7"/>
  <c r="CF46" i="7" s="1"/>
  <c r="CE28" i="7"/>
  <c r="BY25" i="7"/>
  <c r="CF25" i="7" s="1"/>
  <c r="BL39" i="7"/>
  <c r="BK46" i="7"/>
  <c r="BK25" i="7"/>
  <c r="BR25" i="7" s="1"/>
  <c r="BM25" i="7"/>
  <c r="BT25" i="7" s="1"/>
  <c r="BA39" i="7"/>
  <c r="AZ25" i="7"/>
  <c r="BG25" i="7" s="1"/>
  <c r="AN39" i="7"/>
  <c r="AU39" i="7" s="1"/>
  <c r="AO39" i="7"/>
  <c r="AT46" i="7"/>
  <c r="AN25" i="7"/>
  <c r="AU25" i="7" s="1"/>
  <c r="AC39" i="7"/>
  <c r="AJ39" i="7" s="1"/>
  <c r="AB46" i="7"/>
  <c r="AC25" i="7"/>
  <c r="AJ25" i="7" s="1"/>
  <c r="AJ16" i="7"/>
  <c r="AH16" i="7"/>
  <c r="W39" i="7"/>
  <c r="P46" i="7"/>
  <c r="W46" i="7" s="1"/>
  <c r="O39" i="7"/>
  <c r="O46" i="7" s="1"/>
  <c r="V46" i="7" s="1"/>
  <c r="Q39" i="7"/>
  <c r="L28" i="7"/>
  <c r="D39" i="7"/>
  <c r="H39" i="7"/>
  <c r="CN39" i="7" s="1"/>
  <c r="H25" i="7"/>
  <c r="K24" i="7"/>
  <c r="CQ24" i="7" s="1"/>
  <c r="J24" i="7"/>
  <c r="J16" i="7"/>
  <c r="K16" i="7"/>
  <c r="D37" i="48"/>
  <c r="F11" i="48"/>
  <c r="F54" i="48" s="1"/>
  <c r="D11" i="48"/>
  <c r="C93" i="48"/>
  <c r="AT39" i="7"/>
  <c r="C25" i="7"/>
  <c r="J39" i="7"/>
  <c r="V35" i="7"/>
  <c r="AY39" i="7"/>
  <c r="CE39" i="7"/>
  <c r="BX46" i="7"/>
  <c r="CE46" i="7" s="1"/>
  <c r="AH28" i="7"/>
  <c r="AA39" i="7"/>
  <c r="D73" i="19"/>
  <c r="K73" i="19" s="1"/>
  <c r="H61" i="33"/>
  <c r="H70" i="33" s="1"/>
  <c r="BQ46" i="7"/>
  <c r="J7" i="33"/>
  <c r="C25" i="33"/>
  <c r="L24" i="7"/>
  <c r="CR24" i="7" s="1"/>
  <c r="BA25" i="7"/>
  <c r="BH25" i="7" s="1"/>
  <c r="BM46" i="7"/>
  <c r="BT46" i="7" s="1"/>
  <c r="BT39" i="7"/>
  <c r="K61" i="19"/>
  <c r="N61" i="19" s="1"/>
  <c r="E70" i="19"/>
  <c r="D25" i="33"/>
  <c r="L52" i="19"/>
  <c r="I69" i="19"/>
  <c r="J52" i="33"/>
  <c r="J64" i="33"/>
  <c r="U10" i="54"/>
  <c r="U19" i="54" s="1"/>
  <c r="AR19" i="54"/>
  <c r="AR33" i="54" s="1"/>
  <c r="AR35" i="54" s="1"/>
  <c r="J12" i="54"/>
  <c r="C19" i="54"/>
  <c r="K69" i="33"/>
  <c r="K64" i="33"/>
  <c r="D33" i="54"/>
  <c r="D35" i="54" s="1"/>
  <c r="K32" i="54"/>
  <c r="BT28" i="7"/>
  <c r="AG19" i="54"/>
  <c r="H33" i="54"/>
  <c r="H35" i="54" s="1"/>
  <c r="W19" i="54"/>
  <c r="AG20" i="54"/>
  <c r="AG32" i="54" s="1"/>
  <c r="AG9" i="54"/>
  <c r="K20" i="54"/>
  <c r="V19" i="54"/>
  <c r="U33" i="54" l="1"/>
  <c r="U35" i="54" s="1"/>
  <c r="C54" i="48"/>
  <c r="C69" i="48" s="1"/>
  <c r="L32" i="54"/>
  <c r="AH33" i="54"/>
  <c r="AH35" i="54" s="1"/>
  <c r="N47" i="19"/>
  <c r="J47" i="19"/>
  <c r="M47" i="19" s="1"/>
  <c r="L47" i="33"/>
  <c r="CO25" i="7"/>
  <c r="V39" i="7"/>
  <c r="CP28" i="7"/>
  <c r="CQ16" i="7"/>
  <c r="CP16" i="7"/>
  <c r="CJ25" i="7"/>
  <c r="K25" i="7"/>
  <c r="CQ25" i="7" s="1"/>
  <c r="CD39" i="7"/>
  <c r="CR16" i="7"/>
  <c r="CL46" i="7"/>
  <c r="CP24" i="7"/>
  <c r="L7" i="33"/>
  <c r="N7" i="33"/>
  <c r="AN46" i="7"/>
  <c r="AU46" i="7" s="1"/>
  <c r="CQ28" i="7"/>
  <c r="CK25" i="7"/>
  <c r="CR28" i="7"/>
  <c r="J25" i="7"/>
  <c r="CP25" i="7" s="1"/>
  <c r="CI25" i="7"/>
  <c r="L25" i="7"/>
  <c r="CR25" i="7" s="1"/>
  <c r="CN25" i="7"/>
  <c r="E46" i="7"/>
  <c r="CK39" i="7"/>
  <c r="CP35" i="7"/>
  <c r="I46" i="7"/>
  <c r="CO39" i="7"/>
  <c r="M52" i="19"/>
  <c r="N52" i="19"/>
  <c r="CI39" i="7"/>
  <c r="CL39" i="7"/>
  <c r="CL25" i="7"/>
  <c r="D54" i="48"/>
  <c r="D69" i="48" s="1"/>
  <c r="Z35" i="54"/>
  <c r="W33" i="54"/>
  <c r="W35" i="54" s="1"/>
  <c r="V33" i="54"/>
  <c r="N69" i="19"/>
  <c r="CJ39" i="7"/>
  <c r="AI46" i="7"/>
  <c r="K35" i="19"/>
  <c r="J61" i="19"/>
  <c r="M61" i="19" s="1"/>
  <c r="E35" i="19"/>
  <c r="L25" i="19"/>
  <c r="D38" i="19"/>
  <c r="D74" i="19" s="1"/>
  <c r="L70" i="33"/>
  <c r="L61" i="33"/>
  <c r="J70" i="33"/>
  <c r="E25" i="33"/>
  <c r="BR46" i="7"/>
  <c r="BS39" i="7"/>
  <c r="BL46" i="7"/>
  <c r="BS46" i="7" s="1"/>
  <c r="BH39" i="7"/>
  <c r="BA46" i="7"/>
  <c r="BH46" i="7" s="1"/>
  <c r="AV39" i="7"/>
  <c r="AO46" i="7"/>
  <c r="AV46" i="7" s="1"/>
  <c r="AC46" i="7"/>
  <c r="AJ46" i="7" s="1"/>
  <c r="Q46" i="7"/>
  <c r="X46" i="7" s="1"/>
  <c r="X39" i="7"/>
  <c r="D46" i="7"/>
  <c r="K46" i="7" s="1"/>
  <c r="K39" i="7"/>
  <c r="L39" i="7"/>
  <c r="H46" i="7"/>
  <c r="J19" i="54"/>
  <c r="J33" i="54" s="1"/>
  <c r="J35" i="54" s="1"/>
  <c r="C33" i="54"/>
  <c r="K33" i="54"/>
  <c r="K35" i="54" s="1"/>
  <c r="C35" i="19"/>
  <c r="J35" i="19" s="1"/>
  <c r="E73" i="19"/>
  <c r="L73" i="19" s="1"/>
  <c r="L70" i="19"/>
  <c r="N70" i="19" s="1"/>
  <c r="AG33" i="54"/>
  <c r="AG35" i="54" s="1"/>
  <c r="K25" i="33"/>
  <c r="D35" i="33"/>
  <c r="K35" i="33" s="1"/>
  <c r="J25" i="33"/>
  <c r="C35" i="33"/>
  <c r="J35" i="33" s="1"/>
  <c r="C73" i="19"/>
  <c r="BF39" i="7"/>
  <c r="AY46" i="7"/>
  <c r="BF46" i="7" s="1"/>
  <c r="L33" i="54"/>
  <c r="L35" i="54" s="1"/>
  <c r="I70" i="19"/>
  <c r="I73" i="19" s="1"/>
  <c r="J69" i="19"/>
  <c r="M69" i="19" s="1"/>
  <c r="AA46" i="7"/>
  <c r="AH46" i="7" s="1"/>
  <c r="AH39" i="7"/>
  <c r="D70" i="33"/>
  <c r="K70" i="33" s="1"/>
  <c r="CJ46" i="7" l="1"/>
  <c r="CQ39" i="7"/>
  <c r="CP39" i="7"/>
  <c r="CQ46" i="7"/>
  <c r="CR39" i="7"/>
  <c r="L46" i="7"/>
  <c r="CR46" i="7" s="1"/>
  <c r="CN46" i="7"/>
  <c r="CK46" i="7"/>
  <c r="CI46" i="7"/>
  <c r="CO46" i="7"/>
  <c r="J46" i="7"/>
  <c r="CP46" i="7" s="1"/>
  <c r="C35" i="54"/>
  <c r="N73" i="19"/>
  <c r="N25" i="19"/>
  <c r="M25" i="19"/>
  <c r="L35" i="19"/>
  <c r="E38" i="19"/>
  <c r="K38" i="19"/>
  <c r="K74" i="19" s="1"/>
  <c r="L25" i="33"/>
  <c r="E35" i="33"/>
  <c r="L35" i="33" s="1"/>
  <c r="J73" i="19"/>
  <c r="M73" i="19" s="1"/>
  <c r="C38" i="19"/>
  <c r="J70" i="19"/>
  <c r="M70" i="19" s="1"/>
  <c r="J38" i="19" l="1"/>
  <c r="J74" i="19" s="1"/>
  <c r="C74" i="19"/>
  <c r="L38" i="19"/>
  <c r="E74" i="19"/>
  <c r="M38" i="19"/>
  <c r="N38" i="19"/>
  <c r="M35" i="19"/>
  <c r="N35" i="19"/>
  <c r="M76" i="19" l="1"/>
  <c r="L74" i="19"/>
</calcChain>
</file>

<file path=xl/sharedStrings.xml><?xml version="1.0" encoding="utf-8"?>
<sst xmlns="http://schemas.openxmlformats.org/spreadsheetml/2006/main" count="1857" uniqueCount="612">
  <si>
    <t>Összesen:</t>
  </si>
  <si>
    <t>Polgármesteri Hivatal</t>
  </si>
  <si>
    <t>ebből: - köztisztviselő</t>
  </si>
  <si>
    <t>Kiadások</t>
  </si>
  <si>
    <t>Személyi juttatások</t>
  </si>
  <si>
    <t>Munkaadókat terhelő járulékok és szociális hozzájárulási adó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</si>
  <si>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</si>
  <si>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</si>
  <si>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</si>
  <si>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</si>
  <si>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</si>
  <si>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</si>
  <si>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</si>
  <si>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</si>
  <si>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</si>
  <si>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</si>
  <si>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</si>
  <si>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</si>
  <si>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</si>
  <si>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</si>
  <si>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</si>
  <si>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</si>
  <si>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</si>
  <si>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</si>
  <si>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</si>
  <si>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</si>
  <si>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</si>
  <si>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</si>
  <si>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</si>
  <si>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</si>
  <si>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</si>
  <si>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-ebből építményadó</t>
  </si>
  <si>
    <t>-ebből telekadó</t>
  </si>
  <si>
    <t>-ebből iparűzési adó</t>
  </si>
  <si>
    <t>-ebből gépjárműadó</t>
  </si>
  <si>
    <t xml:space="preserve">Bevételek </t>
  </si>
  <si>
    <t>sorszám</t>
  </si>
  <si>
    <t>megnevezés</t>
  </si>
  <si>
    <t>megjegyzés</t>
  </si>
  <si>
    <t>Ellátottak pénzbeli juttatása</t>
  </si>
  <si>
    <t>Céltartalék</t>
  </si>
  <si>
    <t>Általános tartalék</t>
  </si>
  <si>
    <t>Tartalékok összesen:</t>
  </si>
  <si>
    <t>2.1</t>
  </si>
  <si>
    <t>2.2</t>
  </si>
  <si>
    <t>1.1</t>
  </si>
  <si>
    <t>1.2</t>
  </si>
  <si>
    <t>1.3</t>
  </si>
  <si>
    <t>1.4</t>
  </si>
  <si>
    <t>1.5</t>
  </si>
  <si>
    <t>2.3</t>
  </si>
  <si>
    <t xml:space="preserve">Budakeszi Város Önkormányzat </t>
  </si>
  <si>
    <t>Budakeszi Bölcsőde közalkalmazott</t>
  </si>
  <si>
    <t>Szivárvány Óvoda közalkalmazott</t>
  </si>
  <si>
    <t>Erkel Ferenc Művelődési Központ közalkalmazott</t>
  </si>
  <si>
    <t>-ebből idegenforgalmi adó</t>
  </si>
  <si>
    <t>Mindösszesen:</t>
  </si>
  <si>
    <t>-mezőőr</t>
  </si>
  <si>
    <t>-védőnők</t>
  </si>
  <si>
    <t xml:space="preserve">-polgármester (különleges jogállású) 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</si>
  <si>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</si>
  <si>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</si>
  <si>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</si>
  <si>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</si>
  <si>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</si>
  <si>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</si>
  <si>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</si>
  <si>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</si>
  <si>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</si>
  <si>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</si>
  <si>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</si>
  <si>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</si>
  <si>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</si>
  <si>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</si>
  <si>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</si>
  <si>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</si>
  <si>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</si>
  <si>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</si>
  <si>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</si>
  <si>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</si>
  <si>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</si>
  <si>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</si>
  <si>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</si>
  <si>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</si>
  <si>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</si>
  <si>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</si>
  <si>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</si>
  <si>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</si>
  <si>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</si>
  <si>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</si>
  <si>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</si>
  <si>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</si>
  <si>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</si>
  <si>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</si>
  <si>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</si>
  <si>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</si>
  <si>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</si>
  <si>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</si>
  <si>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</si>
  <si>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</si>
  <si>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</si>
  <si>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</si>
  <si>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</si>
  <si>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</si>
  <si>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ssz.</t>
  </si>
  <si>
    <t>adatok eFt-ban</t>
  </si>
  <si>
    <t>Felhalmozási célú támogatások áll.házt. belülről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</si>
  <si>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</si>
  <si>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</si>
  <si>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</si>
  <si>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</si>
  <si>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</si>
  <si>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</si>
  <si>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</si>
  <si>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</si>
  <si>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</si>
  <si>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</si>
  <si>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</si>
  <si>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</si>
  <si>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</si>
  <si>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</si>
  <si>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</si>
  <si>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Likviditási célú hitelek kölcsönök felvétele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</si>
  <si>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</si>
  <si>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</si>
  <si>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</si>
  <si>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</si>
  <si>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</si>
  <si>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</si>
  <si>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</si>
  <si>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</si>
  <si>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</si>
  <si>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</si>
  <si>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</si>
  <si>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</si>
  <si>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</si>
  <si>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</si>
  <si>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</si>
  <si>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</si>
  <si>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</si>
  <si>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</si>
  <si>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</si>
  <si>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</si>
  <si>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</si>
  <si>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</si>
  <si>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</si>
  <si>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</si>
  <si>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Hitelek törlesztése</t>
  </si>
  <si>
    <t>Befektetési célú értékpapírok vásárlása</t>
  </si>
  <si>
    <t>Pénzügyi lizing kiadásai</t>
  </si>
  <si>
    <t>FELHALMOZÁSI CÉLÚ FINANSZÍROZÁSI KIADÁSOK ÖSSZESEN:</t>
  </si>
  <si>
    <t>Maradvány igénybevétele B8131</t>
  </si>
  <si>
    <t>Működési bevételek B4</t>
  </si>
  <si>
    <t>Működési célú támogatások államháztartáson belülről B1</t>
  </si>
  <si>
    <t>Nagy Gáspár Városi Könyvtár közalkalmazott</t>
  </si>
  <si>
    <t xml:space="preserve">A rehab.foglalkoztatott létszám,illetve a közmunkában foglalkoztatott létszám tájékoztató adat!! </t>
  </si>
  <si>
    <t>Közmunkában foglalkoztatott (tájékoztató adat)</t>
  </si>
  <si>
    <t>Mosolyvár Bölcsőde</t>
  </si>
  <si>
    <t>Városi rendezvények keret</t>
  </si>
  <si>
    <t>Polgármesteri keret</t>
  </si>
  <si>
    <t>-ebből BKV-val szembeni per pertárgyértékére és kamatai</t>
  </si>
  <si>
    <t>-ebből Lakásfenntartási alap</t>
  </si>
  <si>
    <t>-ebből Lakossági járdaépítési alap</t>
  </si>
  <si>
    <t>Költségvetési egyenleg</t>
  </si>
  <si>
    <r>
      <t>ebből:  Működési bevételek és kiadások  egyenlege</t>
    </r>
    <r>
      <rPr>
        <i/>
        <sz val="8"/>
        <color indexed="8"/>
        <rFont val="Calibri"/>
        <family val="2"/>
        <charset val="238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</si>
  <si>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indexed="8"/>
        <rFont val="Calibri"/>
        <family val="2"/>
        <charset val="238"/>
      </rPr>
      <t>[Bevételek (6.+8.) - Kiadások(2.)]</t>
    </r>
  </si>
  <si>
    <t>Fejlesztési céltartalék</t>
  </si>
  <si>
    <t>2/1.oldal</t>
  </si>
  <si>
    <t>2/2.oldal</t>
  </si>
  <si>
    <t>3.1</t>
  </si>
  <si>
    <t>Köztemetés</t>
  </si>
  <si>
    <t>Budakeszi Város Önkormányzatának  közvetett támogatásai</t>
  </si>
  <si>
    <t>Intézmények egyéb sajátos bevételeiből</t>
  </si>
  <si>
    <t>Budakeszi Önkormányzat bevételeiből</t>
  </si>
  <si>
    <t>Építményadóból</t>
  </si>
  <si>
    <t>Telekadóból</t>
  </si>
  <si>
    <t>Átengedett központi adóból</t>
  </si>
  <si>
    <t>Gépjármüadóból</t>
  </si>
  <si>
    <t>részesedések összege Ft-ban</t>
  </si>
  <si>
    <t>Fővárosi Vízművek ZRT</t>
  </si>
  <si>
    <t>BVV KFT</t>
  </si>
  <si>
    <t/>
  </si>
  <si>
    <t>01</t>
  </si>
  <si>
    <t>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</si>
  <si>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</si>
  <si>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</si>
  <si>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</si>
  <si>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</si>
  <si>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</si>
  <si>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</si>
  <si>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</si>
  <si>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06</t>
  </si>
  <si>
    <t>Bevételek                                           (+)</t>
  </si>
  <si>
    <t>07</t>
  </si>
  <si>
    <t>Kiadások                                            (-)</t>
  </si>
  <si>
    <t>Pénzkészlet tárgyidőszak végén</t>
  </si>
  <si>
    <t>08</t>
  </si>
  <si>
    <t>09</t>
  </si>
  <si>
    <t>10</t>
  </si>
  <si>
    <t>11</t>
  </si>
  <si>
    <t>12</t>
  </si>
  <si>
    <t>Pénzkészlet összesen (08+09+10+11) (12=05+06-07)</t>
  </si>
  <si>
    <t>ESZKÖZÖK</t>
  </si>
  <si>
    <t>előző évi költségvetési beszámoló záró adatai</t>
  </si>
  <si>
    <t>auditálási eltérések                                              (+-)</t>
  </si>
  <si>
    <t>előző évi auditált egyszerűsített beszámoló záró adatai</t>
  </si>
  <si>
    <t>tárgyévi  költségvetési   beszámoló</t>
  </si>
  <si>
    <t>tárgyévi auditált egyszerűsített beszámoló záró adatai</t>
  </si>
  <si>
    <t>A</t>
  </si>
  <si>
    <t>B</t>
  </si>
  <si>
    <t>FORRÁSOK</t>
  </si>
  <si>
    <t>D</t>
  </si>
  <si>
    <t>E</t>
  </si>
  <si>
    <t>adatok  ezer Ft-ban</t>
  </si>
  <si>
    <t>Vállalkozási tevékenység működési célú bevételei</t>
  </si>
  <si>
    <t>Vállalkozási tevékenység felhalmozási célú bevételei</t>
  </si>
  <si>
    <t>Vállalkozási maradványban figyelembe vehető finanszírozási bevételek</t>
  </si>
  <si>
    <t>Vállalkozási tevékenység működési célú kiadásai</t>
  </si>
  <si>
    <t>Vállalkozási  tevékenység működési célú kiadásai</t>
  </si>
  <si>
    <t>Vállalkozási tevékenység felhalmozási célú kiadásai</t>
  </si>
  <si>
    <t>Vállalkozási maradványban figyelembe vehető finanszírozási kiadások</t>
  </si>
  <si>
    <t>B.</t>
  </si>
  <si>
    <t>Vállalkozási tevékenység szakfeladaton elszámolt kiadásai (4+5+-6)</t>
  </si>
  <si>
    <t>C.</t>
  </si>
  <si>
    <t>Vállalkozási tevékenység pénzforgalmi maradványa (A-B)</t>
  </si>
  <si>
    <t>Vállalkozási tevékenységet terhelő értékcsökkenési leírás</t>
  </si>
  <si>
    <t xml:space="preserve">Alaptevékenység ellátására felhasznált és felhasználni tervezett vállalkozási pénzmaradvány </t>
  </si>
  <si>
    <t>Pénzforgalmi maradványt jogszabály alapján módosító egyéb tétel</t>
  </si>
  <si>
    <t>D.</t>
  </si>
  <si>
    <t>Vállalkozási tevékenység módosított pénzforgalmi vállalkozási maradványa                   (C-7-8+9)</t>
  </si>
  <si>
    <t>E.</t>
  </si>
  <si>
    <t>Vállalkozási tevékenységet terhelő befizetési kötelezettség</t>
  </si>
  <si>
    <t>F.</t>
  </si>
  <si>
    <t>Vállalkozási tartalékba helyezhető összeg                    (C-8-9-E)</t>
  </si>
  <si>
    <t>adatok eter Ft-ban</t>
  </si>
  <si>
    <t>Bruttó</t>
  </si>
  <si>
    <t xml:space="preserve">Könyv szerinti </t>
  </si>
  <si>
    <t xml:space="preserve">Becsült </t>
  </si>
  <si>
    <t>állományi érték</t>
  </si>
  <si>
    <t xml:space="preserve">A </t>
  </si>
  <si>
    <t>C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</si>
  <si>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</si>
  <si>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</si>
  <si>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</si>
  <si>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</si>
  <si>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</si>
  <si>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</si>
  <si>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</si>
  <si>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</si>
  <si>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</si>
  <si>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</si>
  <si>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</si>
  <si>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</si>
  <si>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</si>
  <si>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</si>
  <si>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</si>
  <si>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</si>
  <si>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</si>
  <si>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</si>
  <si>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</si>
  <si>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</si>
  <si>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</si>
  <si>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</si>
  <si>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</si>
  <si>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</si>
  <si>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</si>
  <si>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</si>
  <si>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</si>
  <si>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</si>
  <si>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</si>
  <si>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</si>
  <si>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</si>
  <si>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</si>
  <si>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</si>
  <si>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</si>
  <si>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</si>
  <si>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</si>
  <si>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</si>
  <si>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</si>
  <si>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</si>
  <si>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</si>
  <si>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</si>
  <si>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</si>
  <si>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</si>
  <si>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</si>
  <si>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</si>
  <si>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</si>
  <si>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</si>
  <si>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</si>
  <si>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</si>
  <si>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</si>
  <si>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</si>
  <si>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</si>
  <si>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</si>
  <si>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</si>
  <si>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</si>
  <si>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</si>
  <si>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</si>
  <si>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</si>
  <si>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</si>
  <si>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</si>
  <si>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</si>
  <si>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</si>
  <si>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</si>
  <si>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</si>
  <si>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</si>
  <si>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</si>
  <si>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</si>
  <si>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</si>
  <si>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</si>
  <si>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</si>
  <si>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</si>
  <si>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</si>
  <si>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</si>
  <si>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</si>
  <si>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</si>
  <si>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</si>
  <si>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</si>
  <si>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</si>
  <si>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</si>
  <si>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</si>
  <si>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</si>
  <si>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</si>
  <si>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</si>
  <si>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</si>
  <si>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</si>
  <si>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</si>
  <si>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</si>
  <si>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</si>
  <si>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</si>
  <si>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</si>
  <si>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</si>
  <si>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</si>
  <si>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</si>
  <si>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</si>
  <si>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</si>
  <si>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</si>
  <si>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</si>
  <si>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</si>
  <si>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</si>
  <si>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</si>
  <si>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</si>
  <si>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</si>
  <si>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</si>
  <si>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59.</t>
  </si>
  <si>
    <t>E) EGYÉB SAJÁTOS ESZKÖZOLDALI ELSZÁMOLÁSOK (58+59)</t>
  </si>
  <si>
    <t>60.</t>
  </si>
  <si>
    <t>F) AKTÍV IDŐBELI ELHATÁROLÁSOK</t>
  </si>
  <si>
    <t>ESZKÖZÖK ÖSSZESEN  (45+48+53+57+60+61)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</si>
  <si>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</si>
  <si>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</si>
  <si>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</si>
  <si>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</si>
  <si>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</si>
  <si>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</si>
  <si>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</si>
  <si>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</si>
  <si>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</si>
  <si>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</si>
  <si>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</si>
  <si>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</si>
  <si>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I)EGYÉB SAJÁTOS FORRÁSOLDALI ELSZÁMOLÁSOK</t>
  </si>
  <si>
    <t>J) PASSZÍV IDŐBELI ELHATÁROLÁSOK</t>
  </si>
  <si>
    <t>FORRÁSOK ÖSSZESEN  (07+11+12+13)</t>
  </si>
  <si>
    <t>1.2. Nemzetgazdasági szempontból kiemelt jelentőségű ingatlanok és kapcsolódó  vagyoni értékű jogok</t>
  </si>
  <si>
    <t>5.2. Nemzetgazdasági szempontból kiemelt jelentőségű tárgyi eszközök  értékhelyesbítése</t>
  </si>
  <si>
    <t>pénzforgalmi adatok eFt-ban</t>
  </si>
  <si>
    <t>Működési célú tám. államháztartáson belülrőlB1</t>
  </si>
  <si>
    <t>Működési célú tám. államháztartáson belülről</t>
  </si>
  <si>
    <t>Működési célú támogatások áll.házt. kívülről</t>
  </si>
  <si>
    <t>Működési célú tám. államháztartáson kívülről</t>
  </si>
  <si>
    <t>A tétel megnevezése</t>
  </si>
  <si>
    <t>Előző év</t>
  </si>
  <si>
    <t>Audit módosítás</t>
  </si>
  <si>
    <t>Auditált beszámoló</t>
  </si>
  <si>
    <r>
      <t>A. Nemzeti Vagyonba tartozó Befektetett eszközök</t>
    </r>
    <r>
      <rPr>
        <sz val="8"/>
        <color indexed="8"/>
        <rFont val="Calibri"/>
        <family val="2"/>
        <charset val="238"/>
      </rPr>
      <t xml:space="preserve"> </t>
    </r>
  </si>
  <si>
    <t>I.   Immateriális javak</t>
  </si>
  <si>
    <t>II.  Tárgyi eszközök</t>
  </si>
  <si>
    <t>III. Befektetett pénzügyi eszközök</t>
  </si>
  <si>
    <t>B. Nemzeti Vagyonba tartozó Forgóeszközök</t>
  </si>
  <si>
    <t>C. Pénzeszközök</t>
  </si>
  <si>
    <t>V. Idegen pénzeszközök</t>
  </si>
  <si>
    <t>D.  Követelések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</si>
  <si>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</si>
  <si>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</si>
  <si>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</si>
  <si>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indexed="8"/>
        <rFont val="Calibri"/>
        <family val="2"/>
        <charset val="238"/>
      </rPr>
      <t xml:space="preserve"> </t>
    </r>
  </si>
  <si>
    <t>I. Nemzeti vagyon változása</t>
  </si>
  <si>
    <t>III. Egyéb eszközök induláskor értéke és vált.</t>
  </si>
  <si>
    <r>
      <t>H. Kötelezettségek</t>
    </r>
    <r>
      <rPr>
        <sz val="8"/>
        <color indexed="8"/>
        <rFont val="Calibri"/>
        <family val="2"/>
        <charset val="238"/>
      </rPr>
      <t xml:space="preserve"> </t>
    </r>
  </si>
  <si>
    <t>II. Költségvetési évet követő esedékes köt.</t>
  </si>
  <si>
    <t>K. Passzív időbeli elhatárolások</t>
  </si>
  <si>
    <r>
      <t>FORRÁSOK (PASSZÍVÁK) ÖSSZESEN</t>
    </r>
    <r>
      <rPr>
        <sz val="8"/>
        <color indexed="8"/>
        <rFont val="Calibri"/>
        <family val="2"/>
        <charset val="238"/>
      </rPr>
      <t xml:space="preserve"> </t>
    </r>
  </si>
  <si>
    <t>#</t>
  </si>
  <si>
    <t>I        Tevékenység nettó eredményszemléletű bevétele (=01+02+03) (04=01+02+03)</t>
  </si>
  <si>
    <t>II        Aktivált saját teljesítmények értéke (=±04+05) (07=±05+06)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</si>
  <si>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</si>
  <si>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</si>
  <si>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</si>
  <si>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</si>
  <si>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</si>
  <si>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</si>
  <si>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</si>
  <si>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</si>
  <si>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</si>
  <si>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</si>
  <si>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</si>
  <si>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</si>
  <si>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</si>
  <si>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</si>
  <si>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</si>
  <si>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</si>
  <si>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</si>
  <si>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</si>
  <si>
    <t>adatok e Ft-ban</t>
  </si>
  <si>
    <t>2.14</t>
  </si>
  <si>
    <t>-ebből lekötött bankbetétek megszüntetése</t>
  </si>
  <si>
    <t>- lekötött bankbetétek megszüntetése</t>
  </si>
  <si>
    <t>-ebből működési célú támogatások állam háztartáson belülre</t>
  </si>
  <si>
    <t>1.53</t>
  </si>
  <si>
    <t>-ebből előző évi elszámolások</t>
  </si>
  <si>
    <t>-ebből ÁH belüli előlegek visszafizetése</t>
  </si>
  <si>
    <t>- ebből irányítószervi támogatás</t>
  </si>
  <si>
    <t>- ebből pénzeszközök lekötött betétként elhelyezése</t>
  </si>
  <si>
    <t>-ebből egyéb fejezeti kezelésű támogatások</t>
  </si>
  <si>
    <t>BVV támogatása</t>
  </si>
  <si>
    <t xml:space="preserve">                - építéshatósági köztisztviselő</t>
  </si>
  <si>
    <t xml:space="preserve">                 - munka törvénykönyv hatálya alá tartozó</t>
  </si>
  <si>
    <t>ÁH belüli előlegek visszafizetése</t>
  </si>
  <si>
    <t>zárszámadás</t>
  </si>
  <si>
    <t>Államháztartáson belüli megelőlegezések</t>
  </si>
  <si>
    <t xml:space="preserve">zárszámadás </t>
  </si>
  <si>
    <t xml:space="preserve">  5. melléklet  zárszámadás</t>
  </si>
  <si>
    <t>I. Egyéb sajátos forrásoldali elszámolások</t>
  </si>
  <si>
    <t>- ebből finanszírozás</t>
  </si>
  <si>
    <t>Pénzkészlet tárgyidőszak elején
- Forintban vezetett költségvetési pénzforgalmi számlák egyenlege (Előirányzat-felhasználási keretszámlák egyenlege)</t>
  </si>
  <si>
    <t>Pénzkészlet tárgyidőszak elején összesen (01+02+03+04)</t>
  </si>
  <si>
    <t>Audit módosítás után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</si>
  <si>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</si>
  <si>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</si>
  <si>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</si>
  <si>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</si>
  <si>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</si>
  <si>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</si>
  <si>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</si>
  <si>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</si>
  <si>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</si>
  <si>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-ebből egyéb közhatalmi bevételek</t>
  </si>
  <si>
    <t xml:space="preserve">Pitypang Sport Óvoda közalkalmazott </t>
  </si>
  <si>
    <t>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</si>
  <si>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</si>
  <si>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</si>
  <si>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</si>
  <si>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</si>
  <si>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</si>
  <si>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</si>
  <si>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</si>
  <si>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</si>
  <si>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Szivárvány Óvoda</t>
  </si>
  <si>
    <t>Pitypang Sport Óvoda</t>
  </si>
  <si>
    <t>Nagy Gáspár Városi Könyvtár</t>
  </si>
  <si>
    <t>Erkel Ferenc Művelődési Központ</t>
  </si>
  <si>
    <t>Budakeszi Város Önkormányzata</t>
  </si>
  <si>
    <t>IV Koncesszióba, vagyonkezelésbe adott eszközök</t>
  </si>
  <si>
    <t>VEKOP-5.3.2-15-2016-00032 - előleg. Megvalósítás 2018</t>
  </si>
  <si>
    <t>Fejlesztési célú hitelek,kölcsönök felvétele</t>
  </si>
  <si>
    <t>Iparűzési adóból ( 600 eFt alatti iparűzési adóalap alatt )</t>
  </si>
  <si>
    <t>Teljesítés eredeti előirányzahoz viszonyítva</t>
  </si>
  <si>
    <t>Teljesítés módosított előirányzahoz viszonyítva</t>
  </si>
  <si>
    <t>Teljesítés eredeti előirányzahoz viszonyítva
(eFt)</t>
  </si>
  <si>
    <t>Teljesítés módosított előirányzahoz viszonyítva (eFt)</t>
  </si>
  <si>
    <t>Működési bevételek mindösszesen</t>
  </si>
  <si>
    <t>Működési kiadások mindösszesen</t>
  </si>
  <si>
    <t>Felhalmozási bevételek mindösszesen:</t>
  </si>
  <si>
    <t>Felhalmozási kiadások mindösszesen:</t>
  </si>
  <si>
    <t>Budakeszi Város Önkormányzatának és intézményeinek  2018. évi beszámolója összevont bevételek és kiadások kiemelt előirányzatonként</t>
  </si>
  <si>
    <t>2018. év  zárszámadás 1.melléklet 1/1.bevételek</t>
  </si>
  <si>
    <t>2018.eredeti ei. Kötelező feladat</t>
  </si>
  <si>
    <t>2018.év mód.ei. Kötelező feladat</t>
  </si>
  <si>
    <t>2018.év teljesítés kötelező feladat</t>
  </si>
  <si>
    <t>2018.eredeti ei. önként váll.feladat</t>
  </si>
  <si>
    <t>2018.év mód.ei. önként váll.feladat</t>
  </si>
  <si>
    <t>2018.év teljesítés önként váll. Feladat</t>
  </si>
  <si>
    <t>2018.eredeti ei. állami feladat</t>
  </si>
  <si>
    <t>2018.eredeti ei. összesen</t>
  </si>
  <si>
    <t>2018.év mód.ei. összesen</t>
  </si>
  <si>
    <t>2018.év teljesítés  összesen:</t>
  </si>
  <si>
    <t>2018. év  zárszámadás 1.melléklet                 1/2 kiadások</t>
  </si>
  <si>
    <t xml:space="preserve">Budakeszi Város Önkormányzatának beszámolója 2018. évi bevételei kiadásai kiemelt előirányzatonként </t>
  </si>
  <si>
    <t>2018. év zárszámadás 2.melléklet    2/1. bevételek</t>
  </si>
  <si>
    <t>2018. év zárszámadás 2.melléklet  2/2.kiadások</t>
  </si>
  <si>
    <t>Budakeszi Polgármesteri Hivatal 2018. évi beszámolója      bevételek kiadások kiemelt előirányzatonként</t>
  </si>
  <si>
    <t>Budakeszi Bölcsőde 2018.évi beszámolója                                                   bevételek kiadások kiemelt előirányzatonként</t>
  </si>
  <si>
    <t>Mosolyvár Bölcsőde 2018.évi beszámolója                                                    bevételek kiadások kiemelt előirányzatonként</t>
  </si>
  <si>
    <t>Pitypang Óvoda 2018.évi beszámolója                                                    bevételek kiadások kiemelt előirányzatonként</t>
  </si>
  <si>
    <t>Szivárvány Óvoda 2018. évi beszámolója                                                    bevételek kiadások kiemelt előirányzatonként</t>
  </si>
  <si>
    <t>Erkel Ferenc Művelődési Ház 2018.évi beszámolója                                                  bevételek kiadások kiemelt előirányzatonként</t>
  </si>
  <si>
    <t>Nagy Gáspár Városi Könyvtár 2018.évi beszámolója                                                bevételek kiadások kiemelt előirányzatonként</t>
  </si>
  <si>
    <t>Budakeszi Város Önkormányzata 2018.év tartalékok részletezése</t>
  </si>
  <si>
    <t>Budakeszi Város Önkormányzat 2018. évi szociális ellátásainak részletezése</t>
  </si>
  <si>
    <t>2018.évi eredeti előirányzat</t>
  </si>
  <si>
    <t xml:space="preserve">2018.év módosított előirányzat </t>
  </si>
  <si>
    <t>2018. év teljesítés</t>
  </si>
  <si>
    <t>Budakeszi Város Önkormányzat és költségvetési  szervei  engedélyezett létszámkerete 2018. évben</t>
  </si>
  <si>
    <t>2018.eredeti előirányzat -létszám (fő)</t>
  </si>
  <si>
    <t>2018.év módosított előirányzat (fő)</t>
  </si>
  <si>
    <t>2018.év teljesítés  létszám (fő)</t>
  </si>
  <si>
    <t>Budakeszi Város Önkormányzatának 2018. évi működési célú pénzeszköz átadása államháztartáson kívülre,civil és egyéb szervezetek részére</t>
  </si>
  <si>
    <t>2018.eredeti ei. kötelező feladat</t>
  </si>
  <si>
    <t>2018.év mód.ei. kötelező feladat</t>
  </si>
  <si>
    <t>2018.év teljesítés köt. Feladat</t>
  </si>
  <si>
    <t>2018.eredeti ei.önként vállalt feladat</t>
  </si>
  <si>
    <t>2018.év mód.ei.önként vállalt feladat</t>
  </si>
  <si>
    <t>2018.lév   teljesítés  önként váll. Feladat</t>
  </si>
  <si>
    <t>2018.eredeti ei.állami feladat</t>
  </si>
  <si>
    <t>2018.eredeti ei.   összesen:</t>
  </si>
  <si>
    <t>2018.év mó.ei.  összesen</t>
  </si>
  <si>
    <t>2018. évben</t>
  </si>
  <si>
    <t>2018. évi eredeti előirányzat</t>
  </si>
  <si>
    <t>2018. évi tényadat</t>
  </si>
  <si>
    <t>zárszámadás 2018.</t>
  </si>
  <si>
    <t>Budakeszi Város Önkormányzat saját tulajdonú gazdálkodó szervezete működési támogatásának kimutatása 2018.év</t>
  </si>
  <si>
    <t>2018.eredeti előirányzat</t>
  </si>
  <si>
    <t>2018. módosított előirányzat</t>
  </si>
  <si>
    <t xml:space="preserve">Budakeszi Város Önkormányzat                                                                                                                                      2018. év tartós részesedések állománya </t>
  </si>
  <si>
    <t>Budakeszi Város Önkormányzata és intézményei  2018. évi  összesített pénzeszköz változása</t>
  </si>
  <si>
    <t>Budakeszi Város Önkormányzat összesített 2018.évi működési  bevételei és kiadásai - pénzforgalmi mérleg</t>
  </si>
  <si>
    <t>Budakeszi Város Önkormányzat összesített 2018. évi felhalmozási  bevételei és kiadásai - pénzforgalmi mérleg</t>
  </si>
  <si>
    <t>2018. eredeti ei. kötelező feladat</t>
  </si>
  <si>
    <t>2018.év mód.  ei.  kötelező feladat</t>
  </si>
  <si>
    <t>2018.eredeti ei. önként vállalt feladat</t>
  </si>
  <si>
    <t>2018.év mód.ei. önként vállalt feladat</t>
  </si>
  <si>
    <t>2018.eredeti ei.  állami feladat</t>
  </si>
  <si>
    <t>2018.eredeti előiányzat összesen:</t>
  </si>
  <si>
    <t>2018.év  módósított ei. összesen:</t>
  </si>
  <si>
    <t>2018.év teljesítés összesen:</t>
  </si>
  <si>
    <t>2018.lév teljesítés önként váll. Feladat</t>
  </si>
  <si>
    <t>2018. év  módósított ei. összesen:</t>
  </si>
  <si>
    <t>zárszámadás  2018.</t>
  </si>
  <si>
    <t xml:space="preserve">Budakeszi Város Önkormányzata és intézményei összesített egyszerűsített mérlege 2018. év </t>
  </si>
  <si>
    <t>2018.</t>
  </si>
  <si>
    <t>Budakeszi Város Önkormányzata és intézményei   2018. évi összesített maradvány kimutatása</t>
  </si>
  <si>
    <t>Budakeszi Város Önkormányzata és intézményei                                                                                                                               2018.évi összesített egyszerűsített vállalkozási maradvány kimutatása</t>
  </si>
  <si>
    <t>Budakeszi Város Önkormányzata és intézményei összesített vagyonkimutatása 2018. év</t>
  </si>
  <si>
    <t>Budakeszi Város Önkormányzat                                                                                                                           Uniós támogatásból finanszírozott programok 2018. évi bevételei és kiadásai</t>
  </si>
  <si>
    <t>2018. év bevétel</t>
  </si>
  <si>
    <t>2018.év kiadás</t>
  </si>
  <si>
    <t>-ebből TB alaptól átvett támogatások B16</t>
  </si>
  <si>
    <t>2018. eredeti előirányzat</t>
  </si>
  <si>
    <t>2018. év módosított előirányzat</t>
  </si>
  <si>
    <t>17</t>
  </si>
  <si>
    <t>E)        Alaptevékenység szabad maradványa (=A-D)</t>
  </si>
  <si>
    <t>Budakeszi Bölcsde</t>
  </si>
  <si>
    <t>adatok  Ft-ban</t>
  </si>
  <si>
    <t>-ebből Általános fejlesztési alap</t>
  </si>
  <si>
    <t>-ebből Útépítési alap</t>
  </si>
  <si>
    <t>-ebből Temetőfejlesztési alap</t>
  </si>
  <si>
    <t>-ebből Közbiztonsági, katasztrófavédelmi alap</t>
  </si>
  <si>
    <t>-ebből Környezetvédelmi  alap</t>
  </si>
  <si>
    <t>Iskolaorvos</t>
  </si>
  <si>
    <t>Bursa ösztöndij</t>
  </si>
  <si>
    <t>Prohászka Ottokár Gimnázium  támogatása</t>
  </si>
  <si>
    <t>Civil szervezetek támogatása</t>
  </si>
  <si>
    <t>BKV pénzeszközátadái megállapodás</t>
  </si>
  <si>
    <t>Határtalanul pályázat önrésze</t>
  </si>
  <si>
    <t>Budakeszi Katonai Hagyományőrző Egyesület támogatása</t>
  </si>
  <si>
    <t>Katolikus Egyház támogatása</t>
  </si>
  <si>
    <t xml:space="preserve">  3. melléklet  zárszámadás </t>
  </si>
  <si>
    <t xml:space="preserve">  4. melléklet  zárszámadás</t>
  </si>
  <si>
    <t xml:space="preserve"> 6. melléklet zárszámadás</t>
  </si>
  <si>
    <t xml:space="preserve"> 7. melléklet  zárszámadás</t>
  </si>
  <si>
    <t xml:space="preserve"> 8. melléklet zárszámadás</t>
  </si>
  <si>
    <t>9.melléklet zárszámadás</t>
  </si>
  <si>
    <t>2018.év zárszámadás  10. melléklet</t>
  </si>
  <si>
    <t>2018. zárszámadás    11. melléklet</t>
  </si>
  <si>
    <t xml:space="preserve">2018. év zárszámadás  12.melléklet </t>
  </si>
  <si>
    <t xml:space="preserve">2018.év zárszámadás 13.melléklet </t>
  </si>
  <si>
    <t>2018.év zárszámadás                                                                                         14. melléklet</t>
  </si>
  <si>
    <t>2018.év zárszámadás  15.melléklet</t>
  </si>
  <si>
    <t xml:space="preserve">2018. év zárszámadás       16. melléklet </t>
  </si>
  <si>
    <t>17.melléklet      zárszámadás</t>
  </si>
  <si>
    <t>2018.év zárszámadás  18/a melléklet</t>
  </si>
  <si>
    <t xml:space="preserve">2018.év zárszámadás 18/b.melléklet </t>
  </si>
  <si>
    <t>zárszámadás                                                         19/a melléklet</t>
  </si>
  <si>
    <t>zárszámadás                               20.melléklet</t>
  </si>
  <si>
    <t xml:space="preserve">  zárszámadás                                                                                     21.melléklet </t>
  </si>
  <si>
    <t>zárszámadás                                                                                                   22. melléklet</t>
  </si>
  <si>
    <t>zárszámadás                                                        23.melléklet</t>
  </si>
  <si>
    <t>Budakeszi Városfejlesztési és Városüzemeltetési Kft.</t>
  </si>
  <si>
    <t xml:space="preserve">Budakeszi Város Önkormányzata és intézményei összesített eredménykimutatása 2018. év </t>
  </si>
  <si>
    <t>2018.év</t>
  </si>
  <si>
    <t>19/b melléklet a ../2019(…) önkormányzati rendelethez</t>
  </si>
  <si>
    <t>7.1</t>
  </si>
  <si>
    <t>7.2</t>
  </si>
  <si>
    <t>7.3</t>
  </si>
  <si>
    <t>7.4</t>
  </si>
  <si>
    <t>7.5</t>
  </si>
  <si>
    <t>8.1</t>
  </si>
  <si>
    <t>8.2</t>
  </si>
  <si>
    <t>8.3</t>
  </si>
  <si>
    <t>FELHALMOZÁSI CÉLÚ KÖLTSÉGVETÉSI KIADÁSOK ÖSSZESEN:</t>
  </si>
  <si>
    <t>Belső finanszírozási bevételek</t>
  </si>
  <si>
    <t>KEHOP-5.2.9-16.1 - energetikai felújítás 2018-ban</t>
  </si>
  <si>
    <t>Családi támogatások</t>
  </si>
  <si>
    <t>Nem intézményi, települési támogatás kiadásai</t>
  </si>
  <si>
    <t xml:space="preserve">            létszámból rehab.foglalkoztatott</t>
  </si>
  <si>
    <t>Egyéb átadott pénzeszközök</t>
  </si>
  <si>
    <t>Budakeszi Szociális Szövetkezet</t>
  </si>
  <si>
    <t>VEKOP-6.1.1-15-PT1-2016-00113 Mosolyvár Bölcsőde fejl.</t>
  </si>
  <si>
    <t>VEKOP-6.1.1-15-PT1-2016-00115 Budakeszi Bölcsőde épületének felújítása - előleg</t>
  </si>
  <si>
    <t>Egyéb működési célú kiadások (tartalékkal együtt)</t>
  </si>
  <si>
    <t>III. Követeslés jellegű sajátos elszámolások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</si>
</sst>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"/>
    <numFmt numFmtId="166" formatCode="00"/>
    <numFmt numFmtId="167" formatCode="#,###__;\-#,###__"/>
    <numFmt numFmtId="168" formatCode="_-* #,##0\ _F_t_-;\-* #,##0\ _F_t_-;_-* &quot;-&quot;??\ _F_t_-;_-@_-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25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50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3" fontId="0" fillId="0" borderId="0" xfId="0" applyNumberForma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/>
    <xf numFmtId="49" fontId="10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3" fontId="10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11" fillId="0" borderId="0" xfId="0" applyFont="1"/>
    <xf numFmtId="3" fontId="12" fillId="0" borderId="0" xfId="0" applyNumberFormat="1" applyFont="1" applyBorder="1"/>
    <xf numFmtId="49" fontId="8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0" fillId="0" borderId="0" xfId="0" applyNumberFormat="1" applyFont="1" applyBorder="1" applyAlignment="1">
      <alignment wrapText="1"/>
    </xf>
    <xf numFmtId="3" fontId="10" fillId="0" borderId="0" xfId="0" applyNumberFormat="1" applyFont="1" applyBorder="1"/>
    <xf numFmtId="49" fontId="8" fillId="0" borderId="0" xfId="0" applyNumberFormat="1" applyFont="1" applyBorder="1" applyAlignment="1">
      <alignment wrapText="1"/>
    </xf>
    <xf numFmtId="3" fontId="8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11" fillId="0" borderId="0" xfId="0" applyNumberFormat="1" applyFont="1" applyBorder="1"/>
    <xf numFmtId="3" fontId="8" fillId="0" borderId="1" xfId="0" applyNumberFormat="1" applyFont="1" applyBorder="1"/>
    <xf numFmtId="0" fontId="8" fillId="0" borderId="0" xfId="0" applyFont="1" applyBorder="1" applyAlignment="1">
      <alignment horizontal="center" wrapText="1"/>
    </xf>
    <xf numFmtId="0" fontId="10" fillId="0" borderId="0" xfId="0" applyFont="1" applyFill="1" applyBorder="1"/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0" fillId="0" borderId="0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5" fillId="0" borderId="1" xfId="0" applyFont="1" applyBorder="1"/>
    <xf numFmtId="3" fontId="14" fillId="0" borderId="1" xfId="0" applyNumberFormat="1" applyFont="1" applyBorder="1"/>
    <xf numFmtId="3" fontId="15" fillId="0" borderId="1" xfId="0" applyNumberFormat="1" applyFont="1" applyBorder="1"/>
    <xf numFmtId="3" fontId="10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15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49" fontId="10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wrapText="1"/>
    </xf>
    <xf numFmtId="3" fontId="14" fillId="0" borderId="0" xfId="0" applyNumberFormat="1" applyFont="1" applyBorder="1"/>
    <xf numFmtId="0" fontId="15" fillId="0" borderId="0" xfId="0" applyFont="1" applyBorder="1" applyAlignment="1">
      <alignment wrapText="1"/>
    </xf>
    <xf numFmtId="3" fontId="15" fillId="0" borderId="0" xfId="0" applyNumberFormat="1" applyFont="1" applyBorder="1"/>
    <xf numFmtId="3" fontId="0" fillId="0" borderId="1" xfId="0" applyNumberFormat="1" applyFont="1" applyBorder="1"/>
    <xf numFmtId="0" fontId="8" fillId="0" borderId="1" xfId="0" applyFont="1" applyBorder="1" applyAlignment="1"/>
    <xf numFmtId="0" fontId="10" fillId="0" borderId="1" xfId="0" applyFont="1" applyBorder="1" applyAlignment="1"/>
    <xf numFmtId="2" fontId="8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14" fillId="0" borderId="1" xfId="0" applyNumberFormat="1" applyFont="1" applyBorder="1" applyAlignment="1"/>
    <xf numFmtId="3" fontId="7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10" fillId="0" borderId="7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Fill="1" applyBorder="1"/>
    <xf numFmtId="3" fontId="10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8" fillId="0" borderId="1" xfId="0" applyNumberFormat="1" applyFont="1" applyBorder="1"/>
    <xf numFmtId="16" fontId="8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4" fillId="0" borderId="1" xfId="0" applyFont="1" applyBorder="1"/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49" fontId="19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5" fillId="0" borderId="1" xfId="0" applyFont="1" applyBorder="1" applyAlignment="1"/>
    <xf numFmtId="3" fontId="15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4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17" fillId="0" borderId="0" xfId="0" applyFont="1" applyAlignment="1"/>
    <xf numFmtId="0" fontId="14" fillId="0" borderId="0" xfId="0" applyFont="1" applyAlignment="1"/>
    <xf numFmtId="1" fontId="8" fillId="0" borderId="7" xfId="0" applyNumberFormat="1" applyFont="1" applyBorder="1"/>
    <xf numFmtId="3" fontId="8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7" fillId="0" borderId="0" xfId="0" applyFont="1" applyAlignment="1">
      <alignment horizontal="center" vertical="center" wrapText="1"/>
    </xf>
    <xf numFmtId="0" fontId="0" fillId="0" borderId="0" xfId="0" applyAlignment="1"/>
    <xf numFmtId="49" fontId="8" fillId="0" borderId="0" xfId="0" applyNumberFormat="1" applyFont="1" applyBorder="1" applyAlignment="1">
      <alignment horizontal="center" vertical="center" textRotation="90" wrapText="1"/>
    </xf>
    <xf numFmtId="49" fontId="14" fillId="0" borderId="0" xfId="0" applyNumberFormat="1" applyFont="1" applyBorder="1" applyAlignment="1">
      <alignment horizontal="center" vertical="center" textRotation="90" wrapText="1"/>
    </xf>
    <xf numFmtId="2" fontId="0" fillId="0" borderId="0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right"/>
    </xf>
    <xf numFmtId="0" fontId="15" fillId="0" borderId="0" xfId="0" applyFont="1" applyBorder="1"/>
    <xf numFmtId="165" fontId="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/>
    <xf numFmtId="0" fontId="14" fillId="0" borderId="0" xfId="0" applyFont="1" applyBorder="1"/>
    <xf numFmtId="0" fontId="9" fillId="0" borderId="0" xfId="0" applyFont="1" applyAlignment="1">
      <alignment horizontal="left" vertical="center"/>
    </xf>
    <xf numFmtId="0" fontId="4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2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right"/>
    </xf>
    <xf numFmtId="0" fontId="14" fillId="0" borderId="1" xfId="0" applyFont="1" applyBorder="1" applyAlignment="1"/>
    <xf numFmtId="0" fontId="20" fillId="0" borderId="0" xfId="0" applyFont="1"/>
    <xf numFmtId="0" fontId="25" fillId="0" borderId="0" xfId="6" applyFill="1" applyProtection="1"/>
    <xf numFmtId="0" fontId="26" fillId="0" borderId="0" xfId="6" applyFont="1" applyFill="1" applyProtection="1"/>
    <xf numFmtId="0" fontId="29" fillId="0" borderId="0" xfId="5" applyFill="1" applyAlignment="1" applyProtection="1">
      <alignment vertical="center" wrapText="1"/>
    </xf>
    <xf numFmtId="0" fontId="32" fillId="0" borderId="8" xfId="6" applyFont="1" applyFill="1" applyBorder="1" applyAlignment="1" applyProtection="1">
      <alignment horizontal="center" vertical="center" wrapText="1"/>
    </xf>
    <xf numFmtId="0" fontId="32" fillId="0" borderId="9" xfId="6" applyFont="1" applyFill="1" applyBorder="1" applyAlignment="1" applyProtection="1">
      <alignment horizontal="center" vertical="center" wrapText="1"/>
    </xf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vertical="center" wrapText="1"/>
    </xf>
    <xf numFmtId="166" fontId="34" fillId="0" borderId="12" xfId="5" applyNumberFormat="1" applyFont="1" applyFill="1" applyBorder="1" applyAlignment="1" applyProtection="1">
      <alignment horizontal="center" vertical="center"/>
    </xf>
    <xf numFmtId="167" fontId="35" fillId="0" borderId="12" xfId="6" applyNumberFormat="1" applyFont="1" applyFill="1" applyBorder="1" applyAlignment="1" applyProtection="1">
      <alignment horizontal="right" vertical="center" wrapText="1"/>
      <protection locked="0"/>
    </xf>
    <xf numFmtId="167" fontId="35" fillId="0" borderId="13" xfId="6" applyNumberFormat="1" applyFont="1" applyFill="1" applyBorder="1" applyAlignment="1" applyProtection="1">
      <alignment horizontal="right" vertical="center" wrapText="1"/>
      <protection locked="0"/>
    </xf>
    <xf numFmtId="0" fontId="33" fillId="0" borderId="14" xfId="6" applyFont="1" applyFill="1" applyBorder="1" applyAlignment="1" applyProtection="1">
      <alignment vertical="center" wrapText="1"/>
    </xf>
    <xf numFmtId="166" fontId="34" fillId="0" borderId="1" xfId="5" applyNumberFormat="1" applyFont="1" applyFill="1" applyBorder="1" applyAlignment="1" applyProtection="1">
      <alignment horizontal="center" vertical="center"/>
    </xf>
    <xf numFmtId="167" fontId="35" fillId="0" borderId="1" xfId="6" applyNumberFormat="1" applyFont="1" applyFill="1" applyBorder="1" applyAlignment="1" applyProtection="1">
      <alignment horizontal="right" vertical="center" wrapText="1"/>
    </xf>
    <xf numFmtId="167" fontId="35" fillId="0" borderId="15" xfId="6" applyNumberFormat="1" applyFont="1" applyFill="1" applyBorder="1" applyAlignment="1" applyProtection="1">
      <alignment horizontal="right" vertical="center" wrapText="1"/>
    </xf>
    <xf numFmtId="0" fontId="27" fillId="0" borderId="14" xfId="6" applyFont="1" applyFill="1" applyBorder="1" applyAlignment="1" applyProtection="1">
      <alignment horizontal="left" vertical="center" wrapText="1" indent="1"/>
    </xf>
    <xf numFmtId="167" fontId="36" fillId="0" borderId="1" xfId="6" applyNumberFormat="1" applyFont="1" applyFill="1" applyBorder="1" applyAlignment="1" applyProtection="1">
      <alignment horizontal="right" vertical="center" wrapText="1"/>
      <protection locked="0"/>
    </xf>
    <xf numFmtId="167" fontId="36" fillId="0" borderId="15" xfId="6" applyNumberFormat="1" applyFont="1" applyFill="1" applyBorder="1" applyAlignment="1" applyProtection="1">
      <alignment horizontal="right" vertical="center" wrapText="1"/>
      <protection locked="0"/>
    </xf>
    <xf numFmtId="167" fontId="27" fillId="0" borderId="1" xfId="6" applyNumberFormat="1" applyFont="1" applyFill="1" applyBorder="1" applyAlignment="1" applyProtection="1">
      <alignment horizontal="right" vertical="center" wrapText="1"/>
      <protection locked="0"/>
    </xf>
    <xf numFmtId="167" fontId="27" fillId="0" borderId="15" xfId="6" applyNumberFormat="1" applyFont="1" applyFill="1" applyBorder="1" applyAlignment="1" applyProtection="1">
      <alignment horizontal="right" vertical="center" wrapText="1"/>
      <protection locked="0"/>
    </xf>
    <xf numFmtId="167" fontId="27" fillId="0" borderId="1" xfId="6" applyNumberFormat="1" applyFont="1" applyFill="1" applyBorder="1" applyAlignment="1" applyProtection="1">
      <alignment horizontal="right" vertical="center" wrapText="1"/>
    </xf>
    <xf numFmtId="167" fontId="27" fillId="0" borderId="15" xfId="6" applyNumberFormat="1" applyFont="1" applyFill="1" applyBorder="1" applyAlignment="1" applyProtection="1">
      <alignment horizontal="right" vertical="center" wrapText="1"/>
    </xf>
    <xf numFmtId="0" fontId="33" fillId="0" borderId="8" xfId="6" applyFont="1" applyFill="1" applyBorder="1" applyAlignment="1" applyProtection="1">
      <alignment vertical="center" wrapText="1"/>
    </xf>
    <xf numFmtId="166" fontId="34" fillId="0" borderId="9" xfId="5" applyNumberFormat="1" applyFont="1" applyFill="1" applyBorder="1" applyAlignment="1" applyProtection="1">
      <alignment horizontal="center" vertical="center"/>
    </xf>
    <xf numFmtId="167" fontId="35" fillId="0" borderId="9" xfId="6" applyNumberFormat="1" applyFont="1" applyFill="1" applyBorder="1" applyAlignment="1" applyProtection="1">
      <alignment horizontal="right" vertical="center" wrapText="1"/>
    </xf>
    <xf numFmtId="167" fontId="35" fillId="0" borderId="10" xfId="6" applyNumberFormat="1" applyFont="1" applyFill="1" applyBorder="1" applyAlignment="1" applyProtection="1">
      <alignment horizontal="right" vertical="center" wrapText="1"/>
    </xf>
    <xf numFmtId="49" fontId="40" fillId="0" borderId="8" xfId="5" applyNumberFormat="1" applyFont="1" applyFill="1" applyBorder="1" applyAlignment="1" applyProtection="1">
      <alignment horizontal="center" vertical="center" wrapText="1"/>
    </xf>
    <xf numFmtId="49" fontId="40" fillId="0" borderId="9" xfId="5" applyNumberFormat="1" applyFont="1" applyFill="1" applyBorder="1" applyAlignment="1" applyProtection="1">
      <alignment horizontal="center" vertical="center"/>
    </xf>
    <xf numFmtId="166" fontId="34" fillId="0" borderId="6" xfId="5" applyNumberFormat="1" applyFont="1" applyFill="1" applyBorder="1" applyAlignment="1" applyProtection="1">
      <alignment horizontal="center" vertical="center"/>
    </xf>
    <xf numFmtId="0" fontId="40" fillId="0" borderId="8" xfId="5" applyFont="1" applyFill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/>
    </xf>
    <xf numFmtId="167" fontId="33" fillId="0" borderId="1" xfId="6" applyNumberFormat="1" applyFont="1" applyFill="1" applyBorder="1" applyAlignment="1" applyProtection="1">
      <alignment horizontal="right" vertical="center" wrapText="1"/>
    </xf>
    <xf numFmtId="0" fontId="14" fillId="0" borderId="0" xfId="0" applyFont="1" applyBorder="1" applyAlignment="1"/>
    <xf numFmtId="3" fontId="14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 wrapText="1"/>
    </xf>
    <xf numFmtId="168" fontId="42" fillId="0" borderId="1" xfId="1" applyNumberFormat="1" applyFont="1" applyBorder="1" applyAlignment="1">
      <alignment horizontal="center" vertical="center"/>
    </xf>
    <xf numFmtId="14" fontId="42" fillId="0" borderId="1" xfId="1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168" fontId="42" fillId="0" borderId="1" xfId="1" applyNumberFormat="1" applyFont="1" applyBorder="1" applyAlignment="1">
      <alignment horizontal="right" vertical="center"/>
    </xf>
    <xf numFmtId="0" fontId="43" fillId="0" borderId="1" xfId="0" applyFont="1" applyBorder="1" applyAlignment="1">
      <alignment vertical="center"/>
    </xf>
    <xf numFmtId="168" fontId="43" fillId="0" borderId="1" xfId="1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42" fillId="0" borderId="1" xfId="1" applyNumberFormat="1" applyFont="1" applyBorder="1" applyAlignment="1">
      <alignment horizontal="right" vertical="center"/>
    </xf>
    <xf numFmtId="1" fontId="4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3" fontId="8" fillId="0" borderId="1" xfId="0" applyNumberFormat="1" applyFont="1" applyFill="1" applyBorder="1"/>
    <xf numFmtId="49" fontId="5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1" fillId="0" borderId="1" xfId="0" applyFont="1" applyBorder="1"/>
    <xf numFmtId="0" fontId="8" fillId="0" borderId="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textRotation="90" wrapText="1"/>
    </xf>
    <xf numFmtId="3" fontId="0" fillId="0" borderId="0" xfId="0" applyNumberFormat="1" applyBorder="1"/>
    <xf numFmtId="0" fontId="0" fillId="0" borderId="0" xfId="0" applyBorder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7" fillId="0" borderId="23" xfId="6" applyFont="1" applyFill="1" applyBorder="1" applyAlignment="1" applyProtection="1">
      <alignment horizontal="center" vertical="center" wrapText="1"/>
    </xf>
    <xf numFmtId="3" fontId="0" fillId="0" borderId="3" xfId="0" applyNumberFormat="1" applyBorder="1" applyAlignment="1">
      <alignment horizontal="center"/>
    </xf>
    <xf numFmtId="168" fontId="10" fillId="0" borderId="1" xfId="1" applyNumberFormat="1" applyFont="1" applyBorder="1" applyAlignment="1">
      <alignment horizontal="center" vertical="center"/>
    </xf>
    <xf numFmtId="0" fontId="46" fillId="0" borderId="0" xfId="0" applyFont="1"/>
    <xf numFmtId="0" fontId="47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3" fontId="11" fillId="0" borderId="0" xfId="0" applyNumberFormat="1" applyFont="1"/>
    <xf numFmtId="3" fontId="12" fillId="0" borderId="0" xfId="0" applyNumberFormat="1" applyFont="1"/>
    <xf numFmtId="49" fontId="15" fillId="0" borderId="1" xfId="0" applyNumberFormat="1" applyFont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horizontal="right"/>
    </xf>
    <xf numFmtId="0" fontId="49" fillId="0" borderId="25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10" fontId="50" fillId="0" borderId="26" xfId="9" applyNumberFormat="1" applyFont="1" applyBorder="1" applyAlignment="1">
      <alignment horizontal="center" vertical="center" wrapText="1"/>
    </xf>
    <xf numFmtId="10" fontId="50" fillId="0" borderId="28" xfId="9" applyNumberFormat="1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top" wrapText="1"/>
    </xf>
    <xf numFmtId="168" fontId="0" fillId="0" borderId="0" xfId="0" applyNumberFormat="1" applyBorder="1"/>
    <xf numFmtId="0" fontId="9" fillId="0" borderId="1" xfId="0" applyFont="1" applyBorder="1" applyAlignment="1">
      <alignment horizontal="left"/>
    </xf>
    <xf numFmtId="3" fontId="46" fillId="0" borderId="1" xfId="0" applyNumberFormat="1" applyFont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10" fillId="0" borderId="1" xfId="0" applyNumberFormat="1" applyFont="1" applyBorder="1" applyAlignment="1"/>
    <xf numFmtId="3" fontId="8" fillId="0" borderId="1" xfId="0" applyNumberFormat="1" applyFont="1" applyBorder="1" applyAlignment="1"/>
    <xf numFmtId="0" fontId="10" fillId="0" borderId="0" xfId="0" applyFont="1" applyAlignment="1">
      <alignment horizontal="center" vertical="center" wrapText="1"/>
    </xf>
    <xf numFmtId="3" fontId="10" fillId="0" borderId="1" xfId="0" applyNumberFormat="1" applyFont="1" applyBorder="1" applyAlignment="1"/>
    <xf numFmtId="3" fontId="47" fillId="0" borderId="1" xfId="0" applyNumberFormat="1" applyFont="1" applyBorder="1" applyAlignment="1">
      <alignment horizontal="right" vertical="center" wrapText="1"/>
    </xf>
    <xf numFmtId="3" fontId="48" fillId="0" borderId="1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left"/>
    </xf>
    <xf numFmtId="0" fontId="8" fillId="0" borderId="1" xfId="0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/>
    </xf>
    <xf numFmtId="165" fontId="10" fillId="0" borderId="1" xfId="0" applyNumberFormat="1" applyFont="1" applyFill="1" applyBorder="1"/>
    <xf numFmtId="0" fontId="51" fillId="0" borderId="1" xfId="0" applyFont="1" applyBorder="1" applyAlignment="1">
      <alignment horizontal="center" vertical="center"/>
    </xf>
    <xf numFmtId="0" fontId="51" fillId="0" borderId="0" xfId="0" applyFont="1"/>
    <xf numFmtId="3" fontId="24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44" fillId="0" borderId="24" xfId="0" applyNumberFormat="1" applyFont="1" applyFill="1" applyBorder="1" applyAlignment="1">
      <alignment horizontal="right"/>
    </xf>
    <xf numFmtId="0" fontId="19" fillId="0" borderId="1" xfId="0" applyFont="1" applyBorder="1"/>
    <xf numFmtId="168" fontId="17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/>
    <xf numFmtId="0" fontId="8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3" fontId="8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3" fontId="10" fillId="0" borderId="7" xfId="0" applyNumberFormat="1" applyFont="1" applyBorder="1" applyAlignment="1"/>
    <xf numFmtId="3" fontId="10" fillId="0" borderId="3" xfId="0" applyNumberFormat="1" applyFont="1" applyBorder="1" applyAlignment="1"/>
    <xf numFmtId="3" fontId="10" fillId="0" borderId="7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8" fillId="0" borderId="7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3" fontId="10" fillId="0" borderId="1" xfId="0" applyNumberFormat="1" applyFont="1" applyBorder="1" applyAlignment="1"/>
    <xf numFmtId="0" fontId="0" fillId="0" borderId="2" xfId="0" applyBorder="1" applyAlignment="1">
      <alignment horizontal="center"/>
    </xf>
    <xf numFmtId="49" fontId="10" fillId="0" borderId="7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3" fontId="9" fillId="0" borderId="7" xfId="0" applyNumberFormat="1" applyFont="1" applyBorder="1" applyAlignment="1"/>
    <xf numFmtId="3" fontId="9" fillId="0" borderId="3" xfId="0" applyNumberFormat="1" applyFont="1" applyBorder="1" applyAlignment="1"/>
    <xf numFmtId="49" fontId="8" fillId="0" borderId="1" xfId="0" applyNumberFormat="1" applyFont="1" applyBorder="1" applyAlignment="1">
      <alignment horizontal="left"/>
    </xf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0" fillId="0" borderId="4" xfId="0" applyBorder="1" applyAlignment="1"/>
    <xf numFmtId="0" fontId="53" fillId="0" borderId="7" xfId="0" applyFont="1" applyBorder="1" applyAlignment="1"/>
    <xf numFmtId="0" fontId="53" fillId="0" borderId="2" xfId="0" applyFont="1" applyBorder="1" applyAlignment="1"/>
    <xf numFmtId="0" fontId="53" fillId="0" borderId="3" xfId="0" applyFont="1" applyBorder="1" applyAlignment="1"/>
    <xf numFmtId="0" fontId="52" fillId="0" borderId="7" xfId="0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2" fillId="0" borderId="7" xfId="0" applyFont="1" applyBorder="1" applyAlignment="1">
      <alignment horizontal="left" vertical="center"/>
    </xf>
    <xf numFmtId="0" fontId="52" fillId="0" borderId="2" xfId="0" applyFont="1" applyBorder="1" applyAlignment="1">
      <alignment horizontal="left" vertical="center"/>
    </xf>
    <xf numFmtId="0" fontId="52" fillId="0" borderId="3" xfId="0" applyFont="1" applyBorder="1" applyAlignment="1">
      <alignment horizontal="left" vertical="center"/>
    </xf>
    <xf numFmtId="49" fontId="7" fillId="0" borderId="7" xfId="0" applyNumberFormat="1" applyFont="1" applyBorder="1" applyAlignment="1"/>
    <xf numFmtId="49" fontId="7" fillId="0" borderId="2" xfId="0" applyNumberFormat="1" applyFont="1" applyBorder="1" applyAlignment="1"/>
    <xf numFmtId="49" fontId="7" fillId="0" borderId="3" xfId="0" applyNumberFormat="1" applyFont="1" applyBorder="1" applyAlignment="1"/>
    <xf numFmtId="0" fontId="14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3" fontId="0" fillId="0" borderId="7" xfId="0" applyNumberFormat="1" applyBorder="1" applyAlignment="1"/>
    <xf numFmtId="3" fontId="0" fillId="0" borderId="2" xfId="0" applyNumberFormat="1" applyBorder="1" applyAlignment="1"/>
    <xf numFmtId="3" fontId="0" fillId="0" borderId="3" xfId="0" applyNumberFormat="1" applyBorder="1" applyAlignment="1"/>
    <xf numFmtId="0" fontId="0" fillId="0" borderId="1" xfId="0" applyBorder="1" applyAlignment="1">
      <alignment horizontal="left"/>
    </xf>
    <xf numFmtId="0" fontId="14" fillId="0" borderId="7" xfId="0" applyFont="1" applyBorder="1" applyAlignment="1"/>
    <xf numFmtId="0" fontId="14" fillId="0" borderId="3" xfId="0" applyFont="1" applyBorder="1" applyAlignment="1"/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" fontId="0" fillId="0" borderId="7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3" fontId="40" fillId="0" borderId="7" xfId="5" applyNumberFormat="1" applyFont="1" applyFill="1" applyBorder="1" applyAlignment="1" applyProtection="1">
      <alignment vertical="center"/>
    </xf>
    <xf numFmtId="0" fontId="27" fillId="0" borderId="0" xfId="6" applyFont="1" applyFill="1" applyBorder="1" applyAlignment="1" applyProtection="1">
      <alignment horizontal="right"/>
    </xf>
    <xf numFmtId="0" fontId="31" fillId="0" borderId="21" xfId="6" applyFont="1" applyFill="1" applyBorder="1" applyAlignment="1" applyProtection="1">
      <alignment horizontal="center" vertical="center" wrapText="1"/>
    </xf>
    <xf numFmtId="0" fontId="31" fillId="0" borderId="22" xfId="6" applyFont="1" applyFill="1" applyBorder="1" applyAlignment="1" applyProtection="1">
      <alignment horizontal="center" vertical="center" wrapText="1"/>
    </xf>
    <xf numFmtId="0" fontId="37" fillId="0" borderId="0" xfId="5" applyFont="1" applyFill="1" applyBorder="1" applyAlignment="1" applyProtection="1">
      <alignment horizontal="right" vertical="center"/>
    </xf>
    <xf numFmtId="0" fontId="30" fillId="0" borderId="12" xfId="5" applyFont="1" applyFill="1" applyBorder="1" applyAlignment="1" applyProtection="1">
      <alignment horizontal="center" vertical="center" textRotation="90"/>
    </xf>
    <xf numFmtId="0" fontId="30" fillId="0" borderId="1" xfId="5" applyFont="1" applyFill="1" applyBorder="1" applyAlignment="1" applyProtection="1">
      <alignment horizontal="center" vertical="center" textRotation="90"/>
    </xf>
    <xf numFmtId="0" fontId="39" fillId="0" borderId="7" xfId="5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49" fontId="40" fillId="0" borderId="7" xfId="5" applyNumberFormat="1" applyFont="1" applyFill="1" applyBorder="1" applyAlignment="1" applyProtection="1">
      <alignment horizontal="center" vertical="center"/>
    </xf>
    <xf numFmtId="0" fontId="31" fillId="0" borderId="19" xfId="6" applyFont="1" applyFill="1" applyBorder="1" applyAlignment="1" applyProtection="1">
      <alignment horizontal="center" vertical="center" wrapText="1"/>
    </xf>
    <xf numFmtId="0" fontId="31" fillId="0" borderId="6" xfId="6" applyFont="1" applyFill="1" applyBorder="1" applyAlignment="1" applyProtection="1">
      <alignment horizontal="center" vertical="center" wrapText="1"/>
    </xf>
    <xf numFmtId="0" fontId="38" fillId="0" borderId="11" xfId="5" applyFont="1" applyFill="1" applyBorder="1" applyAlignment="1" applyProtection="1">
      <alignment horizontal="center" vertical="center" wrapText="1"/>
    </xf>
    <xf numFmtId="0" fontId="38" fillId="0" borderId="14" xfId="5" applyFont="1" applyFill="1" applyBorder="1" applyAlignment="1" applyProtection="1">
      <alignment horizontal="center" vertical="center" wrapText="1"/>
    </xf>
    <xf numFmtId="0" fontId="28" fillId="0" borderId="16" xfId="6" applyFont="1" applyFill="1" applyBorder="1" applyAlignment="1" applyProtection="1">
      <alignment horizontal="center" vertical="center" wrapText="1"/>
    </xf>
    <xf numFmtId="0" fontId="28" fillId="0" borderId="17" xfId="6" applyFont="1" applyFill="1" applyBorder="1" applyAlignment="1" applyProtection="1">
      <alignment horizontal="center" vertical="center" wrapText="1"/>
    </xf>
    <xf numFmtId="0" fontId="28" fillId="0" borderId="18" xfId="6" applyFont="1" applyFill="1" applyBorder="1" applyAlignment="1" applyProtection="1">
      <alignment horizontal="center" vertical="center" wrapText="1"/>
    </xf>
    <xf numFmtId="0" fontId="30" fillId="0" borderId="19" xfId="5" applyFont="1" applyFill="1" applyBorder="1" applyAlignment="1" applyProtection="1">
      <alignment horizontal="center" vertical="center" textRotation="90"/>
    </xf>
    <xf numFmtId="0" fontId="30" fillId="0" borderId="20" xfId="5" applyFont="1" applyFill="1" applyBorder="1" applyAlignment="1" applyProtection="1">
      <alignment horizontal="center" vertical="center" textRotation="90"/>
    </xf>
    <xf numFmtId="0" fontId="30" fillId="0" borderId="6" xfId="5" applyFont="1" applyFill="1" applyBorder="1" applyAlignment="1" applyProtection="1">
      <alignment horizontal="center" vertical="center" textRotation="90"/>
    </xf>
    <xf numFmtId="0" fontId="31" fillId="0" borderId="12" xfId="6" applyFont="1" applyFill="1" applyBorder="1" applyAlignment="1" applyProtection="1">
      <alignment horizontal="center" vertical="center" wrapText="1"/>
    </xf>
    <xf numFmtId="0" fontId="31" fillId="0" borderId="1" xfId="6" applyFont="1" applyFill="1" applyBorder="1" applyAlignment="1" applyProtection="1">
      <alignment horizontal="center" vertical="center" wrapText="1"/>
    </xf>
    <xf numFmtId="0" fontId="31" fillId="0" borderId="1" xfId="6" applyFont="1" applyFill="1" applyBorder="1" applyAlignment="1" applyProtection="1">
      <alignment horizontal="center" wrapText="1"/>
    </xf>
    <xf numFmtId="0" fontId="31" fillId="0" borderId="7" xfId="6" applyFont="1" applyFill="1" applyBorder="1" applyAlignment="1" applyProtection="1">
      <alignment horizontal="center" wrapText="1"/>
    </xf>
    <xf numFmtId="0" fontId="31" fillId="0" borderId="15" xfId="6" applyFont="1" applyFill="1" applyBorder="1" applyAlignment="1" applyProtection="1">
      <alignment horizontal="center" wrapText="1"/>
    </xf>
    <xf numFmtId="0" fontId="8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</cellXfs>
  <cellStyles count="10">
    <cellStyle name="Ezres" xfId="1" builtinId="3"/>
    <cellStyle name="Normál" xfId="0" builtinId="0"/>
    <cellStyle name="Normál 2" xfId="2" xr:uid="{00000000-0005-0000-0000-000002000000}"/>
    <cellStyle name="Normál 2 2" xfId="3" xr:uid="{00000000-0005-0000-0000-000003000000}"/>
    <cellStyle name="Normál 3" xfId="4" xr:uid="{00000000-0005-0000-0000-000004000000}"/>
    <cellStyle name="Normál_VAGYONK" xfId="5" xr:uid="{00000000-0005-0000-0000-000005000000}"/>
    <cellStyle name="Normál_VAGYONKIM" xfId="6" xr:uid="{00000000-0005-0000-0000-000006000000}"/>
    <cellStyle name="Pénznem 2" xfId="7" xr:uid="{00000000-0005-0000-0000-000007000000}"/>
    <cellStyle name="Pénznem 3" xfId="8" xr:uid="{00000000-0005-0000-0000-000008000000}"/>
    <cellStyle name="Százalék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önkorm.bevkiad"/>
      <sheetName val="Munka1"/>
    </sheetNames>
    <sheetDataSet>
      <sheetData sheetId="0" refreshError="1"/>
      <sheetData sheetId="1">
        <row r="8">
          <cell r="D8">
            <v>4714</v>
          </cell>
          <cell r="E8">
            <v>3388</v>
          </cell>
        </row>
        <row r="12">
          <cell r="D12">
            <v>50042</v>
          </cell>
          <cell r="E12">
            <v>52946</v>
          </cell>
        </row>
        <row r="14">
          <cell r="D14">
            <v>150</v>
          </cell>
          <cell r="E14">
            <v>250</v>
          </cell>
        </row>
        <row r="29">
          <cell r="D29">
            <v>567393</v>
          </cell>
        </row>
        <row r="30">
          <cell r="D30">
            <v>125663</v>
          </cell>
        </row>
        <row r="31">
          <cell r="D31">
            <v>211919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P78"/>
  <sheetViews>
    <sheetView showWhiteSpace="0" view="pageBreakPreview" zoomScale="120" zoomScaleNormal="100" zoomScaleSheetLayoutView="120" workbookViewId="0">
      <selection activeCell="I20" sqref="I20"/>
    </sheetView>
  </sheetViews>
  <sheetFormatPr defaultRowHeight="14.4" x14ac:dyDescent="0.3"/>
  <cols>
    <col min="1" max="1" width="5.33203125" style="3" customWidth="1"/>
    <col min="2" max="2" width="40.5546875" style="2" customWidth="1"/>
    <col min="3" max="5" width="8.6640625" customWidth="1"/>
    <col min="6" max="6" width="8.33203125" bestFit="1" customWidth="1"/>
    <col min="7" max="10" width="8.6640625" customWidth="1"/>
    <col min="11" max="11" width="9.6640625" customWidth="1"/>
    <col min="12" max="12" width="8.6640625" customWidth="1"/>
    <col min="13" max="13" width="12.6640625" customWidth="1"/>
    <col min="14" max="14" width="16.109375" customWidth="1"/>
  </cols>
  <sheetData>
    <row r="2" spans="1:14" ht="15" customHeight="1" x14ac:dyDescent="0.3">
      <c r="A2" s="147"/>
      <c r="B2" s="94"/>
      <c r="C2" s="324" t="s">
        <v>475</v>
      </c>
      <c r="D2" s="325"/>
      <c r="E2" s="325"/>
      <c r="F2" s="325"/>
      <c r="G2" s="325"/>
      <c r="H2" s="250"/>
      <c r="I2" s="326" t="s">
        <v>476</v>
      </c>
      <c r="J2" s="327"/>
      <c r="K2" s="327"/>
      <c r="L2" s="146"/>
    </row>
    <row r="3" spans="1:14" ht="24.75" customHeight="1" x14ac:dyDescent="0.3">
      <c r="A3" s="147"/>
      <c r="B3" s="162" t="s">
        <v>429</v>
      </c>
      <c r="C3" s="325"/>
      <c r="D3" s="325"/>
      <c r="E3" s="325"/>
      <c r="F3" s="325"/>
      <c r="G3" s="325"/>
      <c r="H3" s="250"/>
      <c r="I3" s="327"/>
      <c r="J3" s="327"/>
      <c r="K3" s="327"/>
      <c r="L3" s="146"/>
    </row>
    <row r="4" spans="1:14" ht="15" thickBot="1" x14ac:dyDescent="0.35">
      <c r="A4" s="67"/>
      <c r="B4" s="249" t="s">
        <v>35</v>
      </c>
      <c r="C4" s="89"/>
      <c r="D4" s="89"/>
      <c r="E4" s="89"/>
      <c r="F4" s="14"/>
      <c r="G4" s="14"/>
      <c r="H4" s="14"/>
      <c r="I4" s="14"/>
      <c r="J4" s="94"/>
      <c r="K4" s="328" t="s">
        <v>414</v>
      </c>
      <c r="L4" s="329"/>
    </row>
    <row r="5" spans="1:14" ht="57" x14ac:dyDescent="0.3">
      <c r="A5" s="15" t="s">
        <v>28</v>
      </c>
      <c r="B5" s="16" t="s">
        <v>29</v>
      </c>
      <c r="C5" s="119" t="s">
        <v>477</v>
      </c>
      <c r="D5" s="119" t="s">
        <v>478</v>
      </c>
      <c r="E5" s="119" t="s">
        <v>479</v>
      </c>
      <c r="F5" s="119" t="s">
        <v>480</v>
      </c>
      <c r="G5" s="119" t="s">
        <v>481</v>
      </c>
      <c r="H5" s="119" t="s">
        <v>482</v>
      </c>
      <c r="I5" s="119" t="s">
        <v>483</v>
      </c>
      <c r="J5" s="119" t="s">
        <v>484</v>
      </c>
      <c r="K5" s="119" t="s">
        <v>485</v>
      </c>
      <c r="L5" s="119" t="s">
        <v>486</v>
      </c>
      <c r="M5" s="296" t="s">
        <v>469</v>
      </c>
      <c r="N5" s="297" t="s">
        <v>470</v>
      </c>
    </row>
    <row r="6" spans="1:14" ht="15" customHeight="1" thickBot="1" x14ac:dyDescent="0.35">
      <c r="A6" s="34" t="s">
        <v>9</v>
      </c>
      <c r="B6" s="19" t="s">
        <v>60</v>
      </c>
      <c r="C6" s="54">
        <v>706356</v>
      </c>
      <c r="D6" s="54">
        <v>771990</v>
      </c>
      <c r="E6" s="54">
        <v>771990</v>
      </c>
      <c r="F6" s="17">
        <v>0</v>
      </c>
      <c r="G6" s="17">
        <v>0</v>
      </c>
      <c r="H6" s="17">
        <v>0</v>
      </c>
      <c r="I6" s="17">
        <v>0</v>
      </c>
      <c r="J6" s="17">
        <f t="shared" ref="J6:J38" si="0">C6+F6+I6</f>
        <v>706356</v>
      </c>
      <c r="K6" s="17">
        <f>D6+G6</f>
        <v>771990</v>
      </c>
      <c r="L6" s="17">
        <f>E6+H6</f>
        <v>771990</v>
      </c>
      <c r="M6" s="298">
        <f>+L6/J6</f>
        <v>1.0929191512495116</v>
      </c>
      <c r="N6" s="299">
        <f>+L6/K6</f>
        <v>1</v>
      </c>
    </row>
    <row r="7" spans="1:14" ht="12.75" customHeight="1" thickBot="1" x14ac:dyDescent="0.35">
      <c r="A7" s="34" t="s">
        <v>10</v>
      </c>
      <c r="B7" s="19" t="s">
        <v>61</v>
      </c>
      <c r="C7" s="54">
        <f>C8</f>
        <v>37809</v>
      </c>
      <c r="D7" s="54">
        <v>53986</v>
      </c>
      <c r="E7" s="54">
        <v>65136</v>
      </c>
      <c r="F7" s="54">
        <v>0</v>
      </c>
      <c r="G7" s="54">
        <v>0</v>
      </c>
      <c r="H7" s="54">
        <v>0</v>
      </c>
      <c r="I7" s="54">
        <v>0</v>
      </c>
      <c r="J7" s="17">
        <f t="shared" si="0"/>
        <v>37809</v>
      </c>
      <c r="K7" s="17">
        <f t="shared" ref="K7:K38" si="1">D7+G7</f>
        <v>53986</v>
      </c>
      <c r="L7" s="17">
        <f t="shared" ref="L7:L38" si="2">E7+H7</f>
        <v>65136</v>
      </c>
      <c r="M7" s="298">
        <f t="shared" ref="M7:M38" si="3">+L7/J7</f>
        <v>1.7227644211695627</v>
      </c>
      <c r="N7" s="299">
        <f t="shared" ref="N7:N38" si="4">+L7/K7</f>
        <v>1.2065350275997482</v>
      </c>
    </row>
    <row r="8" spans="1:14" ht="16.5" customHeight="1" thickBot="1" x14ac:dyDescent="0.35">
      <c r="A8" s="34" t="s">
        <v>43</v>
      </c>
      <c r="B8" s="19" t="s">
        <v>62</v>
      </c>
      <c r="C8" s="54">
        <f t="shared" ref="C8" si="5">C9+C10+C11</f>
        <v>37809</v>
      </c>
      <c r="D8" s="54">
        <v>53986</v>
      </c>
      <c r="E8" s="54">
        <v>65136</v>
      </c>
      <c r="F8" s="54">
        <f t="shared" ref="F8" si="6">F9+F10+F11</f>
        <v>0</v>
      </c>
      <c r="G8" s="54">
        <v>0</v>
      </c>
      <c r="H8" s="54">
        <v>0</v>
      </c>
      <c r="I8" s="54">
        <f>I9+I10+I11</f>
        <v>0</v>
      </c>
      <c r="J8" s="17">
        <f t="shared" si="0"/>
        <v>37809</v>
      </c>
      <c r="K8" s="17">
        <f t="shared" si="1"/>
        <v>53986</v>
      </c>
      <c r="L8" s="17">
        <f t="shared" si="2"/>
        <v>65136</v>
      </c>
      <c r="M8" s="298">
        <f t="shared" si="3"/>
        <v>1.7227644211695627</v>
      </c>
      <c r="N8" s="299">
        <f t="shared" si="4"/>
        <v>1.2065350275997482</v>
      </c>
    </row>
    <row r="9" spans="1:14" ht="12.75" customHeight="1" thickBot="1" x14ac:dyDescent="0.35">
      <c r="A9" s="34" t="s">
        <v>63</v>
      </c>
      <c r="B9" s="19" t="s">
        <v>547</v>
      </c>
      <c r="C9" s="54">
        <v>35854</v>
      </c>
      <c r="D9" s="54">
        <v>35854</v>
      </c>
      <c r="E9" s="54">
        <v>39618</v>
      </c>
      <c r="F9" s="54">
        <v>0</v>
      </c>
      <c r="G9" s="54">
        <v>0</v>
      </c>
      <c r="H9" s="54">
        <v>0</v>
      </c>
      <c r="I9" s="54">
        <v>0</v>
      </c>
      <c r="J9" s="17">
        <f t="shared" si="0"/>
        <v>35854</v>
      </c>
      <c r="K9" s="17">
        <f t="shared" si="1"/>
        <v>35854</v>
      </c>
      <c r="L9" s="17">
        <f t="shared" si="2"/>
        <v>39618</v>
      </c>
      <c r="M9" s="298">
        <f t="shared" si="3"/>
        <v>1.1049813131031405</v>
      </c>
      <c r="N9" s="299">
        <f t="shared" si="4"/>
        <v>1.1049813131031405</v>
      </c>
    </row>
    <row r="10" spans="1:14" ht="12.75" customHeight="1" thickBot="1" x14ac:dyDescent="0.35">
      <c r="A10" s="34" t="s">
        <v>64</v>
      </c>
      <c r="B10" s="19" t="s">
        <v>66</v>
      </c>
      <c r="C10" s="54">
        <v>1955</v>
      </c>
      <c r="D10" s="54">
        <v>1955</v>
      </c>
      <c r="E10" s="54">
        <v>4000</v>
      </c>
      <c r="F10" s="54">
        <v>0</v>
      </c>
      <c r="G10" s="54">
        <v>0</v>
      </c>
      <c r="H10" s="54">
        <v>0</v>
      </c>
      <c r="I10" s="54">
        <v>0</v>
      </c>
      <c r="J10" s="17">
        <f t="shared" si="0"/>
        <v>1955</v>
      </c>
      <c r="K10" s="17">
        <f t="shared" si="1"/>
        <v>1955</v>
      </c>
      <c r="L10" s="17">
        <f t="shared" si="2"/>
        <v>4000</v>
      </c>
      <c r="M10" s="298">
        <f t="shared" si="3"/>
        <v>2.0460358056265986</v>
      </c>
      <c r="N10" s="299"/>
    </row>
    <row r="11" spans="1:14" ht="22.5" customHeight="1" thickBot="1" x14ac:dyDescent="0.35">
      <c r="A11" s="34" t="s">
        <v>65</v>
      </c>
      <c r="B11" s="19" t="s">
        <v>67</v>
      </c>
      <c r="C11" s="54">
        <v>0</v>
      </c>
      <c r="D11" s="54">
        <v>0</v>
      </c>
      <c r="E11" s="54">
        <v>7517</v>
      </c>
      <c r="F11" s="54">
        <v>0</v>
      </c>
      <c r="G11" s="54">
        <v>0</v>
      </c>
      <c r="H11" s="54">
        <v>0</v>
      </c>
      <c r="I11" s="54">
        <v>0</v>
      </c>
      <c r="J11" s="17">
        <f t="shared" si="0"/>
        <v>0</v>
      </c>
      <c r="K11" s="17">
        <f t="shared" si="1"/>
        <v>0</v>
      </c>
      <c r="L11" s="17">
        <f t="shared" si="2"/>
        <v>7517</v>
      </c>
      <c r="M11" s="298"/>
      <c r="N11" s="299"/>
    </row>
    <row r="12" spans="1:14" ht="12.75" customHeight="1" thickBot="1" x14ac:dyDescent="0.35">
      <c r="A12" s="34" t="s">
        <v>415</v>
      </c>
      <c r="B12" s="19" t="s">
        <v>424</v>
      </c>
      <c r="C12" s="54">
        <v>0</v>
      </c>
      <c r="D12" s="54">
        <v>0</v>
      </c>
      <c r="E12" s="54">
        <v>14001</v>
      </c>
      <c r="F12" s="54">
        <v>0</v>
      </c>
      <c r="G12" s="54">
        <v>0</v>
      </c>
      <c r="H12" s="54">
        <v>0</v>
      </c>
      <c r="I12" s="54">
        <v>0</v>
      </c>
      <c r="J12" s="17">
        <f t="shared" si="0"/>
        <v>0</v>
      </c>
      <c r="K12" s="17">
        <f t="shared" si="1"/>
        <v>0</v>
      </c>
      <c r="L12" s="17">
        <f t="shared" si="2"/>
        <v>14001</v>
      </c>
      <c r="M12" s="298"/>
      <c r="N12" s="299" t="e">
        <f t="shared" si="4"/>
        <v>#DIV/0!</v>
      </c>
    </row>
    <row r="13" spans="1:14" ht="25.5" customHeight="1" thickBot="1" x14ac:dyDescent="0.35">
      <c r="A13" s="34" t="s">
        <v>11</v>
      </c>
      <c r="B13" s="19" t="s">
        <v>68</v>
      </c>
      <c r="C13" s="54">
        <v>220504</v>
      </c>
      <c r="D13" s="54">
        <v>222504</v>
      </c>
      <c r="E13" s="54">
        <v>388334</v>
      </c>
      <c r="G13" s="54">
        <v>0</v>
      </c>
      <c r="H13" s="54">
        <v>0</v>
      </c>
      <c r="I13" s="54">
        <v>0</v>
      </c>
      <c r="J13" s="17">
        <f t="shared" si="0"/>
        <v>220504</v>
      </c>
      <c r="K13" s="17">
        <f t="shared" si="1"/>
        <v>222504</v>
      </c>
      <c r="L13" s="17">
        <f t="shared" si="2"/>
        <v>388334</v>
      </c>
      <c r="M13" s="298"/>
      <c r="N13" s="299">
        <f t="shared" si="4"/>
        <v>1.7452899723151045</v>
      </c>
    </row>
    <row r="14" spans="1:14" ht="12.75" customHeight="1" thickBot="1" x14ac:dyDescent="0.35">
      <c r="A14" s="34" t="s">
        <v>12</v>
      </c>
      <c r="B14" s="19" t="s">
        <v>69</v>
      </c>
      <c r="C14" s="54">
        <v>821092</v>
      </c>
      <c r="D14" s="54">
        <f>947200-66608-1198</f>
        <v>879394</v>
      </c>
      <c r="E14" s="54">
        <f>979539-55363</f>
        <v>924176</v>
      </c>
      <c r="F14" s="54">
        <v>66608</v>
      </c>
      <c r="G14" s="54">
        <f>66608+1198</f>
        <v>67806</v>
      </c>
      <c r="H14" s="54">
        <v>55363</v>
      </c>
      <c r="I14" s="54">
        <v>0</v>
      </c>
      <c r="J14" s="17">
        <f t="shared" si="0"/>
        <v>887700</v>
      </c>
      <c r="K14" s="17">
        <f t="shared" si="1"/>
        <v>947200</v>
      </c>
      <c r="L14" s="17">
        <f t="shared" si="2"/>
        <v>979539</v>
      </c>
      <c r="M14" s="298">
        <f t="shared" si="3"/>
        <v>1.103457249070632</v>
      </c>
      <c r="N14" s="299">
        <f t="shared" si="4"/>
        <v>1.0341416807432433</v>
      </c>
    </row>
    <row r="15" spans="1:14" ht="12.75" customHeight="1" thickBot="1" x14ac:dyDescent="0.35">
      <c r="A15" s="34"/>
      <c r="B15" s="19" t="s">
        <v>31</v>
      </c>
      <c r="C15" s="54">
        <v>260000</v>
      </c>
      <c r="D15" s="54">
        <v>260000</v>
      </c>
      <c r="E15" s="54">
        <v>285994</v>
      </c>
      <c r="F15" s="54">
        <v>0</v>
      </c>
      <c r="G15" s="54">
        <v>0</v>
      </c>
      <c r="H15" s="54">
        <v>0</v>
      </c>
      <c r="I15" s="54">
        <v>0</v>
      </c>
      <c r="J15" s="17">
        <f t="shared" si="0"/>
        <v>260000</v>
      </c>
      <c r="K15" s="17">
        <f t="shared" si="1"/>
        <v>260000</v>
      </c>
      <c r="L15" s="17">
        <f t="shared" si="2"/>
        <v>285994</v>
      </c>
      <c r="M15" s="298">
        <f t="shared" si="3"/>
        <v>1.0999769230769232</v>
      </c>
      <c r="N15" s="299">
        <f t="shared" si="4"/>
        <v>1.0999769230769232</v>
      </c>
    </row>
    <row r="16" spans="1:14" ht="12.75" customHeight="1" thickBot="1" x14ac:dyDescent="0.35">
      <c r="A16" s="34"/>
      <c r="B16" s="19" t="s">
        <v>32</v>
      </c>
      <c r="C16" s="54">
        <v>71000</v>
      </c>
      <c r="D16" s="54">
        <v>71000</v>
      </c>
      <c r="E16" s="54">
        <v>75624</v>
      </c>
      <c r="F16" s="54">
        <v>0</v>
      </c>
      <c r="G16" s="54">
        <v>0</v>
      </c>
      <c r="H16" s="54">
        <v>0</v>
      </c>
      <c r="I16" s="54">
        <v>0</v>
      </c>
      <c r="J16" s="17">
        <f t="shared" si="0"/>
        <v>71000</v>
      </c>
      <c r="K16" s="17">
        <f t="shared" si="1"/>
        <v>71000</v>
      </c>
      <c r="L16" s="17">
        <f t="shared" si="2"/>
        <v>75624</v>
      </c>
      <c r="M16" s="298">
        <f t="shared" si="3"/>
        <v>1.0651267605633803</v>
      </c>
      <c r="N16" s="299">
        <f t="shared" si="4"/>
        <v>1.0651267605633803</v>
      </c>
    </row>
    <row r="17" spans="1:14" ht="12.75" customHeight="1" thickBot="1" x14ac:dyDescent="0.35">
      <c r="A17" s="34"/>
      <c r="B17" s="19" t="s">
        <v>33</v>
      </c>
      <c r="C17" s="54">
        <f>510000-66608</f>
        <v>443392</v>
      </c>
      <c r="D17" s="54">
        <f>569500-66608-1198</f>
        <v>501694</v>
      </c>
      <c r="E17" s="54">
        <f>569597-55363</f>
        <v>514234</v>
      </c>
      <c r="F17" s="54">
        <v>66608</v>
      </c>
      <c r="G17" s="54">
        <f>66608+1198</f>
        <v>67806</v>
      </c>
      <c r="H17" s="54">
        <v>55363</v>
      </c>
      <c r="I17" s="54">
        <v>0</v>
      </c>
      <c r="J17" s="17">
        <f t="shared" si="0"/>
        <v>510000</v>
      </c>
      <c r="K17" s="17">
        <f t="shared" si="1"/>
        <v>569500</v>
      </c>
      <c r="L17" s="17">
        <f t="shared" si="2"/>
        <v>569597</v>
      </c>
      <c r="M17" s="298">
        <f t="shared" si="3"/>
        <v>1.1168568627450981</v>
      </c>
      <c r="N17" s="299">
        <f t="shared" si="4"/>
        <v>1.0001703248463565</v>
      </c>
    </row>
    <row r="18" spans="1:14" ht="12.75" customHeight="1" thickBot="1" x14ac:dyDescent="0.35">
      <c r="A18" s="34"/>
      <c r="B18" s="19" t="s">
        <v>55</v>
      </c>
      <c r="C18" s="54">
        <v>2000</v>
      </c>
      <c r="D18" s="54">
        <v>3200</v>
      </c>
      <c r="E18" s="54">
        <v>1837</v>
      </c>
      <c r="F18" s="54">
        <v>0</v>
      </c>
      <c r="G18" s="54">
        <v>0</v>
      </c>
      <c r="H18" s="54">
        <v>0</v>
      </c>
      <c r="I18" s="54">
        <v>0</v>
      </c>
      <c r="J18" s="17">
        <f t="shared" si="0"/>
        <v>2000</v>
      </c>
      <c r="K18" s="17">
        <f t="shared" si="1"/>
        <v>3200</v>
      </c>
      <c r="L18" s="17">
        <f t="shared" si="2"/>
        <v>1837</v>
      </c>
      <c r="M18" s="298">
        <f t="shared" si="3"/>
        <v>0.91849999999999998</v>
      </c>
      <c r="N18" s="299">
        <f t="shared" si="4"/>
        <v>0.57406250000000003</v>
      </c>
    </row>
    <row r="19" spans="1:14" ht="12.75" customHeight="1" thickBot="1" x14ac:dyDescent="0.35">
      <c r="A19" s="34"/>
      <c r="B19" s="19" t="s">
        <v>34</v>
      </c>
      <c r="C19" s="54">
        <v>40000</v>
      </c>
      <c r="D19" s="54">
        <v>40000</v>
      </c>
      <c r="E19" s="54">
        <v>44863</v>
      </c>
      <c r="F19" s="54">
        <v>0</v>
      </c>
      <c r="G19" s="54">
        <v>0</v>
      </c>
      <c r="H19" s="54">
        <v>0</v>
      </c>
      <c r="I19" s="54">
        <v>0</v>
      </c>
      <c r="J19" s="17">
        <f t="shared" si="0"/>
        <v>40000</v>
      </c>
      <c r="K19" s="17">
        <f t="shared" si="1"/>
        <v>40000</v>
      </c>
      <c r="L19" s="17">
        <f t="shared" si="2"/>
        <v>44863</v>
      </c>
      <c r="M19" s="298">
        <f t="shared" si="3"/>
        <v>1.121575</v>
      </c>
      <c r="N19" s="299">
        <f t="shared" si="4"/>
        <v>1.121575</v>
      </c>
    </row>
    <row r="20" spans="1:14" ht="12.75" customHeight="1" thickBot="1" x14ac:dyDescent="0.35">
      <c r="A20" s="34"/>
      <c r="B20" s="19" t="s">
        <v>447</v>
      </c>
      <c r="C20" s="54">
        <v>4700</v>
      </c>
      <c r="D20" s="54">
        <v>3500</v>
      </c>
      <c r="E20" s="54">
        <v>1624</v>
      </c>
      <c r="F20" s="54">
        <v>0</v>
      </c>
      <c r="G20" s="54">
        <v>0</v>
      </c>
      <c r="H20" s="54">
        <v>0</v>
      </c>
      <c r="I20" s="54">
        <v>0</v>
      </c>
      <c r="J20" s="17">
        <f t="shared" si="0"/>
        <v>4700</v>
      </c>
      <c r="K20" s="17">
        <f t="shared" si="1"/>
        <v>3500</v>
      </c>
      <c r="L20" s="17">
        <f t="shared" si="2"/>
        <v>1624</v>
      </c>
      <c r="M20" s="298">
        <f t="shared" si="3"/>
        <v>0.34553191489361701</v>
      </c>
      <c r="N20" s="299">
        <f t="shared" si="4"/>
        <v>0.46400000000000002</v>
      </c>
    </row>
    <row r="21" spans="1:14" ht="12.75" customHeight="1" thickBot="1" x14ac:dyDescent="0.35">
      <c r="A21" s="34" t="s">
        <v>13</v>
      </c>
      <c r="B21" s="19" t="s">
        <v>70</v>
      </c>
      <c r="C21" s="54">
        <f>275729-3620</f>
        <v>272109</v>
      </c>
      <c r="D21" s="54">
        <f>279801-3620</f>
        <v>276181</v>
      </c>
      <c r="E21" s="54">
        <v>174635</v>
      </c>
      <c r="F21" s="54">
        <v>3620</v>
      </c>
      <c r="G21" s="54">
        <v>3620</v>
      </c>
      <c r="H21" s="54">
        <v>0</v>
      </c>
      <c r="I21" s="54">
        <v>0</v>
      </c>
      <c r="J21" s="17">
        <f t="shared" si="0"/>
        <v>275729</v>
      </c>
      <c r="K21" s="17">
        <f t="shared" si="1"/>
        <v>279801</v>
      </c>
      <c r="L21" s="17">
        <f t="shared" si="2"/>
        <v>174635</v>
      </c>
      <c r="M21" s="298">
        <f t="shared" si="3"/>
        <v>0.63335739077137332</v>
      </c>
      <c r="N21" s="299">
        <f t="shared" si="4"/>
        <v>0.62414001379551898</v>
      </c>
    </row>
    <row r="22" spans="1:14" ht="12.75" customHeight="1" thickBot="1" x14ac:dyDescent="0.35">
      <c r="A22" s="34" t="s">
        <v>14</v>
      </c>
      <c r="B22" s="19" t="s">
        <v>71</v>
      </c>
      <c r="C22" s="54">
        <v>252827</v>
      </c>
      <c r="D22" s="54">
        <v>252827</v>
      </c>
      <c r="E22" s="54">
        <v>24580</v>
      </c>
      <c r="F22" s="54">
        <v>0</v>
      </c>
      <c r="G22" s="54">
        <v>0</v>
      </c>
      <c r="H22" s="54">
        <v>0</v>
      </c>
      <c r="I22" s="54">
        <v>0</v>
      </c>
      <c r="J22" s="17">
        <f t="shared" si="0"/>
        <v>252827</v>
      </c>
      <c r="K22" s="17">
        <f t="shared" si="1"/>
        <v>252827</v>
      </c>
      <c r="L22" s="17">
        <f t="shared" si="2"/>
        <v>24580</v>
      </c>
      <c r="M22" s="298">
        <f t="shared" si="3"/>
        <v>9.7220629125844948E-2</v>
      </c>
      <c r="N22" s="299">
        <f t="shared" si="4"/>
        <v>9.7220629125844948E-2</v>
      </c>
    </row>
    <row r="23" spans="1:14" ht="12.75" customHeight="1" thickBot="1" x14ac:dyDescent="0.35">
      <c r="A23" s="34" t="s">
        <v>15</v>
      </c>
      <c r="B23" s="19" t="s">
        <v>72</v>
      </c>
      <c r="C23" s="54">
        <v>0</v>
      </c>
      <c r="D23" s="54">
        <v>30</v>
      </c>
      <c r="E23" s="54">
        <v>4728</v>
      </c>
      <c r="F23" s="54">
        <v>0</v>
      </c>
      <c r="G23" s="54">
        <v>0</v>
      </c>
      <c r="H23" s="54">
        <v>0</v>
      </c>
      <c r="I23" s="54">
        <v>0</v>
      </c>
      <c r="J23" s="17">
        <f t="shared" si="0"/>
        <v>0</v>
      </c>
      <c r="K23" s="17">
        <f t="shared" si="1"/>
        <v>30</v>
      </c>
      <c r="L23" s="17">
        <f t="shared" si="2"/>
        <v>4728</v>
      </c>
      <c r="M23" s="298"/>
      <c r="N23" s="299"/>
    </row>
    <row r="24" spans="1:14" ht="12.75" customHeight="1" thickBot="1" x14ac:dyDescent="0.35">
      <c r="A24" s="34" t="s">
        <v>16</v>
      </c>
      <c r="B24" s="19" t="s">
        <v>73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17">
        <f t="shared" si="0"/>
        <v>0</v>
      </c>
      <c r="K24" s="17">
        <f t="shared" si="1"/>
        <v>0</v>
      </c>
      <c r="L24" s="17">
        <f t="shared" si="2"/>
        <v>0</v>
      </c>
      <c r="M24" s="298"/>
      <c r="N24" s="299"/>
    </row>
    <row r="25" spans="1:14" ht="12.75" customHeight="1" thickBot="1" x14ac:dyDescent="0.35">
      <c r="A25" s="90" t="s">
        <v>17</v>
      </c>
      <c r="B25" s="18" t="s">
        <v>74</v>
      </c>
      <c r="C25" s="54">
        <f>C6+C7+C13+C14+C21+C22+C23+C24</f>
        <v>2310697</v>
      </c>
      <c r="D25" s="54">
        <f t="shared" ref="D25:I25" si="7">D6+D7+D13+D14+D21+D22+D23+D24</f>
        <v>2456912</v>
      </c>
      <c r="E25" s="54">
        <f t="shared" si="7"/>
        <v>2353579</v>
      </c>
      <c r="F25" s="54">
        <f t="shared" si="7"/>
        <v>70228</v>
      </c>
      <c r="G25" s="54">
        <f t="shared" si="7"/>
        <v>71426</v>
      </c>
      <c r="H25" s="54">
        <f t="shared" si="7"/>
        <v>55363</v>
      </c>
      <c r="I25" s="54">
        <f t="shared" si="7"/>
        <v>0</v>
      </c>
      <c r="J25" s="17">
        <f t="shared" si="0"/>
        <v>2380925</v>
      </c>
      <c r="K25" s="17">
        <f t="shared" si="1"/>
        <v>2528338</v>
      </c>
      <c r="L25" s="17">
        <f t="shared" si="2"/>
        <v>2408942</v>
      </c>
      <c r="M25" s="298">
        <f t="shared" si="3"/>
        <v>1.0117672753236662</v>
      </c>
      <c r="N25" s="299">
        <f t="shared" si="4"/>
        <v>0.95277688347048539</v>
      </c>
    </row>
    <row r="26" spans="1:14" ht="12.75" customHeight="1" thickBot="1" x14ac:dyDescent="0.35">
      <c r="A26" s="34" t="s">
        <v>18</v>
      </c>
      <c r="B26" s="19" t="s">
        <v>75</v>
      </c>
      <c r="C26" s="54">
        <v>600000</v>
      </c>
      <c r="D26" s="54">
        <v>600000</v>
      </c>
      <c r="E26" s="54">
        <v>393453</v>
      </c>
      <c r="F26" s="54">
        <v>0</v>
      </c>
      <c r="G26" s="54">
        <v>0</v>
      </c>
      <c r="H26" s="54">
        <v>0</v>
      </c>
      <c r="I26" s="54">
        <v>0</v>
      </c>
      <c r="J26" s="17">
        <f t="shared" si="0"/>
        <v>600000</v>
      </c>
      <c r="K26" s="17">
        <f t="shared" si="1"/>
        <v>600000</v>
      </c>
      <c r="L26" s="17">
        <f t="shared" si="2"/>
        <v>393453</v>
      </c>
      <c r="M26" s="298">
        <f t="shared" si="3"/>
        <v>0.65575499999999998</v>
      </c>
      <c r="N26" s="299">
        <f t="shared" si="4"/>
        <v>0.65575499999999998</v>
      </c>
    </row>
    <row r="27" spans="1:14" ht="12.75" customHeight="1" thickBot="1" x14ac:dyDescent="0.35">
      <c r="A27" s="34" t="s">
        <v>19</v>
      </c>
      <c r="B27" s="19" t="s">
        <v>76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17">
        <f t="shared" si="0"/>
        <v>0</v>
      </c>
      <c r="K27" s="17">
        <f t="shared" si="1"/>
        <v>0</v>
      </c>
      <c r="L27" s="17">
        <f t="shared" si="2"/>
        <v>0</v>
      </c>
      <c r="M27" s="298"/>
      <c r="N27" s="299"/>
    </row>
    <row r="28" spans="1:14" ht="12.75" customHeight="1" thickBot="1" x14ac:dyDescent="0.35">
      <c r="A28" s="34" t="s">
        <v>20</v>
      </c>
      <c r="B28" s="19" t="s">
        <v>77</v>
      </c>
      <c r="C28" s="54">
        <v>630000</v>
      </c>
      <c r="D28" s="54">
        <v>690049</v>
      </c>
      <c r="E28" s="54">
        <v>690049</v>
      </c>
      <c r="F28" s="54">
        <v>0</v>
      </c>
      <c r="G28" s="54">
        <v>0</v>
      </c>
      <c r="H28" s="54">
        <v>0</v>
      </c>
      <c r="I28" s="54">
        <v>0</v>
      </c>
      <c r="J28" s="17">
        <f t="shared" si="0"/>
        <v>630000</v>
      </c>
      <c r="K28" s="17">
        <f t="shared" si="1"/>
        <v>690049</v>
      </c>
      <c r="L28" s="17">
        <f t="shared" si="2"/>
        <v>690049</v>
      </c>
      <c r="M28" s="298">
        <f t="shared" si="3"/>
        <v>1.095315873015873</v>
      </c>
      <c r="N28" s="299">
        <f t="shared" si="4"/>
        <v>1</v>
      </c>
    </row>
    <row r="29" spans="1:14" ht="12.75" customHeight="1" thickBot="1" x14ac:dyDescent="0.35">
      <c r="A29" s="34" t="s">
        <v>21</v>
      </c>
      <c r="B29" s="19" t="s">
        <v>78</v>
      </c>
      <c r="C29" s="54">
        <f>SUM(C30:C33)</f>
        <v>909213</v>
      </c>
      <c r="D29" s="54">
        <v>911116</v>
      </c>
      <c r="E29" s="54">
        <v>850269</v>
      </c>
      <c r="F29" s="54">
        <v>0</v>
      </c>
      <c r="G29" s="54">
        <v>0</v>
      </c>
      <c r="H29" s="54">
        <v>0</v>
      </c>
      <c r="I29" s="54">
        <v>0</v>
      </c>
      <c r="J29" s="17">
        <f t="shared" si="0"/>
        <v>909213</v>
      </c>
      <c r="K29" s="17">
        <f t="shared" si="1"/>
        <v>911116</v>
      </c>
      <c r="L29" s="17">
        <f t="shared" si="2"/>
        <v>850269</v>
      </c>
      <c r="M29" s="298">
        <f t="shared" si="3"/>
        <v>0.93517030662781986</v>
      </c>
      <c r="N29" s="299">
        <f t="shared" si="4"/>
        <v>0.93321706566452567</v>
      </c>
    </row>
    <row r="30" spans="1:14" ht="12.75" customHeight="1" thickBot="1" x14ac:dyDescent="0.35">
      <c r="A30" s="34"/>
      <c r="B30" s="19" t="s">
        <v>79</v>
      </c>
      <c r="C30" s="54">
        <v>909213</v>
      </c>
      <c r="D30" s="54">
        <v>911116</v>
      </c>
      <c r="E30" s="54">
        <v>850269</v>
      </c>
      <c r="F30" s="54">
        <v>0</v>
      </c>
      <c r="G30" s="54">
        <v>0</v>
      </c>
      <c r="H30" s="54">
        <v>0</v>
      </c>
      <c r="I30" s="54">
        <v>0</v>
      </c>
      <c r="J30" s="17">
        <f t="shared" si="0"/>
        <v>909213</v>
      </c>
      <c r="K30" s="17">
        <f t="shared" si="1"/>
        <v>911116</v>
      </c>
      <c r="L30" s="17">
        <f t="shared" si="2"/>
        <v>850269</v>
      </c>
      <c r="M30" s="298">
        <f t="shared" si="3"/>
        <v>0.93517030662781986</v>
      </c>
      <c r="N30" s="299">
        <f t="shared" si="4"/>
        <v>0.93321706566452567</v>
      </c>
    </row>
    <row r="31" spans="1:14" ht="12.75" customHeight="1" thickBot="1" x14ac:dyDescent="0.35">
      <c r="A31" s="251"/>
      <c r="B31" s="19" t="s">
        <v>416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17">
        <f t="shared" si="0"/>
        <v>0</v>
      </c>
      <c r="K31" s="17">
        <f t="shared" si="1"/>
        <v>0</v>
      </c>
      <c r="L31" s="17">
        <f t="shared" si="2"/>
        <v>0</v>
      </c>
      <c r="M31" s="298"/>
      <c r="N31" s="299"/>
    </row>
    <row r="32" spans="1:14" ht="12.75" customHeight="1" thickBot="1" x14ac:dyDescent="0.35">
      <c r="A32" s="34" t="s">
        <v>22</v>
      </c>
      <c r="B32" s="19" t="s">
        <v>430</v>
      </c>
      <c r="C32" s="54">
        <v>0</v>
      </c>
      <c r="D32" s="54">
        <v>28757</v>
      </c>
      <c r="E32" s="54">
        <v>28757</v>
      </c>
      <c r="F32" s="54">
        <v>0</v>
      </c>
      <c r="G32" s="54">
        <v>0</v>
      </c>
      <c r="H32" s="54">
        <v>0</v>
      </c>
      <c r="I32" s="54">
        <v>0</v>
      </c>
      <c r="J32" s="17">
        <f t="shared" si="0"/>
        <v>0</v>
      </c>
      <c r="K32" s="17">
        <f t="shared" si="1"/>
        <v>28757</v>
      </c>
      <c r="L32" s="17">
        <f t="shared" si="2"/>
        <v>28757</v>
      </c>
      <c r="M32" s="298"/>
      <c r="N32" s="299">
        <f t="shared" si="4"/>
        <v>1</v>
      </c>
    </row>
    <row r="33" spans="1:15" ht="26.25" customHeight="1" thickBot="1" x14ac:dyDescent="0.35">
      <c r="A33" s="34" t="s">
        <v>23</v>
      </c>
      <c r="B33" s="19" t="s">
        <v>81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17">
        <f t="shared" si="0"/>
        <v>0</v>
      </c>
      <c r="K33" s="17">
        <f t="shared" si="1"/>
        <v>0</v>
      </c>
      <c r="L33" s="17">
        <f t="shared" si="2"/>
        <v>0</v>
      </c>
      <c r="M33" s="298"/>
      <c r="N33" s="299"/>
    </row>
    <row r="34" spans="1:15" ht="12.75" customHeight="1" thickBot="1" x14ac:dyDescent="0.35">
      <c r="A34" s="34" t="s">
        <v>24</v>
      </c>
      <c r="B34" s="18" t="s">
        <v>82</v>
      </c>
      <c r="C34" s="54">
        <f t="shared" ref="C34:I34" si="8">C26+C27+C28+C29+C32+C33</f>
        <v>2139213</v>
      </c>
      <c r="D34" s="54">
        <f t="shared" si="8"/>
        <v>2229922</v>
      </c>
      <c r="E34" s="54">
        <f t="shared" si="8"/>
        <v>1962528</v>
      </c>
      <c r="F34" s="54">
        <f t="shared" si="8"/>
        <v>0</v>
      </c>
      <c r="G34" s="54">
        <f t="shared" si="8"/>
        <v>0</v>
      </c>
      <c r="H34" s="54">
        <f t="shared" si="8"/>
        <v>0</v>
      </c>
      <c r="I34" s="54">
        <f t="shared" si="8"/>
        <v>0</v>
      </c>
      <c r="J34" s="17">
        <f t="shared" si="0"/>
        <v>2139213</v>
      </c>
      <c r="K34" s="17">
        <f t="shared" si="1"/>
        <v>2229922</v>
      </c>
      <c r="L34" s="17">
        <f t="shared" si="2"/>
        <v>1962528</v>
      </c>
      <c r="M34" s="298">
        <f t="shared" si="3"/>
        <v>0.91740654156458479</v>
      </c>
      <c r="N34" s="299">
        <f t="shared" si="4"/>
        <v>0.88008818245660614</v>
      </c>
    </row>
    <row r="35" spans="1:15" ht="12.75" customHeight="1" thickBot="1" x14ac:dyDescent="0.35">
      <c r="A35" s="34" t="s">
        <v>25</v>
      </c>
      <c r="B35" s="18" t="s">
        <v>83</v>
      </c>
      <c r="C35" s="54">
        <f t="shared" ref="C35:I35" si="9">C25+C34</f>
        <v>4449910</v>
      </c>
      <c r="D35" s="54">
        <f t="shared" si="9"/>
        <v>4686834</v>
      </c>
      <c r="E35" s="54">
        <f t="shared" si="9"/>
        <v>4316107</v>
      </c>
      <c r="F35" s="54">
        <f t="shared" si="9"/>
        <v>70228</v>
      </c>
      <c r="G35" s="54">
        <f t="shared" si="9"/>
        <v>71426</v>
      </c>
      <c r="H35" s="54">
        <f t="shared" si="9"/>
        <v>55363</v>
      </c>
      <c r="I35" s="54">
        <f t="shared" si="9"/>
        <v>0</v>
      </c>
      <c r="J35" s="17">
        <f t="shared" si="0"/>
        <v>4520138</v>
      </c>
      <c r="K35" s="17">
        <f t="shared" si="1"/>
        <v>4758260</v>
      </c>
      <c r="L35" s="17">
        <f t="shared" si="2"/>
        <v>4371470</v>
      </c>
      <c r="M35" s="298">
        <f t="shared" si="3"/>
        <v>0.96710985372570479</v>
      </c>
      <c r="N35" s="299">
        <f t="shared" si="4"/>
        <v>0.9187118820745398</v>
      </c>
      <c r="O35" s="13"/>
    </row>
    <row r="36" spans="1:15" ht="12.75" customHeight="1" thickBot="1" x14ac:dyDescent="0.35">
      <c r="A36" s="34" t="s">
        <v>26</v>
      </c>
      <c r="B36" s="19" t="s">
        <v>84</v>
      </c>
      <c r="C36" s="54">
        <v>909213</v>
      </c>
      <c r="D36" s="54">
        <v>911116</v>
      </c>
      <c r="E36" s="54">
        <v>850269</v>
      </c>
      <c r="F36" s="54">
        <v>0</v>
      </c>
      <c r="G36" s="54">
        <v>0</v>
      </c>
      <c r="H36" s="54">
        <v>0</v>
      </c>
      <c r="I36" s="54">
        <v>0</v>
      </c>
      <c r="J36" s="17">
        <f t="shared" si="0"/>
        <v>909213</v>
      </c>
      <c r="K36" s="17">
        <f t="shared" si="1"/>
        <v>911116</v>
      </c>
      <c r="L36" s="17">
        <f t="shared" si="2"/>
        <v>850269</v>
      </c>
      <c r="M36" s="298">
        <f t="shared" si="3"/>
        <v>0.93517030662781986</v>
      </c>
      <c r="N36" s="299">
        <f t="shared" si="4"/>
        <v>0.93321706566452567</v>
      </c>
    </row>
    <row r="37" spans="1:15" ht="12.75" customHeight="1" thickBot="1" x14ac:dyDescent="0.35">
      <c r="A37" s="252" t="s">
        <v>27</v>
      </c>
      <c r="B37" s="19" t="s">
        <v>417</v>
      </c>
      <c r="C37" s="253">
        <v>0</v>
      </c>
      <c r="D37" s="253">
        <v>0</v>
      </c>
      <c r="E37" s="253">
        <v>0</v>
      </c>
      <c r="F37" s="132">
        <v>0</v>
      </c>
      <c r="G37" s="132">
        <v>0</v>
      </c>
      <c r="H37" s="132">
        <v>0</v>
      </c>
      <c r="I37" s="132">
        <v>0</v>
      </c>
      <c r="J37" s="17">
        <f t="shared" si="0"/>
        <v>0</v>
      </c>
      <c r="K37" s="17">
        <f t="shared" si="1"/>
        <v>0</v>
      </c>
      <c r="L37" s="17">
        <f t="shared" si="2"/>
        <v>0</v>
      </c>
      <c r="M37" s="298"/>
      <c r="N37" s="299"/>
    </row>
    <row r="38" spans="1:15" ht="12.75" customHeight="1" thickBot="1" x14ac:dyDescent="0.35">
      <c r="A38" s="34" t="s">
        <v>269</v>
      </c>
      <c r="B38" s="18" t="s">
        <v>56</v>
      </c>
      <c r="C38" s="17">
        <f>C35-C36-C37</f>
        <v>3540697</v>
      </c>
      <c r="D38" s="17">
        <f t="shared" ref="D38:I38" si="10">D35-D36-D37</f>
        <v>3775718</v>
      </c>
      <c r="E38" s="17">
        <f t="shared" si="10"/>
        <v>3465838</v>
      </c>
      <c r="F38" s="17">
        <f t="shared" si="10"/>
        <v>70228</v>
      </c>
      <c r="G38" s="17">
        <f t="shared" si="10"/>
        <v>71426</v>
      </c>
      <c r="H38" s="17">
        <f t="shared" si="10"/>
        <v>55363</v>
      </c>
      <c r="I38" s="17">
        <f t="shared" si="10"/>
        <v>0</v>
      </c>
      <c r="J38" s="17">
        <f t="shared" si="0"/>
        <v>3610925</v>
      </c>
      <c r="K38" s="17">
        <f t="shared" si="1"/>
        <v>3847144</v>
      </c>
      <c r="L38" s="17">
        <f t="shared" si="2"/>
        <v>3521201</v>
      </c>
      <c r="M38" s="298">
        <f t="shared" si="3"/>
        <v>0.97515207322223529</v>
      </c>
      <c r="N38" s="299">
        <f t="shared" si="4"/>
        <v>0.91527663118406799</v>
      </c>
    </row>
    <row r="39" spans="1:15" ht="12.75" customHeight="1" thickBot="1" x14ac:dyDescent="0.35">
      <c r="A39" s="95"/>
      <c r="B39" s="46"/>
      <c r="C39" s="47"/>
      <c r="D39" s="47"/>
      <c r="E39" s="47"/>
      <c r="F39" s="47"/>
      <c r="G39" s="47"/>
      <c r="H39" s="47"/>
      <c r="I39" s="47"/>
      <c r="J39" s="17"/>
      <c r="K39" s="17"/>
      <c r="L39" s="17"/>
      <c r="M39" s="298"/>
      <c r="N39" s="299"/>
    </row>
    <row r="40" spans="1:15" ht="12.75" customHeight="1" thickBot="1" x14ac:dyDescent="0.35">
      <c r="A40" s="95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298"/>
      <c r="N40" s="299"/>
    </row>
    <row r="41" spans="1:15" ht="12.75" customHeight="1" thickBot="1" x14ac:dyDescent="0.35">
      <c r="A41" s="95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298"/>
      <c r="N41" s="299"/>
    </row>
    <row r="42" spans="1:15" ht="12.75" customHeight="1" thickBot="1" x14ac:dyDescent="0.35">
      <c r="A42" s="95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298"/>
      <c r="N42" s="299"/>
    </row>
    <row r="43" spans="1:15" ht="12.75" customHeight="1" thickBot="1" x14ac:dyDescent="0.35">
      <c r="A43" s="147"/>
      <c r="B43" s="94"/>
      <c r="C43" s="324" t="s">
        <v>475</v>
      </c>
      <c r="D43" s="325"/>
      <c r="E43" s="325"/>
      <c r="F43" s="325"/>
      <c r="G43" s="325"/>
      <c r="H43" s="250"/>
      <c r="I43" s="326" t="s">
        <v>487</v>
      </c>
      <c r="J43" s="326"/>
      <c r="K43" s="47"/>
      <c r="L43" s="47"/>
      <c r="M43" s="298"/>
      <c r="N43" s="299"/>
    </row>
    <row r="44" spans="1:15" ht="28.5" customHeight="1" thickBot="1" x14ac:dyDescent="0.35">
      <c r="A44" s="147"/>
      <c r="B44" s="162" t="s">
        <v>429</v>
      </c>
      <c r="C44" s="325"/>
      <c r="D44" s="325"/>
      <c r="E44" s="325"/>
      <c r="F44" s="325"/>
      <c r="G44" s="325"/>
      <c r="H44" s="250"/>
      <c r="I44" s="326"/>
      <c r="J44" s="326"/>
      <c r="K44" s="275"/>
      <c r="L44" s="146"/>
      <c r="M44" s="298"/>
      <c r="N44" s="299"/>
    </row>
    <row r="45" spans="1:15" ht="12.75" customHeight="1" thickBot="1" x14ac:dyDescent="0.35">
      <c r="A45" s="95"/>
      <c r="B45" s="254" t="s">
        <v>3</v>
      </c>
      <c r="C45" s="47"/>
      <c r="D45" s="47"/>
      <c r="E45" s="47"/>
      <c r="F45" s="47"/>
      <c r="G45" s="47"/>
      <c r="H45" s="47"/>
      <c r="I45" s="47"/>
      <c r="J45" s="255"/>
      <c r="K45" s="255" t="s">
        <v>105</v>
      </c>
      <c r="L45" s="255"/>
      <c r="M45" s="298"/>
      <c r="N45" s="299"/>
    </row>
    <row r="46" spans="1:15" ht="50.25" customHeight="1" x14ac:dyDescent="0.3">
      <c r="A46" s="15" t="s">
        <v>28</v>
      </c>
      <c r="B46" s="16" t="s">
        <v>29</v>
      </c>
      <c r="C46" s="119" t="s">
        <v>477</v>
      </c>
      <c r="D46" s="119" t="s">
        <v>478</v>
      </c>
      <c r="E46" s="119" t="s">
        <v>479</v>
      </c>
      <c r="F46" s="119" t="s">
        <v>480</v>
      </c>
      <c r="G46" s="119" t="s">
        <v>481</v>
      </c>
      <c r="H46" s="119" t="s">
        <v>482</v>
      </c>
      <c r="I46" s="119" t="s">
        <v>483</v>
      </c>
      <c r="J46" s="119" t="s">
        <v>484</v>
      </c>
      <c r="K46" s="119" t="s">
        <v>485</v>
      </c>
      <c r="L46" s="119" t="s">
        <v>486</v>
      </c>
      <c r="M46" s="296" t="s">
        <v>467</v>
      </c>
      <c r="N46" s="297" t="s">
        <v>468</v>
      </c>
    </row>
    <row r="47" spans="1:15" ht="19.5" customHeight="1" thickBot="1" x14ac:dyDescent="0.35">
      <c r="A47" s="83" t="s">
        <v>9</v>
      </c>
      <c r="B47" s="92" t="s">
        <v>85</v>
      </c>
      <c r="C47" s="108">
        <f>C48+C49+C50+C51+C52+C56</f>
        <v>1905867</v>
      </c>
      <c r="D47" s="108">
        <f t="shared" ref="D47:I47" si="11">D48+D49+D50+D51+D52+D56</f>
        <v>2298645</v>
      </c>
      <c r="E47" s="108">
        <f t="shared" si="11"/>
        <v>1888386</v>
      </c>
      <c r="F47" s="108">
        <f t="shared" si="11"/>
        <v>70228</v>
      </c>
      <c r="G47" s="108">
        <f t="shared" si="11"/>
        <v>71426</v>
      </c>
      <c r="H47" s="108">
        <f t="shared" si="11"/>
        <v>55363</v>
      </c>
      <c r="I47" s="108">
        <f t="shared" si="11"/>
        <v>0</v>
      </c>
      <c r="J47" s="17">
        <f t="shared" ref="J47:J54" si="12">C47+F47+I47</f>
        <v>1976095</v>
      </c>
      <c r="K47" s="17">
        <f t="shared" ref="K47:K73" si="13">D47+G47</f>
        <v>2370071</v>
      </c>
      <c r="L47" s="17">
        <f t="shared" ref="L47:L73" si="14">E47+H47</f>
        <v>1943749</v>
      </c>
      <c r="M47" s="298">
        <f t="shared" ref="M47:M73" si="15">+L47/J47</f>
        <v>0.98363135375576582</v>
      </c>
      <c r="N47" s="299">
        <f t="shared" ref="N47:N73" si="16">+L47/K47</f>
        <v>0.82012268830764989</v>
      </c>
    </row>
    <row r="48" spans="1:15" ht="12.75" customHeight="1" thickBot="1" x14ac:dyDescent="0.35">
      <c r="A48" s="34" t="s">
        <v>45</v>
      </c>
      <c r="B48" s="19" t="s">
        <v>4</v>
      </c>
      <c r="C48" s="54">
        <f>604270+91045</f>
        <v>695315</v>
      </c>
      <c r="D48" s="54">
        <v>706626</v>
      </c>
      <c r="E48" s="54">
        <v>659592</v>
      </c>
      <c r="F48" s="54">
        <v>0</v>
      </c>
      <c r="G48" s="54">
        <v>0</v>
      </c>
      <c r="H48" s="54"/>
      <c r="I48" s="54">
        <v>0</v>
      </c>
      <c r="J48" s="17">
        <f t="shared" si="12"/>
        <v>695315</v>
      </c>
      <c r="K48" s="17">
        <f t="shared" si="13"/>
        <v>706626</v>
      </c>
      <c r="L48" s="17">
        <f t="shared" si="14"/>
        <v>659592</v>
      </c>
      <c r="M48" s="298">
        <f t="shared" si="15"/>
        <v>0.94862328584885991</v>
      </c>
      <c r="N48" s="299">
        <f t="shared" si="16"/>
        <v>0.93343862241128972</v>
      </c>
    </row>
    <row r="49" spans="1:14" ht="12.75" customHeight="1" thickBot="1" x14ac:dyDescent="0.35">
      <c r="A49" s="34" t="s">
        <v>46</v>
      </c>
      <c r="B49" s="19" t="s">
        <v>89</v>
      </c>
      <c r="C49" s="54">
        <f>124275+17920</f>
        <v>142195</v>
      </c>
      <c r="D49" s="54">
        <v>143746</v>
      </c>
      <c r="E49" s="54">
        <v>131958</v>
      </c>
      <c r="F49" s="54">
        <v>0</v>
      </c>
      <c r="G49" s="54">
        <v>0</v>
      </c>
      <c r="H49" s="54"/>
      <c r="I49" s="54">
        <v>0</v>
      </c>
      <c r="J49" s="17">
        <f t="shared" si="12"/>
        <v>142195</v>
      </c>
      <c r="K49" s="17">
        <f t="shared" si="13"/>
        <v>143746</v>
      </c>
      <c r="L49" s="17">
        <f t="shared" si="14"/>
        <v>131958</v>
      </c>
      <c r="M49" s="298">
        <f t="shared" si="15"/>
        <v>0.92800731389992619</v>
      </c>
      <c r="N49" s="299">
        <f t="shared" si="16"/>
        <v>0.91799423983971729</v>
      </c>
    </row>
    <row r="50" spans="1:14" ht="12.75" customHeight="1" thickBot="1" x14ac:dyDescent="0.35">
      <c r="A50" s="34" t="s">
        <v>47</v>
      </c>
      <c r="B50" s="19" t="s">
        <v>90</v>
      </c>
      <c r="C50" s="54">
        <f>367629+222695</f>
        <v>590324</v>
      </c>
      <c r="D50" s="54">
        <f>817519-10458</f>
        <v>807061</v>
      </c>
      <c r="E50" s="54">
        <v>630274</v>
      </c>
      <c r="F50" s="54">
        <v>10458</v>
      </c>
      <c r="G50" s="54">
        <v>10458</v>
      </c>
      <c r="H50" s="54">
        <v>0</v>
      </c>
      <c r="I50" s="54">
        <v>0</v>
      </c>
      <c r="J50" s="17">
        <f t="shared" si="12"/>
        <v>600782</v>
      </c>
      <c r="K50" s="17">
        <f t="shared" si="13"/>
        <v>817519</v>
      </c>
      <c r="L50" s="17">
        <f t="shared" si="14"/>
        <v>630274</v>
      </c>
      <c r="M50" s="298">
        <f t="shared" si="15"/>
        <v>1.0490893535425496</v>
      </c>
      <c r="N50" s="299">
        <f t="shared" si="16"/>
        <v>0.77095945170693281</v>
      </c>
    </row>
    <row r="51" spans="1:14" ht="12.75" customHeight="1" thickBot="1" x14ac:dyDescent="0.35">
      <c r="A51" s="34" t="s">
        <v>48</v>
      </c>
      <c r="B51" s="19" t="s">
        <v>91</v>
      </c>
      <c r="C51" s="54">
        <v>0</v>
      </c>
      <c r="D51" s="54">
        <v>0</v>
      </c>
      <c r="E51" s="54">
        <v>0</v>
      </c>
      <c r="F51" s="54">
        <v>17000</v>
      </c>
      <c r="G51" s="54">
        <v>18198</v>
      </c>
      <c r="H51" s="54">
        <v>14001</v>
      </c>
      <c r="I51" s="54">
        <v>0</v>
      </c>
      <c r="J51" s="17">
        <f t="shared" si="12"/>
        <v>17000</v>
      </c>
      <c r="K51" s="17">
        <f t="shared" si="13"/>
        <v>18198</v>
      </c>
      <c r="L51" s="17">
        <f t="shared" si="14"/>
        <v>14001</v>
      </c>
      <c r="M51" s="298">
        <f t="shared" si="15"/>
        <v>0.82358823529411762</v>
      </c>
      <c r="N51" s="299">
        <f t="shared" si="16"/>
        <v>0.76937026046818335</v>
      </c>
    </row>
    <row r="52" spans="1:14" ht="12.75" customHeight="1" thickBot="1" x14ac:dyDescent="0.35">
      <c r="A52" s="34" t="s">
        <v>49</v>
      </c>
      <c r="B52" s="19" t="s">
        <v>92</v>
      </c>
      <c r="C52" s="54">
        <v>373208</v>
      </c>
      <c r="D52" s="54">
        <f>D53+D54+D55</f>
        <v>546570</v>
      </c>
      <c r="E52" s="54">
        <f>E53+E54+E55</f>
        <v>466562</v>
      </c>
      <c r="F52" s="54">
        <f>F53+F54</f>
        <v>42770</v>
      </c>
      <c r="G52" s="54">
        <f>G53+G54</f>
        <v>42770</v>
      </c>
      <c r="H52" s="54">
        <v>41362</v>
      </c>
      <c r="I52" s="54">
        <f>I53+I54</f>
        <v>0</v>
      </c>
      <c r="J52" s="17">
        <f t="shared" si="12"/>
        <v>415978</v>
      </c>
      <c r="K52" s="17">
        <f t="shared" si="13"/>
        <v>589340</v>
      </c>
      <c r="L52" s="17">
        <f t="shared" si="14"/>
        <v>507924</v>
      </c>
      <c r="M52" s="298">
        <f t="shared" si="15"/>
        <v>1.221035727850992</v>
      </c>
      <c r="N52" s="299">
        <f t="shared" si="16"/>
        <v>0.8618522414904809</v>
      </c>
    </row>
    <row r="53" spans="1:14" ht="27.75" customHeight="1" thickBot="1" x14ac:dyDescent="0.35">
      <c r="A53" s="91" t="s">
        <v>86</v>
      </c>
      <c r="B53" s="19" t="s">
        <v>93</v>
      </c>
      <c r="C53" s="54">
        <v>181272</v>
      </c>
      <c r="D53" s="54">
        <f>356545-42770</f>
        <v>313775</v>
      </c>
      <c r="E53" s="54">
        <f>275129-41362</f>
        <v>233767</v>
      </c>
      <c r="F53" s="54">
        <v>42770</v>
      </c>
      <c r="G53" s="54">
        <v>42770</v>
      </c>
      <c r="H53" s="54">
        <v>41362</v>
      </c>
      <c r="I53" s="54">
        <v>0</v>
      </c>
      <c r="J53" s="17">
        <f t="shared" si="12"/>
        <v>224042</v>
      </c>
      <c r="K53" s="17">
        <f t="shared" si="13"/>
        <v>356545</v>
      </c>
      <c r="L53" s="17">
        <f t="shared" si="14"/>
        <v>275129</v>
      </c>
      <c r="M53" s="298">
        <f t="shared" si="15"/>
        <v>1.2280242097463869</v>
      </c>
      <c r="N53" s="299">
        <f t="shared" si="16"/>
        <v>0.77165294703333376</v>
      </c>
    </row>
    <row r="54" spans="1:14" ht="24" customHeight="1" thickBot="1" x14ac:dyDescent="0.35">
      <c r="A54" s="91" t="s">
        <v>87</v>
      </c>
      <c r="B54" s="19" t="s">
        <v>418</v>
      </c>
      <c r="C54" s="54">
        <v>191936</v>
      </c>
      <c r="D54" s="54">
        <v>228593</v>
      </c>
      <c r="E54" s="54">
        <v>228593</v>
      </c>
      <c r="F54" s="54">
        <v>0</v>
      </c>
      <c r="G54" s="54">
        <v>0</v>
      </c>
      <c r="H54" s="54">
        <v>0</v>
      </c>
      <c r="I54" s="54">
        <v>0</v>
      </c>
      <c r="J54" s="17">
        <f t="shared" si="12"/>
        <v>191936</v>
      </c>
      <c r="K54" s="17">
        <f t="shared" si="13"/>
        <v>228593</v>
      </c>
      <c r="L54" s="17">
        <f t="shared" si="14"/>
        <v>228593</v>
      </c>
      <c r="M54" s="298">
        <f t="shared" si="15"/>
        <v>1.1909855368456153</v>
      </c>
      <c r="N54" s="299">
        <f t="shared" si="16"/>
        <v>1</v>
      </c>
    </row>
    <row r="55" spans="1:14" ht="12.75" customHeight="1" thickBot="1" x14ac:dyDescent="0.35">
      <c r="A55" s="91" t="s">
        <v>419</v>
      </c>
      <c r="B55" s="19" t="s">
        <v>420</v>
      </c>
      <c r="C55" s="54"/>
      <c r="D55" s="54">
        <v>4202</v>
      </c>
      <c r="E55" s="54">
        <v>4202</v>
      </c>
      <c r="F55" s="54">
        <v>0</v>
      </c>
      <c r="G55" s="54">
        <v>0</v>
      </c>
      <c r="H55" s="54">
        <v>0</v>
      </c>
      <c r="I55" s="54"/>
      <c r="J55" s="17"/>
      <c r="K55" s="17">
        <f t="shared" si="13"/>
        <v>4202</v>
      </c>
      <c r="L55" s="17">
        <f t="shared" si="14"/>
        <v>4202</v>
      </c>
      <c r="M55" s="298"/>
      <c r="N55" s="299">
        <f t="shared" si="16"/>
        <v>1</v>
      </c>
    </row>
    <row r="56" spans="1:14" ht="12.75" customHeight="1" thickBot="1" x14ac:dyDescent="0.35">
      <c r="A56" s="91" t="s">
        <v>88</v>
      </c>
      <c r="B56" s="19" t="s">
        <v>6</v>
      </c>
      <c r="C56" s="54">
        <v>104825</v>
      </c>
      <c r="D56" s="54">
        <v>94642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17">
        <f>C56+F56+I56</f>
        <v>104825</v>
      </c>
      <c r="K56" s="17">
        <f t="shared" si="13"/>
        <v>94642</v>
      </c>
      <c r="L56" s="17">
        <f t="shared" si="14"/>
        <v>0</v>
      </c>
      <c r="M56" s="298">
        <f t="shared" si="15"/>
        <v>0</v>
      </c>
      <c r="N56" s="299">
        <f t="shared" si="16"/>
        <v>0</v>
      </c>
    </row>
    <row r="57" spans="1:14" ht="12.75" customHeight="1" thickBot="1" x14ac:dyDescent="0.35">
      <c r="A57" s="91" t="s">
        <v>10</v>
      </c>
      <c r="B57" s="19" t="s">
        <v>94</v>
      </c>
      <c r="C57" s="54">
        <f>SUM(C58:C60)</f>
        <v>1634830</v>
      </c>
      <c r="D57" s="54">
        <f>SUM(D58:D60)</f>
        <v>1058923</v>
      </c>
      <c r="E57" s="54">
        <f>SUM(E58:E60)</f>
        <v>826719</v>
      </c>
      <c r="F57" s="54">
        <f>F58+F59+F60</f>
        <v>0</v>
      </c>
      <c r="G57" s="54">
        <v>0</v>
      </c>
      <c r="H57" s="54">
        <v>0</v>
      </c>
      <c r="I57" s="54">
        <f>I58+I59+I60</f>
        <v>0</v>
      </c>
      <c r="J57" s="17">
        <f t="shared" ref="J57:J64" si="17">C57+F57+I57</f>
        <v>1634830</v>
      </c>
      <c r="K57" s="17">
        <f t="shared" si="13"/>
        <v>1058923</v>
      </c>
      <c r="L57" s="17">
        <f t="shared" si="14"/>
        <v>826719</v>
      </c>
      <c r="M57" s="298">
        <f t="shared" si="15"/>
        <v>0.50569111161405167</v>
      </c>
      <c r="N57" s="299">
        <f t="shared" si="16"/>
        <v>0.78071682265849363</v>
      </c>
    </row>
    <row r="58" spans="1:14" ht="12.75" customHeight="1" thickBot="1" x14ac:dyDescent="0.35">
      <c r="A58" s="91" t="s">
        <v>43</v>
      </c>
      <c r="B58" s="19" t="s">
        <v>7</v>
      </c>
      <c r="C58" s="54">
        <f>1614256+10033</f>
        <v>1624289</v>
      </c>
      <c r="D58" s="54">
        <v>563824</v>
      </c>
      <c r="E58" s="54">
        <v>443164</v>
      </c>
      <c r="F58" s="54">
        <v>0</v>
      </c>
      <c r="G58" s="54">
        <v>0</v>
      </c>
      <c r="H58" s="54">
        <v>0</v>
      </c>
      <c r="I58" s="54">
        <v>0</v>
      </c>
      <c r="J58" s="17">
        <f t="shared" si="17"/>
        <v>1624289</v>
      </c>
      <c r="K58" s="17">
        <f t="shared" si="13"/>
        <v>563824</v>
      </c>
      <c r="L58" s="17">
        <f t="shared" si="14"/>
        <v>443164</v>
      </c>
      <c r="M58" s="298">
        <f t="shared" si="15"/>
        <v>0.27283568379764933</v>
      </c>
      <c r="N58" s="299">
        <f t="shared" si="16"/>
        <v>0.78599704872442466</v>
      </c>
    </row>
    <row r="59" spans="1:14" ht="12.75" customHeight="1" thickBot="1" x14ac:dyDescent="0.35">
      <c r="A59" s="91" t="s">
        <v>44</v>
      </c>
      <c r="B59" s="19" t="s">
        <v>8</v>
      </c>
      <c r="C59" s="54">
        <v>0</v>
      </c>
      <c r="D59" s="54">
        <v>471951</v>
      </c>
      <c r="E59" s="54">
        <v>360407</v>
      </c>
      <c r="F59" s="54">
        <v>0</v>
      </c>
      <c r="G59" s="54">
        <v>0</v>
      </c>
      <c r="H59" s="54">
        <v>0</v>
      </c>
      <c r="I59" s="54">
        <v>0</v>
      </c>
      <c r="J59" s="17">
        <f t="shared" si="17"/>
        <v>0</v>
      </c>
      <c r="K59" s="17">
        <f t="shared" si="13"/>
        <v>471951</v>
      </c>
      <c r="L59" s="17">
        <f t="shared" si="14"/>
        <v>360407</v>
      </c>
      <c r="M59" s="298"/>
      <c r="N59" s="299">
        <f t="shared" si="16"/>
        <v>0.76365343012304243</v>
      </c>
    </row>
    <row r="60" spans="1:14" ht="12.75" customHeight="1" thickBot="1" x14ac:dyDescent="0.35">
      <c r="A60" s="91" t="s">
        <v>50</v>
      </c>
      <c r="B60" s="19" t="s">
        <v>95</v>
      </c>
      <c r="C60" s="54">
        <v>10541</v>
      </c>
      <c r="D60" s="54">
        <v>23148</v>
      </c>
      <c r="E60" s="54">
        <v>23148</v>
      </c>
      <c r="F60" s="54">
        <v>0</v>
      </c>
      <c r="G60" s="54">
        <v>0</v>
      </c>
      <c r="H60" s="54">
        <v>0</v>
      </c>
      <c r="I60" s="54">
        <v>0</v>
      </c>
      <c r="J60" s="17">
        <f t="shared" si="17"/>
        <v>10541</v>
      </c>
      <c r="K60" s="17">
        <f t="shared" si="13"/>
        <v>23148</v>
      </c>
      <c r="L60" s="17">
        <f t="shared" si="14"/>
        <v>23148</v>
      </c>
      <c r="M60" s="298"/>
      <c r="N60" s="299"/>
    </row>
    <row r="61" spans="1:14" ht="12.75" customHeight="1" thickBot="1" x14ac:dyDescent="0.35">
      <c r="A61" s="91" t="s">
        <v>11</v>
      </c>
      <c r="B61" s="18" t="s">
        <v>96</v>
      </c>
      <c r="C61" s="54">
        <f>C47+C57</f>
        <v>3540697</v>
      </c>
      <c r="D61" s="54">
        <f t="shared" ref="D61:I61" si="18">D47+D57</f>
        <v>3357568</v>
      </c>
      <c r="E61" s="54">
        <f t="shared" si="18"/>
        <v>2715105</v>
      </c>
      <c r="F61" s="54">
        <f t="shared" si="18"/>
        <v>70228</v>
      </c>
      <c r="G61" s="54">
        <f t="shared" si="18"/>
        <v>71426</v>
      </c>
      <c r="H61" s="54">
        <f t="shared" si="18"/>
        <v>55363</v>
      </c>
      <c r="I61" s="54">
        <f t="shared" si="18"/>
        <v>0</v>
      </c>
      <c r="J61" s="17">
        <f t="shared" si="17"/>
        <v>3610925</v>
      </c>
      <c r="K61" s="17">
        <f t="shared" si="13"/>
        <v>3428994</v>
      </c>
      <c r="L61" s="17">
        <f t="shared" si="14"/>
        <v>2770468</v>
      </c>
      <c r="M61" s="298">
        <f t="shared" si="15"/>
        <v>0.76724606575877374</v>
      </c>
      <c r="N61" s="299">
        <f t="shared" si="16"/>
        <v>0.80795358638714443</v>
      </c>
    </row>
    <row r="62" spans="1:14" ht="12.75" customHeight="1" thickBot="1" x14ac:dyDescent="0.35">
      <c r="A62" s="34" t="s">
        <v>12</v>
      </c>
      <c r="B62" s="19" t="s">
        <v>97</v>
      </c>
      <c r="C62" s="54">
        <v>0</v>
      </c>
      <c r="D62" s="54">
        <v>393454</v>
      </c>
      <c r="E62" s="54"/>
      <c r="F62" s="54">
        <v>0</v>
      </c>
      <c r="G62" s="54">
        <v>0</v>
      </c>
      <c r="H62" s="54">
        <v>0</v>
      </c>
      <c r="I62" s="54">
        <v>0</v>
      </c>
      <c r="J62" s="17">
        <f t="shared" si="17"/>
        <v>0</v>
      </c>
      <c r="K62" s="17">
        <f t="shared" si="13"/>
        <v>393454</v>
      </c>
      <c r="L62" s="17">
        <f t="shared" si="14"/>
        <v>0</v>
      </c>
      <c r="M62" s="298"/>
      <c r="N62" s="299"/>
    </row>
    <row r="63" spans="1:14" ht="12.75" customHeight="1" thickBot="1" x14ac:dyDescent="0.35">
      <c r="A63" s="34" t="s">
        <v>13</v>
      </c>
      <c r="B63" s="19" t="s">
        <v>98</v>
      </c>
      <c r="C63" s="54">
        <v>0</v>
      </c>
      <c r="D63" s="54">
        <v>0</v>
      </c>
      <c r="E63" s="54"/>
      <c r="F63" s="54">
        <v>0</v>
      </c>
      <c r="G63" s="54">
        <v>0</v>
      </c>
      <c r="H63" s="54">
        <v>0</v>
      </c>
      <c r="I63" s="54">
        <v>0</v>
      </c>
      <c r="J63" s="17">
        <f t="shared" si="17"/>
        <v>0</v>
      </c>
      <c r="K63" s="17">
        <f t="shared" si="13"/>
        <v>0</v>
      </c>
      <c r="L63" s="17">
        <f t="shared" si="14"/>
        <v>0</v>
      </c>
      <c r="M63" s="298"/>
      <c r="N63" s="299"/>
    </row>
    <row r="64" spans="1:14" ht="12.75" customHeight="1" thickBot="1" x14ac:dyDescent="0.35">
      <c r="A64" s="34" t="s">
        <v>14</v>
      </c>
      <c r="B64" s="19" t="s">
        <v>99</v>
      </c>
      <c r="C64" s="54">
        <f>SUM(C65:C67)</f>
        <v>909213</v>
      </c>
      <c r="D64" s="54">
        <f t="shared" ref="D64:E64" si="19">SUM(D65:D67)</f>
        <v>935813</v>
      </c>
      <c r="E64" s="54">
        <f t="shared" si="19"/>
        <v>874965</v>
      </c>
      <c r="F64" s="54">
        <v>0</v>
      </c>
      <c r="G64" s="54">
        <v>0</v>
      </c>
      <c r="H64" s="54">
        <v>0</v>
      </c>
      <c r="I64" s="54">
        <f>SUM(I65:I67)</f>
        <v>0</v>
      </c>
      <c r="J64" s="17">
        <f t="shared" si="17"/>
        <v>909213</v>
      </c>
      <c r="K64" s="17">
        <f t="shared" si="13"/>
        <v>935813</v>
      </c>
      <c r="L64" s="17">
        <f t="shared" si="14"/>
        <v>874965</v>
      </c>
      <c r="M64" s="298">
        <f t="shared" si="15"/>
        <v>0.96233225877764617</v>
      </c>
      <c r="N64" s="299">
        <f t="shared" si="16"/>
        <v>0.93497846257745942</v>
      </c>
    </row>
    <row r="65" spans="1:16" ht="15" thickBot="1" x14ac:dyDescent="0.35">
      <c r="A65" s="34"/>
      <c r="B65" s="19" t="s">
        <v>421</v>
      </c>
      <c r="C65" s="54"/>
      <c r="D65" s="54">
        <v>24696</v>
      </c>
      <c r="E65" s="54">
        <v>24696</v>
      </c>
      <c r="F65" s="54">
        <v>0</v>
      </c>
      <c r="G65" s="54">
        <v>0</v>
      </c>
      <c r="H65" s="54">
        <v>0</v>
      </c>
      <c r="I65" s="54">
        <v>0</v>
      </c>
      <c r="J65" s="17">
        <v>0</v>
      </c>
      <c r="K65" s="17">
        <f t="shared" si="13"/>
        <v>24696</v>
      </c>
      <c r="L65" s="17">
        <f t="shared" si="14"/>
        <v>24696</v>
      </c>
      <c r="M65" s="298"/>
      <c r="N65" s="299">
        <f t="shared" si="16"/>
        <v>1</v>
      </c>
    </row>
    <row r="66" spans="1:16" ht="15" thickBot="1" x14ac:dyDescent="0.35">
      <c r="A66" s="34"/>
      <c r="B66" s="19" t="s">
        <v>422</v>
      </c>
      <c r="C66" s="54">
        <v>909213</v>
      </c>
      <c r="D66" s="54">
        <v>911117</v>
      </c>
      <c r="E66" s="54">
        <v>850269</v>
      </c>
      <c r="F66" s="54">
        <v>0</v>
      </c>
      <c r="G66" s="54">
        <v>0</v>
      </c>
      <c r="H66" s="54">
        <v>0</v>
      </c>
      <c r="I66" s="54">
        <v>0</v>
      </c>
      <c r="J66" s="17">
        <f>C66+F66+I66</f>
        <v>909213</v>
      </c>
      <c r="K66" s="17">
        <f t="shared" ref="K66" si="20">D66+G66</f>
        <v>911117</v>
      </c>
      <c r="L66" s="17">
        <f t="shared" ref="L66" si="21">E66+H66</f>
        <v>850269</v>
      </c>
      <c r="M66" s="298">
        <f t="shared" si="15"/>
        <v>0.93517030662781986</v>
      </c>
      <c r="N66" s="299">
        <f t="shared" si="16"/>
        <v>0.93321604140851289</v>
      </c>
    </row>
    <row r="67" spans="1:16" ht="12.9" customHeight="1" thickBot="1" x14ac:dyDescent="0.35">
      <c r="A67" s="251"/>
      <c r="B67" s="19" t="s">
        <v>423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17">
        <v>0</v>
      </c>
      <c r="K67" s="17">
        <f t="shared" si="13"/>
        <v>0</v>
      </c>
      <c r="L67" s="17">
        <f t="shared" si="14"/>
        <v>0</v>
      </c>
      <c r="M67" s="298"/>
      <c r="N67" s="299"/>
    </row>
    <row r="68" spans="1:16" ht="12.9" customHeight="1" thickBot="1" x14ac:dyDescent="0.35">
      <c r="A68" s="34" t="s">
        <v>15</v>
      </c>
      <c r="B68" s="19" t="s">
        <v>101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17">
        <f>C68+F68+I68</f>
        <v>0</v>
      </c>
      <c r="K68" s="17">
        <f t="shared" si="13"/>
        <v>0</v>
      </c>
      <c r="L68" s="17">
        <f t="shared" si="14"/>
        <v>0</v>
      </c>
      <c r="M68" s="298"/>
      <c r="N68" s="299"/>
    </row>
    <row r="69" spans="1:16" ht="15" thickBot="1" x14ac:dyDescent="0.35">
      <c r="A69" s="34" t="s">
        <v>16</v>
      </c>
      <c r="B69" s="18" t="s">
        <v>102</v>
      </c>
      <c r="C69" s="54">
        <f>C62+C63+C64+C68</f>
        <v>909213</v>
      </c>
      <c r="D69" s="54">
        <f t="shared" ref="D69:I69" si="22">D62+D63+D64+D68</f>
        <v>1329267</v>
      </c>
      <c r="E69" s="54">
        <f t="shared" si="22"/>
        <v>874965</v>
      </c>
      <c r="F69" s="54">
        <f t="shared" si="22"/>
        <v>0</v>
      </c>
      <c r="G69" s="54">
        <f t="shared" si="22"/>
        <v>0</v>
      </c>
      <c r="H69" s="54">
        <f t="shared" si="22"/>
        <v>0</v>
      </c>
      <c r="I69" s="54">
        <f t="shared" si="22"/>
        <v>0</v>
      </c>
      <c r="J69" s="17">
        <f>C69+F69+I69</f>
        <v>909213</v>
      </c>
      <c r="K69" s="17">
        <f t="shared" si="13"/>
        <v>1329267</v>
      </c>
      <c r="L69" s="17">
        <f t="shared" si="14"/>
        <v>874965</v>
      </c>
      <c r="M69" s="298">
        <f t="shared" si="15"/>
        <v>0.96233225877764617</v>
      </c>
      <c r="N69" s="299">
        <f t="shared" si="16"/>
        <v>0.65823119057345136</v>
      </c>
    </row>
    <row r="70" spans="1:16" ht="15" thickBot="1" x14ac:dyDescent="0.35">
      <c r="A70" s="34" t="s">
        <v>17</v>
      </c>
      <c r="B70" s="18" t="s">
        <v>103</v>
      </c>
      <c r="C70" s="54">
        <f>C61+C69</f>
        <v>4449910</v>
      </c>
      <c r="D70" s="54">
        <f t="shared" ref="D70:I70" si="23">D61+D69</f>
        <v>4686835</v>
      </c>
      <c r="E70" s="54">
        <f t="shared" si="23"/>
        <v>3590070</v>
      </c>
      <c r="F70" s="54">
        <f t="shared" si="23"/>
        <v>70228</v>
      </c>
      <c r="G70" s="54">
        <f t="shared" si="23"/>
        <v>71426</v>
      </c>
      <c r="H70" s="54">
        <f t="shared" si="23"/>
        <v>55363</v>
      </c>
      <c r="I70" s="54">
        <f t="shared" si="23"/>
        <v>0</v>
      </c>
      <c r="J70" s="17">
        <f>C70+F70+I70</f>
        <v>4520138</v>
      </c>
      <c r="K70" s="17">
        <f t="shared" si="13"/>
        <v>4758261</v>
      </c>
      <c r="L70" s="17">
        <f t="shared" si="14"/>
        <v>3645433</v>
      </c>
      <c r="M70" s="298">
        <f t="shared" si="15"/>
        <v>0.80648710282739156</v>
      </c>
      <c r="N70" s="299">
        <f t="shared" si="16"/>
        <v>0.76612716284373639</v>
      </c>
      <c r="O70" s="13"/>
    </row>
    <row r="71" spans="1:16" ht="15" thickBot="1" x14ac:dyDescent="0.35">
      <c r="A71" s="34" t="s">
        <v>18</v>
      </c>
      <c r="B71" s="19" t="s">
        <v>434</v>
      </c>
      <c r="C71" s="54">
        <v>909213</v>
      </c>
      <c r="D71" s="54">
        <v>911117</v>
      </c>
      <c r="E71" s="54">
        <v>850269</v>
      </c>
      <c r="F71" s="54">
        <v>0</v>
      </c>
      <c r="G71" s="54">
        <v>0</v>
      </c>
      <c r="H71" s="54">
        <v>0</v>
      </c>
      <c r="I71" s="54">
        <v>0</v>
      </c>
      <c r="J71" s="17">
        <f>C71+F71+I71</f>
        <v>909213</v>
      </c>
      <c r="K71" s="17">
        <f t="shared" si="13"/>
        <v>911117</v>
      </c>
      <c r="L71" s="17">
        <f t="shared" si="14"/>
        <v>850269</v>
      </c>
      <c r="M71" s="298">
        <f t="shared" si="15"/>
        <v>0.93517030662781986</v>
      </c>
      <c r="N71" s="299">
        <f t="shared" si="16"/>
        <v>0.93321604140851289</v>
      </c>
      <c r="P71" s="197"/>
    </row>
    <row r="72" spans="1:16" ht="15" thickBot="1" x14ac:dyDescent="0.35">
      <c r="A72" s="83" t="s">
        <v>19</v>
      </c>
      <c r="B72" s="19" t="s">
        <v>423</v>
      </c>
      <c r="C72" s="54">
        <v>0</v>
      </c>
      <c r="D72" s="54">
        <v>0</v>
      </c>
      <c r="E72" s="54"/>
      <c r="F72" s="54">
        <v>0</v>
      </c>
      <c r="G72" s="54">
        <v>0</v>
      </c>
      <c r="H72" s="54">
        <v>0</v>
      </c>
      <c r="I72" s="54">
        <v>0</v>
      </c>
      <c r="J72" s="17">
        <v>0</v>
      </c>
      <c r="K72" s="17">
        <f t="shared" si="13"/>
        <v>0</v>
      </c>
      <c r="L72" s="17">
        <f t="shared" si="14"/>
        <v>0</v>
      </c>
      <c r="M72" s="298"/>
      <c r="N72" s="299"/>
    </row>
    <row r="73" spans="1:16" ht="15" thickBot="1" x14ac:dyDescent="0.35">
      <c r="A73" s="90" t="s">
        <v>20</v>
      </c>
      <c r="B73" s="28" t="s">
        <v>56</v>
      </c>
      <c r="C73" s="17">
        <f>C70-C71-C72</f>
        <v>3540697</v>
      </c>
      <c r="D73" s="17">
        <f t="shared" ref="D73:I73" si="24">D70-D71-D72</f>
        <v>3775718</v>
      </c>
      <c r="E73" s="17">
        <f t="shared" si="24"/>
        <v>2739801</v>
      </c>
      <c r="F73" s="17">
        <f t="shared" si="24"/>
        <v>70228</v>
      </c>
      <c r="G73" s="17">
        <f t="shared" si="24"/>
        <v>71426</v>
      </c>
      <c r="H73" s="17">
        <f t="shared" si="24"/>
        <v>55363</v>
      </c>
      <c r="I73" s="17">
        <f t="shared" si="24"/>
        <v>0</v>
      </c>
      <c r="J73" s="17">
        <f>C73+F73+I73</f>
        <v>3610925</v>
      </c>
      <c r="K73" s="17">
        <f t="shared" si="13"/>
        <v>3847144</v>
      </c>
      <c r="L73" s="17">
        <f t="shared" si="14"/>
        <v>2795164</v>
      </c>
      <c r="M73" s="298">
        <f t="shared" si="15"/>
        <v>0.77408531055062069</v>
      </c>
      <c r="N73" s="299">
        <f t="shared" si="16"/>
        <v>0.72655559552748739</v>
      </c>
    </row>
    <row r="74" spans="1:16" x14ac:dyDescent="0.3">
      <c r="A74" s="90" t="s">
        <v>21</v>
      </c>
      <c r="B74" s="145" t="s">
        <v>163</v>
      </c>
      <c r="C74" s="72">
        <f>+C73-C38</f>
        <v>0</v>
      </c>
      <c r="D74" s="72">
        <f t="shared" ref="D74:L74" si="25">+D73-D38</f>
        <v>0</v>
      </c>
      <c r="E74" s="72">
        <f t="shared" si="25"/>
        <v>-726037</v>
      </c>
      <c r="F74" s="72">
        <f t="shared" si="25"/>
        <v>0</v>
      </c>
      <c r="G74" s="72">
        <f t="shared" si="25"/>
        <v>0</v>
      </c>
      <c r="H74" s="72">
        <f t="shared" si="25"/>
        <v>0</v>
      </c>
      <c r="I74" s="72">
        <f t="shared" si="25"/>
        <v>0</v>
      </c>
      <c r="J74" s="72">
        <f t="shared" si="25"/>
        <v>0</v>
      </c>
      <c r="K74" s="72">
        <f t="shared" si="25"/>
        <v>0</v>
      </c>
      <c r="L74" s="72">
        <f t="shared" si="25"/>
        <v>-726037</v>
      </c>
    </row>
    <row r="75" spans="1:16" ht="21.6" x14ac:dyDescent="0.3">
      <c r="A75" s="90" t="s">
        <v>22</v>
      </c>
      <c r="B75" s="86" t="s">
        <v>164</v>
      </c>
      <c r="C75" s="72">
        <v>0</v>
      </c>
      <c r="D75" s="72">
        <v>0</v>
      </c>
      <c r="E75" s="72"/>
      <c r="F75" s="72">
        <v>0</v>
      </c>
      <c r="G75" s="72">
        <v>0</v>
      </c>
      <c r="H75" s="72"/>
      <c r="I75" s="72">
        <v>0</v>
      </c>
      <c r="J75" s="72">
        <v>0</v>
      </c>
      <c r="K75" s="17">
        <v>0</v>
      </c>
      <c r="L75" s="17">
        <f>E75+H75</f>
        <v>0</v>
      </c>
    </row>
    <row r="76" spans="1:16" ht="21.6" x14ac:dyDescent="0.3">
      <c r="A76" s="90" t="s">
        <v>23</v>
      </c>
      <c r="B76" s="86" t="s">
        <v>165</v>
      </c>
      <c r="C76" s="72">
        <v>0</v>
      </c>
      <c r="D76" s="72">
        <v>0</v>
      </c>
      <c r="E76" s="72"/>
      <c r="F76" s="72">
        <v>0</v>
      </c>
      <c r="G76" s="72">
        <v>0</v>
      </c>
      <c r="H76" s="72"/>
      <c r="I76" s="72">
        <v>0</v>
      </c>
      <c r="J76" s="72">
        <v>0</v>
      </c>
      <c r="K76" s="17">
        <v>0</v>
      </c>
      <c r="L76" s="17">
        <f>E76+H76</f>
        <v>0</v>
      </c>
      <c r="M76" s="13">
        <f>+L38-L73</f>
        <v>726037</v>
      </c>
    </row>
    <row r="78" spans="1:16" x14ac:dyDescent="0.3">
      <c r="K78" s="47"/>
      <c r="L78" s="47"/>
    </row>
  </sheetData>
  <mergeCells count="5">
    <mergeCell ref="C43:G44"/>
    <mergeCell ref="C2:G3"/>
    <mergeCell ref="I2:K3"/>
    <mergeCell ref="K4:L4"/>
    <mergeCell ref="I43:J44"/>
  </mergeCells>
  <phoneticPr fontId="3" type="noConversion"/>
  <pageMargins left="0.31496062992125984" right="0.31496062992125984" top="0.19685039370078741" bottom="0.23622047244094491" header="0.23622047244094491" footer="0.27559055118110237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</sheetPr>
  <dimension ref="A1:I12"/>
  <sheetViews>
    <sheetView view="pageBreakPreview" zoomScale="60" zoomScaleNormal="100" workbookViewId="0">
      <selection activeCell="B9" sqref="B9:D9"/>
    </sheetView>
  </sheetViews>
  <sheetFormatPr defaultRowHeight="14.4" x14ac:dyDescent="0.3"/>
  <cols>
    <col min="4" max="4" width="14.33203125" customWidth="1"/>
    <col min="7" max="7" width="5.6640625" customWidth="1"/>
    <col min="9" max="9" width="17.88671875" customWidth="1"/>
  </cols>
  <sheetData>
    <row r="1" spans="1:9" x14ac:dyDescent="0.3">
      <c r="A1" s="187" t="s">
        <v>520</v>
      </c>
      <c r="G1" s="162"/>
      <c r="H1" s="162"/>
      <c r="I1" s="162"/>
    </row>
    <row r="2" spans="1:9" x14ac:dyDescent="0.3">
      <c r="B2" s="370" t="s">
        <v>524</v>
      </c>
      <c r="C2" s="370"/>
      <c r="D2" s="370"/>
      <c r="E2" s="370"/>
      <c r="F2" s="370"/>
      <c r="G2" s="162"/>
      <c r="H2" s="412" t="s">
        <v>579</v>
      </c>
      <c r="I2" s="327"/>
    </row>
    <row r="3" spans="1:9" ht="36" customHeight="1" x14ac:dyDescent="0.3">
      <c r="B3" s="370"/>
      <c r="C3" s="370"/>
      <c r="D3" s="370"/>
      <c r="E3" s="370"/>
      <c r="F3" s="370"/>
      <c r="G3" s="162"/>
      <c r="H3" s="413"/>
      <c r="I3" s="327"/>
    </row>
    <row r="6" spans="1:9" x14ac:dyDescent="0.3">
      <c r="A6" s="181" t="s">
        <v>36</v>
      </c>
      <c r="B6" s="449" t="s">
        <v>37</v>
      </c>
      <c r="C6" s="450"/>
      <c r="D6" s="451"/>
      <c r="E6" s="449" t="s">
        <v>178</v>
      </c>
      <c r="F6" s="450"/>
      <c r="G6" s="451"/>
      <c r="H6" s="449" t="s">
        <v>38</v>
      </c>
      <c r="I6" s="451"/>
    </row>
    <row r="7" spans="1:9" x14ac:dyDescent="0.3">
      <c r="A7" s="188" t="s">
        <v>9</v>
      </c>
      <c r="B7" s="444" t="s">
        <v>179</v>
      </c>
      <c r="C7" s="445"/>
      <c r="D7" s="446"/>
      <c r="E7" s="447">
        <v>20944000</v>
      </c>
      <c r="F7" s="336"/>
      <c r="G7" s="448"/>
      <c r="H7" s="414"/>
      <c r="I7" s="416"/>
    </row>
    <row r="8" spans="1:9" ht="28.5" customHeight="1" x14ac:dyDescent="0.3">
      <c r="A8" s="186" t="s">
        <v>10</v>
      </c>
      <c r="B8" s="414" t="s">
        <v>180</v>
      </c>
      <c r="C8" s="415"/>
      <c r="D8" s="416"/>
      <c r="E8" s="438">
        <v>3000000</v>
      </c>
      <c r="F8" s="439"/>
      <c r="G8" s="440"/>
      <c r="H8" s="442"/>
      <c r="I8" s="443"/>
    </row>
    <row r="9" spans="1:9" x14ac:dyDescent="0.3">
      <c r="A9" s="81" t="s">
        <v>11</v>
      </c>
      <c r="B9" s="441" t="s">
        <v>607</v>
      </c>
      <c r="C9" s="441"/>
      <c r="D9" s="441"/>
      <c r="E9" s="438">
        <v>100000</v>
      </c>
      <c r="F9" s="439"/>
      <c r="G9" s="440"/>
      <c r="H9" s="414"/>
      <c r="I9" s="416"/>
    </row>
    <row r="10" spans="1:9" x14ac:dyDescent="0.3">
      <c r="A10" s="186" t="s">
        <v>12</v>
      </c>
      <c r="B10" s="414" t="s">
        <v>0</v>
      </c>
      <c r="C10" s="415"/>
      <c r="D10" s="416"/>
      <c r="E10" s="438">
        <f>SUM(E7:E8)</f>
        <v>23944000</v>
      </c>
      <c r="F10" s="439"/>
      <c r="G10" s="440"/>
      <c r="H10" s="414"/>
      <c r="I10" s="416"/>
    </row>
    <row r="11" spans="1:9" x14ac:dyDescent="0.3">
      <c r="A11" s="186"/>
      <c r="B11" s="414"/>
      <c r="C11" s="415"/>
      <c r="D11" s="416"/>
      <c r="E11" s="414"/>
      <c r="F11" s="415"/>
      <c r="G11" s="416"/>
      <c r="H11" s="414"/>
      <c r="I11" s="416"/>
    </row>
    <row r="12" spans="1:9" x14ac:dyDescent="0.3">
      <c r="D12" s="189"/>
    </row>
  </sheetData>
  <mergeCells count="20">
    <mergeCell ref="B2:F3"/>
    <mergeCell ref="H2:I3"/>
    <mergeCell ref="B6:D6"/>
    <mergeCell ref="E6:G6"/>
    <mergeCell ref="H6:I6"/>
    <mergeCell ref="B8:D8"/>
    <mergeCell ref="E8:G8"/>
    <mergeCell ref="H8:I8"/>
    <mergeCell ref="B7:D7"/>
    <mergeCell ref="E7:G7"/>
    <mergeCell ref="H7:I7"/>
    <mergeCell ref="H9:I9"/>
    <mergeCell ref="H10:I10"/>
    <mergeCell ref="E9:G9"/>
    <mergeCell ref="B9:D9"/>
    <mergeCell ref="B11:D11"/>
    <mergeCell ref="E11:G11"/>
    <mergeCell ref="H11:I11"/>
    <mergeCell ref="B10:D10"/>
    <mergeCell ref="E10:G10"/>
  </mergeCells>
  <phoneticPr fontId="22" type="noConversion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H22"/>
  <sheetViews>
    <sheetView tabSelected="1" topLeftCell="A3" zoomScaleNormal="100" workbookViewId="0">
      <selection activeCell="F13" sqref="F13"/>
    </sheetView>
  </sheetViews>
  <sheetFormatPr defaultRowHeight="14.4" x14ac:dyDescent="0.3"/>
  <cols>
    <col min="1" max="1" width="14.6640625" customWidth="1"/>
    <col min="2" max="2" width="53.88671875" customWidth="1"/>
    <col min="3" max="3" width="19.33203125" customWidth="1"/>
    <col min="4" max="4" width="18.6640625" customWidth="1"/>
  </cols>
  <sheetData>
    <row r="1" spans="1:8" x14ac:dyDescent="0.3">
      <c r="A1" s="190"/>
      <c r="B1" s="190"/>
      <c r="C1" s="162"/>
    </row>
    <row r="2" spans="1:8" x14ac:dyDescent="0.3">
      <c r="A2" s="454" t="s">
        <v>431</v>
      </c>
      <c r="B2" s="370" t="s">
        <v>525</v>
      </c>
      <c r="C2" s="326" t="s">
        <v>580</v>
      </c>
    </row>
    <row r="3" spans="1:8" x14ac:dyDescent="0.3">
      <c r="A3" s="455"/>
      <c r="B3" s="331"/>
      <c r="C3" s="403"/>
    </row>
    <row r="4" spans="1:8" x14ac:dyDescent="0.3">
      <c r="A4" s="455"/>
      <c r="B4" s="331"/>
      <c r="C4" s="403"/>
    </row>
    <row r="5" spans="1:8" x14ac:dyDescent="0.3">
      <c r="A5" s="455"/>
      <c r="B5" s="331"/>
      <c r="C5" s="403"/>
    </row>
    <row r="6" spans="1:8" x14ac:dyDescent="0.3">
      <c r="A6" s="452"/>
      <c r="B6" s="453"/>
      <c r="C6" s="453"/>
    </row>
    <row r="8" spans="1:8" x14ac:dyDescent="0.3">
      <c r="A8" s="191" t="s">
        <v>181</v>
      </c>
      <c r="B8" s="281"/>
      <c r="C8" s="155" t="s">
        <v>30</v>
      </c>
    </row>
    <row r="9" spans="1:8" ht="45" customHeight="1" x14ac:dyDescent="0.3">
      <c r="A9" s="192" t="s">
        <v>182</v>
      </c>
      <c r="B9" s="193" t="s">
        <v>435</v>
      </c>
      <c r="C9" s="318">
        <v>697337</v>
      </c>
    </row>
    <row r="10" spans="1:8" ht="21.75" customHeight="1" x14ac:dyDescent="0.3">
      <c r="A10" s="192" t="s">
        <v>184</v>
      </c>
      <c r="B10" s="194" t="s">
        <v>185</v>
      </c>
      <c r="C10" s="319">
        <v>0</v>
      </c>
    </row>
    <row r="11" spans="1:8" ht="22.5" customHeight="1" x14ac:dyDescent="0.3">
      <c r="A11" s="192" t="s">
        <v>186</v>
      </c>
      <c r="B11" s="194" t="s">
        <v>187</v>
      </c>
      <c r="C11" s="319">
        <v>0</v>
      </c>
    </row>
    <row r="12" spans="1:8" ht="19.5" customHeight="1" x14ac:dyDescent="0.3">
      <c r="A12" s="192" t="s">
        <v>188</v>
      </c>
      <c r="B12" s="194" t="s">
        <v>189</v>
      </c>
      <c r="C12" s="319">
        <v>0</v>
      </c>
    </row>
    <row r="13" spans="1:8" ht="18" customHeight="1" x14ac:dyDescent="0.3">
      <c r="A13" s="195" t="s">
        <v>190</v>
      </c>
      <c r="B13" s="196" t="s">
        <v>436</v>
      </c>
      <c r="C13" s="318">
        <v>697337</v>
      </c>
      <c r="D13" s="268"/>
      <c r="H13" s="154"/>
    </row>
    <row r="14" spans="1:8" ht="18.75" customHeight="1" x14ac:dyDescent="0.3">
      <c r="A14" s="195" t="s">
        <v>191</v>
      </c>
      <c r="B14" s="196" t="s">
        <v>192</v>
      </c>
      <c r="C14" s="318">
        <f>2408942+393453+25682</f>
        <v>2828077</v>
      </c>
      <c r="D14" s="268"/>
      <c r="H14" s="154"/>
    </row>
    <row r="15" spans="1:8" ht="19.5" customHeight="1" x14ac:dyDescent="0.3">
      <c r="A15" s="195" t="s">
        <v>193</v>
      </c>
      <c r="B15" s="196" t="s">
        <v>194</v>
      </c>
      <c r="C15" s="318">
        <v>2770487</v>
      </c>
      <c r="D15" s="13"/>
    </row>
    <row r="16" spans="1:8" ht="18.75" customHeight="1" x14ac:dyDescent="0.3">
      <c r="A16" s="195" t="s">
        <v>181</v>
      </c>
      <c r="B16" s="196" t="s">
        <v>195</v>
      </c>
      <c r="C16" s="318">
        <f>C13+C14-C15</f>
        <v>754927</v>
      </c>
      <c r="D16" s="13"/>
    </row>
    <row r="17" spans="1:5" ht="33.75" customHeight="1" x14ac:dyDescent="0.3">
      <c r="A17" s="192" t="s">
        <v>196</v>
      </c>
      <c r="B17" s="194" t="s">
        <v>183</v>
      </c>
      <c r="C17" s="319">
        <v>754927</v>
      </c>
      <c r="D17" s="13"/>
      <c r="E17" s="13"/>
    </row>
    <row r="18" spans="1:5" ht="19.5" customHeight="1" x14ac:dyDescent="0.3">
      <c r="A18" s="192" t="s">
        <v>197</v>
      </c>
      <c r="B18" s="194" t="s">
        <v>185</v>
      </c>
      <c r="C18" s="319">
        <v>0</v>
      </c>
    </row>
    <row r="19" spans="1:5" ht="19.5" customHeight="1" x14ac:dyDescent="0.3">
      <c r="A19" s="192" t="s">
        <v>198</v>
      </c>
      <c r="B19" s="194" t="s">
        <v>187</v>
      </c>
      <c r="C19" s="319">
        <v>0</v>
      </c>
    </row>
    <row r="20" spans="1:5" ht="22.5" customHeight="1" x14ac:dyDescent="0.3">
      <c r="A20" s="192" t="s">
        <v>199</v>
      </c>
      <c r="B20" s="194" t="s">
        <v>189</v>
      </c>
      <c r="C20" s="319">
        <v>0</v>
      </c>
    </row>
    <row r="21" spans="1:5" ht="24.75" customHeight="1" x14ac:dyDescent="0.3">
      <c r="A21" s="195" t="s">
        <v>200</v>
      </c>
      <c r="B21" s="196" t="s">
        <v>201</v>
      </c>
      <c r="C21" s="318">
        <v>754927</v>
      </c>
    </row>
    <row r="22" spans="1:5" x14ac:dyDescent="0.3">
      <c r="B22" s="11"/>
      <c r="C22" s="11"/>
    </row>
  </sheetData>
  <mergeCells count="4">
    <mergeCell ref="A6:C6"/>
    <mergeCell ref="B2:B5"/>
    <mergeCell ref="C2:C5"/>
    <mergeCell ref="A2:A5"/>
  </mergeCells>
  <phoneticPr fontId="22" type="noConversion"/>
  <pageMargins left="0.7" right="0.7" top="0.75" bottom="0.75" header="0.3" footer="0.3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39"/>
  <sheetViews>
    <sheetView view="pageBreakPreview" topLeftCell="O1" zoomScale="80" zoomScaleNormal="100" zoomScaleSheetLayoutView="80" workbookViewId="0">
      <selection activeCell="Y23" sqref="Y23"/>
    </sheetView>
  </sheetViews>
  <sheetFormatPr defaultRowHeight="14.4" x14ac:dyDescent="0.3"/>
  <cols>
    <col min="2" max="2" width="27.44140625" customWidth="1"/>
    <col min="13" max="13" width="26.44140625" customWidth="1"/>
    <col min="25" max="25" width="32.109375" customWidth="1"/>
    <col min="26" max="26" width="11.109375" customWidth="1"/>
    <col min="36" max="36" width="25.6640625" customWidth="1"/>
  </cols>
  <sheetData>
    <row r="1" spans="1:46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x14ac:dyDescent="0.3">
      <c r="A3" s="326" t="s">
        <v>429</v>
      </c>
      <c r="B3" s="332"/>
      <c r="C3" s="332"/>
      <c r="D3" s="10"/>
      <c r="E3" s="10"/>
      <c r="F3" s="10"/>
      <c r="G3" s="10"/>
      <c r="H3" s="10"/>
      <c r="I3" s="344" t="s">
        <v>526</v>
      </c>
      <c r="J3" s="370"/>
      <c r="K3" s="370"/>
      <c r="L3" s="370"/>
      <c r="M3" s="370"/>
      <c r="N3" s="260"/>
      <c r="O3" s="260"/>
      <c r="P3" s="260"/>
      <c r="Q3" s="260"/>
      <c r="R3" s="260"/>
      <c r="S3" s="260"/>
      <c r="T3" s="326" t="s">
        <v>581</v>
      </c>
      <c r="U3" s="327"/>
      <c r="V3" s="327"/>
      <c r="W3" s="146"/>
      <c r="X3" s="10"/>
      <c r="Y3" s="326" t="s">
        <v>429</v>
      </c>
      <c r="Z3" s="332"/>
      <c r="AA3" s="10"/>
      <c r="AB3" s="10"/>
      <c r="AC3" s="10"/>
      <c r="AD3" s="10"/>
      <c r="AE3" s="10"/>
      <c r="AF3" s="344" t="s">
        <v>527</v>
      </c>
      <c r="AG3" s="370"/>
      <c r="AH3" s="370"/>
      <c r="AI3" s="370"/>
      <c r="AJ3" s="370"/>
      <c r="AK3" s="260"/>
      <c r="AL3" s="260"/>
      <c r="AM3" s="260"/>
      <c r="AN3" s="260"/>
      <c r="AO3" s="260"/>
      <c r="AP3" s="260"/>
      <c r="AQ3" s="326" t="s">
        <v>582</v>
      </c>
      <c r="AR3" s="403"/>
      <c r="AS3" s="403"/>
      <c r="AT3" s="167"/>
    </row>
    <row r="4" spans="1:46" x14ac:dyDescent="0.3">
      <c r="A4" s="332"/>
      <c r="B4" s="332"/>
      <c r="C4" s="332"/>
      <c r="D4" s="262"/>
      <c r="E4" s="262"/>
      <c r="F4" s="262"/>
      <c r="G4" s="262"/>
      <c r="H4" s="262"/>
      <c r="I4" s="370"/>
      <c r="J4" s="370"/>
      <c r="K4" s="370"/>
      <c r="L4" s="370"/>
      <c r="M4" s="370"/>
      <c r="N4" s="146"/>
      <c r="O4" s="146"/>
      <c r="P4" s="146"/>
      <c r="Q4" s="146"/>
      <c r="R4" s="146"/>
      <c r="S4" s="146"/>
      <c r="T4" s="327"/>
      <c r="U4" s="327"/>
      <c r="V4" s="327"/>
      <c r="W4" s="146"/>
      <c r="X4" s="262"/>
      <c r="Y4" s="332"/>
      <c r="Z4" s="332"/>
      <c r="AA4" s="262"/>
      <c r="AB4" s="262"/>
      <c r="AC4" s="262"/>
      <c r="AD4" s="262"/>
      <c r="AE4" s="262"/>
      <c r="AF4" s="370"/>
      <c r="AG4" s="370"/>
      <c r="AH4" s="370"/>
      <c r="AI4" s="370"/>
      <c r="AJ4" s="370"/>
      <c r="AK4" s="146"/>
      <c r="AL4" s="146"/>
      <c r="AM4" s="146"/>
      <c r="AN4" s="146"/>
      <c r="AO4" s="146"/>
      <c r="AP4" s="146"/>
      <c r="AQ4" s="403"/>
      <c r="AR4" s="403"/>
      <c r="AS4" s="403"/>
      <c r="AT4" s="167"/>
    </row>
    <row r="5" spans="1:46" x14ac:dyDescent="0.3">
      <c r="A5" s="162"/>
      <c r="B5" s="162"/>
      <c r="C5" s="162"/>
      <c r="D5" s="262"/>
      <c r="E5" s="262"/>
      <c r="F5" s="262"/>
      <c r="G5" s="262"/>
      <c r="H5" s="262"/>
      <c r="I5" s="166"/>
      <c r="J5" s="166"/>
      <c r="K5" s="166"/>
      <c r="L5" s="166"/>
      <c r="M5" s="16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262"/>
      <c r="Y5" s="162"/>
      <c r="Z5" s="162"/>
      <c r="AA5" s="262"/>
      <c r="AB5" s="262"/>
      <c r="AC5" s="262"/>
      <c r="AD5" s="262"/>
      <c r="AE5" s="262"/>
      <c r="AF5" s="166"/>
      <c r="AG5" s="166"/>
      <c r="AH5" s="166"/>
      <c r="AI5" s="166"/>
      <c r="AJ5" s="166"/>
      <c r="AK5" s="146"/>
      <c r="AL5" s="146"/>
      <c r="AM5" s="146"/>
      <c r="AN5" s="146"/>
      <c r="AO5" s="146"/>
      <c r="AP5" s="146"/>
      <c r="AQ5" s="167"/>
      <c r="AR5" s="167"/>
      <c r="AS5" s="167"/>
      <c r="AT5" s="167"/>
    </row>
    <row r="6" spans="1:4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1"/>
      <c r="R6" s="11"/>
      <c r="S6" s="11"/>
      <c r="T6" s="337" t="s">
        <v>30</v>
      </c>
      <c r="U6" s="337"/>
      <c r="V6" s="151"/>
      <c r="W6" s="15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1"/>
      <c r="AO6" s="11"/>
      <c r="AP6" s="11"/>
      <c r="AQ6" s="337" t="s">
        <v>30</v>
      </c>
      <c r="AR6" s="337"/>
      <c r="AS6" s="11"/>
      <c r="AT6" s="11"/>
    </row>
    <row r="7" spans="1:46" ht="40.799999999999997" x14ac:dyDescent="0.3">
      <c r="A7" s="143" t="s">
        <v>28</v>
      </c>
      <c r="B7" s="143" t="s">
        <v>29</v>
      </c>
      <c r="C7" s="144" t="s">
        <v>528</v>
      </c>
      <c r="D7" s="144" t="s">
        <v>529</v>
      </c>
      <c r="E7" s="144" t="s">
        <v>479</v>
      </c>
      <c r="F7" s="144" t="s">
        <v>530</v>
      </c>
      <c r="G7" s="144" t="s">
        <v>531</v>
      </c>
      <c r="H7" s="144" t="s">
        <v>482</v>
      </c>
      <c r="I7" s="144" t="s">
        <v>532</v>
      </c>
      <c r="J7" s="144" t="s">
        <v>533</v>
      </c>
      <c r="K7" s="144" t="s">
        <v>534</v>
      </c>
      <c r="L7" s="144" t="s">
        <v>535</v>
      </c>
      <c r="M7" s="143" t="s">
        <v>29</v>
      </c>
      <c r="N7" s="144" t="s">
        <v>528</v>
      </c>
      <c r="O7" s="144" t="s">
        <v>529</v>
      </c>
      <c r="P7" s="144" t="s">
        <v>479</v>
      </c>
      <c r="Q7" s="144" t="s">
        <v>530</v>
      </c>
      <c r="R7" s="144" t="s">
        <v>531</v>
      </c>
      <c r="S7" s="144" t="s">
        <v>482</v>
      </c>
      <c r="T7" s="144" t="s">
        <v>532</v>
      </c>
      <c r="U7" s="144" t="s">
        <v>533</v>
      </c>
      <c r="V7" s="144" t="s">
        <v>534</v>
      </c>
      <c r="W7" s="144" t="s">
        <v>535</v>
      </c>
      <c r="X7" s="143" t="s">
        <v>28</v>
      </c>
      <c r="Y7" s="143" t="s">
        <v>29</v>
      </c>
      <c r="Z7" s="144" t="s">
        <v>528</v>
      </c>
      <c r="AA7" s="144" t="s">
        <v>529</v>
      </c>
      <c r="AB7" s="144" t="s">
        <v>479</v>
      </c>
      <c r="AC7" s="144" t="s">
        <v>530</v>
      </c>
      <c r="AD7" s="144" t="s">
        <v>531</v>
      </c>
      <c r="AE7" s="144" t="s">
        <v>482</v>
      </c>
      <c r="AF7" s="144" t="s">
        <v>532</v>
      </c>
      <c r="AG7" s="144" t="s">
        <v>533</v>
      </c>
      <c r="AH7" s="144" t="s">
        <v>534</v>
      </c>
      <c r="AI7" s="144" t="s">
        <v>535</v>
      </c>
      <c r="AJ7" s="143" t="s">
        <v>29</v>
      </c>
      <c r="AK7" s="144" t="s">
        <v>528</v>
      </c>
      <c r="AL7" s="144" t="s">
        <v>529</v>
      </c>
      <c r="AM7" s="144" t="s">
        <v>479</v>
      </c>
      <c r="AN7" s="144" t="s">
        <v>530</v>
      </c>
      <c r="AO7" s="144" t="s">
        <v>531</v>
      </c>
      <c r="AP7" s="144" t="s">
        <v>536</v>
      </c>
      <c r="AQ7" s="144" t="s">
        <v>532</v>
      </c>
      <c r="AR7" s="144" t="s">
        <v>533</v>
      </c>
      <c r="AS7" s="144" t="s">
        <v>537</v>
      </c>
      <c r="AT7" s="144" t="s">
        <v>535</v>
      </c>
    </row>
    <row r="8" spans="1:46" ht="21.6" x14ac:dyDescent="0.3">
      <c r="A8" s="123" t="s">
        <v>9</v>
      </c>
      <c r="B8" s="68" t="s">
        <v>60</v>
      </c>
      <c r="C8" s="54">
        <v>706356</v>
      </c>
      <c r="D8" s="54">
        <v>771990</v>
      </c>
      <c r="E8" s="54">
        <v>771990</v>
      </c>
      <c r="F8" s="17">
        <v>0</v>
      </c>
      <c r="G8" s="17">
        <v>0</v>
      </c>
      <c r="H8" s="17">
        <v>0</v>
      </c>
      <c r="I8" s="17">
        <v>0</v>
      </c>
      <c r="J8" s="74">
        <f>C8+F8+I8</f>
        <v>706356</v>
      </c>
      <c r="K8" s="74">
        <f>D8+G8</f>
        <v>771990</v>
      </c>
      <c r="L8" s="74">
        <f>E8+H8</f>
        <v>771990</v>
      </c>
      <c r="M8" s="29" t="s">
        <v>4</v>
      </c>
      <c r="N8" s="54">
        <v>695315</v>
      </c>
      <c r="O8" s="54">
        <v>706626</v>
      </c>
      <c r="P8" s="54">
        <v>659592</v>
      </c>
      <c r="Q8" s="54">
        <v>0</v>
      </c>
      <c r="R8" s="54">
        <v>0</v>
      </c>
      <c r="S8" s="54"/>
      <c r="T8" s="54">
        <v>0</v>
      </c>
      <c r="U8" s="112">
        <f>N8+Q8+T8</f>
        <v>695315</v>
      </c>
      <c r="V8" s="112">
        <f>O8+R8</f>
        <v>706626</v>
      </c>
      <c r="W8" s="112">
        <f>P8+S8</f>
        <v>659592</v>
      </c>
      <c r="X8" s="123" t="s">
        <v>9</v>
      </c>
      <c r="Y8" s="68" t="s">
        <v>139</v>
      </c>
      <c r="Z8" s="54">
        <v>220504</v>
      </c>
      <c r="AA8" s="54">
        <v>222504</v>
      </c>
      <c r="AB8" s="54">
        <v>388334</v>
      </c>
      <c r="AC8" s="75">
        <v>0</v>
      </c>
      <c r="AD8" s="75">
        <v>0</v>
      </c>
      <c r="AE8" s="75">
        <v>0</v>
      </c>
      <c r="AF8" s="75">
        <v>0</v>
      </c>
      <c r="AG8" s="74">
        <f>Z8+AC8+AF8</f>
        <v>220504</v>
      </c>
      <c r="AH8" s="74">
        <f>AA8+AD8</f>
        <v>222504</v>
      </c>
      <c r="AI8" s="74">
        <f>AB8+AE8</f>
        <v>388334</v>
      </c>
      <c r="AJ8" s="29" t="s">
        <v>7</v>
      </c>
      <c r="AK8" s="54">
        <f>1614256+10033</f>
        <v>1624289</v>
      </c>
      <c r="AL8" s="54">
        <v>563824</v>
      </c>
      <c r="AM8" s="54">
        <v>443164</v>
      </c>
      <c r="AN8" s="78">
        <v>0</v>
      </c>
      <c r="AO8" s="78">
        <v>0</v>
      </c>
      <c r="AP8" s="78">
        <v>0</v>
      </c>
      <c r="AQ8" s="78">
        <v>0</v>
      </c>
      <c r="AR8" s="112">
        <f>AK8+AN8+AQ8</f>
        <v>1624289</v>
      </c>
      <c r="AS8" s="156">
        <f>AL8</f>
        <v>563824</v>
      </c>
      <c r="AT8" s="156">
        <f>AM8+AP8</f>
        <v>443164</v>
      </c>
    </row>
    <row r="9" spans="1:46" ht="22.5" customHeight="1" x14ac:dyDescent="0.3">
      <c r="A9" s="123" t="s">
        <v>10</v>
      </c>
      <c r="B9" s="68" t="s">
        <v>107</v>
      </c>
      <c r="C9" s="54">
        <v>37809</v>
      </c>
      <c r="D9" s="54">
        <v>53986</v>
      </c>
      <c r="E9" s="54">
        <v>65136</v>
      </c>
      <c r="F9" s="54">
        <v>0</v>
      </c>
      <c r="G9" s="54">
        <v>0</v>
      </c>
      <c r="H9" s="54">
        <v>0</v>
      </c>
      <c r="I9" s="54">
        <v>0</v>
      </c>
      <c r="J9" s="74">
        <f t="shared" ref="J9:J19" si="0">C9+F9+I9</f>
        <v>37809</v>
      </c>
      <c r="K9" s="74">
        <f t="shared" ref="K9:L33" si="1">D9+G9</f>
        <v>53986</v>
      </c>
      <c r="L9" s="74">
        <f t="shared" si="1"/>
        <v>65136</v>
      </c>
      <c r="M9" s="30" t="s">
        <v>5</v>
      </c>
      <c r="N9" s="54">
        <v>142195</v>
      </c>
      <c r="O9" s="54">
        <v>143746</v>
      </c>
      <c r="P9" s="54">
        <v>131958</v>
      </c>
      <c r="Q9" s="54">
        <v>0</v>
      </c>
      <c r="R9" s="54">
        <v>0</v>
      </c>
      <c r="S9" s="54"/>
      <c r="T9" s="54">
        <v>0</v>
      </c>
      <c r="U9" s="112">
        <f t="shared" ref="U9:U32" si="2">N9+Q9+T9</f>
        <v>142195</v>
      </c>
      <c r="V9" s="112">
        <f t="shared" ref="V9:W33" si="3">O9+R9</f>
        <v>143746</v>
      </c>
      <c r="W9" s="112">
        <f t="shared" si="3"/>
        <v>131958</v>
      </c>
      <c r="X9" s="123" t="s">
        <v>10</v>
      </c>
      <c r="Y9" s="68" t="s">
        <v>71</v>
      </c>
      <c r="Z9" s="54">
        <v>252827</v>
      </c>
      <c r="AA9" s="54">
        <v>252827</v>
      </c>
      <c r="AB9" s="54">
        <v>24580</v>
      </c>
      <c r="AC9" s="75">
        <v>0</v>
      </c>
      <c r="AD9" s="75">
        <v>0</v>
      </c>
      <c r="AE9" s="75">
        <v>0</v>
      </c>
      <c r="AF9" s="75">
        <v>0</v>
      </c>
      <c r="AG9" s="74">
        <f>Z9+AC9+AF9</f>
        <v>252827</v>
      </c>
      <c r="AH9" s="74">
        <v>52000</v>
      </c>
      <c r="AI9" s="74">
        <f t="shared" ref="AI9:AI34" si="4">AB9+AE9</f>
        <v>24580</v>
      </c>
      <c r="AJ9" s="30" t="s">
        <v>8</v>
      </c>
      <c r="AK9" s="54">
        <v>0</v>
      </c>
      <c r="AL9" s="54">
        <v>471951</v>
      </c>
      <c r="AM9" s="54">
        <v>360407</v>
      </c>
      <c r="AN9" s="78">
        <v>0</v>
      </c>
      <c r="AO9" s="78">
        <v>0</v>
      </c>
      <c r="AP9" s="78">
        <v>0</v>
      </c>
      <c r="AQ9" s="78">
        <v>0</v>
      </c>
      <c r="AR9" s="112">
        <f>AK9+AN9+AQ9</f>
        <v>0</v>
      </c>
      <c r="AS9" s="156">
        <f>AL9</f>
        <v>471951</v>
      </c>
      <c r="AT9" s="156">
        <f>AM9+AP9</f>
        <v>360407</v>
      </c>
    </row>
    <row r="10" spans="1:46" x14ac:dyDescent="0.3">
      <c r="A10" s="123" t="s">
        <v>11</v>
      </c>
      <c r="B10" s="68" t="s">
        <v>69</v>
      </c>
      <c r="C10" s="54">
        <v>821092</v>
      </c>
      <c r="D10" s="54">
        <f>947200-66608-1198</f>
        <v>879394</v>
      </c>
      <c r="E10" s="54">
        <f>979539-55363</f>
        <v>924176</v>
      </c>
      <c r="F10" s="54">
        <v>66608</v>
      </c>
      <c r="G10" s="54">
        <f>66608+1198</f>
        <v>67806</v>
      </c>
      <c r="H10" s="54">
        <v>55363</v>
      </c>
      <c r="I10" s="54">
        <v>0</v>
      </c>
      <c r="J10" s="74">
        <f t="shared" si="0"/>
        <v>887700</v>
      </c>
      <c r="K10" s="74">
        <f t="shared" si="1"/>
        <v>947200</v>
      </c>
      <c r="L10" s="74">
        <f t="shared" si="1"/>
        <v>979539</v>
      </c>
      <c r="M10" s="29" t="s">
        <v>108</v>
      </c>
      <c r="N10" s="54">
        <v>590324</v>
      </c>
      <c r="O10" s="54">
        <v>807061</v>
      </c>
      <c r="P10" s="54">
        <v>630274</v>
      </c>
      <c r="Q10" s="54">
        <v>10458</v>
      </c>
      <c r="R10" s="54">
        <v>10458</v>
      </c>
      <c r="S10" s="54">
        <v>0</v>
      </c>
      <c r="T10" s="54">
        <v>0</v>
      </c>
      <c r="U10" s="112">
        <f t="shared" si="2"/>
        <v>600782</v>
      </c>
      <c r="V10" s="112">
        <f t="shared" si="3"/>
        <v>817519</v>
      </c>
      <c r="W10" s="112">
        <f t="shared" si="3"/>
        <v>630274</v>
      </c>
      <c r="X10" s="123" t="s">
        <v>11</v>
      </c>
      <c r="Y10" s="68" t="s">
        <v>73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  <c r="AG10" s="74">
        <f>Z10+AC10+AF10</f>
        <v>0</v>
      </c>
      <c r="AH10" s="74">
        <v>2532</v>
      </c>
      <c r="AI10" s="74">
        <f t="shared" ref="AI10" si="5">AB10+AE10</f>
        <v>0</v>
      </c>
      <c r="AJ10" s="29" t="s">
        <v>146</v>
      </c>
      <c r="AK10" s="54">
        <v>10541</v>
      </c>
      <c r="AL10" s="54">
        <v>23148</v>
      </c>
      <c r="AM10" s="54">
        <v>23148</v>
      </c>
      <c r="AN10" s="78">
        <v>0</v>
      </c>
      <c r="AO10" s="78">
        <v>0</v>
      </c>
      <c r="AP10" s="78">
        <v>0</v>
      </c>
      <c r="AQ10" s="78">
        <v>0</v>
      </c>
      <c r="AR10" s="112">
        <f>AK10+AN10+AQ10</f>
        <v>10541</v>
      </c>
      <c r="AS10" s="156">
        <f>AL10</f>
        <v>23148</v>
      </c>
      <c r="AT10" s="156">
        <f>AM10+AP10</f>
        <v>23148</v>
      </c>
    </row>
    <row r="11" spans="1:46" x14ac:dyDescent="0.3">
      <c r="A11" s="123" t="s">
        <v>12</v>
      </c>
      <c r="B11" s="68" t="s">
        <v>72</v>
      </c>
      <c r="C11" s="75">
        <v>0</v>
      </c>
      <c r="D11" s="75">
        <v>30</v>
      </c>
      <c r="E11" s="75">
        <v>4728</v>
      </c>
      <c r="F11" s="75">
        <v>0</v>
      </c>
      <c r="G11" s="75">
        <v>0</v>
      </c>
      <c r="H11" s="75">
        <v>0</v>
      </c>
      <c r="I11" s="75">
        <v>0</v>
      </c>
      <c r="J11" s="74">
        <f t="shared" si="0"/>
        <v>0</v>
      </c>
      <c r="K11" s="74">
        <f t="shared" si="1"/>
        <v>30</v>
      </c>
      <c r="L11" s="74">
        <f t="shared" si="1"/>
        <v>4728</v>
      </c>
      <c r="M11" s="30" t="s">
        <v>39</v>
      </c>
      <c r="N11" s="54">
        <v>0</v>
      </c>
      <c r="O11" s="54">
        <v>0</v>
      </c>
      <c r="P11" s="54">
        <v>0</v>
      </c>
      <c r="Q11" s="54">
        <v>17000</v>
      </c>
      <c r="R11" s="54">
        <v>18198</v>
      </c>
      <c r="S11" s="54">
        <v>14001</v>
      </c>
      <c r="T11" s="54">
        <v>0</v>
      </c>
      <c r="U11" s="112">
        <f t="shared" si="2"/>
        <v>17000</v>
      </c>
      <c r="V11" s="112">
        <f t="shared" si="3"/>
        <v>18198</v>
      </c>
      <c r="W11" s="112">
        <f t="shared" si="3"/>
        <v>14001</v>
      </c>
      <c r="X11" s="123" t="s">
        <v>12</v>
      </c>
      <c r="Y11" s="68" t="s">
        <v>140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  <c r="AG11" s="74">
        <f>Z11+AC11+AF11</f>
        <v>0</v>
      </c>
      <c r="AH11" s="74">
        <v>0</v>
      </c>
      <c r="AI11" s="74">
        <f t="shared" si="4"/>
        <v>0</v>
      </c>
      <c r="AJ11" s="30"/>
      <c r="AK11" s="78"/>
      <c r="AL11" s="78"/>
      <c r="AM11" s="78"/>
      <c r="AN11" s="78"/>
      <c r="AO11" s="78"/>
      <c r="AP11" s="78"/>
      <c r="AQ11" s="78"/>
      <c r="AR11" s="112"/>
      <c r="AS11" s="131"/>
      <c r="AT11" s="156"/>
    </row>
    <row r="12" spans="1:46" ht="21.6" x14ac:dyDescent="0.3">
      <c r="A12" s="123" t="s">
        <v>13</v>
      </c>
      <c r="B12" s="68" t="s">
        <v>70</v>
      </c>
      <c r="C12" s="54">
        <f>275729-3620</f>
        <v>272109</v>
      </c>
      <c r="D12" s="54">
        <f>279801-3620</f>
        <v>276181</v>
      </c>
      <c r="E12" s="54">
        <v>174635</v>
      </c>
      <c r="F12" s="54">
        <v>3620</v>
      </c>
      <c r="G12" s="54">
        <v>3620</v>
      </c>
      <c r="H12" s="54">
        <v>0</v>
      </c>
      <c r="I12" s="54">
        <v>0</v>
      </c>
      <c r="J12" s="74">
        <f t="shared" si="0"/>
        <v>275729</v>
      </c>
      <c r="K12" s="74">
        <f t="shared" si="1"/>
        <v>279801</v>
      </c>
      <c r="L12" s="74">
        <f t="shared" si="1"/>
        <v>174635</v>
      </c>
      <c r="M12" s="30" t="s">
        <v>610</v>
      </c>
      <c r="N12" s="54">
        <f>373208+104825</f>
        <v>478033</v>
      </c>
      <c r="O12" s="54">
        <f>546570+94642</f>
        <v>641212</v>
      </c>
      <c r="P12" s="54">
        <v>466562</v>
      </c>
      <c r="Q12" s="54">
        <v>42770</v>
      </c>
      <c r="R12" s="54">
        <v>42770</v>
      </c>
      <c r="S12" s="54">
        <v>41362</v>
      </c>
      <c r="T12" s="54">
        <f>T13+T14</f>
        <v>0</v>
      </c>
      <c r="U12" s="112">
        <f t="shared" si="2"/>
        <v>520803</v>
      </c>
      <c r="V12" s="112">
        <f t="shared" si="3"/>
        <v>683982</v>
      </c>
      <c r="W12" s="112">
        <f t="shared" si="3"/>
        <v>507924</v>
      </c>
      <c r="X12" s="123" t="s">
        <v>13</v>
      </c>
      <c r="Y12" s="68"/>
      <c r="Z12" s="75"/>
      <c r="AA12" s="75"/>
      <c r="AB12" s="75"/>
      <c r="AC12" s="73"/>
      <c r="AD12" s="73"/>
      <c r="AE12" s="73"/>
      <c r="AF12" s="73"/>
      <c r="AG12" s="76"/>
      <c r="AH12" s="76"/>
      <c r="AI12" s="74"/>
      <c r="AJ12" s="30"/>
      <c r="AK12" s="78"/>
      <c r="AL12" s="78"/>
      <c r="AM12" s="78"/>
      <c r="AN12" s="78"/>
      <c r="AO12" s="78"/>
      <c r="AP12" s="78"/>
      <c r="AQ12" s="78"/>
      <c r="AR12" s="112"/>
      <c r="AS12" s="131"/>
      <c r="AT12" s="156"/>
    </row>
    <row r="13" spans="1:46" hidden="1" x14ac:dyDescent="0.3">
      <c r="A13" s="123" t="s">
        <v>14</v>
      </c>
      <c r="B13" s="28"/>
      <c r="C13" s="75"/>
      <c r="D13" s="75"/>
      <c r="E13" s="75"/>
      <c r="F13" s="73"/>
      <c r="G13" s="73"/>
      <c r="H13" s="73"/>
      <c r="I13" s="75"/>
      <c r="J13" s="74"/>
      <c r="K13" s="74"/>
      <c r="L13" s="74"/>
      <c r="M13" s="30" t="s">
        <v>6</v>
      </c>
      <c r="N13" s="54"/>
      <c r="O13" s="54"/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12">
        <f t="shared" si="2"/>
        <v>0</v>
      </c>
      <c r="V13" s="112">
        <f t="shared" si="3"/>
        <v>0</v>
      </c>
      <c r="W13" s="112">
        <f t="shared" si="3"/>
        <v>0</v>
      </c>
      <c r="X13" s="123" t="s">
        <v>14</v>
      </c>
      <c r="Y13" s="28"/>
      <c r="Z13" s="75"/>
      <c r="AA13" s="75"/>
      <c r="AB13" s="75"/>
      <c r="AC13" s="73"/>
      <c r="AD13" s="73"/>
      <c r="AE13" s="73"/>
      <c r="AF13" s="73"/>
      <c r="AG13" s="76"/>
      <c r="AH13" s="76"/>
      <c r="AI13" s="74"/>
      <c r="AJ13" s="30"/>
      <c r="AK13" s="78"/>
      <c r="AL13" s="78"/>
      <c r="AM13" s="78"/>
      <c r="AN13" s="78"/>
      <c r="AO13" s="78"/>
      <c r="AP13" s="78"/>
      <c r="AQ13" s="78"/>
      <c r="AR13" s="112"/>
      <c r="AS13" s="131"/>
      <c r="AT13" s="156"/>
    </row>
    <row r="14" spans="1:46" hidden="1" x14ac:dyDescent="0.3">
      <c r="A14" s="123" t="s">
        <v>15</v>
      </c>
      <c r="B14" s="28"/>
      <c r="C14" s="75"/>
      <c r="D14" s="75"/>
      <c r="E14" s="75"/>
      <c r="F14" s="73"/>
      <c r="G14" s="73"/>
      <c r="H14" s="73"/>
      <c r="I14" s="75"/>
      <c r="J14" s="74"/>
      <c r="K14" s="74"/>
      <c r="L14" s="74"/>
      <c r="M14" s="30"/>
      <c r="N14" s="78"/>
      <c r="O14" s="78"/>
      <c r="P14" s="78"/>
      <c r="Q14" s="78"/>
      <c r="R14" s="78"/>
      <c r="S14" s="78"/>
      <c r="T14" s="78"/>
      <c r="U14" s="112"/>
      <c r="V14" s="112"/>
      <c r="W14" s="112"/>
      <c r="X14" s="123" t="s">
        <v>15</v>
      </c>
      <c r="Y14" s="28"/>
      <c r="Z14" s="75"/>
      <c r="AA14" s="75"/>
      <c r="AB14" s="75"/>
      <c r="AC14" s="73"/>
      <c r="AD14" s="73"/>
      <c r="AE14" s="73"/>
      <c r="AF14" s="73"/>
      <c r="AG14" s="76"/>
      <c r="AH14" s="76"/>
      <c r="AI14" s="74"/>
      <c r="AJ14" s="30"/>
      <c r="AK14" s="78"/>
      <c r="AL14" s="78"/>
      <c r="AM14" s="78"/>
      <c r="AN14" s="78"/>
      <c r="AO14" s="78"/>
      <c r="AP14" s="78"/>
      <c r="AQ14" s="78"/>
      <c r="AR14" s="112"/>
      <c r="AS14" s="131"/>
      <c r="AT14" s="156"/>
    </row>
    <row r="15" spans="1:46" hidden="1" x14ac:dyDescent="0.3">
      <c r="A15" s="123" t="s">
        <v>16</v>
      </c>
      <c r="B15" s="28"/>
      <c r="C15" s="73"/>
      <c r="D15" s="73"/>
      <c r="E15" s="73"/>
      <c r="F15" s="73"/>
      <c r="G15" s="73"/>
      <c r="H15" s="73"/>
      <c r="I15" s="75"/>
      <c r="J15" s="74"/>
      <c r="K15" s="74"/>
      <c r="L15" s="74"/>
      <c r="M15" s="30"/>
      <c r="N15" s="78"/>
      <c r="O15" s="78"/>
      <c r="P15" s="78"/>
      <c r="Q15" s="78"/>
      <c r="R15" s="78"/>
      <c r="S15" s="78"/>
      <c r="T15" s="78"/>
      <c r="U15" s="112"/>
      <c r="V15" s="112"/>
      <c r="W15" s="112"/>
      <c r="X15" s="123" t="s">
        <v>16</v>
      </c>
      <c r="Y15" s="28"/>
      <c r="Z15" s="73"/>
      <c r="AA15" s="73"/>
      <c r="AB15" s="73"/>
      <c r="AC15" s="73"/>
      <c r="AD15" s="73"/>
      <c r="AE15" s="73"/>
      <c r="AF15" s="73"/>
      <c r="AG15" s="74"/>
      <c r="AH15" s="74"/>
      <c r="AI15" s="74"/>
      <c r="AJ15" s="30"/>
      <c r="AK15" s="78"/>
      <c r="AL15" s="78"/>
      <c r="AM15" s="78"/>
      <c r="AN15" s="78"/>
      <c r="AO15" s="78"/>
      <c r="AP15" s="78"/>
      <c r="AQ15" s="78"/>
      <c r="AR15" s="112"/>
      <c r="AS15" s="131"/>
      <c r="AT15" s="156"/>
    </row>
    <row r="16" spans="1:46" hidden="1" x14ac:dyDescent="0.3">
      <c r="A16" s="123" t="s">
        <v>17</v>
      </c>
      <c r="B16" s="28"/>
      <c r="C16" s="75"/>
      <c r="D16" s="75"/>
      <c r="E16" s="75"/>
      <c r="F16" s="73"/>
      <c r="G16" s="73"/>
      <c r="H16" s="73"/>
      <c r="I16" s="75"/>
      <c r="J16" s="74"/>
      <c r="K16" s="74"/>
      <c r="L16" s="74"/>
      <c r="M16" s="30"/>
      <c r="N16" s="78"/>
      <c r="O16" s="78"/>
      <c r="P16" s="78"/>
      <c r="Q16" s="78"/>
      <c r="R16" s="78"/>
      <c r="S16" s="78"/>
      <c r="T16" s="78"/>
      <c r="U16" s="112"/>
      <c r="V16" s="112"/>
      <c r="W16" s="112"/>
      <c r="X16" s="123" t="s">
        <v>17</v>
      </c>
      <c r="Y16" s="28"/>
      <c r="Z16" s="75"/>
      <c r="AA16" s="75"/>
      <c r="AB16" s="75"/>
      <c r="AC16" s="73"/>
      <c r="AD16" s="73"/>
      <c r="AE16" s="73"/>
      <c r="AF16" s="73"/>
      <c r="AG16" s="76"/>
      <c r="AH16" s="76"/>
      <c r="AI16" s="74"/>
      <c r="AJ16" s="30"/>
      <c r="AK16" s="78"/>
      <c r="AL16" s="78"/>
      <c r="AM16" s="78"/>
      <c r="AN16" s="78"/>
      <c r="AO16" s="78"/>
      <c r="AP16" s="78"/>
      <c r="AQ16" s="78"/>
      <c r="AR16" s="112"/>
      <c r="AS16" s="131"/>
      <c r="AT16" s="156"/>
    </row>
    <row r="17" spans="1:46" hidden="1" x14ac:dyDescent="0.3">
      <c r="A17" s="123" t="s">
        <v>18</v>
      </c>
      <c r="B17" s="28"/>
      <c r="C17" s="73"/>
      <c r="D17" s="73"/>
      <c r="E17" s="73"/>
      <c r="F17" s="73"/>
      <c r="G17" s="73"/>
      <c r="H17" s="73"/>
      <c r="I17" s="75"/>
      <c r="J17" s="74"/>
      <c r="K17" s="74"/>
      <c r="L17" s="74"/>
      <c r="M17" s="30"/>
      <c r="N17" s="78"/>
      <c r="O17" s="78"/>
      <c r="P17" s="78"/>
      <c r="Q17" s="78"/>
      <c r="R17" s="78"/>
      <c r="S17" s="78"/>
      <c r="T17" s="78"/>
      <c r="U17" s="112"/>
      <c r="V17" s="112"/>
      <c r="W17" s="112"/>
      <c r="X17" s="123" t="s">
        <v>18</v>
      </c>
      <c r="Y17" s="28"/>
      <c r="Z17" s="73"/>
      <c r="AA17" s="73"/>
      <c r="AB17" s="73"/>
      <c r="AC17" s="73"/>
      <c r="AD17" s="73"/>
      <c r="AE17" s="73"/>
      <c r="AF17" s="73"/>
      <c r="AG17" s="74"/>
      <c r="AH17" s="74"/>
      <c r="AI17" s="74"/>
      <c r="AJ17" s="30"/>
      <c r="AK17" s="78"/>
      <c r="AL17" s="78"/>
      <c r="AM17" s="78"/>
      <c r="AN17" s="78"/>
      <c r="AO17" s="78"/>
      <c r="AP17" s="78"/>
      <c r="AQ17" s="78"/>
      <c r="AR17" s="112"/>
      <c r="AS17" s="131"/>
      <c r="AT17" s="156"/>
    </row>
    <row r="18" spans="1:46" hidden="1" x14ac:dyDescent="0.3">
      <c r="A18" s="123" t="s">
        <v>19</v>
      </c>
      <c r="B18" s="65"/>
      <c r="C18" s="77"/>
      <c r="D18" s="77"/>
      <c r="E18" s="77"/>
      <c r="F18" s="77"/>
      <c r="G18" s="77"/>
      <c r="H18" s="77"/>
      <c r="I18" s="109"/>
      <c r="J18" s="74"/>
      <c r="K18" s="74"/>
      <c r="L18" s="74"/>
      <c r="M18" s="66"/>
      <c r="N18" s="113"/>
      <c r="O18" s="113"/>
      <c r="P18" s="113"/>
      <c r="Q18" s="113"/>
      <c r="R18" s="113"/>
      <c r="S18" s="113"/>
      <c r="T18" s="113"/>
      <c r="U18" s="112"/>
      <c r="V18" s="112"/>
      <c r="W18" s="112"/>
      <c r="X18" s="123" t="s">
        <v>19</v>
      </c>
      <c r="Y18" s="65"/>
      <c r="Z18" s="77"/>
      <c r="AA18" s="77"/>
      <c r="AB18" s="77"/>
      <c r="AC18" s="77"/>
      <c r="AD18" s="77"/>
      <c r="AE18" s="77"/>
      <c r="AF18" s="77"/>
      <c r="AG18" s="76"/>
      <c r="AH18" s="76"/>
      <c r="AI18" s="74"/>
      <c r="AJ18" s="66"/>
      <c r="AK18" s="113"/>
      <c r="AL18" s="113"/>
      <c r="AM18" s="113"/>
      <c r="AN18" s="113"/>
      <c r="AO18" s="113"/>
      <c r="AP18" s="113"/>
      <c r="AQ18" s="113"/>
      <c r="AR18" s="112"/>
      <c r="AS18" s="131"/>
      <c r="AT18" s="156"/>
    </row>
    <row r="19" spans="1:46" s="317" customFormat="1" ht="24" customHeight="1" x14ac:dyDescent="0.3">
      <c r="A19" s="128" t="s">
        <v>14</v>
      </c>
      <c r="B19" s="28" t="s">
        <v>137</v>
      </c>
      <c r="C19" s="73">
        <f t="shared" ref="C19:I19" si="6">C8+C9+C10+C11+C12+C13+C14+C15+C16+C17+C18</f>
        <v>1837366</v>
      </c>
      <c r="D19" s="73">
        <f t="shared" si="6"/>
        <v>1981581</v>
      </c>
      <c r="E19" s="73">
        <f t="shared" si="6"/>
        <v>1940665</v>
      </c>
      <c r="F19" s="73">
        <f t="shared" si="6"/>
        <v>70228</v>
      </c>
      <c r="G19" s="73">
        <f t="shared" si="6"/>
        <v>71426</v>
      </c>
      <c r="H19" s="73">
        <f t="shared" si="6"/>
        <v>55363</v>
      </c>
      <c r="I19" s="73">
        <f t="shared" si="6"/>
        <v>0</v>
      </c>
      <c r="J19" s="76">
        <f t="shared" si="0"/>
        <v>1907594</v>
      </c>
      <c r="K19" s="76">
        <f t="shared" si="1"/>
        <v>2053007</v>
      </c>
      <c r="L19" s="76">
        <f t="shared" si="1"/>
        <v>1996028</v>
      </c>
      <c r="M19" s="28" t="s">
        <v>136</v>
      </c>
      <c r="N19" s="79">
        <f>N8+N9+N10+N11+N12+N13</f>
        <v>1905867</v>
      </c>
      <c r="O19" s="79">
        <f t="shared" ref="N19:U19" si="7">O8+O9+O10+O11+O12+O13</f>
        <v>2298645</v>
      </c>
      <c r="P19" s="79">
        <f t="shared" si="7"/>
        <v>1888386</v>
      </c>
      <c r="Q19" s="79">
        <f t="shared" si="7"/>
        <v>70228</v>
      </c>
      <c r="R19" s="79">
        <f t="shared" si="7"/>
        <v>71426</v>
      </c>
      <c r="S19" s="79">
        <f t="shared" si="7"/>
        <v>55363</v>
      </c>
      <c r="T19" s="79">
        <f t="shared" si="7"/>
        <v>0</v>
      </c>
      <c r="U19" s="79">
        <f t="shared" si="7"/>
        <v>1976095</v>
      </c>
      <c r="V19" s="79">
        <f t="shared" si="3"/>
        <v>2370071</v>
      </c>
      <c r="W19" s="79">
        <f t="shared" si="3"/>
        <v>1943749</v>
      </c>
      <c r="X19" s="128" t="s">
        <v>20</v>
      </c>
      <c r="Y19" s="28" t="s">
        <v>141</v>
      </c>
      <c r="Z19" s="73">
        <f>Z8+Z9+Z10+Z11</f>
        <v>473331</v>
      </c>
      <c r="AA19" s="73">
        <f>AA8+AA9+AA10+AA11</f>
        <v>475331</v>
      </c>
      <c r="AB19" s="73">
        <f>AB8+AB9+AB10+AB11</f>
        <v>412914</v>
      </c>
      <c r="AC19" s="73">
        <f>AC8+AC9+AC10+AC11</f>
        <v>0</v>
      </c>
      <c r="AD19" s="73">
        <f>AD8+AD9+AD10+AD11</f>
        <v>0</v>
      </c>
      <c r="AE19" s="73">
        <v>0</v>
      </c>
      <c r="AF19" s="73">
        <f>AF8+AF9+AF10+AF11</f>
        <v>0</v>
      </c>
      <c r="AG19" s="76">
        <f>Z19+AC19+AF19</f>
        <v>473331</v>
      </c>
      <c r="AH19" s="76">
        <f>AA19+AD19</f>
        <v>475331</v>
      </c>
      <c r="AI19" s="76">
        <f t="shared" si="4"/>
        <v>412914</v>
      </c>
      <c r="AJ19" s="28" t="s">
        <v>600</v>
      </c>
      <c r="AK19" s="79">
        <f t="shared" ref="AK19:AT19" si="8">AK8+AK9+AK10</f>
        <v>1634830</v>
      </c>
      <c r="AL19" s="79">
        <f t="shared" si="8"/>
        <v>1058923</v>
      </c>
      <c r="AM19" s="79">
        <f t="shared" si="8"/>
        <v>826719</v>
      </c>
      <c r="AN19" s="79">
        <f t="shared" si="8"/>
        <v>0</v>
      </c>
      <c r="AO19" s="79">
        <f t="shared" si="8"/>
        <v>0</v>
      </c>
      <c r="AP19" s="79">
        <f t="shared" si="8"/>
        <v>0</v>
      </c>
      <c r="AQ19" s="79">
        <f t="shared" si="8"/>
        <v>0</v>
      </c>
      <c r="AR19" s="79">
        <f t="shared" si="8"/>
        <v>1634830</v>
      </c>
      <c r="AS19" s="79">
        <f t="shared" si="8"/>
        <v>1058923</v>
      </c>
      <c r="AT19" s="79">
        <f t="shared" si="8"/>
        <v>826719</v>
      </c>
    </row>
    <row r="20" spans="1:46" ht="24" customHeight="1" x14ac:dyDescent="0.3">
      <c r="A20" s="34" t="s">
        <v>15</v>
      </c>
      <c r="B20" s="28" t="s">
        <v>116</v>
      </c>
      <c r="C20" s="75">
        <f>C21+C22+C23+C24</f>
        <v>977714</v>
      </c>
      <c r="D20" s="75">
        <f>D21+D22+D23+D24+D25</f>
        <v>1252877</v>
      </c>
      <c r="E20" s="75">
        <f>E21+E22+E23+E24+E25</f>
        <v>1548723</v>
      </c>
      <c r="F20" s="75">
        <f t="shared" ref="D20:J20" si="9">F21+F22+F23+F24</f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977714</v>
      </c>
      <c r="K20" s="74">
        <f t="shared" si="1"/>
        <v>1252877</v>
      </c>
      <c r="L20" s="74">
        <f t="shared" si="1"/>
        <v>1548723</v>
      </c>
      <c r="M20" s="68" t="s">
        <v>129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112">
        <f t="shared" si="2"/>
        <v>0</v>
      </c>
      <c r="V20" s="112">
        <f t="shared" si="3"/>
        <v>0</v>
      </c>
      <c r="W20" s="112">
        <f t="shared" si="3"/>
        <v>0</v>
      </c>
      <c r="X20" s="34" t="s">
        <v>21</v>
      </c>
      <c r="Y20" s="28" t="s">
        <v>116</v>
      </c>
      <c r="Z20" s="75">
        <f>SUM(Z21:Z24)</f>
        <v>561499</v>
      </c>
      <c r="AA20" s="75">
        <v>377046</v>
      </c>
      <c r="AB20" s="75">
        <v>20352</v>
      </c>
      <c r="AC20" s="75">
        <f>AC21+AC22+AC23+AC24</f>
        <v>0</v>
      </c>
      <c r="AD20" s="75">
        <v>0</v>
      </c>
      <c r="AE20" s="75">
        <v>0</v>
      </c>
      <c r="AF20" s="75">
        <f>AF21+AF22+AF23+AF24</f>
        <v>0</v>
      </c>
      <c r="AG20" s="74">
        <f t="shared" ref="AG20:AG34" si="10">Z20+AC20+AF20</f>
        <v>561499</v>
      </c>
      <c r="AH20" s="74">
        <f t="shared" ref="AH20:AH34" si="11">AA20+AD20</f>
        <v>377046</v>
      </c>
      <c r="AI20" s="74">
        <f t="shared" si="4"/>
        <v>20352</v>
      </c>
      <c r="AJ20" s="68" t="s">
        <v>129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112">
        <f>AK20+AN20+AQ20</f>
        <v>0</v>
      </c>
      <c r="AS20" s="142">
        <v>0</v>
      </c>
      <c r="AT20" s="156">
        <f>AM20+AP20</f>
        <v>0</v>
      </c>
    </row>
    <row r="21" spans="1:46" ht="24.75" customHeight="1" x14ac:dyDescent="0.3">
      <c r="A21" s="34" t="s">
        <v>592</v>
      </c>
      <c r="B21" s="68" t="s">
        <v>117</v>
      </c>
      <c r="C21" s="75">
        <f>630000-Z21</f>
        <v>68501</v>
      </c>
      <c r="D21" s="75">
        <f>690049-AA21</f>
        <v>313003</v>
      </c>
      <c r="E21" s="75">
        <f>690049-AB21</f>
        <v>669697</v>
      </c>
      <c r="F21" s="75">
        <v>0</v>
      </c>
      <c r="G21" s="75">
        <v>0</v>
      </c>
      <c r="H21" s="75">
        <v>0</v>
      </c>
      <c r="I21" s="75">
        <v>0</v>
      </c>
      <c r="J21" s="74">
        <f t="shared" ref="J21:J29" si="12">C21+F21+I21</f>
        <v>68501</v>
      </c>
      <c r="K21" s="74">
        <f t="shared" si="1"/>
        <v>313003</v>
      </c>
      <c r="L21" s="74">
        <f t="shared" si="1"/>
        <v>669697</v>
      </c>
      <c r="M21" s="68" t="s">
        <v>130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112">
        <f t="shared" si="2"/>
        <v>0</v>
      </c>
      <c r="V21" s="112">
        <f t="shared" si="3"/>
        <v>0</v>
      </c>
      <c r="W21" s="112">
        <f t="shared" si="3"/>
        <v>0</v>
      </c>
      <c r="X21" s="34" t="s">
        <v>109</v>
      </c>
      <c r="Y21" s="68" t="s">
        <v>117</v>
      </c>
      <c r="Z21" s="75">
        <v>561499</v>
      </c>
      <c r="AA21" s="75">
        <v>377046</v>
      </c>
      <c r="AB21" s="75">
        <v>20352</v>
      </c>
      <c r="AC21" s="75">
        <v>0</v>
      </c>
      <c r="AD21" s="75">
        <v>0</v>
      </c>
      <c r="AE21" s="75">
        <v>0</v>
      </c>
      <c r="AF21" s="75">
        <v>0</v>
      </c>
      <c r="AG21" s="74">
        <f t="shared" si="10"/>
        <v>561499</v>
      </c>
      <c r="AH21" s="74">
        <f t="shared" si="11"/>
        <v>377046</v>
      </c>
      <c r="AI21" s="74">
        <f t="shared" si="4"/>
        <v>20352</v>
      </c>
      <c r="AJ21" s="68" t="s">
        <v>147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112">
        <f>AK21+AN21+AQ21</f>
        <v>0</v>
      </c>
      <c r="AS21" s="142">
        <v>0</v>
      </c>
      <c r="AT21" s="156">
        <f>AM21+AP21</f>
        <v>0</v>
      </c>
    </row>
    <row r="22" spans="1:46" ht="22.5" customHeight="1" x14ac:dyDescent="0.3">
      <c r="A22" s="34" t="s">
        <v>593</v>
      </c>
      <c r="B22" s="68" t="s">
        <v>118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4">
        <f t="shared" si="12"/>
        <v>0</v>
      </c>
      <c r="K22" s="74">
        <f t="shared" si="1"/>
        <v>0</v>
      </c>
      <c r="L22" s="74">
        <f t="shared" si="1"/>
        <v>0</v>
      </c>
      <c r="M22" s="68" t="s">
        <v>131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112">
        <f t="shared" si="2"/>
        <v>0</v>
      </c>
      <c r="V22" s="112">
        <f t="shared" si="3"/>
        <v>0</v>
      </c>
      <c r="W22" s="112">
        <f t="shared" si="3"/>
        <v>0</v>
      </c>
      <c r="X22" s="34" t="s">
        <v>110</v>
      </c>
      <c r="Y22" s="68" t="s">
        <v>118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4">
        <f t="shared" si="10"/>
        <v>0</v>
      </c>
      <c r="AH22" s="74">
        <f t="shared" si="11"/>
        <v>0</v>
      </c>
      <c r="AI22" s="74">
        <f t="shared" si="4"/>
        <v>0</v>
      </c>
      <c r="AJ22" s="68" t="s">
        <v>131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112">
        <f>AK22+AN22+AQ22</f>
        <v>0</v>
      </c>
      <c r="AS22" s="142">
        <v>0</v>
      </c>
      <c r="AT22" s="156">
        <f>AM22+AP22</f>
        <v>0</v>
      </c>
    </row>
    <row r="23" spans="1:46" ht="24.75" customHeight="1" x14ac:dyDescent="0.3">
      <c r="A23" s="34" t="s">
        <v>594</v>
      </c>
      <c r="B23" s="68" t="s">
        <v>119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4">
        <f t="shared" si="12"/>
        <v>0</v>
      </c>
      <c r="K23" s="74">
        <f t="shared" si="1"/>
        <v>0</v>
      </c>
      <c r="L23" s="74">
        <f t="shared" si="1"/>
        <v>0</v>
      </c>
      <c r="M23" s="68" t="s">
        <v>132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112">
        <f t="shared" si="2"/>
        <v>0</v>
      </c>
      <c r="V23" s="112">
        <f t="shared" si="3"/>
        <v>0</v>
      </c>
      <c r="W23" s="112">
        <f t="shared" si="3"/>
        <v>0</v>
      </c>
      <c r="X23" s="34" t="s">
        <v>111</v>
      </c>
      <c r="Y23" s="68" t="s">
        <v>119</v>
      </c>
      <c r="Z23" s="75">
        <v>0</v>
      </c>
      <c r="AA23" s="75">
        <v>0</v>
      </c>
      <c r="AB23" s="75">
        <v>0</v>
      </c>
      <c r="AC23" s="75">
        <v>0</v>
      </c>
      <c r="AD23" s="75">
        <v>0</v>
      </c>
      <c r="AE23" s="75">
        <v>0</v>
      </c>
      <c r="AF23" s="75">
        <v>0</v>
      </c>
      <c r="AG23" s="74">
        <f t="shared" si="10"/>
        <v>0</v>
      </c>
      <c r="AH23" s="74">
        <f t="shared" si="11"/>
        <v>0</v>
      </c>
      <c r="AI23" s="74">
        <f t="shared" si="4"/>
        <v>0</v>
      </c>
      <c r="AJ23" s="68" t="s">
        <v>132</v>
      </c>
      <c r="AK23" s="78">
        <v>0</v>
      </c>
      <c r="AL23" s="78">
        <v>393453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112">
        <f>AK23+AN23+AQ23</f>
        <v>0</v>
      </c>
      <c r="AS23" s="78">
        <v>393453</v>
      </c>
      <c r="AT23" s="156">
        <f>AM23+AP23</f>
        <v>0</v>
      </c>
    </row>
    <row r="24" spans="1:46" ht="20.25" customHeight="1" x14ac:dyDescent="0.3">
      <c r="A24" s="34" t="s">
        <v>595</v>
      </c>
      <c r="B24" s="68" t="s">
        <v>601</v>
      </c>
      <c r="C24" s="75">
        <v>909213</v>
      </c>
      <c r="D24" s="75">
        <v>911117</v>
      </c>
      <c r="E24" s="75">
        <v>850269</v>
      </c>
      <c r="F24" s="75">
        <v>0</v>
      </c>
      <c r="G24" s="75">
        <v>0</v>
      </c>
      <c r="H24" s="75">
        <v>0</v>
      </c>
      <c r="I24" s="73">
        <v>0</v>
      </c>
      <c r="J24" s="74">
        <f t="shared" si="12"/>
        <v>909213</v>
      </c>
      <c r="K24" s="74">
        <f t="shared" si="1"/>
        <v>911117</v>
      </c>
      <c r="L24" s="74">
        <f t="shared" si="1"/>
        <v>850269</v>
      </c>
      <c r="M24" s="68" t="s">
        <v>133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112">
        <f t="shared" si="2"/>
        <v>0</v>
      </c>
      <c r="V24" s="112">
        <f t="shared" si="3"/>
        <v>0</v>
      </c>
      <c r="W24" s="112">
        <f t="shared" si="3"/>
        <v>0</v>
      </c>
      <c r="X24" s="34" t="s">
        <v>112</v>
      </c>
      <c r="Y24" s="68" t="s">
        <v>120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4">
        <f t="shared" si="10"/>
        <v>0</v>
      </c>
      <c r="AH24" s="74">
        <f t="shared" si="11"/>
        <v>0</v>
      </c>
      <c r="AI24" s="74">
        <f t="shared" si="4"/>
        <v>0</v>
      </c>
      <c r="AJ24" s="68" t="s">
        <v>133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112">
        <f>AK24+AN24+AQ24</f>
        <v>0</v>
      </c>
      <c r="AS24" s="142">
        <v>0</v>
      </c>
      <c r="AT24" s="156">
        <f>AM24+AP24</f>
        <v>0</v>
      </c>
    </row>
    <row r="25" spans="1:46" ht="23.25" customHeight="1" x14ac:dyDescent="0.3">
      <c r="A25" s="34" t="s">
        <v>596</v>
      </c>
      <c r="B25" s="68" t="s">
        <v>430</v>
      </c>
      <c r="C25" s="75">
        <v>0</v>
      </c>
      <c r="D25" s="54">
        <v>28757</v>
      </c>
      <c r="E25" s="54">
        <v>28757</v>
      </c>
      <c r="F25" s="75">
        <v>0</v>
      </c>
      <c r="G25" s="75">
        <v>0</v>
      </c>
      <c r="H25" s="75">
        <v>0</v>
      </c>
      <c r="I25" s="73">
        <v>0</v>
      </c>
      <c r="J25" s="74">
        <v>0</v>
      </c>
      <c r="K25" s="74">
        <f t="shared" si="1"/>
        <v>28757</v>
      </c>
      <c r="L25" s="74">
        <f t="shared" si="1"/>
        <v>28757</v>
      </c>
      <c r="M25" s="68" t="s">
        <v>134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112">
        <f>N25+Q25+T25</f>
        <v>0</v>
      </c>
      <c r="V25" s="112">
        <f t="shared" ref="V25:W28" si="13">O25+R25</f>
        <v>0</v>
      </c>
      <c r="W25" s="112">
        <f t="shared" si="13"/>
        <v>0</v>
      </c>
      <c r="X25" s="34"/>
      <c r="Y25" s="68"/>
      <c r="Z25" s="75"/>
      <c r="AA25" s="75"/>
      <c r="AB25" s="75"/>
      <c r="AC25" s="75"/>
      <c r="AD25" s="75"/>
      <c r="AE25" s="75"/>
      <c r="AF25" s="75"/>
      <c r="AG25" s="74"/>
      <c r="AH25" s="74"/>
      <c r="AI25" s="74"/>
      <c r="AJ25" s="68"/>
      <c r="AK25" s="78"/>
      <c r="AL25" s="78"/>
      <c r="AM25" s="78"/>
      <c r="AN25" s="78"/>
      <c r="AO25" s="78"/>
      <c r="AP25" s="78"/>
      <c r="AQ25" s="78"/>
      <c r="AR25" s="112"/>
      <c r="AS25" s="142"/>
      <c r="AT25" s="156"/>
    </row>
    <row r="26" spans="1:46" ht="23.25" customHeight="1" x14ac:dyDescent="0.3">
      <c r="A26" s="34" t="s">
        <v>16</v>
      </c>
      <c r="B26" s="28" t="s">
        <v>121</v>
      </c>
      <c r="C26" s="75">
        <f>C27+C28+C29</f>
        <v>0</v>
      </c>
      <c r="D26" s="75">
        <v>0</v>
      </c>
      <c r="E26" s="75">
        <v>0</v>
      </c>
      <c r="F26" s="75">
        <f>F27+F28+F29</f>
        <v>0</v>
      </c>
      <c r="G26" s="75">
        <v>0</v>
      </c>
      <c r="H26" s="75">
        <v>0</v>
      </c>
      <c r="I26" s="75">
        <v>0</v>
      </c>
      <c r="J26" s="74">
        <f t="shared" si="12"/>
        <v>0</v>
      </c>
      <c r="K26" s="74">
        <f t="shared" si="1"/>
        <v>0</v>
      </c>
      <c r="L26" s="74">
        <f t="shared" si="1"/>
        <v>0</v>
      </c>
      <c r="M26" s="68" t="s">
        <v>135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112">
        <f>N26+Q26+T26</f>
        <v>0</v>
      </c>
      <c r="V26" s="112">
        <f t="shared" si="13"/>
        <v>0</v>
      </c>
      <c r="W26" s="112">
        <f t="shared" si="13"/>
        <v>0</v>
      </c>
      <c r="X26" s="34" t="s">
        <v>22</v>
      </c>
      <c r="Y26" s="28" t="s">
        <v>121</v>
      </c>
      <c r="Z26" s="75">
        <f>Z27+Z28+Z29+Z30+Z31</f>
        <v>600000</v>
      </c>
      <c r="AA26" s="75">
        <f>AA27+AA28+AA29+AA30+AA31</f>
        <v>600000</v>
      </c>
      <c r="AB26" s="75">
        <f>AB27+AB28+AB29+AB30+AB31</f>
        <v>393453</v>
      </c>
      <c r="AC26" s="75">
        <f>AC27+AC28+AC29+AC30+AC31</f>
        <v>0</v>
      </c>
      <c r="AD26" s="75">
        <v>0</v>
      </c>
      <c r="AE26" s="75">
        <v>0</v>
      </c>
      <c r="AF26" s="75">
        <f>AF27+AF28+AF29+AF30+AF31</f>
        <v>0</v>
      </c>
      <c r="AG26" s="74">
        <f t="shared" si="10"/>
        <v>600000</v>
      </c>
      <c r="AH26" s="74">
        <f t="shared" si="11"/>
        <v>600000</v>
      </c>
      <c r="AI26" s="74">
        <f t="shared" si="4"/>
        <v>393453</v>
      </c>
      <c r="AJ26" s="68" t="s">
        <v>148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112">
        <f>AK26+AN26+AQ26</f>
        <v>0</v>
      </c>
      <c r="AS26" s="142">
        <v>0</v>
      </c>
      <c r="AT26" s="156">
        <f>AM26+AP26</f>
        <v>0</v>
      </c>
    </row>
    <row r="27" spans="1:46" ht="21.75" customHeight="1" x14ac:dyDescent="0.3">
      <c r="A27" s="34" t="s">
        <v>597</v>
      </c>
      <c r="B27" s="68" t="s">
        <v>122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4">
        <f t="shared" si="12"/>
        <v>0</v>
      </c>
      <c r="K27" s="74">
        <f t="shared" si="1"/>
        <v>0</v>
      </c>
      <c r="L27" s="74">
        <f t="shared" si="1"/>
        <v>0</v>
      </c>
      <c r="M27" s="69" t="s">
        <v>99</v>
      </c>
      <c r="N27" s="75">
        <v>909213</v>
      </c>
      <c r="O27" s="75">
        <v>911117</v>
      </c>
      <c r="P27" s="75">
        <v>850269</v>
      </c>
      <c r="Q27" s="115">
        <v>0</v>
      </c>
      <c r="R27" s="115">
        <v>0</v>
      </c>
      <c r="S27" s="115">
        <v>0</v>
      </c>
      <c r="T27" s="114">
        <v>0</v>
      </c>
      <c r="U27" s="112">
        <f>N27+Q27+T27</f>
        <v>909213</v>
      </c>
      <c r="V27" s="112">
        <f t="shared" si="13"/>
        <v>911117</v>
      </c>
      <c r="W27" s="112">
        <f t="shared" si="13"/>
        <v>850269</v>
      </c>
      <c r="X27" s="34" t="s">
        <v>113</v>
      </c>
      <c r="Y27" s="68" t="s">
        <v>142</v>
      </c>
      <c r="Z27" s="75">
        <v>600000</v>
      </c>
      <c r="AA27" s="75">
        <v>600000</v>
      </c>
      <c r="AB27" s="75">
        <v>393453</v>
      </c>
      <c r="AC27" s="75">
        <v>0</v>
      </c>
      <c r="AD27" s="75">
        <v>0</v>
      </c>
      <c r="AE27" s="75">
        <v>0</v>
      </c>
      <c r="AF27" s="75">
        <v>0</v>
      </c>
      <c r="AG27" s="74">
        <f t="shared" si="10"/>
        <v>600000</v>
      </c>
      <c r="AH27" s="74">
        <f t="shared" si="11"/>
        <v>600000</v>
      </c>
      <c r="AI27" s="74">
        <f t="shared" si="4"/>
        <v>393453</v>
      </c>
      <c r="AJ27" s="68" t="s">
        <v>135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112">
        <f>AK27+AN27+AQ27</f>
        <v>0</v>
      </c>
      <c r="AS27" s="142">
        <v>0</v>
      </c>
      <c r="AT27" s="156">
        <f>AM27+AP27</f>
        <v>0</v>
      </c>
    </row>
    <row r="28" spans="1:46" ht="21.75" customHeight="1" x14ac:dyDescent="0.3">
      <c r="A28" s="34" t="s">
        <v>598</v>
      </c>
      <c r="B28" s="69" t="s">
        <v>123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74">
        <f t="shared" si="12"/>
        <v>0</v>
      </c>
      <c r="K28" s="74">
        <f t="shared" si="1"/>
        <v>0</v>
      </c>
      <c r="L28" s="74">
        <f t="shared" si="1"/>
        <v>0</v>
      </c>
      <c r="M28" s="68" t="s">
        <v>428</v>
      </c>
      <c r="N28" s="78">
        <v>0</v>
      </c>
      <c r="O28" s="78">
        <v>24696</v>
      </c>
      <c r="P28" s="78">
        <v>24696</v>
      </c>
      <c r="Q28" s="78">
        <v>0</v>
      </c>
      <c r="R28" s="78">
        <v>0</v>
      </c>
      <c r="S28" s="78">
        <v>0</v>
      </c>
      <c r="T28" s="78">
        <v>0</v>
      </c>
      <c r="U28" s="112">
        <f>N28+Q28+T28</f>
        <v>0</v>
      </c>
      <c r="V28" s="112">
        <f t="shared" si="13"/>
        <v>24696</v>
      </c>
      <c r="W28" s="112">
        <f t="shared" si="13"/>
        <v>24696</v>
      </c>
      <c r="X28" s="34" t="s">
        <v>114</v>
      </c>
      <c r="Y28" s="69" t="s">
        <v>465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74">
        <f t="shared" si="10"/>
        <v>0</v>
      </c>
      <c r="AH28" s="74">
        <f t="shared" si="11"/>
        <v>0</v>
      </c>
      <c r="AI28" s="74">
        <f t="shared" si="4"/>
        <v>0</v>
      </c>
      <c r="AJ28" s="69" t="s">
        <v>149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2">
        <f>AK28+AN28+AQ28</f>
        <v>0</v>
      </c>
      <c r="AS28" s="142">
        <v>0</v>
      </c>
      <c r="AT28" s="156">
        <f>AM28+AP28</f>
        <v>0</v>
      </c>
    </row>
    <row r="29" spans="1:46" ht="22.5" customHeight="1" x14ac:dyDescent="0.3">
      <c r="A29" s="34" t="s">
        <v>599</v>
      </c>
      <c r="B29" s="68" t="s">
        <v>124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4">
        <f t="shared" si="12"/>
        <v>0</v>
      </c>
      <c r="K29" s="74">
        <f t="shared" si="1"/>
        <v>0</v>
      </c>
      <c r="L29" s="74">
        <f t="shared" si="1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34" t="s">
        <v>115</v>
      </c>
      <c r="Y29" s="68" t="s">
        <v>143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4">
        <f t="shared" si="10"/>
        <v>0</v>
      </c>
      <c r="AH29" s="74">
        <f t="shared" si="11"/>
        <v>0</v>
      </c>
      <c r="AI29" s="74">
        <f t="shared" si="4"/>
        <v>0</v>
      </c>
      <c r="AJ29" s="28"/>
      <c r="AK29" s="79"/>
      <c r="AL29" s="79"/>
      <c r="AM29" s="79"/>
      <c r="AN29" s="79"/>
      <c r="AO29" s="79"/>
      <c r="AP29" s="79"/>
      <c r="AQ29" s="79"/>
      <c r="AR29" s="112"/>
      <c r="AS29" s="265"/>
      <c r="AT29" s="156"/>
    </row>
    <row r="30" spans="1:46" x14ac:dyDescent="0.3">
      <c r="A30" s="34"/>
      <c r="B30" s="124"/>
      <c r="C30" s="78"/>
      <c r="D30" s="78"/>
      <c r="E30" s="78"/>
      <c r="F30" s="78"/>
      <c r="G30" s="78"/>
      <c r="H30" s="78"/>
      <c r="I30" s="78"/>
      <c r="J30" s="74"/>
      <c r="K30" s="74"/>
      <c r="L30" s="74"/>
      <c r="M30" s="124"/>
      <c r="N30" s="74"/>
      <c r="O30" s="74"/>
      <c r="P30" s="74"/>
      <c r="Q30" s="112"/>
      <c r="R30" s="112"/>
      <c r="S30" s="112"/>
      <c r="T30" s="112"/>
      <c r="U30" s="112"/>
      <c r="V30" s="112"/>
      <c r="W30" s="112"/>
      <c r="X30" s="34"/>
      <c r="Y30" s="124" t="s">
        <v>144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4">
        <f t="shared" si="10"/>
        <v>0</v>
      </c>
      <c r="AH30" s="74">
        <f t="shared" si="11"/>
        <v>0</v>
      </c>
      <c r="AI30" s="74">
        <f t="shared" si="4"/>
        <v>0</v>
      </c>
      <c r="AJ30" s="124"/>
      <c r="AK30" s="74"/>
      <c r="AL30" s="74"/>
      <c r="AM30" s="74"/>
      <c r="AN30" s="117"/>
      <c r="AO30" s="117"/>
      <c r="AP30" s="117"/>
      <c r="AQ30" s="117"/>
      <c r="AR30" s="112"/>
      <c r="AS30" s="131"/>
      <c r="AT30" s="156"/>
    </row>
    <row r="31" spans="1:46" x14ac:dyDescent="0.3">
      <c r="A31" s="34"/>
      <c r="B31" s="64"/>
      <c r="C31" s="78"/>
      <c r="D31" s="78"/>
      <c r="E31" s="78"/>
      <c r="F31" s="78"/>
      <c r="G31" s="78"/>
      <c r="H31" s="78"/>
      <c r="I31" s="78"/>
      <c r="J31" s="74"/>
      <c r="K31" s="74"/>
      <c r="L31" s="74"/>
      <c r="M31" s="64"/>
      <c r="N31" s="79"/>
      <c r="O31" s="79"/>
      <c r="P31" s="79"/>
      <c r="Q31" s="79"/>
      <c r="R31" s="79"/>
      <c r="S31" s="79"/>
      <c r="T31" s="79"/>
      <c r="U31" s="112"/>
      <c r="V31" s="112"/>
      <c r="W31" s="112"/>
      <c r="X31" s="34"/>
      <c r="Y31" s="124" t="s">
        <v>124</v>
      </c>
      <c r="Z31" s="116">
        <v>0</v>
      </c>
      <c r="AA31" s="116">
        <v>0</v>
      </c>
      <c r="AB31" s="116">
        <v>0</v>
      </c>
      <c r="AC31" s="78">
        <v>0</v>
      </c>
      <c r="AD31" s="78">
        <v>0</v>
      </c>
      <c r="AE31" s="78">
        <v>0</v>
      </c>
      <c r="AF31" s="78">
        <v>0</v>
      </c>
      <c r="AG31" s="74">
        <f t="shared" si="10"/>
        <v>0</v>
      </c>
      <c r="AH31" s="74">
        <f t="shared" si="11"/>
        <v>0</v>
      </c>
      <c r="AI31" s="74">
        <f t="shared" si="4"/>
        <v>0</v>
      </c>
      <c r="AJ31" s="64"/>
      <c r="AK31" s="79"/>
      <c r="AL31" s="79"/>
      <c r="AM31" s="79"/>
      <c r="AN31" s="79"/>
      <c r="AO31" s="79"/>
      <c r="AP31" s="79"/>
      <c r="AQ31" s="79"/>
      <c r="AR31" s="112"/>
      <c r="AS31" s="131"/>
      <c r="AT31" s="156"/>
    </row>
    <row r="32" spans="1:46" ht="27.75" customHeight="1" x14ac:dyDescent="0.3">
      <c r="A32" s="123" t="s">
        <v>17</v>
      </c>
      <c r="B32" s="28" t="s">
        <v>125</v>
      </c>
      <c r="C32" s="78">
        <f>C20+C26</f>
        <v>977714</v>
      </c>
      <c r="D32" s="78">
        <f t="shared" ref="D32:J32" si="14">D20+D26</f>
        <v>1252877</v>
      </c>
      <c r="E32" s="78">
        <f t="shared" si="14"/>
        <v>1548723</v>
      </c>
      <c r="F32" s="78">
        <f t="shared" si="14"/>
        <v>0</v>
      </c>
      <c r="G32" s="78">
        <f t="shared" si="14"/>
        <v>0</v>
      </c>
      <c r="H32" s="78">
        <f t="shared" si="14"/>
        <v>0</v>
      </c>
      <c r="I32" s="78">
        <f t="shared" si="14"/>
        <v>0</v>
      </c>
      <c r="J32" s="78">
        <f t="shared" si="14"/>
        <v>977714</v>
      </c>
      <c r="K32" s="74">
        <f t="shared" si="1"/>
        <v>1252877</v>
      </c>
      <c r="L32" s="74">
        <f t="shared" si="1"/>
        <v>1548723</v>
      </c>
      <c r="M32" s="28" t="s">
        <v>126</v>
      </c>
      <c r="N32" s="78">
        <f>N20+N21+N22+N23+N24+N25+N26+N27</f>
        <v>909213</v>
      </c>
      <c r="O32" s="78">
        <f>O20+O21+O22+O23+O24+O25+O26+O27+O28</f>
        <v>935813</v>
      </c>
      <c r="P32" s="78">
        <f>P20+P21+P22+P23+P24+P25+P26+P27+P28</f>
        <v>874965</v>
      </c>
      <c r="Q32" s="78">
        <f>Q20+Q21+Q22+Q23+Q24+Q25+Q26+Q27</f>
        <v>0</v>
      </c>
      <c r="R32" s="78">
        <f>R20+R21+R22+R23+R24+R25+R26+R27</f>
        <v>0</v>
      </c>
      <c r="S32" s="78">
        <f>S20+S21+S22+S23+S24+S25+S26+S27</f>
        <v>0</v>
      </c>
      <c r="T32" s="78">
        <f>T20+T21+T22+T23+T24+T25+T26+T27</f>
        <v>0</v>
      </c>
      <c r="U32" s="112">
        <f t="shared" si="2"/>
        <v>909213</v>
      </c>
      <c r="V32" s="112">
        <f t="shared" si="3"/>
        <v>935813</v>
      </c>
      <c r="W32" s="156">
        <f t="shared" si="3"/>
        <v>874965</v>
      </c>
      <c r="X32" s="103" t="s">
        <v>23</v>
      </c>
      <c r="Y32" s="28" t="s">
        <v>145</v>
      </c>
      <c r="Z32" s="78">
        <f>Z20+Z26</f>
        <v>1161499</v>
      </c>
      <c r="AA32" s="78">
        <f>AA20+AA26</f>
        <v>977046</v>
      </c>
      <c r="AB32" s="78">
        <f t="shared" ref="AB32:AI32" si="15">AB20+AB26</f>
        <v>413805</v>
      </c>
      <c r="AC32" s="78">
        <f t="shared" si="15"/>
        <v>0</v>
      </c>
      <c r="AD32" s="78">
        <f t="shared" si="15"/>
        <v>0</v>
      </c>
      <c r="AE32" s="78">
        <f t="shared" si="15"/>
        <v>0</v>
      </c>
      <c r="AF32" s="78">
        <f t="shared" si="15"/>
        <v>0</v>
      </c>
      <c r="AG32" s="78">
        <f t="shared" si="15"/>
        <v>1161499</v>
      </c>
      <c r="AH32" s="78">
        <f t="shared" si="15"/>
        <v>977046</v>
      </c>
      <c r="AI32" s="78">
        <f t="shared" si="15"/>
        <v>413805</v>
      </c>
      <c r="AJ32" s="28" t="s">
        <v>150</v>
      </c>
      <c r="AK32" s="78">
        <f>SUM(AK20:AK28)</f>
        <v>0</v>
      </c>
      <c r="AL32" s="78">
        <f t="shared" ref="AL32:AM32" si="16">SUM(AL20:AL28)</f>
        <v>393453</v>
      </c>
      <c r="AM32" s="78">
        <f t="shared" si="16"/>
        <v>0</v>
      </c>
      <c r="AN32" s="78">
        <f>AN20+AN21+AN22+AN23+AN24+AN26+AN27+AN28+AN29+AN30+AN31</f>
        <v>0</v>
      </c>
      <c r="AO32" s="78">
        <v>0</v>
      </c>
      <c r="AP32" s="78">
        <v>0</v>
      </c>
      <c r="AQ32" s="78">
        <f>AQ20+AQ21+AQ22+AQ23+AQ24+AQ26+AQ27+AQ28+AQ29+AQ30+AQ31</f>
        <v>0</v>
      </c>
      <c r="AR32" s="79">
        <f>AR21+AR22+AR23</f>
        <v>0</v>
      </c>
      <c r="AS32" s="79">
        <f>AS21+AS22+AS23</f>
        <v>393453</v>
      </c>
      <c r="AT32" s="79">
        <f>AT21+AT22+AT23</f>
        <v>0</v>
      </c>
    </row>
    <row r="33" spans="1:46" x14ac:dyDescent="0.3">
      <c r="A33" s="123" t="s">
        <v>18</v>
      </c>
      <c r="B33" s="70" t="s">
        <v>127</v>
      </c>
      <c r="C33" s="112">
        <f>C19+C32</f>
        <v>2815080</v>
      </c>
      <c r="D33" s="112">
        <f t="shared" ref="D33:J33" si="17">D19+D32</f>
        <v>3234458</v>
      </c>
      <c r="E33" s="112">
        <f t="shared" si="17"/>
        <v>3489388</v>
      </c>
      <c r="F33" s="112">
        <f t="shared" si="17"/>
        <v>70228</v>
      </c>
      <c r="G33" s="112">
        <f t="shared" si="17"/>
        <v>71426</v>
      </c>
      <c r="H33" s="112">
        <f t="shared" si="17"/>
        <v>55363</v>
      </c>
      <c r="I33" s="112">
        <f t="shared" si="17"/>
        <v>0</v>
      </c>
      <c r="J33" s="112">
        <f t="shared" si="17"/>
        <v>2885308</v>
      </c>
      <c r="K33" s="74">
        <f t="shared" si="1"/>
        <v>3305884</v>
      </c>
      <c r="L33" s="74">
        <f t="shared" si="1"/>
        <v>3544751</v>
      </c>
      <c r="M33" s="70" t="s">
        <v>138</v>
      </c>
      <c r="N33" s="78">
        <f>N19+N32</f>
        <v>2815080</v>
      </c>
      <c r="O33" s="78">
        <f t="shared" ref="O33:U33" si="18">O19+O32</f>
        <v>3234458</v>
      </c>
      <c r="P33" s="78">
        <f t="shared" si="18"/>
        <v>2763351</v>
      </c>
      <c r="Q33" s="78">
        <f t="shared" si="18"/>
        <v>70228</v>
      </c>
      <c r="R33" s="78">
        <f t="shared" si="18"/>
        <v>71426</v>
      </c>
      <c r="S33" s="78">
        <f t="shared" si="18"/>
        <v>55363</v>
      </c>
      <c r="T33" s="78">
        <f t="shared" si="18"/>
        <v>0</v>
      </c>
      <c r="U33" s="54">
        <f t="shared" si="18"/>
        <v>2885308</v>
      </c>
      <c r="V33" s="112">
        <f t="shared" si="3"/>
        <v>3305884</v>
      </c>
      <c r="W33" s="112">
        <f t="shared" si="3"/>
        <v>2818714</v>
      </c>
      <c r="X33" s="106" t="s">
        <v>24</v>
      </c>
      <c r="Y33" s="70" t="s">
        <v>127</v>
      </c>
      <c r="Z33" s="112">
        <f>Z19+Z32</f>
        <v>1634830</v>
      </c>
      <c r="AA33" s="112">
        <f>AA19+AA32</f>
        <v>1452377</v>
      </c>
      <c r="AB33" s="112">
        <f t="shared" ref="AB33:AI33" si="19">AB19+AB32</f>
        <v>826719</v>
      </c>
      <c r="AC33" s="112">
        <f t="shared" si="19"/>
        <v>0</v>
      </c>
      <c r="AD33" s="112">
        <f t="shared" si="19"/>
        <v>0</v>
      </c>
      <c r="AE33" s="112">
        <f t="shared" si="19"/>
        <v>0</v>
      </c>
      <c r="AF33" s="112">
        <f t="shared" si="19"/>
        <v>0</v>
      </c>
      <c r="AG33" s="112">
        <f t="shared" si="19"/>
        <v>1634830</v>
      </c>
      <c r="AH33" s="112">
        <f t="shared" si="19"/>
        <v>1452377</v>
      </c>
      <c r="AI33" s="112">
        <f t="shared" si="19"/>
        <v>826719</v>
      </c>
      <c r="AJ33" s="70" t="s">
        <v>138</v>
      </c>
      <c r="AK33" s="78">
        <f>AK19+AK32</f>
        <v>1634830</v>
      </c>
      <c r="AL33" s="78">
        <f t="shared" ref="AL33:AT33" si="20">AL19+AL32</f>
        <v>1452376</v>
      </c>
      <c r="AM33" s="78">
        <f t="shared" si="20"/>
        <v>826719</v>
      </c>
      <c r="AN33" s="78">
        <f t="shared" si="20"/>
        <v>0</v>
      </c>
      <c r="AO33" s="78">
        <f t="shared" si="20"/>
        <v>0</v>
      </c>
      <c r="AP33" s="78">
        <f t="shared" si="20"/>
        <v>0</v>
      </c>
      <c r="AQ33" s="78">
        <f t="shared" si="20"/>
        <v>0</v>
      </c>
      <c r="AR33" s="78">
        <f t="shared" si="20"/>
        <v>1634830</v>
      </c>
      <c r="AS33" s="78">
        <f t="shared" si="20"/>
        <v>1452376</v>
      </c>
      <c r="AT33" s="78">
        <f t="shared" si="20"/>
        <v>826719</v>
      </c>
    </row>
    <row r="34" spans="1:46" x14ac:dyDescent="0.3">
      <c r="A34" s="128" t="s">
        <v>19</v>
      </c>
      <c r="B34" s="107" t="s">
        <v>128</v>
      </c>
      <c r="C34" s="74">
        <f>+C23+C24</f>
        <v>909213</v>
      </c>
      <c r="D34" s="74">
        <f t="shared" ref="D34:L34" si="21">+D23+D24</f>
        <v>911117</v>
      </c>
      <c r="E34" s="74">
        <f>+E23+E24</f>
        <v>850269</v>
      </c>
      <c r="F34" s="74">
        <f t="shared" si="21"/>
        <v>0</v>
      </c>
      <c r="G34" s="74">
        <f t="shared" si="21"/>
        <v>0</v>
      </c>
      <c r="H34" s="74">
        <f t="shared" si="21"/>
        <v>0</v>
      </c>
      <c r="I34" s="74">
        <f t="shared" si="21"/>
        <v>0</v>
      </c>
      <c r="J34" s="74">
        <f t="shared" si="21"/>
        <v>909213</v>
      </c>
      <c r="K34" s="74">
        <f t="shared" si="21"/>
        <v>911117</v>
      </c>
      <c r="L34" s="74">
        <f t="shared" si="21"/>
        <v>850269</v>
      </c>
      <c r="M34" s="107" t="s">
        <v>128</v>
      </c>
      <c r="N34" s="74">
        <f t="shared" ref="N34:W34" si="22">+N27</f>
        <v>909213</v>
      </c>
      <c r="O34" s="74">
        <f t="shared" si="22"/>
        <v>911117</v>
      </c>
      <c r="P34" s="74">
        <f t="shared" si="22"/>
        <v>850269</v>
      </c>
      <c r="Q34" s="74">
        <f t="shared" si="22"/>
        <v>0</v>
      </c>
      <c r="R34" s="74">
        <f t="shared" si="22"/>
        <v>0</v>
      </c>
      <c r="S34" s="74">
        <f t="shared" si="22"/>
        <v>0</v>
      </c>
      <c r="T34" s="74">
        <f t="shared" si="22"/>
        <v>0</v>
      </c>
      <c r="U34" s="74">
        <f t="shared" si="22"/>
        <v>909213</v>
      </c>
      <c r="V34" s="74">
        <f t="shared" si="22"/>
        <v>911117</v>
      </c>
      <c r="W34" s="74">
        <f t="shared" si="22"/>
        <v>850269</v>
      </c>
      <c r="X34" s="104" t="s">
        <v>25</v>
      </c>
      <c r="Y34" s="107" t="s">
        <v>128</v>
      </c>
      <c r="Z34" s="266">
        <v>0</v>
      </c>
      <c r="AA34" s="266">
        <v>0</v>
      </c>
      <c r="AB34" s="266">
        <v>0</v>
      </c>
      <c r="AC34" s="266">
        <v>0</v>
      </c>
      <c r="AD34" s="266">
        <v>0</v>
      </c>
      <c r="AE34" s="266"/>
      <c r="AF34" s="266">
        <v>0</v>
      </c>
      <c r="AG34" s="78">
        <f t="shared" si="10"/>
        <v>0</v>
      </c>
      <c r="AH34" s="78">
        <f t="shared" si="11"/>
        <v>0</v>
      </c>
      <c r="AI34" s="74">
        <f t="shared" si="4"/>
        <v>0</v>
      </c>
      <c r="AJ34" s="107" t="s">
        <v>128</v>
      </c>
      <c r="AK34" s="266">
        <v>0</v>
      </c>
      <c r="AL34" s="266">
        <v>0</v>
      </c>
      <c r="AM34" s="266">
        <v>0</v>
      </c>
      <c r="AN34" s="155">
        <v>0</v>
      </c>
      <c r="AO34" s="155">
        <v>0</v>
      </c>
      <c r="AP34" s="155">
        <v>0</v>
      </c>
      <c r="AQ34" s="155">
        <v>0</v>
      </c>
      <c r="AR34" s="156">
        <f>AK34+AN34+AQ34</f>
        <v>0</v>
      </c>
      <c r="AS34" s="155">
        <v>0</v>
      </c>
      <c r="AT34" s="156">
        <f>AM34+AP34</f>
        <v>0</v>
      </c>
    </row>
    <row r="35" spans="1:46" x14ac:dyDescent="0.3">
      <c r="A35" s="128" t="s">
        <v>20</v>
      </c>
      <c r="B35" s="64" t="s">
        <v>471</v>
      </c>
      <c r="C35" s="140">
        <f>+C33-C34</f>
        <v>1905867</v>
      </c>
      <c r="D35" s="140">
        <f t="shared" ref="D35:L35" si="23">+D33-D34</f>
        <v>2323341</v>
      </c>
      <c r="E35" s="140">
        <f t="shared" si="23"/>
        <v>2639119</v>
      </c>
      <c r="F35" s="140">
        <f t="shared" si="23"/>
        <v>70228</v>
      </c>
      <c r="G35" s="140">
        <f t="shared" si="23"/>
        <v>71426</v>
      </c>
      <c r="H35" s="140">
        <f t="shared" si="23"/>
        <v>55363</v>
      </c>
      <c r="I35" s="140">
        <f t="shared" si="23"/>
        <v>0</v>
      </c>
      <c r="J35" s="140">
        <f t="shared" si="23"/>
        <v>1976095</v>
      </c>
      <c r="K35" s="140">
        <f t="shared" si="23"/>
        <v>2394767</v>
      </c>
      <c r="L35" s="140">
        <f t="shared" si="23"/>
        <v>2694482</v>
      </c>
      <c r="M35" s="64" t="s">
        <v>472</v>
      </c>
      <c r="N35" s="140">
        <f>+N33-N34</f>
        <v>1905867</v>
      </c>
      <c r="O35" s="140">
        <f t="shared" ref="O35:W35" si="24">+O33-O34</f>
        <v>2323341</v>
      </c>
      <c r="P35" s="140">
        <f t="shared" si="24"/>
        <v>1913082</v>
      </c>
      <c r="Q35" s="140">
        <f t="shared" si="24"/>
        <v>70228</v>
      </c>
      <c r="R35" s="140">
        <f t="shared" si="24"/>
        <v>71426</v>
      </c>
      <c r="S35" s="140">
        <f t="shared" si="24"/>
        <v>55363</v>
      </c>
      <c r="T35" s="140">
        <f t="shared" si="24"/>
        <v>0</v>
      </c>
      <c r="U35" s="140">
        <f t="shared" si="24"/>
        <v>1976095</v>
      </c>
      <c r="V35" s="140">
        <f t="shared" si="24"/>
        <v>2394767</v>
      </c>
      <c r="W35" s="140">
        <f t="shared" si="24"/>
        <v>1968445</v>
      </c>
      <c r="X35" s="139" t="s">
        <v>26</v>
      </c>
      <c r="Y35" s="64" t="s">
        <v>473</v>
      </c>
      <c r="Z35" s="140">
        <f>Z33-Z34</f>
        <v>1634830</v>
      </c>
      <c r="AA35" s="140">
        <f>AA33-AA34</f>
        <v>1452377</v>
      </c>
      <c r="AB35" s="140">
        <f t="shared" ref="AB35:AI35" si="25">AB33-AB34</f>
        <v>826719</v>
      </c>
      <c r="AC35" s="140">
        <f t="shared" si="25"/>
        <v>0</v>
      </c>
      <c r="AD35" s="140">
        <f t="shared" si="25"/>
        <v>0</v>
      </c>
      <c r="AE35" s="140">
        <f t="shared" si="25"/>
        <v>0</v>
      </c>
      <c r="AF35" s="140">
        <f t="shared" si="25"/>
        <v>0</v>
      </c>
      <c r="AG35" s="140">
        <f t="shared" si="25"/>
        <v>1634830</v>
      </c>
      <c r="AH35" s="140">
        <f t="shared" si="25"/>
        <v>1452377</v>
      </c>
      <c r="AI35" s="140">
        <f t="shared" si="25"/>
        <v>826719</v>
      </c>
      <c r="AJ35" s="302" t="s">
        <v>474</v>
      </c>
      <c r="AK35" s="140">
        <f>AK33</f>
        <v>1634830</v>
      </c>
      <c r="AL35" s="140">
        <f t="shared" ref="AL35:AT35" si="26">AL33</f>
        <v>1452376</v>
      </c>
      <c r="AM35" s="140">
        <f t="shared" si="26"/>
        <v>826719</v>
      </c>
      <c r="AN35" s="140">
        <f t="shared" si="26"/>
        <v>0</v>
      </c>
      <c r="AO35" s="140">
        <f t="shared" si="26"/>
        <v>0</v>
      </c>
      <c r="AP35" s="140">
        <f t="shared" si="26"/>
        <v>0</v>
      </c>
      <c r="AQ35" s="140">
        <f t="shared" si="26"/>
        <v>0</v>
      </c>
      <c r="AR35" s="140">
        <f t="shared" si="26"/>
        <v>1634830</v>
      </c>
      <c r="AS35" s="140">
        <f t="shared" si="26"/>
        <v>1452376</v>
      </c>
      <c r="AT35" s="140">
        <f t="shared" si="26"/>
        <v>826719</v>
      </c>
    </row>
    <row r="36" spans="1:46" x14ac:dyDescent="0.3">
      <c r="A36" s="105"/>
      <c r="B36" s="127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27"/>
      <c r="N36" s="110"/>
      <c r="O36" s="110"/>
      <c r="P36" s="110"/>
      <c r="Q36" s="110"/>
      <c r="R36" s="110"/>
      <c r="S36" s="110"/>
      <c r="T36" s="110"/>
      <c r="U36" s="110"/>
      <c r="V36" s="110"/>
      <c r="W36" s="111"/>
      <c r="X36" s="105"/>
      <c r="Y36" s="127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127"/>
      <c r="AK36" s="33"/>
      <c r="AL36" s="33"/>
      <c r="AM36" s="33"/>
      <c r="AN36" s="33"/>
      <c r="AO36" s="33"/>
      <c r="AP36" s="33"/>
      <c r="AQ36" s="33"/>
      <c r="AR36" s="38"/>
      <c r="AS36" s="131"/>
      <c r="AT36" s="131"/>
    </row>
    <row r="37" spans="1:46" x14ac:dyDescent="0.3">
      <c r="A37" s="123"/>
      <c r="B37" s="2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0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123"/>
      <c r="Y37" s="28"/>
      <c r="Z37" s="31"/>
      <c r="AA37" s="31"/>
      <c r="AB37" s="31"/>
      <c r="AC37" s="32"/>
      <c r="AD37" s="32"/>
      <c r="AE37" s="32"/>
      <c r="AF37" s="32"/>
      <c r="AG37" s="141"/>
      <c r="AH37" s="141"/>
      <c r="AI37" s="141"/>
      <c r="AJ37" s="29"/>
      <c r="AK37" s="54"/>
      <c r="AL37" s="54"/>
      <c r="AM37" s="54"/>
      <c r="AN37" s="54"/>
      <c r="AO37" s="54"/>
      <c r="AP37" s="54"/>
      <c r="AQ37" s="54"/>
      <c r="AR37" s="102"/>
      <c r="AS37" s="131"/>
      <c r="AT37" s="131"/>
    </row>
    <row r="38" spans="1:46" x14ac:dyDescent="0.3">
      <c r="A38" s="26"/>
      <c r="B38" s="58"/>
      <c r="C38" s="59"/>
      <c r="D38" s="59"/>
      <c r="E38" s="59"/>
      <c r="F38" s="61"/>
      <c r="G38" s="61"/>
      <c r="H38" s="61"/>
      <c r="I38" s="61"/>
      <c r="J38" s="160"/>
      <c r="K38" s="160"/>
      <c r="L38" s="160"/>
      <c r="M38" s="62"/>
      <c r="N38" s="54"/>
      <c r="O38" s="54"/>
      <c r="P38" s="54"/>
      <c r="Q38" s="54"/>
      <c r="R38" s="54"/>
      <c r="S38" s="54"/>
      <c r="T38" s="54"/>
      <c r="U38" s="17"/>
      <c r="V38" s="17"/>
      <c r="W38" s="17"/>
      <c r="X38" s="26"/>
      <c r="Y38" s="58"/>
      <c r="Z38" s="59"/>
      <c r="AA38" s="59"/>
      <c r="AB38" s="59"/>
      <c r="AC38" s="61"/>
      <c r="AD38" s="61"/>
      <c r="AE38" s="61"/>
      <c r="AF38" s="61"/>
      <c r="AG38" s="160"/>
      <c r="AH38" s="160"/>
      <c r="AI38" s="160"/>
      <c r="AJ38" s="62"/>
      <c r="AK38" s="49"/>
      <c r="AL38" s="49"/>
      <c r="AM38" s="49"/>
      <c r="AN38" s="49"/>
      <c r="AO38" s="49"/>
      <c r="AP38" s="49"/>
      <c r="AQ38" s="49"/>
      <c r="AR38" s="60"/>
      <c r="AS38" s="11"/>
      <c r="AT38" s="11"/>
    </row>
    <row r="39" spans="1:46" x14ac:dyDescent="0.3">
      <c r="N39" s="13"/>
      <c r="O39" s="13"/>
      <c r="P39" s="13"/>
      <c r="Q39" s="13"/>
      <c r="R39" s="13"/>
      <c r="S39" s="13"/>
      <c r="T39" s="13"/>
      <c r="U39" s="13"/>
      <c r="V39" s="13"/>
      <c r="W39" s="13"/>
    </row>
  </sheetData>
  <mergeCells count="8">
    <mergeCell ref="T6:U6"/>
    <mergeCell ref="AQ6:AR6"/>
    <mergeCell ref="A3:C4"/>
    <mergeCell ref="I3:M4"/>
    <mergeCell ref="T3:V4"/>
    <mergeCell ref="Y3:Z4"/>
    <mergeCell ref="AF3:AJ4"/>
    <mergeCell ref="AQ3:AS4"/>
  </mergeCells>
  <phoneticPr fontId="22" type="noConversion"/>
  <pageMargins left="0.7" right="0.7" top="0.75" bottom="0.75" header="0.3" footer="0.3"/>
  <pageSetup paperSize="9" scale="53" orientation="landscape" r:id="rId1"/>
  <colBreaks count="1" manualBreakCount="1">
    <brk id="2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9"/>
  <sheetViews>
    <sheetView view="pageBreakPreview" topLeftCell="B16" zoomScale="130" zoomScaleNormal="85" zoomScaleSheetLayoutView="130" workbookViewId="0">
      <selection activeCell="G18" sqref="G18"/>
    </sheetView>
  </sheetViews>
  <sheetFormatPr defaultRowHeight="14.4" x14ac:dyDescent="0.3"/>
  <cols>
    <col min="1" max="1" width="4.33203125" customWidth="1"/>
    <col min="2" max="2" width="52.88671875" customWidth="1"/>
    <col min="3" max="8" width="12.6640625" customWidth="1"/>
    <col min="9" max="9" width="15.5546875" customWidth="1"/>
  </cols>
  <sheetData>
    <row r="1" spans="1:11" x14ac:dyDescent="0.3">
      <c r="A1" s="456" t="s">
        <v>538</v>
      </c>
      <c r="B1" s="456"/>
      <c r="D1" s="162"/>
      <c r="E1" s="162"/>
      <c r="F1" s="162"/>
      <c r="G1" s="184"/>
      <c r="H1" s="165"/>
      <c r="I1" s="167"/>
      <c r="J1" s="167"/>
      <c r="K1" s="167"/>
    </row>
    <row r="2" spans="1:11" x14ac:dyDescent="0.3">
      <c r="A2" s="403"/>
      <c r="B2" s="403"/>
      <c r="D2" s="162"/>
      <c r="E2" s="326" t="s">
        <v>583</v>
      </c>
      <c r="F2" s="327"/>
      <c r="G2" s="165"/>
      <c r="H2" s="165"/>
      <c r="I2" s="167"/>
      <c r="J2" s="167"/>
      <c r="K2" s="167"/>
    </row>
    <row r="3" spans="1:11" x14ac:dyDescent="0.3">
      <c r="B3" s="370" t="s">
        <v>539</v>
      </c>
      <c r="C3" s="370"/>
      <c r="D3" s="370"/>
      <c r="E3" s="327"/>
      <c r="F3" s="327"/>
      <c r="G3" s="165"/>
      <c r="H3" s="165"/>
      <c r="I3" s="167"/>
      <c r="J3" s="167"/>
      <c r="K3" s="167"/>
    </row>
    <row r="4" spans="1:11" x14ac:dyDescent="0.3">
      <c r="C4" s="166"/>
      <c r="D4" s="166"/>
      <c r="E4" s="166"/>
      <c r="F4" s="166"/>
      <c r="G4" s="165"/>
      <c r="H4" s="165"/>
      <c r="I4" s="167"/>
      <c r="J4" s="167"/>
      <c r="K4" s="167"/>
    </row>
    <row r="5" spans="1:11" x14ac:dyDescent="0.3">
      <c r="B5" s="457" t="s">
        <v>371</v>
      </c>
      <c r="C5" s="239" t="s">
        <v>372</v>
      </c>
      <c r="D5" s="284" t="s">
        <v>540</v>
      </c>
      <c r="E5" s="239" t="s">
        <v>373</v>
      </c>
      <c r="F5" s="120" t="s">
        <v>374</v>
      </c>
      <c r="G5" s="184"/>
      <c r="H5" s="184"/>
      <c r="I5" s="167"/>
      <c r="J5" s="167"/>
      <c r="K5" s="167"/>
    </row>
    <row r="6" spans="1:11" x14ac:dyDescent="0.3">
      <c r="B6" s="458"/>
      <c r="C6" s="240">
        <v>43100</v>
      </c>
      <c r="D6" s="240">
        <v>43465</v>
      </c>
      <c r="E6" s="240">
        <v>43465</v>
      </c>
      <c r="F6" s="240">
        <v>43465</v>
      </c>
      <c r="G6" s="237"/>
      <c r="H6" s="237"/>
      <c r="I6" s="167"/>
      <c r="J6" s="167"/>
      <c r="K6" s="167"/>
    </row>
    <row r="7" spans="1:11" x14ac:dyDescent="0.3">
      <c r="B7" s="241" t="s">
        <v>375</v>
      </c>
      <c r="C7" s="242">
        <f>SUM(C8:C11)</f>
        <v>16163965</v>
      </c>
      <c r="D7" s="242">
        <f>SUM(D8:D11)</f>
        <v>16677455</v>
      </c>
      <c r="E7" s="242"/>
      <c r="F7" s="242">
        <f>SUM(F8:F11)</f>
        <v>16677455</v>
      </c>
      <c r="G7" s="236"/>
      <c r="H7" s="237"/>
      <c r="I7" s="167"/>
      <c r="J7" s="167"/>
      <c r="K7" s="167"/>
    </row>
    <row r="8" spans="1:11" x14ac:dyDescent="0.3">
      <c r="B8" s="243" t="s">
        <v>376</v>
      </c>
      <c r="C8" s="244">
        <v>3679</v>
      </c>
      <c r="D8" s="244">
        <v>1782</v>
      </c>
      <c r="E8" s="244"/>
      <c r="F8" s="244">
        <v>1782</v>
      </c>
      <c r="G8" s="236"/>
      <c r="H8" s="237"/>
      <c r="I8" s="167"/>
      <c r="J8" s="167"/>
      <c r="K8" s="167"/>
    </row>
    <row r="9" spans="1:11" x14ac:dyDescent="0.3">
      <c r="B9" s="243" t="s">
        <v>377</v>
      </c>
      <c r="C9" s="244">
        <v>16138120</v>
      </c>
      <c r="D9" s="244">
        <v>16650768</v>
      </c>
      <c r="E9" s="244"/>
      <c r="F9" s="244">
        <v>16650768</v>
      </c>
      <c r="G9" s="236"/>
      <c r="H9" s="237"/>
      <c r="I9" s="167"/>
      <c r="J9" s="167"/>
      <c r="K9" s="167"/>
    </row>
    <row r="10" spans="1:11" x14ac:dyDescent="0.3">
      <c r="B10" s="243" t="s">
        <v>378</v>
      </c>
      <c r="C10" s="244">
        <v>21044</v>
      </c>
      <c r="D10" s="244">
        <v>23944</v>
      </c>
      <c r="E10" s="244"/>
      <c r="F10" s="244">
        <v>23944</v>
      </c>
      <c r="G10" s="236"/>
      <c r="H10" s="237"/>
      <c r="I10" s="167"/>
      <c r="J10" s="167"/>
      <c r="K10" s="167"/>
    </row>
    <row r="11" spans="1:11" x14ac:dyDescent="0.3">
      <c r="B11" s="243" t="s">
        <v>463</v>
      </c>
      <c r="C11" s="244">
        <v>1122</v>
      </c>
      <c r="D11" s="244">
        <v>961</v>
      </c>
      <c r="E11" s="244"/>
      <c r="F11" s="244">
        <v>961</v>
      </c>
      <c r="G11" s="236"/>
      <c r="H11" s="237"/>
      <c r="I11" s="279"/>
      <c r="J11" s="279"/>
      <c r="K11" s="279"/>
    </row>
    <row r="12" spans="1:11" x14ac:dyDescent="0.3">
      <c r="B12" s="241" t="s">
        <v>379</v>
      </c>
      <c r="C12" s="242">
        <f>+C13</f>
        <v>380</v>
      </c>
      <c r="D12" s="242">
        <f>+D13</f>
        <v>561</v>
      </c>
      <c r="E12" s="242">
        <f>+E13</f>
        <v>0</v>
      </c>
      <c r="F12" s="242">
        <f>+F13</f>
        <v>561</v>
      </c>
      <c r="G12" s="237"/>
      <c r="H12" s="237"/>
      <c r="I12" s="167"/>
      <c r="J12" s="167"/>
      <c r="K12" s="167"/>
    </row>
    <row r="13" spans="1:11" x14ac:dyDescent="0.3">
      <c r="B13" s="243" t="s">
        <v>319</v>
      </c>
      <c r="C13" s="244">
        <v>380</v>
      </c>
      <c r="D13" s="244">
        <v>561</v>
      </c>
      <c r="E13" s="244"/>
      <c r="F13" s="244">
        <v>561</v>
      </c>
      <c r="G13" s="236"/>
      <c r="H13" s="237"/>
      <c r="I13" s="167"/>
      <c r="J13" s="167"/>
      <c r="K13" s="167"/>
    </row>
    <row r="14" spans="1:11" x14ac:dyDescent="0.3">
      <c r="B14" s="241" t="s">
        <v>380</v>
      </c>
      <c r="C14" s="242">
        <f>+C15+C16</f>
        <v>697337</v>
      </c>
      <c r="D14" s="242">
        <f>+D15+D16</f>
        <v>754927</v>
      </c>
      <c r="E14" s="242">
        <f>+E15+E16</f>
        <v>0</v>
      </c>
      <c r="F14" s="242">
        <f>+F15+F16</f>
        <v>754927</v>
      </c>
      <c r="G14" s="236"/>
      <c r="H14" s="237"/>
      <c r="I14" s="167"/>
      <c r="J14" s="167"/>
      <c r="K14" s="167"/>
    </row>
    <row r="15" spans="1:11" x14ac:dyDescent="0.3">
      <c r="B15" s="243" t="s">
        <v>329</v>
      </c>
      <c r="C15" s="244">
        <v>697337</v>
      </c>
      <c r="D15" s="244">
        <v>754927</v>
      </c>
      <c r="E15" s="244"/>
      <c r="F15" s="244">
        <v>754927</v>
      </c>
      <c r="G15" s="236"/>
      <c r="H15" s="237"/>
      <c r="I15" s="167"/>
      <c r="J15" s="167"/>
      <c r="K15" s="167"/>
    </row>
    <row r="16" spans="1:11" x14ac:dyDescent="0.3">
      <c r="B16" s="243" t="s">
        <v>381</v>
      </c>
      <c r="C16" s="244"/>
      <c r="D16" s="244"/>
      <c r="E16" s="244"/>
      <c r="F16" s="244"/>
      <c r="G16" s="236"/>
      <c r="H16" s="237"/>
      <c r="I16" s="167"/>
      <c r="J16" s="167"/>
      <c r="K16" s="167"/>
    </row>
    <row r="17" spans="2:11" ht="15.9" customHeight="1" x14ac:dyDescent="0.3">
      <c r="B17" s="241" t="s">
        <v>382</v>
      </c>
      <c r="C17" s="242">
        <f>+C18+C19+C20</f>
        <v>209844</v>
      </c>
      <c r="D17" s="242">
        <f>+D18+D19+D20</f>
        <v>236484</v>
      </c>
      <c r="E17" s="242">
        <f>+E18+E19+E20</f>
        <v>0</v>
      </c>
      <c r="F17" s="242">
        <f>+F18+F19+F20</f>
        <v>236484</v>
      </c>
      <c r="G17" s="236"/>
      <c r="H17" s="237"/>
      <c r="I17" s="167"/>
      <c r="J17" s="167"/>
      <c r="K17" s="167"/>
    </row>
    <row r="18" spans="2:11" ht="15.9" customHeight="1" x14ac:dyDescent="0.3">
      <c r="B18" s="243" t="s">
        <v>335</v>
      </c>
      <c r="C18" s="244">
        <v>208108</v>
      </c>
      <c r="D18" s="244">
        <v>233694</v>
      </c>
      <c r="E18" s="244">
        <v>0</v>
      </c>
      <c r="F18" s="244">
        <v>233694</v>
      </c>
      <c r="G18" s="237"/>
      <c r="H18" s="237"/>
      <c r="I18" s="167"/>
      <c r="J18" s="167"/>
      <c r="K18" s="167"/>
    </row>
    <row r="19" spans="2:11" x14ac:dyDescent="0.3">
      <c r="B19" s="243" t="s">
        <v>337</v>
      </c>
      <c r="C19" s="244"/>
      <c r="D19" s="244"/>
      <c r="E19" s="244"/>
      <c r="F19" s="244"/>
      <c r="G19" s="235"/>
      <c r="H19" s="235"/>
      <c r="I19" s="167"/>
      <c r="J19" s="167"/>
      <c r="K19" s="167"/>
    </row>
    <row r="20" spans="2:11" ht="21" customHeight="1" x14ac:dyDescent="0.3">
      <c r="B20" s="505" t="s">
        <v>611</v>
      </c>
      <c r="C20" s="244">
        <v>1736</v>
      </c>
      <c r="D20" s="244">
        <v>2790</v>
      </c>
      <c r="E20" s="244"/>
      <c r="F20" s="244">
        <v>2790</v>
      </c>
      <c r="G20" s="184"/>
      <c r="H20" s="184"/>
      <c r="I20" s="167"/>
      <c r="J20" s="167"/>
      <c r="K20" s="167"/>
    </row>
    <row r="21" spans="2:11" ht="15.9" customHeight="1" x14ac:dyDescent="0.3">
      <c r="B21" s="241" t="s">
        <v>383</v>
      </c>
      <c r="C21" s="242">
        <v>18047</v>
      </c>
      <c r="D21" s="242">
        <v>32129</v>
      </c>
      <c r="E21" s="242"/>
      <c r="F21" s="242">
        <v>32129</v>
      </c>
      <c r="G21" s="237"/>
      <c r="H21" s="237"/>
      <c r="I21" s="167"/>
      <c r="J21" s="167"/>
      <c r="K21" s="167"/>
    </row>
    <row r="22" spans="2:11" ht="15.9" customHeight="1" x14ac:dyDescent="0.3">
      <c r="B22" s="241" t="s">
        <v>384</v>
      </c>
      <c r="C22" s="242">
        <v>0</v>
      </c>
      <c r="D22" s="242">
        <v>0</v>
      </c>
      <c r="E22" s="242"/>
      <c r="F22" s="242">
        <v>0</v>
      </c>
      <c r="G22" s="236"/>
      <c r="H22" s="236"/>
      <c r="I22" s="167"/>
      <c r="J22" s="167"/>
      <c r="K22" s="167"/>
    </row>
    <row r="23" spans="2:11" ht="15.9" customHeight="1" x14ac:dyDescent="0.3">
      <c r="B23" s="241" t="s">
        <v>385</v>
      </c>
      <c r="C23" s="242">
        <f>+C7+C12+C14+C17+C21+C22</f>
        <v>17089573</v>
      </c>
      <c r="D23" s="242">
        <f>+D7+D12+D14+D17+D21+D22</f>
        <v>17701556</v>
      </c>
      <c r="E23" s="242">
        <f>+E7+E12+E14+E17+E21+E22</f>
        <v>0</v>
      </c>
      <c r="F23" s="242">
        <f>+F7+F12+F14+F17+F21+F22</f>
        <v>17701556</v>
      </c>
      <c r="G23" s="236"/>
      <c r="H23" s="236"/>
      <c r="I23" s="167"/>
      <c r="J23" s="167"/>
      <c r="K23" s="167"/>
    </row>
    <row r="24" spans="2:11" ht="15.9" customHeight="1" x14ac:dyDescent="0.3">
      <c r="B24" s="241" t="s">
        <v>386</v>
      </c>
      <c r="C24" s="242">
        <f>SUM(C27+C26+C25+C28)</f>
        <v>12535261</v>
      </c>
      <c r="D24" s="242">
        <f>SUM(D27+D26+D25+D28)</f>
        <v>12750352</v>
      </c>
      <c r="E24" s="242"/>
      <c r="F24" s="242">
        <f>SUM(F27+F26+F25+F28)</f>
        <v>12750352</v>
      </c>
      <c r="G24" s="236"/>
      <c r="H24" s="236"/>
      <c r="I24" s="167"/>
      <c r="J24" s="167"/>
      <c r="K24" s="167"/>
    </row>
    <row r="25" spans="2:11" ht="15.9" customHeight="1" x14ac:dyDescent="0.3">
      <c r="B25" s="243" t="s">
        <v>387</v>
      </c>
      <c r="C25" s="244">
        <v>53327</v>
      </c>
      <c r="D25" s="244">
        <v>53327</v>
      </c>
      <c r="E25" s="244"/>
      <c r="F25" s="244">
        <v>53327</v>
      </c>
      <c r="G25" s="237"/>
      <c r="H25" s="237"/>
      <c r="I25" s="167"/>
      <c r="J25" s="167"/>
      <c r="K25" s="167"/>
    </row>
    <row r="26" spans="2:11" ht="15.9" customHeight="1" x14ac:dyDescent="0.3">
      <c r="B26" s="243" t="s">
        <v>388</v>
      </c>
      <c r="C26" s="244">
        <v>442707</v>
      </c>
      <c r="D26" s="244">
        <v>442707</v>
      </c>
      <c r="E26" s="244"/>
      <c r="F26" s="244">
        <v>442707</v>
      </c>
      <c r="G26" s="236"/>
      <c r="H26" s="236"/>
      <c r="I26" s="167"/>
      <c r="J26" s="167"/>
      <c r="K26" s="167"/>
    </row>
    <row r="27" spans="2:11" ht="15.9" customHeight="1" x14ac:dyDescent="0.3">
      <c r="B27" s="243" t="s">
        <v>353</v>
      </c>
      <c r="C27" s="244">
        <v>11979791</v>
      </c>
      <c r="D27" s="244">
        <v>12039307</v>
      </c>
      <c r="E27" s="244"/>
      <c r="F27" s="244">
        <v>12039307</v>
      </c>
      <c r="G27" s="236"/>
      <c r="H27" s="236"/>
      <c r="I27" s="167"/>
      <c r="J27" s="167"/>
      <c r="K27" s="167"/>
    </row>
    <row r="28" spans="2:11" ht="15.9" customHeight="1" x14ac:dyDescent="0.3">
      <c r="B28" s="243" t="s">
        <v>355</v>
      </c>
      <c r="C28" s="244">
        <v>59436</v>
      </c>
      <c r="D28" s="244">
        <v>215011</v>
      </c>
      <c r="E28" s="244"/>
      <c r="F28" s="244">
        <v>215011</v>
      </c>
      <c r="G28" s="237"/>
      <c r="H28" s="237"/>
      <c r="I28" s="167"/>
      <c r="J28" s="167"/>
      <c r="K28" s="167"/>
    </row>
    <row r="29" spans="2:11" ht="15.9" customHeight="1" x14ac:dyDescent="0.3">
      <c r="B29" s="241" t="s">
        <v>389</v>
      </c>
      <c r="C29" s="242">
        <f>+C30+C31+C32</f>
        <v>123638</v>
      </c>
      <c r="D29" s="242">
        <f>+D30+D31+D32</f>
        <v>571966</v>
      </c>
      <c r="E29" s="242">
        <f>+E30+E31+E32</f>
        <v>0</v>
      </c>
      <c r="F29" s="242">
        <f>+F30+F31+F32</f>
        <v>571966</v>
      </c>
      <c r="G29" s="236"/>
      <c r="H29" s="236"/>
      <c r="I29" s="167"/>
      <c r="J29" s="167"/>
      <c r="K29" s="167"/>
    </row>
    <row r="30" spans="2:11" ht="15.9" customHeight="1" x14ac:dyDescent="0.3">
      <c r="B30" s="243" t="s">
        <v>357</v>
      </c>
      <c r="C30" s="244">
        <v>22358</v>
      </c>
      <c r="D30" s="244">
        <v>41355</v>
      </c>
      <c r="E30" s="244"/>
      <c r="F30" s="244">
        <v>41355</v>
      </c>
      <c r="G30" s="236"/>
      <c r="H30" s="236"/>
      <c r="I30" s="167"/>
      <c r="J30" s="167"/>
      <c r="K30" s="167"/>
    </row>
    <row r="31" spans="2:11" ht="15.9" customHeight="1" x14ac:dyDescent="0.3">
      <c r="B31" s="243" t="s">
        <v>390</v>
      </c>
      <c r="C31" s="244">
        <v>24695</v>
      </c>
      <c r="D31" s="244">
        <v>422210</v>
      </c>
      <c r="E31" s="244"/>
      <c r="F31" s="244">
        <v>422210</v>
      </c>
      <c r="G31" s="236"/>
      <c r="H31" s="236"/>
      <c r="I31" s="167"/>
      <c r="J31" s="167"/>
      <c r="K31" s="167"/>
    </row>
    <row r="32" spans="2:11" ht="15.9" customHeight="1" x14ac:dyDescent="0.3">
      <c r="B32" s="243" t="s">
        <v>359</v>
      </c>
      <c r="C32" s="244">
        <v>76585</v>
      </c>
      <c r="D32" s="244">
        <v>108401</v>
      </c>
      <c r="E32" s="244"/>
      <c r="F32" s="244">
        <v>108401</v>
      </c>
      <c r="G32" s="237"/>
      <c r="H32" s="238"/>
    </row>
    <row r="33" spans="1:8" x14ac:dyDescent="0.3">
      <c r="B33" s="241" t="s">
        <v>433</v>
      </c>
      <c r="C33" s="242"/>
      <c r="D33" s="242"/>
      <c r="E33" s="242"/>
      <c r="F33" s="242"/>
      <c r="G33" s="7"/>
      <c r="H33" s="7"/>
    </row>
    <row r="34" spans="1:8" x14ac:dyDescent="0.3">
      <c r="B34" s="241" t="s">
        <v>391</v>
      </c>
      <c r="C34" s="242">
        <v>4430674</v>
      </c>
      <c r="D34" s="242">
        <v>4379238</v>
      </c>
      <c r="E34" s="242"/>
      <c r="F34" s="242">
        <v>4379238</v>
      </c>
      <c r="G34" s="7"/>
      <c r="H34" s="7"/>
    </row>
    <row r="35" spans="1:8" x14ac:dyDescent="0.3">
      <c r="B35" s="241" t="s">
        <v>392</v>
      </c>
      <c r="C35" s="242">
        <f>C24+C29+C34+C33</f>
        <v>17089573</v>
      </c>
      <c r="D35" s="242">
        <f>D24+D29+D34+D33</f>
        <v>17701556</v>
      </c>
      <c r="E35" s="242">
        <v>0</v>
      </c>
      <c r="F35" s="242">
        <f>F24+F29+F34+F33</f>
        <v>17701556</v>
      </c>
      <c r="G35" s="301"/>
      <c r="H35" s="7"/>
    </row>
    <row r="36" spans="1:8" x14ac:dyDescent="0.3">
      <c r="C36" s="166"/>
      <c r="D36" s="322"/>
      <c r="E36" s="166"/>
      <c r="F36" s="166"/>
      <c r="G36" s="7"/>
      <c r="H36" s="7"/>
    </row>
    <row r="37" spans="1:8" x14ac:dyDescent="0.3">
      <c r="C37" s="332"/>
      <c r="D37" s="332"/>
      <c r="E37" s="332"/>
      <c r="F37" s="166"/>
      <c r="G37" s="7"/>
      <c r="H37" s="7"/>
    </row>
    <row r="38" spans="1:8" x14ac:dyDescent="0.3">
      <c r="C38" s="332"/>
      <c r="D38" s="332"/>
      <c r="E38" s="332"/>
      <c r="F38" s="166"/>
      <c r="G38" s="301"/>
      <c r="H38" s="7"/>
    </row>
    <row r="39" spans="1:8" x14ac:dyDescent="0.3">
      <c r="A39" s="409" t="s">
        <v>520</v>
      </c>
      <c r="B39" s="403"/>
      <c r="G39" s="7"/>
      <c r="H39" s="7"/>
    </row>
    <row r="40" spans="1:8" x14ac:dyDescent="0.3">
      <c r="B40" s="370"/>
      <c r="C40" s="370"/>
      <c r="D40" s="370"/>
      <c r="E40" s="326" t="s">
        <v>591</v>
      </c>
      <c r="F40" s="327"/>
      <c r="G40" s="7"/>
      <c r="H40" s="7"/>
    </row>
    <row r="41" spans="1:8" ht="15" customHeight="1" x14ac:dyDescent="0.3">
      <c r="B41" s="344" t="s">
        <v>589</v>
      </c>
      <c r="C41" s="370"/>
      <c r="D41" s="370"/>
      <c r="E41" s="327"/>
      <c r="F41" s="327"/>
      <c r="G41" s="7"/>
      <c r="H41" s="7"/>
    </row>
    <row r="42" spans="1:8" x14ac:dyDescent="0.3">
      <c r="B42" s="3"/>
      <c r="C42" s="167"/>
      <c r="D42" s="167"/>
      <c r="E42" s="167"/>
      <c r="G42" s="7"/>
      <c r="H42" s="7"/>
    </row>
    <row r="43" spans="1:8" ht="20.100000000000001" customHeight="1" x14ac:dyDescent="0.3">
      <c r="A43" s="198" t="s">
        <v>393</v>
      </c>
      <c r="B43" s="198" t="s">
        <v>29</v>
      </c>
      <c r="C43" s="239" t="s">
        <v>372</v>
      </c>
      <c r="D43" s="284" t="s">
        <v>590</v>
      </c>
      <c r="E43" s="239" t="s">
        <v>373</v>
      </c>
      <c r="F43" s="120" t="s">
        <v>374</v>
      </c>
      <c r="G43" s="7"/>
      <c r="H43" s="7"/>
    </row>
    <row r="44" spans="1:8" ht="29.25" customHeight="1" x14ac:dyDescent="0.3">
      <c r="A44" s="245" t="s">
        <v>182</v>
      </c>
      <c r="B44" s="246" t="s">
        <v>394</v>
      </c>
      <c r="C44" s="247">
        <v>1049827</v>
      </c>
      <c r="D44" s="247">
        <v>1273740</v>
      </c>
      <c r="E44" s="248">
        <v>0</v>
      </c>
      <c r="F44" s="247">
        <v>1273740</v>
      </c>
      <c r="G44" s="7"/>
      <c r="H44" s="7"/>
    </row>
    <row r="45" spans="1:8" ht="20.100000000000001" customHeight="1" x14ac:dyDescent="0.3">
      <c r="A45" s="245" t="s">
        <v>184</v>
      </c>
      <c r="B45" s="246" t="s">
        <v>395</v>
      </c>
      <c r="C45" s="200">
        <v>0</v>
      </c>
      <c r="D45" s="200">
        <v>0</v>
      </c>
      <c r="E45" s="200">
        <v>0</v>
      </c>
      <c r="F45" s="200">
        <v>0</v>
      </c>
      <c r="G45" s="7"/>
      <c r="H45" s="7"/>
    </row>
    <row r="46" spans="1:8" ht="28.5" customHeight="1" x14ac:dyDescent="0.3">
      <c r="A46" s="245" t="s">
        <v>186</v>
      </c>
      <c r="B46" s="246" t="s">
        <v>396</v>
      </c>
      <c r="C46" s="200">
        <v>1863919</v>
      </c>
      <c r="D46" s="200">
        <v>1382415</v>
      </c>
      <c r="E46" s="200">
        <v>0</v>
      </c>
      <c r="F46" s="200">
        <v>1382415</v>
      </c>
      <c r="G46" s="7"/>
      <c r="H46" s="7"/>
    </row>
    <row r="47" spans="1:8" ht="20.100000000000001" customHeight="1" x14ac:dyDescent="0.3">
      <c r="A47" s="245" t="s">
        <v>188</v>
      </c>
      <c r="B47" s="246" t="s">
        <v>397</v>
      </c>
      <c r="C47" s="200">
        <v>463421</v>
      </c>
      <c r="D47" s="200">
        <v>486016</v>
      </c>
      <c r="E47" s="200">
        <v>0</v>
      </c>
      <c r="F47" s="200">
        <v>486016</v>
      </c>
      <c r="G47" s="7"/>
      <c r="H47" s="7"/>
    </row>
    <row r="48" spans="1:8" ht="20.100000000000001" customHeight="1" x14ac:dyDescent="0.3">
      <c r="A48" s="245" t="s">
        <v>190</v>
      </c>
      <c r="B48" s="246" t="s">
        <v>398</v>
      </c>
      <c r="C48" s="200">
        <v>753387</v>
      </c>
      <c r="D48" s="200">
        <v>798633</v>
      </c>
      <c r="E48" s="200">
        <v>0</v>
      </c>
      <c r="F48" s="200">
        <v>798633</v>
      </c>
      <c r="G48" s="7"/>
      <c r="H48" s="7"/>
    </row>
    <row r="49" spans="1:8" ht="20.100000000000001" customHeight="1" x14ac:dyDescent="0.3">
      <c r="A49" s="245" t="s">
        <v>191</v>
      </c>
      <c r="B49" s="246" t="s">
        <v>399</v>
      </c>
      <c r="C49" s="200">
        <v>220340</v>
      </c>
      <c r="D49" s="200">
        <v>219112</v>
      </c>
      <c r="E49" s="200">
        <v>0</v>
      </c>
      <c r="F49" s="200">
        <v>219112</v>
      </c>
      <c r="G49" s="7"/>
      <c r="H49" s="7"/>
    </row>
    <row r="50" spans="1:8" ht="20.100000000000001" customHeight="1" x14ac:dyDescent="0.3">
      <c r="A50" s="245" t="s">
        <v>193</v>
      </c>
      <c r="B50" s="246" t="s">
        <v>400</v>
      </c>
      <c r="C50" s="200">
        <v>1417163</v>
      </c>
      <c r="D50" s="200">
        <v>935796</v>
      </c>
      <c r="E50" s="200">
        <v>0</v>
      </c>
      <c r="F50" s="200">
        <v>935796</v>
      </c>
      <c r="G50" s="7"/>
      <c r="H50" s="7"/>
    </row>
    <row r="51" spans="1:8" ht="29.25" customHeight="1" x14ac:dyDescent="0.3">
      <c r="A51" s="245" t="s">
        <v>196</v>
      </c>
      <c r="B51" s="292" t="s">
        <v>401</v>
      </c>
      <c r="C51" s="267">
        <f>C44+C45+C46-C47-C48-C49-C50</f>
        <v>59435</v>
      </c>
      <c r="D51" s="267">
        <f>D44+D45+D46-D47-D48-D49-D50</f>
        <v>216598</v>
      </c>
      <c r="E51" s="267">
        <v>0</v>
      </c>
      <c r="F51" s="267">
        <f>F44+F45+F46-F47-F48-F49-F50</f>
        <v>216598</v>
      </c>
      <c r="G51" s="7"/>
      <c r="H51" s="7"/>
    </row>
    <row r="52" spans="1:8" ht="27.75" customHeight="1" x14ac:dyDescent="0.3">
      <c r="A52" s="245" t="s">
        <v>197</v>
      </c>
      <c r="B52" s="292" t="s">
        <v>402</v>
      </c>
      <c r="C52" s="267"/>
      <c r="D52" s="267"/>
      <c r="E52" s="267">
        <v>0</v>
      </c>
      <c r="F52" s="267"/>
      <c r="G52" s="7"/>
      <c r="H52" s="7"/>
    </row>
    <row r="53" spans="1:8" ht="20.100000000000001" customHeight="1" x14ac:dyDescent="0.3">
      <c r="A53" s="245" t="s">
        <v>198</v>
      </c>
      <c r="B53" s="292" t="s">
        <v>403</v>
      </c>
      <c r="C53" s="267">
        <v>0</v>
      </c>
      <c r="D53" s="267">
        <v>1587</v>
      </c>
      <c r="E53" s="267">
        <v>0</v>
      </c>
      <c r="F53" s="267">
        <v>1587</v>
      </c>
      <c r="G53" s="7"/>
      <c r="H53" s="7"/>
    </row>
    <row r="54" spans="1:8" ht="20.100000000000001" customHeight="1" x14ac:dyDescent="0.3">
      <c r="A54" s="245" t="s">
        <v>199</v>
      </c>
      <c r="B54" s="292" t="s">
        <v>404</v>
      </c>
      <c r="C54" s="267">
        <v>0</v>
      </c>
      <c r="D54" s="267">
        <f>+D52-D53</f>
        <v>-1587</v>
      </c>
      <c r="E54" s="267">
        <f>E52-E53</f>
        <v>0</v>
      </c>
      <c r="F54" s="267">
        <f>+F52-F53</f>
        <v>-1587</v>
      </c>
    </row>
    <row r="55" spans="1:8" ht="20.100000000000001" customHeight="1" x14ac:dyDescent="0.3">
      <c r="A55" s="245" t="s">
        <v>200</v>
      </c>
      <c r="B55" s="292" t="s">
        <v>405</v>
      </c>
      <c r="C55" s="267">
        <f>C51+C54</f>
        <v>59435</v>
      </c>
      <c r="D55" s="267">
        <f>D51+D54</f>
        <v>215011</v>
      </c>
      <c r="E55" s="267">
        <f>E51+E54</f>
        <v>0</v>
      </c>
      <c r="F55" s="267">
        <f>F51+F54</f>
        <v>215011</v>
      </c>
    </row>
    <row r="56" spans="1:8" ht="20.100000000000001" customHeight="1" x14ac:dyDescent="0.3">
      <c r="A56" s="245" t="s">
        <v>406</v>
      </c>
      <c r="B56" s="292" t="s">
        <v>407</v>
      </c>
      <c r="C56" s="267"/>
      <c r="D56" s="267"/>
      <c r="E56" s="267">
        <v>0</v>
      </c>
      <c r="F56" s="267"/>
    </row>
    <row r="57" spans="1:8" ht="20.100000000000001" customHeight="1" x14ac:dyDescent="0.3">
      <c r="A57" s="245" t="s">
        <v>408</v>
      </c>
      <c r="B57" s="292" t="s">
        <v>409</v>
      </c>
      <c r="C57" s="267">
        <v>0</v>
      </c>
      <c r="D57" s="267">
        <v>0</v>
      </c>
      <c r="E57" s="267">
        <v>0</v>
      </c>
      <c r="F57" s="267">
        <v>0</v>
      </c>
    </row>
    <row r="58" spans="1:8" ht="20.100000000000001" customHeight="1" x14ac:dyDescent="0.3">
      <c r="A58" s="245" t="s">
        <v>410</v>
      </c>
      <c r="B58" s="292" t="s">
        <v>411</v>
      </c>
      <c r="C58" s="267">
        <f>C56-C57</f>
        <v>0</v>
      </c>
      <c r="D58" s="267">
        <f>D56-D57</f>
        <v>0</v>
      </c>
      <c r="E58" s="267">
        <f>E56-E57</f>
        <v>0</v>
      </c>
      <c r="F58" s="267">
        <f>F56-F57</f>
        <v>0</v>
      </c>
    </row>
    <row r="59" spans="1:8" ht="20.100000000000001" customHeight="1" x14ac:dyDescent="0.3">
      <c r="A59" s="245" t="s">
        <v>412</v>
      </c>
      <c r="B59" s="292" t="s">
        <v>413</v>
      </c>
      <c r="C59" s="267">
        <f>C55+C58</f>
        <v>59435</v>
      </c>
      <c r="D59" s="267">
        <f>D55+D58</f>
        <v>215011</v>
      </c>
      <c r="E59" s="267">
        <f>E55+E58</f>
        <v>0</v>
      </c>
      <c r="F59" s="267">
        <f>F55+F58</f>
        <v>215011</v>
      </c>
      <c r="H59" s="13"/>
    </row>
  </sheetData>
  <mergeCells count="9">
    <mergeCell ref="A1:B2"/>
    <mergeCell ref="E2:F3"/>
    <mergeCell ref="B3:D3"/>
    <mergeCell ref="B5:B6"/>
    <mergeCell ref="B40:D40"/>
    <mergeCell ref="E40:F41"/>
    <mergeCell ref="A39:B39"/>
    <mergeCell ref="B41:D41"/>
    <mergeCell ref="C37:E38"/>
  </mergeCells>
  <phoneticPr fontId="22" type="noConversion"/>
  <pageMargins left="0.7" right="0.7" top="0.75" bottom="0.75" header="0.3" footer="0.3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K16"/>
  <sheetViews>
    <sheetView view="pageBreakPreview" zoomScale="115" zoomScaleNormal="100" zoomScaleSheetLayoutView="115" workbookViewId="0">
      <selection activeCell="M10" sqref="M10"/>
    </sheetView>
  </sheetViews>
  <sheetFormatPr defaultRowHeight="10.199999999999999" x14ac:dyDescent="0.2"/>
  <cols>
    <col min="1" max="1" width="9.6640625" style="285" customWidth="1"/>
    <col min="2" max="2" width="35.5546875" style="285" customWidth="1"/>
    <col min="3" max="3" width="11.6640625" style="285" bestFit="1" customWidth="1"/>
    <col min="4" max="4" width="11.88671875" style="285" bestFit="1" customWidth="1"/>
    <col min="5" max="5" width="11.6640625" style="285" bestFit="1" customWidth="1"/>
    <col min="6" max="6" width="11" style="285" customWidth="1"/>
    <col min="7" max="7" width="10.6640625" style="285" bestFit="1" customWidth="1"/>
    <col min="8" max="8" width="14.109375" style="285" customWidth="1"/>
    <col min="9" max="9" width="11.33203125" style="285" bestFit="1" customWidth="1"/>
    <col min="10" max="10" width="14.6640625" style="285" customWidth="1"/>
    <col min="11" max="11" width="11.5546875" style="285" customWidth="1"/>
    <col min="12" max="16384" width="8.88671875" style="285"/>
  </cols>
  <sheetData>
    <row r="2" spans="1:11" x14ac:dyDescent="0.2">
      <c r="A2" s="460" t="s">
        <v>520</v>
      </c>
      <c r="B2" s="461" t="s">
        <v>541</v>
      </c>
      <c r="C2" s="461"/>
      <c r="D2" s="461"/>
      <c r="E2" s="461"/>
      <c r="F2" s="461"/>
      <c r="G2" s="461"/>
      <c r="H2" s="326" t="s">
        <v>584</v>
      </c>
    </row>
    <row r="3" spans="1:11" x14ac:dyDescent="0.2">
      <c r="A3" s="460"/>
      <c r="B3" s="461"/>
      <c r="C3" s="461"/>
      <c r="D3" s="461"/>
      <c r="E3" s="461"/>
      <c r="F3" s="461"/>
      <c r="G3" s="461"/>
      <c r="H3" s="326"/>
    </row>
    <row r="4" spans="1:11" x14ac:dyDescent="0.2">
      <c r="A4" s="460"/>
      <c r="B4" s="462"/>
      <c r="C4" s="462"/>
      <c r="D4" s="462"/>
      <c r="E4" s="462"/>
      <c r="F4" s="462"/>
      <c r="G4" s="462"/>
      <c r="H4" s="326"/>
    </row>
    <row r="5" spans="1:11" x14ac:dyDescent="0.2">
      <c r="B5" s="308"/>
      <c r="C5" s="308"/>
      <c r="D5" s="308"/>
      <c r="E5" s="308"/>
      <c r="F5" s="308"/>
      <c r="G5" s="308"/>
    </row>
    <row r="6" spans="1:11" x14ac:dyDescent="0.2">
      <c r="G6" s="459" t="s">
        <v>553</v>
      </c>
      <c r="H6" s="459"/>
    </row>
    <row r="7" spans="1:11" ht="30.6" x14ac:dyDescent="0.2">
      <c r="A7" s="300"/>
      <c r="B7" s="300"/>
      <c r="C7" s="300" t="s">
        <v>1</v>
      </c>
      <c r="D7" s="300" t="s">
        <v>458</v>
      </c>
      <c r="E7" s="300" t="s">
        <v>459</v>
      </c>
      <c r="F7" s="300" t="s">
        <v>552</v>
      </c>
      <c r="G7" s="300" t="s">
        <v>460</v>
      </c>
      <c r="H7" s="300" t="s">
        <v>461</v>
      </c>
      <c r="I7" s="300" t="s">
        <v>157</v>
      </c>
      <c r="J7" s="300" t="s">
        <v>462</v>
      </c>
      <c r="K7" s="300" t="s">
        <v>449</v>
      </c>
    </row>
    <row r="8" spans="1:11" x14ac:dyDescent="0.2">
      <c r="A8" s="286" t="s">
        <v>182</v>
      </c>
      <c r="B8" s="287" t="s">
        <v>450</v>
      </c>
      <c r="C8" s="310">
        <v>15027300</v>
      </c>
      <c r="D8" s="310">
        <v>5072330</v>
      </c>
      <c r="E8" s="310">
        <v>12757880</v>
      </c>
      <c r="F8" s="310">
        <v>3433867</v>
      </c>
      <c r="G8" s="310">
        <v>1123025</v>
      </c>
      <c r="H8" s="310">
        <v>24766184</v>
      </c>
      <c r="I8" s="310">
        <v>1578755</v>
      </c>
      <c r="J8" s="310">
        <v>2345182613</v>
      </c>
      <c r="K8" s="310">
        <f>SUM(C8:J8)</f>
        <v>2408941954</v>
      </c>
    </row>
    <row r="9" spans="1:11" ht="20.100000000000001" customHeight="1" x14ac:dyDescent="0.2">
      <c r="A9" s="286" t="s">
        <v>184</v>
      </c>
      <c r="B9" s="287" t="s">
        <v>451</v>
      </c>
      <c r="C9" s="310">
        <v>366405774</v>
      </c>
      <c r="D9" s="310">
        <v>157299852</v>
      </c>
      <c r="E9" s="310">
        <v>217277712</v>
      </c>
      <c r="F9" s="310">
        <v>54628458</v>
      </c>
      <c r="G9" s="310">
        <v>19129002</v>
      </c>
      <c r="H9" s="310">
        <v>46605096</v>
      </c>
      <c r="I9" s="310">
        <v>46350059</v>
      </c>
      <c r="J9" s="310">
        <v>1862770828</v>
      </c>
      <c r="K9" s="310">
        <f t="shared" ref="K9:K16" si="0">SUM(C9:J9)</f>
        <v>2770466781</v>
      </c>
    </row>
    <row r="10" spans="1:11" ht="20.399999999999999" x14ac:dyDescent="0.2">
      <c r="A10" s="288" t="s">
        <v>186</v>
      </c>
      <c r="B10" s="289" t="s">
        <v>452</v>
      </c>
      <c r="C10" s="311">
        <v>-351378474</v>
      </c>
      <c r="D10" s="311">
        <v>-152227522</v>
      </c>
      <c r="E10" s="311">
        <v>-204519832</v>
      </c>
      <c r="F10" s="311">
        <v>-51194591</v>
      </c>
      <c r="G10" s="311">
        <v>-18005977</v>
      </c>
      <c r="H10" s="311">
        <v>-21838912</v>
      </c>
      <c r="I10" s="311">
        <v>-44771304</v>
      </c>
      <c r="J10" s="311">
        <v>482411785</v>
      </c>
      <c r="K10" s="311">
        <f t="shared" si="0"/>
        <v>-361524827</v>
      </c>
    </row>
    <row r="11" spans="1:11" ht="20.100000000000001" customHeight="1" x14ac:dyDescent="0.2">
      <c r="A11" s="286" t="s">
        <v>188</v>
      </c>
      <c r="B11" s="287" t="s">
        <v>453</v>
      </c>
      <c r="C11" s="310">
        <v>361425003</v>
      </c>
      <c r="D11" s="310">
        <v>154232609</v>
      </c>
      <c r="E11" s="310">
        <v>208092935</v>
      </c>
      <c r="F11" s="310">
        <v>52345121</v>
      </c>
      <c r="G11" s="310">
        <v>18041316</v>
      </c>
      <c r="H11" s="310">
        <v>22984167</v>
      </c>
      <c r="I11" s="310">
        <v>45650844</v>
      </c>
      <c r="J11" s="310">
        <v>1099756763</v>
      </c>
      <c r="K11" s="310">
        <f t="shared" si="0"/>
        <v>1962528758</v>
      </c>
    </row>
    <row r="12" spans="1:11" ht="20.100000000000001" customHeight="1" x14ac:dyDescent="0.2">
      <c r="A12" s="286" t="s">
        <v>190</v>
      </c>
      <c r="B12" s="287" t="s">
        <v>454</v>
      </c>
      <c r="C12" s="310">
        <v>0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0">
        <v>0</v>
      </c>
      <c r="J12" s="310">
        <v>874965195</v>
      </c>
      <c r="K12" s="310">
        <f t="shared" si="0"/>
        <v>874965195</v>
      </c>
    </row>
    <row r="13" spans="1:11" ht="20.100000000000001" customHeight="1" x14ac:dyDescent="0.2">
      <c r="A13" s="288" t="s">
        <v>191</v>
      </c>
      <c r="B13" s="289" t="s">
        <v>455</v>
      </c>
      <c r="C13" s="311">
        <v>361425003</v>
      </c>
      <c r="D13" s="311">
        <v>154232609</v>
      </c>
      <c r="E13" s="311">
        <v>208092935</v>
      </c>
      <c r="F13" s="311">
        <v>52345121</v>
      </c>
      <c r="G13" s="311">
        <v>18041316</v>
      </c>
      <c r="H13" s="311">
        <v>22984167</v>
      </c>
      <c r="I13" s="311">
        <v>45650844</v>
      </c>
      <c r="J13" s="311">
        <v>224791568</v>
      </c>
      <c r="K13" s="311">
        <f t="shared" si="0"/>
        <v>1087563563</v>
      </c>
    </row>
    <row r="14" spans="1:11" ht="20.100000000000001" customHeight="1" x14ac:dyDescent="0.2">
      <c r="A14" s="288" t="s">
        <v>193</v>
      </c>
      <c r="B14" s="289" t="s">
        <v>456</v>
      </c>
      <c r="C14" s="311">
        <v>10046529</v>
      </c>
      <c r="D14" s="311">
        <v>2005087</v>
      </c>
      <c r="E14" s="311">
        <v>3573103</v>
      </c>
      <c r="F14" s="311">
        <v>1150530</v>
      </c>
      <c r="G14" s="311">
        <v>35339</v>
      </c>
      <c r="H14" s="311">
        <v>1145255</v>
      </c>
      <c r="I14" s="311">
        <v>879540</v>
      </c>
      <c r="J14" s="311">
        <v>707203353</v>
      </c>
      <c r="K14" s="311">
        <f t="shared" si="0"/>
        <v>726038736</v>
      </c>
    </row>
    <row r="15" spans="1:11" x14ac:dyDescent="0.2">
      <c r="A15" s="288" t="s">
        <v>410</v>
      </c>
      <c r="B15" s="289" t="s">
        <v>457</v>
      </c>
      <c r="C15" s="311">
        <v>10046529</v>
      </c>
      <c r="D15" s="311">
        <v>2005087</v>
      </c>
      <c r="E15" s="311">
        <v>3573103</v>
      </c>
      <c r="F15" s="311">
        <v>1150530</v>
      </c>
      <c r="G15" s="311">
        <v>35339</v>
      </c>
      <c r="H15" s="311">
        <v>1145255</v>
      </c>
      <c r="I15" s="311">
        <v>879540</v>
      </c>
      <c r="J15" s="311">
        <v>707203353</v>
      </c>
      <c r="K15" s="311">
        <f t="shared" si="0"/>
        <v>726038736</v>
      </c>
    </row>
    <row r="16" spans="1:11" ht="20.399999999999999" x14ac:dyDescent="0.2">
      <c r="A16" s="288" t="s">
        <v>550</v>
      </c>
      <c r="B16" s="289" t="s">
        <v>551</v>
      </c>
      <c r="C16" s="311">
        <v>10046529</v>
      </c>
      <c r="D16" s="311">
        <v>2005087</v>
      </c>
      <c r="E16" s="311">
        <v>3573103</v>
      </c>
      <c r="F16" s="311">
        <v>1150530</v>
      </c>
      <c r="G16" s="311">
        <v>35339</v>
      </c>
      <c r="H16" s="311">
        <v>1145255</v>
      </c>
      <c r="I16" s="311">
        <v>879540</v>
      </c>
      <c r="J16" s="311">
        <v>707203353</v>
      </c>
      <c r="K16" s="311">
        <f t="shared" si="0"/>
        <v>726038736</v>
      </c>
    </row>
  </sheetData>
  <mergeCells count="4">
    <mergeCell ref="G6:H6"/>
    <mergeCell ref="A2:A4"/>
    <mergeCell ref="B2:G4"/>
    <mergeCell ref="H2:H4"/>
  </mergeCells>
  <phoneticPr fontId="22" type="noConversion"/>
  <pageMargins left="0.7" right="0.7" top="0.75" bottom="0.75" header="0.3" footer="0.3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3"/>
  <sheetViews>
    <sheetView zoomScaleNormal="100" workbookViewId="0">
      <selection activeCell="F1" sqref="F1:H2"/>
    </sheetView>
  </sheetViews>
  <sheetFormatPr defaultRowHeight="14.4" x14ac:dyDescent="0.3"/>
  <cols>
    <col min="2" max="2" width="29.44140625" customWidth="1"/>
    <col min="3" max="3" width="13.109375" customWidth="1"/>
    <col min="5" max="5" width="13.5546875" customWidth="1"/>
    <col min="6" max="6" width="11.6640625" customWidth="1"/>
    <col min="8" max="8" width="12.33203125" customWidth="1"/>
  </cols>
  <sheetData>
    <row r="1" spans="1:10" x14ac:dyDescent="0.3">
      <c r="A1" s="463" t="s">
        <v>520</v>
      </c>
      <c r="B1" s="463"/>
      <c r="F1" s="326" t="s">
        <v>585</v>
      </c>
      <c r="G1" s="332"/>
      <c r="H1" s="332"/>
    </row>
    <row r="2" spans="1:10" x14ac:dyDescent="0.3">
      <c r="F2" s="332"/>
      <c r="G2" s="332"/>
      <c r="H2" s="332"/>
    </row>
    <row r="3" spans="1:10" x14ac:dyDescent="0.3">
      <c r="B3" s="370" t="s">
        <v>542</v>
      </c>
      <c r="C3" s="370"/>
      <c r="D3" s="370"/>
      <c r="E3" s="370"/>
      <c r="F3" s="370"/>
      <c r="G3" s="370"/>
    </row>
    <row r="4" spans="1:10" x14ac:dyDescent="0.3">
      <c r="B4" s="370"/>
      <c r="C4" s="370"/>
      <c r="D4" s="370"/>
      <c r="E4" s="370"/>
      <c r="F4" s="370"/>
      <c r="G4" s="370"/>
      <c r="J4" s="264"/>
    </row>
    <row r="5" spans="1:10" x14ac:dyDescent="0.3">
      <c r="G5" s="464" t="s">
        <v>213</v>
      </c>
      <c r="H5" s="464"/>
    </row>
    <row r="7" spans="1:10" ht="40.799999999999997" x14ac:dyDescent="0.3">
      <c r="A7" s="181" t="s">
        <v>104</v>
      </c>
      <c r="B7" s="181" t="s">
        <v>37</v>
      </c>
      <c r="C7" s="199" t="s">
        <v>203</v>
      </c>
      <c r="D7" s="182" t="s">
        <v>204</v>
      </c>
      <c r="E7" s="182" t="s">
        <v>205</v>
      </c>
      <c r="F7" s="182" t="s">
        <v>206</v>
      </c>
      <c r="G7" s="182" t="s">
        <v>204</v>
      </c>
      <c r="H7" s="182" t="s">
        <v>207</v>
      </c>
    </row>
    <row r="8" spans="1:10" ht="35.1" customHeight="1" x14ac:dyDescent="0.3">
      <c r="A8" s="181" t="s">
        <v>9</v>
      </c>
      <c r="B8" s="199" t="s">
        <v>214</v>
      </c>
      <c r="C8" s="201">
        <v>0</v>
      </c>
      <c r="D8" s="201">
        <v>0</v>
      </c>
      <c r="E8" s="201">
        <v>0</v>
      </c>
      <c r="F8" s="201">
        <v>0</v>
      </c>
      <c r="G8" s="201">
        <v>0</v>
      </c>
      <c r="H8" s="201">
        <v>0</v>
      </c>
    </row>
    <row r="9" spans="1:10" ht="35.1" customHeight="1" x14ac:dyDescent="0.3">
      <c r="A9" s="181" t="s">
        <v>10</v>
      </c>
      <c r="B9" s="199" t="s">
        <v>215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</row>
    <row r="10" spans="1:10" ht="35.1" customHeight="1" x14ac:dyDescent="0.3">
      <c r="A10" s="181" t="s">
        <v>11</v>
      </c>
      <c r="B10" s="199" t="s">
        <v>216</v>
      </c>
      <c r="C10" s="201">
        <v>0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</row>
    <row r="11" spans="1:10" ht="35.1" customHeight="1" x14ac:dyDescent="0.3">
      <c r="A11" s="181" t="s">
        <v>208</v>
      </c>
      <c r="B11" s="199" t="s">
        <v>217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201">
        <v>0</v>
      </c>
    </row>
    <row r="12" spans="1:10" ht="35.1" customHeight="1" x14ac:dyDescent="0.3">
      <c r="A12" s="181" t="s">
        <v>12</v>
      </c>
      <c r="B12" s="199" t="s">
        <v>218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</row>
    <row r="13" spans="1:10" ht="35.1" customHeight="1" x14ac:dyDescent="0.3">
      <c r="A13" s="181" t="s">
        <v>13</v>
      </c>
      <c r="B13" s="199" t="s">
        <v>219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</row>
    <row r="14" spans="1:10" ht="35.1" customHeight="1" x14ac:dyDescent="0.3">
      <c r="A14" s="181" t="s">
        <v>14</v>
      </c>
      <c r="B14" s="199" t="s">
        <v>220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</row>
    <row r="15" spans="1:10" ht="35.1" customHeight="1" x14ac:dyDescent="0.3">
      <c r="A15" s="181" t="s">
        <v>221</v>
      </c>
      <c r="B15" s="199" t="s">
        <v>222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</row>
    <row r="16" spans="1:10" ht="35.1" customHeight="1" x14ac:dyDescent="0.3">
      <c r="A16" s="181" t="s">
        <v>223</v>
      </c>
      <c r="B16" s="199" t="s">
        <v>224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</row>
    <row r="17" spans="1:8" ht="35.1" customHeight="1" x14ac:dyDescent="0.3">
      <c r="A17" s="181" t="s">
        <v>15</v>
      </c>
      <c r="B17" s="199" t="s">
        <v>225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</row>
    <row r="18" spans="1:8" ht="35.1" customHeight="1" x14ac:dyDescent="0.3">
      <c r="A18" s="181" t="s">
        <v>16</v>
      </c>
      <c r="B18" s="199" t="s">
        <v>226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</row>
    <row r="19" spans="1:8" ht="35.1" customHeight="1" x14ac:dyDescent="0.3">
      <c r="A19" s="181" t="s">
        <v>17</v>
      </c>
      <c r="B19" s="199" t="s">
        <v>227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  <c r="H19" s="201">
        <v>0</v>
      </c>
    </row>
    <row r="20" spans="1:8" ht="35.1" customHeight="1" x14ac:dyDescent="0.3">
      <c r="A20" s="181" t="s">
        <v>228</v>
      </c>
      <c r="B20" s="199" t="s">
        <v>229</v>
      </c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</row>
    <row r="21" spans="1:8" ht="35.1" customHeight="1" x14ac:dyDescent="0.3">
      <c r="A21" s="181" t="s">
        <v>230</v>
      </c>
      <c r="B21" s="199" t="s">
        <v>231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</row>
    <row r="22" spans="1:8" ht="35.1" customHeight="1" x14ac:dyDescent="0.3">
      <c r="A22" s="181" t="s">
        <v>232</v>
      </c>
      <c r="B22" s="199" t="s">
        <v>233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</row>
    <row r="23" spans="1:8" ht="35.1" customHeight="1" x14ac:dyDescent="0.3"/>
  </sheetData>
  <mergeCells count="4">
    <mergeCell ref="A1:B1"/>
    <mergeCell ref="F1:H2"/>
    <mergeCell ref="B3:G4"/>
    <mergeCell ref="G5:H5"/>
  </mergeCells>
  <phoneticPr fontId="22" type="noConversion"/>
  <pageMargins left="0.7" right="0.7" top="0.75" bottom="0.75" header="0.3" footer="0.3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3"/>
  <sheetViews>
    <sheetView view="pageBreakPreview" topLeftCell="A61" zoomScaleNormal="100" zoomScaleSheetLayoutView="100" workbookViewId="0">
      <selection activeCell="C60" sqref="C60"/>
    </sheetView>
  </sheetViews>
  <sheetFormatPr defaultRowHeight="14.4" x14ac:dyDescent="0.3"/>
  <cols>
    <col min="1" max="1" width="76.88671875" customWidth="1"/>
    <col min="2" max="2" width="12.44140625" customWidth="1"/>
    <col min="3" max="6" width="12.6640625" customWidth="1"/>
  </cols>
  <sheetData>
    <row r="1" spans="1:6" x14ac:dyDescent="0.3">
      <c r="A1" s="187" t="s">
        <v>520</v>
      </c>
      <c r="C1" s="326" t="s">
        <v>586</v>
      </c>
      <c r="D1" s="332"/>
      <c r="E1" s="332"/>
      <c r="F1" s="332"/>
    </row>
    <row r="2" spans="1:6" x14ac:dyDescent="0.3">
      <c r="A2" s="202" t="s">
        <v>543</v>
      </c>
      <c r="C2" s="332"/>
      <c r="D2" s="332"/>
      <c r="E2" s="332"/>
      <c r="F2" s="332"/>
    </row>
    <row r="3" spans="1:6" x14ac:dyDescent="0.3">
      <c r="C3" s="332"/>
      <c r="D3" s="332"/>
      <c r="E3" s="332"/>
      <c r="F3" s="332"/>
    </row>
    <row r="4" spans="1:6" x14ac:dyDescent="0.3">
      <c r="C4" s="162"/>
      <c r="D4" s="162"/>
      <c r="E4" s="274"/>
      <c r="F4" s="161" t="s">
        <v>167</v>
      </c>
    </row>
    <row r="5" spans="1:6" ht="16.2" thickBot="1" x14ac:dyDescent="0.35">
      <c r="A5" s="203"/>
      <c r="B5" s="204"/>
      <c r="C5" s="466" t="s">
        <v>234</v>
      </c>
      <c r="D5" s="466"/>
      <c r="E5" s="466"/>
      <c r="F5" s="466"/>
    </row>
    <row r="6" spans="1:6" ht="24" customHeight="1" x14ac:dyDescent="0.3">
      <c r="A6" s="480" t="s">
        <v>202</v>
      </c>
      <c r="B6" s="483" t="s">
        <v>28</v>
      </c>
      <c r="C6" s="486" t="s">
        <v>235</v>
      </c>
      <c r="D6" s="486" t="s">
        <v>236</v>
      </c>
      <c r="E6" s="476" t="s">
        <v>437</v>
      </c>
      <c r="F6" s="467" t="s">
        <v>237</v>
      </c>
    </row>
    <row r="7" spans="1:6" x14ac:dyDescent="0.3">
      <c r="A7" s="481"/>
      <c r="B7" s="484"/>
      <c r="C7" s="487"/>
      <c r="D7" s="487"/>
      <c r="E7" s="477"/>
      <c r="F7" s="468"/>
    </row>
    <row r="8" spans="1:6" x14ac:dyDescent="0.3">
      <c r="A8" s="482"/>
      <c r="B8" s="485"/>
      <c r="C8" s="488" t="s">
        <v>238</v>
      </c>
      <c r="D8" s="488"/>
      <c r="E8" s="489"/>
      <c r="F8" s="490"/>
    </row>
    <row r="9" spans="1:6" ht="15" thickBot="1" x14ac:dyDescent="0.35">
      <c r="A9" s="206" t="s">
        <v>239</v>
      </c>
      <c r="B9" s="207" t="s">
        <v>209</v>
      </c>
      <c r="C9" s="208" t="s">
        <v>240</v>
      </c>
      <c r="D9" s="208" t="s">
        <v>211</v>
      </c>
      <c r="E9" s="282"/>
      <c r="F9" s="209" t="s">
        <v>212</v>
      </c>
    </row>
    <row r="10" spans="1:6" ht="17.100000000000001" customHeight="1" x14ac:dyDescent="0.3">
      <c r="A10" s="210" t="s">
        <v>241</v>
      </c>
      <c r="B10" s="211" t="s">
        <v>242</v>
      </c>
      <c r="C10" s="212">
        <v>25218</v>
      </c>
      <c r="D10" s="212">
        <v>1782</v>
      </c>
      <c r="E10" s="212">
        <v>1782</v>
      </c>
      <c r="F10" s="213"/>
    </row>
    <row r="11" spans="1:6" ht="17.100000000000001" customHeight="1" x14ac:dyDescent="0.3">
      <c r="A11" s="214" t="s">
        <v>243</v>
      </c>
      <c r="B11" s="215" t="s">
        <v>244</v>
      </c>
      <c r="C11" s="216">
        <f>C12+C17+C22+C27</f>
        <v>18620521</v>
      </c>
      <c r="D11" s="216">
        <f>D12+D17+D22+D27</f>
        <v>16650768</v>
      </c>
      <c r="E11" s="216">
        <f>E12+E17+E22+E27</f>
        <v>16650768</v>
      </c>
      <c r="F11" s="217">
        <f>+F12+F17+F22+F27+F32</f>
        <v>0</v>
      </c>
    </row>
    <row r="12" spans="1:6" ht="17.100000000000001" customHeight="1" x14ac:dyDescent="0.3">
      <c r="A12" s="214" t="s">
        <v>245</v>
      </c>
      <c r="B12" s="215" t="s">
        <v>246</v>
      </c>
      <c r="C12" s="216">
        <f>C13+C14+C15+C16</f>
        <v>17680872</v>
      </c>
      <c r="D12" s="216">
        <f>D13+D14+D15+D16</f>
        <v>16041034</v>
      </c>
      <c r="E12" s="216">
        <f>E13+E14+E15+E16</f>
        <v>16041034</v>
      </c>
      <c r="F12" s="217">
        <f>+F13+F14+F15+F16</f>
        <v>0</v>
      </c>
    </row>
    <row r="13" spans="1:6" ht="17.100000000000001" customHeight="1" x14ac:dyDescent="0.3">
      <c r="A13" s="218" t="s">
        <v>247</v>
      </c>
      <c r="B13" s="215" t="s">
        <v>248</v>
      </c>
      <c r="C13" s="219"/>
      <c r="D13" s="219"/>
      <c r="E13" s="219"/>
      <c r="F13" s="220"/>
    </row>
    <row r="14" spans="1:6" ht="30.9" customHeight="1" x14ac:dyDescent="0.3">
      <c r="A14" s="218" t="s">
        <v>364</v>
      </c>
      <c r="B14" s="215" t="s">
        <v>249</v>
      </c>
      <c r="C14" s="221"/>
      <c r="D14" s="221"/>
      <c r="E14" s="221"/>
      <c r="F14" s="222"/>
    </row>
    <row r="15" spans="1:6" ht="17.100000000000001" customHeight="1" x14ac:dyDescent="0.3">
      <c r="A15" s="218" t="s">
        <v>250</v>
      </c>
      <c r="B15" s="215" t="s">
        <v>251</v>
      </c>
      <c r="C15" s="221">
        <v>17680872</v>
      </c>
      <c r="D15" s="221">
        <v>16041034</v>
      </c>
      <c r="E15" s="221">
        <v>16041034</v>
      </c>
      <c r="F15" s="222"/>
    </row>
    <row r="16" spans="1:6" ht="17.100000000000001" customHeight="1" x14ac:dyDescent="0.3">
      <c r="A16" s="218" t="s">
        <v>252</v>
      </c>
      <c r="B16" s="215" t="s">
        <v>253</v>
      </c>
      <c r="C16" s="221"/>
      <c r="D16" s="221"/>
      <c r="E16" s="221"/>
      <c r="F16" s="222"/>
    </row>
    <row r="17" spans="1:7" ht="17.100000000000001" customHeight="1" x14ac:dyDescent="0.3">
      <c r="A17" s="214" t="s">
        <v>254</v>
      </c>
      <c r="B17" s="215" t="s">
        <v>255</v>
      </c>
      <c r="C17" s="234">
        <f>+C18+C19+C20+C21</f>
        <v>454460</v>
      </c>
      <c r="D17" s="234">
        <f>+D18+D19+D20+D21</f>
        <v>124545</v>
      </c>
      <c r="E17" s="234">
        <f>+E18+E19+E20+E21</f>
        <v>124545</v>
      </c>
      <c r="F17" s="224">
        <f>+F18+F19+F20+F21</f>
        <v>0</v>
      </c>
    </row>
    <row r="18" spans="1:7" ht="17.100000000000001" customHeight="1" x14ac:dyDescent="0.3">
      <c r="A18" s="218" t="s">
        <v>256</v>
      </c>
      <c r="B18" s="215" t="s">
        <v>257</v>
      </c>
      <c r="C18" s="221"/>
      <c r="D18" s="221"/>
      <c r="E18" s="221"/>
      <c r="F18" s="222"/>
    </row>
    <row r="19" spans="1:7" ht="30" customHeight="1" x14ac:dyDescent="0.3">
      <c r="A19" s="218" t="s">
        <v>258</v>
      </c>
      <c r="B19" s="215" t="s">
        <v>18</v>
      </c>
      <c r="C19" s="221"/>
      <c r="D19" s="221"/>
      <c r="E19" s="221"/>
      <c r="F19" s="222"/>
    </row>
    <row r="20" spans="1:7" ht="17.100000000000001" customHeight="1" x14ac:dyDescent="0.3">
      <c r="A20" s="218" t="s">
        <v>259</v>
      </c>
      <c r="B20" s="215" t="s">
        <v>19</v>
      </c>
      <c r="C20" s="221">
        <v>454460</v>
      </c>
      <c r="D20" s="221">
        <v>124545</v>
      </c>
      <c r="E20" s="221">
        <v>124545</v>
      </c>
      <c r="F20" s="222"/>
      <c r="G20" s="323"/>
    </row>
    <row r="21" spans="1:7" ht="17.100000000000001" customHeight="1" x14ac:dyDescent="0.3">
      <c r="A21" s="218" t="s">
        <v>260</v>
      </c>
      <c r="B21" s="215" t="s">
        <v>20</v>
      </c>
      <c r="C21" s="221"/>
      <c r="D21" s="221"/>
      <c r="E21" s="221"/>
      <c r="F21" s="222"/>
    </row>
    <row r="22" spans="1:7" ht="17.100000000000001" customHeight="1" x14ac:dyDescent="0.3">
      <c r="A22" s="214" t="s">
        <v>261</v>
      </c>
      <c r="B22" s="215" t="s">
        <v>21</v>
      </c>
      <c r="C22" s="223">
        <f>+C23+C24+C25+C26</f>
        <v>0</v>
      </c>
      <c r="D22" s="223">
        <f>+D23+D24+D25+D26</f>
        <v>0</v>
      </c>
      <c r="E22" s="223">
        <f>+E23+E24+E25+E26</f>
        <v>0</v>
      </c>
      <c r="F22" s="224">
        <f>+F23+F24+F25+F26</f>
        <v>0</v>
      </c>
    </row>
    <row r="23" spans="1:7" ht="17.100000000000001" customHeight="1" x14ac:dyDescent="0.3">
      <c r="A23" s="218" t="s">
        <v>262</v>
      </c>
      <c r="B23" s="215" t="s">
        <v>22</v>
      </c>
      <c r="C23" s="221"/>
      <c r="D23" s="221"/>
      <c r="E23" s="221"/>
      <c r="F23" s="222"/>
    </row>
    <row r="24" spans="1:7" ht="17.100000000000001" customHeight="1" x14ac:dyDescent="0.3">
      <c r="A24" s="218" t="s">
        <v>263</v>
      </c>
      <c r="B24" s="215" t="s">
        <v>23</v>
      </c>
      <c r="C24" s="221"/>
      <c r="D24" s="221"/>
      <c r="E24" s="221"/>
      <c r="F24" s="222"/>
    </row>
    <row r="25" spans="1:7" ht="17.100000000000001" customHeight="1" x14ac:dyDescent="0.3">
      <c r="A25" s="218" t="s">
        <v>264</v>
      </c>
      <c r="B25" s="215" t="s">
        <v>24</v>
      </c>
      <c r="C25" s="221"/>
      <c r="D25" s="221"/>
      <c r="E25" s="221"/>
      <c r="F25" s="222"/>
    </row>
    <row r="26" spans="1:7" ht="17.100000000000001" customHeight="1" x14ac:dyDescent="0.3">
      <c r="A26" s="218" t="s">
        <v>265</v>
      </c>
      <c r="B26" s="215" t="s">
        <v>25</v>
      </c>
      <c r="C26" s="221"/>
      <c r="D26" s="221"/>
      <c r="E26" s="221"/>
      <c r="F26" s="222"/>
    </row>
    <row r="27" spans="1:7" ht="17.100000000000001" customHeight="1" x14ac:dyDescent="0.3">
      <c r="A27" s="214" t="s">
        <v>266</v>
      </c>
      <c r="B27" s="215" t="s">
        <v>26</v>
      </c>
      <c r="C27" s="234">
        <f>+C28+C29+C30+C31</f>
        <v>485189</v>
      </c>
      <c r="D27" s="234">
        <f>+D28+D29+D30+D31</f>
        <v>485189</v>
      </c>
      <c r="E27" s="234">
        <f>+E28+E29+E30+E31</f>
        <v>485189</v>
      </c>
      <c r="F27" s="224">
        <f>+F28+F29+F30+F31</f>
        <v>0</v>
      </c>
    </row>
    <row r="28" spans="1:7" ht="17.100000000000001" customHeight="1" x14ac:dyDescent="0.3">
      <c r="A28" s="218" t="s">
        <v>267</v>
      </c>
      <c r="B28" s="215" t="s">
        <v>27</v>
      </c>
      <c r="C28" s="221"/>
      <c r="D28" s="221"/>
      <c r="E28" s="221"/>
      <c r="F28" s="222"/>
    </row>
    <row r="29" spans="1:7" ht="17.100000000000001" customHeight="1" x14ac:dyDescent="0.3">
      <c r="A29" s="218" t="s">
        <v>268</v>
      </c>
      <c r="B29" s="215" t="s">
        <v>269</v>
      </c>
      <c r="C29" s="221"/>
      <c r="D29" s="221"/>
      <c r="E29" s="221"/>
      <c r="F29" s="222"/>
    </row>
    <row r="30" spans="1:7" ht="17.100000000000001" customHeight="1" x14ac:dyDescent="0.3">
      <c r="A30" s="218" t="s">
        <v>270</v>
      </c>
      <c r="B30" s="215" t="s">
        <v>271</v>
      </c>
      <c r="C30" s="221">
        <v>485189</v>
      </c>
      <c r="D30" s="221">
        <v>485189</v>
      </c>
      <c r="E30" s="221">
        <v>485189</v>
      </c>
      <c r="F30" s="222"/>
    </row>
    <row r="31" spans="1:7" ht="17.100000000000001" customHeight="1" x14ac:dyDescent="0.3">
      <c r="A31" s="218" t="s">
        <v>272</v>
      </c>
      <c r="B31" s="215" t="s">
        <v>273</v>
      </c>
      <c r="C31" s="221"/>
      <c r="D31" s="221"/>
      <c r="E31" s="221"/>
      <c r="F31" s="222"/>
    </row>
    <row r="32" spans="1:7" ht="17.100000000000001" customHeight="1" x14ac:dyDescent="0.3">
      <c r="A32" s="214" t="s">
        <v>274</v>
      </c>
      <c r="B32" s="215" t="s">
        <v>275</v>
      </c>
      <c r="C32" s="223">
        <f>+C33+C34+C35+C36</f>
        <v>0</v>
      </c>
      <c r="D32" s="223">
        <f>+D33+D34+D35+D36</f>
        <v>0</v>
      </c>
      <c r="E32" s="223">
        <f>+E33+E34+E35+E36</f>
        <v>0</v>
      </c>
      <c r="F32" s="224">
        <f>+F33+F34+F35+F36</f>
        <v>0</v>
      </c>
    </row>
    <row r="33" spans="1:6" ht="17.100000000000001" customHeight="1" x14ac:dyDescent="0.3">
      <c r="A33" s="218" t="s">
        <v>276</v>
      </c>
      <c r="B33" s="215" t="s">
        <v>277</v>
      </c>
      <c r="C33" s="221"/>
      <c r="D33" s="221"/>
      <c r="E33" s="221"/>
      <c r="F33" s="222"/>
    </row>
    <row r="34" spans="1:6" ht="17.100000000000001" customHeight="1" x14ac:dyDescent="0.3">
      <c r="A34" s="218" t="s">
        <v>365</v>
      </c>
      <c r="B34" s="215" t="s">
        <v>278</v>
      </c>
      <c r="C34" s="221"/>
      <c r="D34" s="221"/>
      <c r="E34" s="221"/>
      <c r="F34" s="222"/>
    </row>
    <row r="35" spans="1:6" ht="17.100000000000001" customHeight="1" x14ac:dyDescent="0.3">
      <c r="A35" s="218" t="s">
        <v>279</v>
      </c>
      <c r="B35" s="215" t="s">
        <v>280</v>
      </c>
      <c r="C35" s="221"/>
      <c r="D35" s="221"/>
      <c r="E35" s="221"/>
      <c r="F35" s="222"/>
    </row>
    <row r="36" spans="1:6" ht="17.100000000000001" customHeight="1" x14ac:dyDescent="0.3">
      <c r="A36" s="218" t="s">
        <v>281</v>
      </c>
      <c r="B36" s="215" t="s">
        <v>282</v>
      </c>
      <c r="C36" s="221"/>
      <c r="D36" s="221"/>
      <c r="E36" s="221"/>
      <c r="F36" s="222"/>
    </row>
    <row r="37" spans="1:6" ht="17.100000000000001" customHeight="1" x14ac:dyDescent="0.3">
      <c r="A37" s="214" t="s">
        <v>283</v>
      </c>
      <c r="B37" s="215" t="s">
        <v>284</v>
      </c>
      <c r="C37" s="234">
        <f>+C38+C43+C48</f>
        <v>23944</v>
      </c>
      <c r="D37" s="234">
        <f>+D38+D43+D48</f>
        <v>23944</v>
      </c>
      <c r="E37" s="234">
        <f>+E38+E43+E48</f>
        <v>23944</v>
      </c>
      <c r="F37" s="224">
        <f>+F38+F43+F48</f>
        <v>0</v>
      </c>
    </row>
    <row r="38" spans="1:6" ht="17.100000000000001" customHeight="1" x14ac:dyDescent="0.3">
      <c r="A38" s="214" t="s">
        <v>285</v>
      </c>
      <c r="B38" s="215" t="s">
        <v>286</v>
      </c>
      <c r="C38" s="223">
        <f>+C39+C40+C41+C42</f>
        <v>23944</v>
      </c>
      <c r="D38" s="223">
        <f>+D39+D40+D41+D42</f>
        <v>23944</v>
      </c>
      <c r="E38" s="223">
        <f>+E39+E40+E41+E42</f>
        <v>23944</v>
      </c>
      <c r="F38" s="224">
        <f>+F39+F40+F41+F42</f>
        <v>0</v>
      </c>
    </row>
    <row r="39" spans="1:6" ht="17.100000000000001" customHeight="1" x14ac:dyDescent="0.3">
      <c r="A39" s="218" t="s">
        <v>287</v>
      </c>
      <c r="B39" s="215" t="s">
        <v>288</v>
      </c>
      <c r="C39" s="221"/>
      <c r="D39" s="221"/>
      <c r="E39" s="221"/>
      <c r="F39" s="222"/>
    </row>
    <row r="40" spans="1:6" ht="17.100000000000001" customHeight="1" x14ac:dyDescent="0.3">
      <c r="A40" s="218" t="s">
        <v>289</v>
      </c>
      <c r="B40" s="215" t="s">
        <v>290</v>
      </c>
      <c r="C40" s="221"/>
      <c r="D40" s="221"/>
      <c r="E40" s="221"/>
      <c r="F40" s="222"/>
    </row>
    <row r="41" spans="1:6" ht="17.100000000000001" customHeight="1" x14ac:dyDescent="0.3">
      <c r="A41" s="218" t="s">
        <v>291</v>
      </c>
      <c r="B41" s="215" t="s">
        <v>292</v>
      </c>
      <c r="C41" s="221">
        <v>23944</v>
      </c>
      <c r="D41" s="221">
        <v>23944</v>
      </c>
      <c r="E41" s="221">
        <v>23944</v>
      </c>
      <c r="F41" s="222"/>
    </row>
    <row r="42" spans="1:6" ht="17.100000000000001" customHeight="1" x14ac:dyDescent="0.3">
      <c r="A42" s="218" t="s">
        <v>293</v>
      </c>
      <c r="B42" s="215" t="s">
        <v>294</v>
      </c>
      <c r="C42" s="221"/>
      <c r="D42" s="221"/>
      <c r="E42" s="221"/>
      <c r="F42" s="222"/>
    </row>
    <row r="43" spans="1:6" ht="17.100000000000001" customHeight="1" x14ac:dyDescent="0.3">
      <c r="A43" s="214" t="s">
        <v>295</v>
      </c>
      <c r="B43" s="215" t="s">
        <v>296</v>
      </c>
      <c r="C43" s="223">
        <f>+C44+C45+C46+C47</f>
        <v>0</v>
      </c>
      <c r="D43" s="223">
        <f>+D44+D45+D46+D47</f>
        <v>0</v>
      </c>
      <c r="E43" s="223">
        <f>+E44+E45+E46+E47</f>
        <v>0</v>
      </c>
      <c r="F43" s="224">
        <f>+F44+F45+F46+F47</f>
        <v>0</v>
      </c>
    </row>
    <row r="44" spans="1:6" ht="17.100000000000001" customHeight="1" x14ac:dyDescent="0.3">
      <c r="A44" s="218" t="s">
        <v>297</v>
      </c>
      <c r="B44" s="215" t="s">
        <v>298</v>
      </c>
      <c r="C44" s="221"/>
      <c r="D44" s="221"/>
      <c r="E44" s="221"/>
      <c r="F44" s="222"/>
    </row>
    <row r="45" spans="1:6" ht="30" customHeight="1" x14ac:dyDescent="0.3">
      <c r="A45" s="218" t="s">
        <v>299</v>
      </c>
      <c r="B45" s="215" t="s">
        <v>300</v>
      </c>
      <c r="C45" s="221"/>
      <c r="D45" s="221"/>
      <c r="E45" s="221"/>
      <c r="F45" s="222"/>
    </row>
    <row r="46" spans="1:6" ht="17.100000000000001" customHeight="1" x14ac:dyDescent="0.3">
      <c r="A46" s="218" t="s">
        <v>301</v>
      </c>
      <c r="B46" s="215" t="s">
        <v>302</v>
      </c>
      <c r="C46" s="221"/>
      <c r="D46" s="221"/>
      <c r="E46" s="221"/>
      <c r="F46" s="222"/>
    </row>
    <row r="47" spans="1:6" ht="17.100000000000001" customHeight="1" x14ac:dyDescent="0.3">
      <c r="A47" s="218" t="s">
        <v>303</v>
      </c>
      <c r="B47" s="215" t="s">
        <v>304</v>
      </c>
      <c r="C47" s="221"/>
      <c r="D47" s="221"/>
      <c r="E47" s="221"/>
      <c r="F47" s="222"/>
    </row>
    <row r="48" spans="1:6" ht="17.100000000000001" customHeight="1" x14ac:dyDescent="0.3">
      <c r="A48" s="214" t="s">
        <v>305</v>
      </c>
      <c r="B48" s="215" t="s">
        <v>306</v>
      </c>
      <c r="C48" s="223">
        <f>+C49+C50+C51+C52</f>
        <v>0</v>
      </c>
      <c r="D48" s="223">
        <f>+D49+D50+D51+D52</f>
        <v>0</v>
      </c>
      <c r="E48" s="223">
        <f>+E49+E50+E51+E52</f>
        <v>0</v>
      </c>
      <c r="F48" s="224">
        <f>+F49+F50+F51+F52</f>
        <v>0</v>
      </c>
    </row>
    <row r="49" spans="1:6" ht="17.100000000000001" customHeight="1" x14ac:dyDescent="0.3">
      <c r="A49" s="218" t="s">
        <v>307</v>
      </c>
      <c r="B49" s="215" t="s">
        <v>308</v>
      </c>
      <c r="C49" s="221"/>
      <c r="D49" s="221"/>
      <c r="E49" s="221"/>
      <c r="F49" s="222"/>
    </row>
    <row r="50" spans="1:6" ht="30" customHeight="1" x14ac:dyDescent="0.3">
      <c r="A50" s="218" t="s">
        <v>309</v>
      </c>
      <c r="B50" s="215" t="s">
        <v>310</v>
      </c>
      <c r="C50" s="221"/>
      <c r="D50" s="221"/>
      <c r="E50" s="221"/>
      <c r="F50" s="222"/>
    </row>
    <row r="51" spans="1:6" ht="17.100000000000001" customHeight="1" x14ac:dyDescent="0.3">
      <c r="A51" s="218" t="s">
        <v>311</v>
      </c>
      <c r="B51" s="215" t="s">
        <v>312</v>
      </c>
      <c r="C51" s="221"/>
      <c r="D51" s="221"/>
      <c r="E51" s="221"/>
      <c r="F51" s="222"/>
    </row>
    <row r="52" spans="1:6" ht="17.100000000000001" customHeight="1" x14ac:dyDescent="0.3">
      <c r="A52" s="218" t="s">
        <v>313</v>
      </c>
      <c r="B52" s="215" t="s">
        <v>314</v>
      </c>
      <c r="C52" s="221"/>
      <c r="D52" s="221"/>
      <c r="E52" s="221"/>
      <c r="F52" s="222"/>
    </row>
    <row r="53" spans="1:6" ht="19.5" customHeight="1" x14ac:dyDescent="0.3">
      <c r="A53" s="214" t="s">
        <v>315</v>
      </c>
      <c r="B53" s="215" t="s">
        <v>316</v>
      </c>
      <c r="C53" s="221">
        <v>1122</v>
      </c>
      <c r="D53" s="221">
        <v>961</v>
      </c>
      <c r="E53" s="221">
        <v>961</v>
      </c>
      <c r="F53" s="222"/>
    </row>
    <row r="54" spans="1:6" ht="30" customHeight="1" x14ac:dyDescent="0.3">
      <c r="A54" s="214" t="s">
        <v>317</v>
      </c>
      <c r="B54" s="215" t="s">
        <v>318</v>
      </c>
      <c r="C54" s="234">
        <f>+C10+C11+C37+C53</f>
        <v>18670805</v>
      </c>
      <c r="D54" s="234">
        <f>+D10+D11+D37+D53</f>
        <v>16677455</v>
      </c>
      <c r="E54" s="234">
        <f>+E10+E11+E37+E53</f>
        <v>16677455</v>
      </c>
      <c r="F54" s="224">
        <f>+F10+F11+F37+F53</f>
        <v>0</v>
      </c>
    </row>
    <row r="55" spans="1:6" ht="17.100000000000001" customHeight="1" x14ac:dyDescent="0.3">
      <c r="A55" s="214" t="s">
        <v>319</v>
      </c>
      <c r="B55" s="215" t="s">
        <v>320</v>
      </c>
      <c r="C55" s="221">
        <v>561</v>
      </c>
      <c r="D55" s="221">
        <v>561</v>
      </c>
      <c r="E55" s="221">
        <v>561</v>
      </c>
      <c r="F55" s="222"/>
    </row>
    <row r="56" spans="1:6" ht="17.100000000000001" customHeight="1" x14ac:dyDescent="0.3">
      <c r="A56" s="214" t="s">
        <v>321</v>
      </c>
      <c r="B56" s="215" t="s">
        <v>322</v>
      </c>
      <c r="C56" s="221"/>
      <c r="D56" s="221"/>
      <c r="E56" s="221"/>
      <c r="F56" s="222"/>
    </row>
    <row r="57" spans="1:6" ht="17.100000000000001" customHeight="1" x14ac:dyDescent="0.3">
      <c r="A57" s="214" t="s">
        <v>323</v>
      </c>
      <c r="B57" s="215" t="s">
        <v>324</v>
      </c>
      <c r="C57" s="234">
        <f>+C55+C56</f>
        <v>561</v>
      </c>
      <c r="D57" s="234">
        <f>+D55+D56</f>
        <v>561</v>
      </c>
      <c r="E57" s="234">
        <f>+E55+E56</f>
        <v>561</v>
      </c>
      <c r="F57" s="224">
        <f>+F55+F56</f>
        <v>0</v>
      </c>
    </row>
    <row r="58" spans="1:6" ht="17.100000000000001" customHeight="1" x14ac:dyDescent="0.3">
      <c r="A58" s="214" t="s">
        <v>325</v>
      </c>
      <c r="B58" s="215" t="s">
        <v>326</v>
      </c>
      <c r="C58" s="221"/>
      <c r="D58" s="221"/>
      <c r="E58" s="221"/>
      <c r="F58" s="222"/>
    </row>
    <row r="59" spans="1:6" ht="17.100000000000001" customHeight="1" x14ac:dyDescent="0.3">
      <c r="A59" s="214" t="s">
        <v>327</v>
      </c>
      <c r="B59" s="215" t="s">
        <v>328</v>
      </c>
      <c r="C59" s="221"/>
      <c r="D59" s="221"/>
      <c r="E59" s="221"/>
      <c r="F59" s="222"/>
    </row>
    <row r="60" spans="1:6" ht="17.100000000000001" customHeight="1" x14ac:dyDescent="0.3">
      <c r="A60" s="214" t="s">
        <v>329</v>
      </c>
      <c r="B60" s="215" t="s">
        <v>330</v>
      </c>
      <c r="C60" s="221">
        <v>754927</v>
      </c>
      <c r="D60" s="221">
        <v>754927</v>
      </c>
      <c r="E60" s="221">
        <v>754927</v>
      </c>
      <c r="F60" s="222"/>
    </row>
    <row r="61" spans="1:6" ht="17.100000000000001" customHeight="1" x14ac:dyDescent="0.3">
      <c r="A61" s="214" t="s">
        <v>331</v>
      </c>
      <c r="B61" s="215" t="s">
        <v>332</v>
      </c>
      <c r="C61" s="221"/>
      <c r="D61" s="221"/>
      <c r="E61" s="221"/>
      <c r="F61" s="222"/>
    </row>
    <row r="62" spans="1:6" ht="17.100000000000001" customHeight="1" x14ac:dyDescent="0.3">
      <c r="A62" s="214" t="s">
        <v>333</v>
      </c>
      <c r="B62" s="215" t="s">
        <v>334</v>
      </c>
      <c r="C62" s="234">
        <v>754927</v>
      </c>
      <c r="D62" s="234">
        <v>754927</v>
      </c>
      <c r="E62" s="234">
        <v>754927</v>
      </c>
      <c r="F62" s="224">
        <f>+F58+F59+F60+F61</f>
        <v>0</v>
      </c>
    </row>
    <row r="63" spans="1:6" ht="17.100000000000001" customHeight="1" x14ac:dyDescent="0.3">
      <c r="A63" s="214" t="s">
        <v>335</v>
      </c>
      <c r="B63" s="215" t="s">
        <v>336</v>
      </c>
      <c r="C63" s="221">
        <v>233694</v>
      </c>
      <c r="D63" s="221">
        <v>233694</v>
      </c>
      <c r="E63" s="221">
        <v>233694</v>
      </c>
      <c r="F63" s="222"/>
    </row>
    <row r="64" spans="1:6" ht="17.100000000000001" customHeight="1" x14ac:dyDescent="0.3">
      <c r="A64" s="214" t="s">
        <v>337</v>
      </c>
      <c r="B64" s="215" t="s">
        <v>338</v>
      </c>
      <c r="C64" s="221">
        <v>0</v>
      </c>
      <c r="D64" s="221">
        <v>0</v>
      </c>
      <c r="E64" s="221">
        <v>0</v>
      </c>
      <c r="F64" s="222"/>
    </row>
    <row r="65" spans="1:6" ht="17.100000000000001" customHeight="1" x14ac:dyDescent="0.3">
      <c r="A65" s="214" t="s">
        <v>339</v>
      </c>
      <c r="B65" s="215" t="s">
        <v>340</v>
      </c>
      <c r="C65" s="221">
        <v>2790</v>
      </c>
      <c r="D65" s="221">
        <v>2790</v>
      </c>
      <c r="E65" s="221">
        <v>2790</v>
      </c>
      <c r="F65" s="222"/>
    </row>
    <row r="66" spans="1:6" ht="17.100000000000001" customHeight="1" x14ac:dyDescent="0.3">
      <c r="A66" s="214" t="s">
        <v>341</v>
      </c>
      <c r="B66" s="215" t="s">
        <v>342</v>
      </c>
      <c r="C66" s="234">
        <f>+C63+C64+C65</f>
        <v>236484</v>
      </c>
      <c r="D66" s="234">
        <f>+D63+D64+D65</f>
        <v>236484</v>
      </c>
      <c r="E66" s="234">
        <f>+E63+E64+E65</f>
        <v>236484</v>
      </c>
      <c r="F66" s="224">
        <f>+F63+F64+F65</f>
        <v>0</v>
      </c>
    </row>
    <row r="67" spans="1:6" ht="17.100000000000001" customHeight="1" x14ac:dyDescent="0.3">
      <c r="A67" s="214" t="s">
        <v>345</v>
      </c>
      <c r="B67" s="215" t="s">
        <v>343</v>
      </c>
      <c r="C67" s="234">
        <v>32129</v>
      </c>
      <c r="D67" s="234">
        <v>32129</v>
      </c>
      <c r="E67" s="234">
        <v>32129</v>
      </c>
      <c r="F67" s="224"/>
    </row>
    <row r="68" spans="1:6" ht="17.100000000000001" customHeight="1" x14ac:dyDescent="0.3">
      <c r="A68" s="214" t="s">
        <v>347</v>
      </c>
      <c r="B68" s="215" t="s">
        <v>344</v>
      </c>
      <c r="C68" s="221"/>
      <c r="D68" s="221"/>
      <c r="E68" s="221"/>
      <c r="F68" s="222"/>
    </row>
    <row r="69" spans="1:6" ht="17.100000000000001" customHeight="1" thickBot="1" x14ac:dyDescent="0.35">
      <c r="A69" s="225" t="s">
        <v>348</v>
      </c>
      <c r="B69" s="215" t="s">
        <v>346</v>
      </c>
      <c r="C69" s="227">
        <f>+C54+C57+C62+C66+C67+C68</f>
        <v>19694906</v>
      </c>
      <c r="D69" s="227">
        <f>+D54+D57+D62+D66+D67+D68</f>
        <v>17701556</v>
      </c>
      <c r="E69" s="227">
        <f>+E54+E57+E62+E66+E67+E68</f>
        <v>17701556</v>
      </c>
      <c r="F69" s="228"/>
    </row>
    <row r="72" spans="1:6" ht="15" customHeight="1" x14ac:dyDescent="0.3">
      <c r="A72" s="187" t="s">
        <v>520</v>
      </c>
      <c r="C72" s="326" t="s">
        <v>586</v>
      </c>
      <c r="D72" s="332"/>
      <c r="E72" s="332"/>
      <c r="F72" s="332"/>
    </row>
    <row r="73" spans="1:6" x14ac:dyDescent="0.3">
      <c r="A73" s="202" t="s">
        <v>543</v>
      </c>
      <c r="C73" s="332"/>
      <c r="D73" s="332"/>
      <c r="E73" s="332"/>
      <c r="F73" s="332"/>
    </row>
    <row r="74" spans="1:6" x14ac:dyDescent="0.3">
      <c r="C74" s="332"/>
      <c r="D74" s="332"/>
      <c r="E74" s="332"/>
      <c r="F74" s="332"/>
    </row>
    <row r="75" spans="1:6" x14ac:dyDescent="0.3">
      <c r="C75" s="162"/>
      <c r="D75" s="162"/>
      <c r="E75" s="274"/>
      <c r="F75" s="161" t="s">
        <v>168</v>
      </c>
    </row>
    <row r="76" spans="1:6" ht="15" thickBot="1" x14ac:dyDescent="0.35">
      <c r="A76" s="205"/>
      <c r="B76" s="469" t="s">
        <v>213</v>
      </c>
      <c r="C76" s="469"/>
      <c r="D76" s="469"/>
      <c r="E76" s="469"/>
      <c r="F76" s="469"/>
    </row>
    <row r="77" spans="1:6" ht="15" customHeight="1" x14ac:dyDescent="0.3">
      <c r="A77" s="478" t="s">
        <v>210</v>
      </c>
      <c r="B77" s="470" t="s">
        <v>28</v>
      </c>
      <c r="C77" s="472" t="s">
        <v>349</v>
      </c>
      <c r="D77" s="473"/>
      <c r="E77" s="473"/>
      <c r="F77" s="474"/>
    </row>
    <row r="78" spans="1:6" x14ac:dyDescent="0.3">
      <c r="A78" s="479"/>
      <c r="B78" s="471"/>
      <c r="C78" s="472"/>
      <c r="D78" s="473"/>
      <c r="E78" s="473"/>
      <c r="F78" s="474"/>
    </row>
    <row r="79" spans="1:6" ht="15" thickBot="1" x14ac:dyDescent="0.35">
      <c r="A79" s="229" t="s">
        <v>208</v>
      </c>
      <c r="B79" s="230" t="s">
        <v>209</v>
      </c>
      <c r="C79" s="475" t="s">
        <v>240</v>
      </c>
      <c r="D79" s="375"/>
      <c r="E79" s="375"/>
      <c r="F79" s="371"/>
    </row>
    <row r="80" spans="1:6" ht="24.9" customHeight="1" x14ac:dyDescent="0.3">
      <c r="A80" s="214" t="s">
        <v>350</v>
      </c>
      <c r="B80" s="231" t="s">
        <v>242</v>
      </c>
      <c r="C80" s="465">
        <v>0</v>
      </c>
      <c r="D80" s="439"/>
      <c r="E80" s="439"/>
      <c r="F80" s="440"/>
    </row>
    <row r="81" spans="1:6" ht="24.9" customHeight="1" x14ac:dyDescent="0.3">
      <c r="A81" s="214" t="s">
        <v>351</v>
      </c>
      <c r="B81" s="215" t="s">
        <v>244</v>
      </c>
      <c r="C81" s="465">
        <v>53327</v>
      </c>
      <c r="D81" s="439"/>
      <c r="E81" s="439"/>
      <c r="F81" s="440"/>
    </row>
    <row r="82" spans="1:6" ht="24.9" customHeight="1" x14ac:dyDescent="0.3">
      <c r="A82" s="214" t="s">
        <v>352</v>
      </c>
      <c r="B82" s="215" t="s">
        <v>246</v>
      </c>
      <c r="C82" s="465">
        <v>442707</v>
      </c>
      <c r="D82" s="439"/>
      <c r="E82" s="439"/>
      <c r="F82" s="440"/>
    </row>
    <row r="83" spans="1:6" ht="24.9" customHeight="1" x14ac:dyDescent="0.3">
      <c r="A83" s="214" t="s">
        <v>353</v>
      </c>
      <c r="B83" s="215" t="s">
        <v>248</v>
      </c>
      <c r="C83" s="465">
        <v>12039307</v>
      </c>
      <c r="D83" s="439"/>
      <c r="E83" s="439"/>
      <c r="F83" s="440"/>
    </row>
    <row r="84" spans="1:6" ht="24.9" customHeight="1" x14ac:dyDescent="0.3">
      <c r="A84" s="214" t="s">
        <v>354</v>
      </c>
      <c r="B84" s="215" t="s">
        <v>249</v>
      </c>
      <c r="C84" s="465"/>
      <c r="D84" s="439"/>
      <c r="E84" s="439"/>
      <c r="F84" s="440"/>
    </row>
    <row r="85" spans="1:6" ht="24.9" customHeight="1" x14ac:dyDescent="0.3">
      <c r="A85" s="214" t="s">
        <v>355</v>
      </c>
      <c r="B85" s="215" t="s">
        <v>251</v>
      </c>
      <c r="C85" s="465">
        <v>215011</v>
      </c>
      <c r="D85" s="439"/>
      <c r="E85" s="439"/>
      <c r="F85" s="440"/>
    </row>
    <row r="86" spans="1:6" ht="24.9" customHeight="1" x14ac:dyDescent="0.3">
      <c r="A86" s="214" t="s">
        <v>356</v>
      </c>
      <c r="B86" s="215" t="s">
        <v>253</v>
      </c>
      <c r="C86" s="465">
        <f>C80+C81+C82+C83+C84+C85</f>
        <v>12750352</v>
      </c>
      <c r="D86" s="439"/>
      <c r="E86" s="439"/>
      <c r="F86" s="440"/>
    </row>
    <row r="87" spans="1:6" ht="24.9" customHeight="1" x14ac:dyDescent="0.3">
      <c r="A87" s="214" t="s">
        <v>357</v>
      </c>
      <c r="B87" s="215" t="s">
        <v>255</v>
      </c>
      <c r="C87" s="465">
        <v>41355</v>
      </c>
      <c r="D87" s="439"/>
      <c r="E87" s="439"/>
      <c r="F87" s="440"/>
    </row>
    <row r="88" spans="1:6" ht="24.9" customHeight="1" x14ac:dyDescent="0.3">
      <c r="A88" s="214" t="s">
        <v>358</v>
      </c>
      <c r="B88" s="215" t="s">
        <v>257</v>
      </c>
      <c r="C88" s="465">
        <v>422210</v>
      </c>
      <c r="D88" s="439"/>
      <c r="E88" s="439"/>
      <c r="F88" s="440"/>
    </row>
    <row r="89" spans="1:6" ht="24.9" customHeight="1" x14ac:dyDescent="0.3">
      <c r="A89" s="214" t="s">
        <v>359</v>
      </c>
      <c r="B89" s="215" t="s">
        <v>18</v>
      </c>
      <c r="C89" s="465">
        <v>108400</v>
      </c>
      <c r="D89" s="439"/>
      <c r="E89" s="439"/>
      <c r="F89" s="440"/>
    </row>
    <row r="90" spans="1:6" ht="24.9" customHeight="1" x14ac:dyDescent="0.3">
      <c r="A90" s="214" t="s">
        <v>360</v>
      </c>
      <c r="B90" s="215" t="s">
        <v>19</v>
      </c>
      <c r="C90" s="465">
        <v>571966</v>
      </c>
      <c r="D90" s="439"/>
      <c r="E90" s="439"/>
      <c r="F90" s="440"/>
    </row>
    <row r="91" spans="1:6" ht="24.9" customHeight="1" x14ac:dyDescent="0.3">
      <c r="A91" s="214" t="s">
        <v>361</v>
      </c>
      <c r="B91" s="215" t="s">
        <v>20</v>
      </c>
      <c r="C91" s="465">
        <v>0</v>
      </c>
      <c r="D91" s="439"/>
      <c r="E91" s="439"/>
      <c r="F91" s="440"/>
    </row>
    <row r="92" spans="1:6" ht="24.9" customHeight="1" x14ac:dyDescent="0.3">
      <c r="A92" s="214" t="s">
        <v>362</v>
      </c>
      <c r="B92" s="215" t="s">
        <v>21</v>
      </c>
      <c r="C92" s="465">
        <v>4379238</v>
      </c>
      <c r="D92" s="439"/>
      <c r="E92" s="439"/>
      <c r="F92" s="440"/>
    </row>
    <row r="93" spans="1:6" ht="24.9" customHeight="1" thickBot="1" x14ac:dyDescent="0.35">
      <c r="A93" s="232" t="s">
        <v>363</v>
      </c>
      <c r="B93" s="226" t="s">
        <v>22</v>
      </c>
      <c r="C93" s="465">
        <f>C86+C90+C91+C92</f>
        <v>17701556</v>
      </c>
      <c r="D93" s="439"/>
      <c r="E93" s="439"/>
      <c r="F93" s="440"/>
    </row>
  </sheetData>
  <mergeCells count="29">
    <mergeCell ref="A77:A78"/>
    <mergeCell ref="C80:F80"/>
    <mergeCell ref="C81:F81"/>
    <mergeCell ref="C82:F82"/>
    <mergeCell ref="A6:A8"/>
    <mergeCell ref="B6:B8"/>
    <mergeCell ref="C6:C7"/>
    <mergeCell ref="D6:D7"/>
    <mergeCell ref="C8:F8"/>
    <mergeCell ref="C84:F84"/>
    <mergeCell ref="C1:F3"/>
    <mergeCell ref="C5:F5"/>
    <mergeCell ref="F6:F7"/>
    <mergeCell ref="C85:F85"/>
    <mergeCell ref="C72:F74"/>
    <mergeCell ref="B76:F76"/>
    <mergeCell ref="B77:B78"/>
    <mergeCell ref="C77:F78"/>
    <mergeCell ref="C79:F79"/>
    <mergeCell ref="C83:F83"/>
    <mergeCell ref="E6:E7"/>
    <mergeCell ref="C92:F92"/>
    <mergeCell ref="C93:F93"/>
    <mergeCell ref="C86:F86"/>
    <mergeCell ref="C87:F87"/>
    <mergeCell ref="C88:F88"/>
    <mergeCell ref="C89:F89"/>
    <mergeCell ref="C90:F90"/>
    <mergeCell ref="C91:F9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7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2"/>
  <sheetViews>
    <sheetView zoomScaleNormal="100" workbookViewId="0">
      <selection activeCell="I12" sqref="I12:K12"/>
    </sheetView>
  </sheetViews>
  <sheetFormatPr defaultRowHeight="14.4" x14ac:dyDescent="0.3"/>
  <sheetData>
    <row r="1" spans="1:11" x14ac:dyDescent="0.3">
      <c r="A1" s="497" t="s">
        <v>520</v>
      </c>
      <c r="B1" s="403"/>
      <c r="C1" s="7"/>
      <c r="D1" s="7"/>
      <c r="E1" s="7"/>
      <c r="F1" s="7"/>
      <c r="G1" s="7"/>
      <c r="H1" s="7"/>
      <c r="I1" s="412" t="s">
        <v>587</v>
      </c>
      <c r="J1" s="413"/>
      <c r="K1" s="413"/>
    </row>
    <row r="2" spans="1:11" x14ac:dyDescent="0.3">
      <c r="B2" s="7"/>
      <c r="C2" s="7"/>
      <c r="D2" s="418" t="s">
        <v>544</v>
      </c>
      <c r="E2" s="418"/>
      <c r="F2" s="418"/>
      <c r="G2" s="418"/>
      <c r="H2" s="418"/>
      <c r="I2" s="413"/>
      <c r="J2" s="413"/>
      <c r="K2" s="413"/>
    </row>
    <row r="3" spans="1:11" x14ac:dyDescent="0.3">
      <c r="B3" s="7"/>
      <c r="C3" s="7"/>
      <c r="D3" s="418"/>
      <c r="E3" s="418"/>
      <c r="F3" s="418"/>
      <c r="G3" s="418"/>
      <c r="H3" s="418"/>
      <c r="I3" s="413"/>
      <c r="J3" s="413"/>
      <c r="K3" s="413"/>
    </row>
    <row r="4" spans="1:11" x14ac:dyDescent="0.3">
      <c r="B4" s="7"/>
      <c r="C4" s="7"/>
      <c r="D4" s="418"/>
      <c r="E4" s="418"/>
      <c r="F4" s="418"/>
      <c r="G4" s="418"/>
      <c r="H4" s="418"/>
      <c r="I4" s="7"/>
      <c r="J4" s="7"/>
      <c r="K4" s="7"/>
    </row>
    <row r="5" spans="1:11" x14ac:dyDescent="0.3">
      <c r="B5" s="7"/>
      <c r="C5" s="7"/>
      <c r="D5" s="233"/>
      <c r="E5" s="233"/>
      <c r="F5" s="233"/>
      <c r="G5" s="233"/>
      <c r="H5" s="233"/>
      <c r="I5" s="7"/>
      <c r="J5" s="7"/>
      <c r="K5" s="7"/>
    </row>
    <row r="6" spans="1:11" x14ac:dyDescent="0.3">
      <c r="B6" s="7"/>
      <c r="C6" s="7"/>
      <c r="D6" s="7"/>
      <c r="E6" s="7"/>
      <c r="F6" s="7"/>
      <c r="G6" s="7"/>
      <c r="H6" s="7"/>
      <c r="I6" s="337" t="s">
        <v>366</v>
      </c>
      <c r="J6" s="337"/>
      <c r="K6" s="337"/>
    </row>
    <row r="7" spans="1:11" ht="19.5" customHeight="1" x14ac:dyDescent="0.3">
      <c r="A7" s="181" t="s">
        <v>36</v>
      </c>
      <c r="B7" s="498" t="s">
        <v>37</v>
      </c>
      <c r="C7" s="499"/>
      <c r="D7" s="499"/>
      <c r="E7" s="500"/>
      <c r="F7" s="498" t="s">
        <v>545</v>
      </c>
      <c r="G7" s="499"/>
      <c r="H7" s="500"/>
      <c r="I7" s="498" t="s">
        <v>546</v>
      </c>
      <c r="J7" s="499"/>
      <c r="K7" s="500"/>
    </row>
    <row r="8" spans="1:11" ht="31.5" customHeight="1" x14ac:dyDescent="0.3">
      <c r="A8" s="181" t="s">
        <v>9</v>
      </c>
      <c r="B8" s="501" t="s">
        <v>602</v>
      </c>
      <c r="C8" s="502"/>
      <c r="D8" s="502"/>
      <c r="E8" s="503"/>
      <c r="F8" s="494">
        <v>0</v>
      </c>
      <c r="G8" s="495"/>
      <c r="H8" s="496"/>
      <c r="I8" s="494">
        <v>23152</v>
      </c>
      <c r="J8" s="495"/>
      <c r="K8" s="496"/>
    </row>
    <row r="9" spans="1:11" ht="28.5" customHeight="1" x14ac:dyDescent="0.3">
      <c r="A9" s="181" t="s">
        <v>10</v>
      </c>
      <c r="B9" s="491" t="s">
        <v>464</v>
      </c>
      <c r="C9" s="492"/>
      <c r="D9" s="492"/>
      <c r="E9" s="493"/>
      <c r="F9" s="494">
        <v>0</v>
      </c>
      <c r="G9" s="495"/>
      <c r="H9" s="496"/>
      <c r="I9" s="494">
        <v>7283</v>
      </c>
      <c r="J9" s="495"/>
      <c r="K9" s="496"/>
    </row>
    <row r="10" spans="1:11" ht="43.5" customHeight="1" x14ac:dyDescent="0.3">
      <c r="A10" s="15" t="s">
        <v>11</v>
      </c>
      <c r="B10" s="501" t="s">
        <v>609</v>
      </c>
      <c r="C10" s="502"/>
      <c r="D10" s="502"/>
      <c r="E10" s="503"/>
      <c r="F10" s="494">
        <v>40693</v>
      </c>
      <c r="G10" s="495"/>
      <c r="H10" s="496"/>
      <c r="I10" s="494">
        <v>0</v>
      </c>
      <c r="J10" s="495"/>
      <c r="K10" s="496"/>
    </row>
    <row r="11" spans="1:11" ht="23.25" customHeight="1" x14ac:dyDescent="0.3">
      <c r="A11" s="15" t="s">
        <v>12</v>
      </c>
      <c r="B11" s="501" t="s">
        <v>608</v>
      </c>
      <c r="C11" s="502"/>
      <c r="D11" s="502"/>
      <c r="E11" s="503"/>
      <c r="F11" s="494">
        <v>17903</v>
      </c>
      <c r="G11" s="495"/>
      <c r="H11" s="496"/>
      <c r="I11" s="494">
        <v>17903</v>
      </c>
      <c r="J11" s="495"/>
      <c r="K11" s="496"/>
    </row>
    <row r="12" spans="1:11" ht="28.5" customHeight="1" x14ac:dyDescent="0.3">
      <c r="A12" s="181"/>
      <c r="B12" s="504"/>
      <c r="C12" s="502"/>
      <c r="D12" s="502"/>
      <c r="E12" s="503"/>
      <c r="F12" s="494"/>
      <c r="G12" s="495"/>
      <c r="H12" s="496"/>
      <c r="I12" s="494"/>
      <c r="J12" s="495"/>
      <c r="K12" s="496"/>
    </row>
  </sheetData>
  <mergeCells count="22">
    <mergeCell ref="B12:E12"/>
    <mergeCell ref="F12:H12"/>
    <mergeCell ref="I12:K12"/>
    <mergeCell ref="B10:E10"/>
    <mergeCell ref="F10:H10"/>
    <mergeCell ref="B11:E11"/>
    <mergeCell ref="F11:H11"/>
    <mergeCell ref="I11:K11"/>
    <mergeCell ref="I10:K10"/>
    <mergeCell ref="B9:E9"/>
    <mergeCell ref="F9:H9"/>
    <mergeCell ref="I9:K9"/>
    <mergeCell ref="A1:B1"/>
    <mergeCell ref="I1:K3"/>
    <mergeCell ref="D2:H4"/>
    <mergeCell ref="I6:K6"/>
    <mergeCell ref="B7:E7"/>
    <mergeCell ref="F7:H7"/>
    <mergeCell ref="I7:K7"/>
    <mergeCell ref="B8:E8"/>
    <mergeCell ref="F8:H8"/>
    <mergeCell ref="I8:K8"/>
  </mergeCells>
  <phoneticPr fontId="22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2:U73"/>
  <sheetViews>
    <sheetView showWhiteSpace="0" view="pageBreakPreview" zoomScale="115" zoomScaleNormal="100" zoomScaleSheetLayoutView="115" workbookViewId="0">
      <selection activeCell="J24" sqref="J24"/>
    </sheetView>
  </sheetViews>
  <sheetFormatPr defaultRowHeight="14.4" x14ac:dyDescent="0.3"/>
  <cols>
    <col min="1" max="1" width="5.33203125" style="3" customWidth="1"/>
    <col min="2" max="2" width="41.5546875" style="2" customWidth="1"/>
    <col min="3" max="3" width="10.33203125" customWidth="1"/>
    <col min="4" max="9" width="8.6640625" customWidth="1"/>
    <col min="10" max="10" width="10.5546875" customWidth="1"/>
    <col min="11" max="12" width="8.6640625" customWidth="1"/>
    <col min="13" max="13" width="28.5546875" customWidth="1"/>
  </cols>
  <sheetData>
    <row r="2" spans="1:21" ht="43.5" customHeight="1" x14ac:dyDescent="0.3">
      <c r="A2" s="147"/>
      <c r="B2" s="94" t="s">
        <v>429</v>
      </c>
      <c r="C2" s="324" t="s">
        <v>488</v>
      </c>
      <c r="D2" s="330"/>
      <c r="E2" s="330"/>
      <c r="F2" s="330"/>
      <c r="G2" s="330"/>
      <c r="H2" s="256"/>
      <c r="I2" s="326" t="s">
        <v>489</v>
      </c>
      <c r="J2" s="331"/>
      <c r="K2" s="331"/>
      <c r="L2" s="2"/>
    </row>
    <row r="3" spans="1:21" ht="15" customHeight="1" x14ac:dyDescent="0.3">
      <c r="A3" s="147"/>
      <c r="B3" s="162"/>
      <c r="C3" s="330"/>
      <c r="D3" s="330"/>
      <c r="E3" s="330"/>
      <c r="F3" s="330"/>
      <c r="G3" s="330"/>
      <c r="H3" s="256"/>
      <c r="I3" s="331"/>
      <c r="J3" s="331"/>
      <c r="K3" s="331"/>
      <c r="L3" s="2"/>
    </row>
    <row r="4" spans="1:21" ht="15" customHeight="1" x14ac:dyDescent="0.3">
      <c r="A4" s="67"/>
      <c r="B4" s="249" t="s">
        <v>35</v>
      </c>
      <c r="C4" s="89"/>
      <c r="D4" s="89"/>
      <c r="E4" s="89"/>
      <c r="F4" s="14"/>
      <c r="G4" s="14"/>
      <c r="H4" s="14"/>
      <c r="I4" s="14"/>
      <c r="J4" s="94"/>
      <c r="K4" s="94" t="s">
        <v>414</v>
      </c>
      <c r="L4" s="94"/>
    </row>
    <row r="5" spans="1:21" ht="40.799999999999997" customHeight="1" x14ac:dyDescent="0.3">
      <c r="A5" s="118" t="s">
        <v>28</v>
      </c>
      <c r="B5" s="119" t="s">
        <v>29</v>
      </c>
      <c r="C5" s="119" t="s">
        <v>477</v>
      </c>
      <c r="D5" s="119" t="s">
        <v>478</v>
      </c>
      <c r="E5" s="119" t="s">
        <v>479</v>
      </c>
      <c r="F5" s="119" t="s">
        <v>480</v>
      </c>
      <c r="G5" s="119" t="s">
        <v>481</v>
      </c>
      <c r="H5" s="119" t="s">
        <v>482</v>
      </c>
      <c r="I5" s="119" t="s">
        <v>483</v>
      </c>
      <c r="J5" s="119" t="s">
        <v>484</v>
      </c>
      <c r="K5" s="119" t="s">
        <v>485</v>
      </c>
      <c r="L5" s="119" t="s">
        <v>486</v>
      </c>
      <c r="M5" s="119" t="s">
        <v>438</v>
      </c>
      <c r="N5" s="119" t="s">
        <v>439</v>
      </c>
      <c r="O5" s="119" t="s">
        <v>440</v>
      </c>
      <c r="P5" s="119" t="s">
        <v>441</v>
      </c>
      <c r="Q5" s="119" t="s">
        <v>442</v>
      </c>
      <c r="R5" s="119" t="s">
        <v>443</v>
      </c>
      <c r="S5" s="119" t="s">
        <v>444</v>
      </c>
      <c r="T5" s="119" t="s">
        <v>445</v>
      </c>
      <c r="U5" s="119" t="s">
        <v>446</v>
      </c>
    </row>
    <row r="6" spans="1:21" ht="23.25" customHeight="1" x14ac:dyDescent="0.3">
      <c r="A6" s="34" t="s">
        <v>9</v>
      </c>
      <c r="B6" s="19" t="s">
        <v>60</v>
      </c>
      <c r="C6" s="17">
        <v>706356</v>
      </c>
      <c r="D6" s="17">
        <v>771990</v>
      </c>
      <c r="E6" s="17">
        <v>771990</v>
      </c>
      <c r="F6" s="17">
        <v>0</v>
      </c>
      <c r="G6" s="17">
        <v>0</v>
      </c>
      <c r="H6" s="17">
        <v>0</v>
      </c>
      <c r="I6" s="17">
        <v>0</v>
      </c>
      <c r="J6" s="17">
        <f>C6+F6+I6</f>
        <v>706356</v>
      </c>
      <c r="K6" s="17">
        <f>D6+G6</f>
        <v>771990</v>
      </c>
      <c r="L6" s="17">
        <f>E6+H6</f>
        <v>771990</v>
      </c>
      <c r="M6" s="13">
        <f>+D6</f>
        <v>771990</v>
      </c>
      <c r="N6" s="13">
        <f>+E6</f>
        <v>771990</v>
      </c>
    </row>
    <row r="7" spans="1:21" ht="31.5" customHeight="1" x14ac:dyDescent="0.3">
      <c r="A7" s="34" t="s">
        <v>10</v>
      </c>
      <c r="B7" s="19" t="s">
        <v>153</v>
      </c>
      <c r="C7" s="54">
        <v>35854</v>
      </c>
      <c r="D7" s="54">
        <v>36567</v>
      </c>
      <c r="E7" s="54">
        <v>50973</v>
      </c>
      <c r="F7" s="54">
        <v>0</v>
      </c>
      <c r="G7" s="54">
        <v>0</v>
      </c>
      <c r="H7" s="54">
        <v>0</v>
      </c>
      <c r="I7" s="54">
        <v>0</v>
      </c>
      <c r="J7" s="17">
        <f t="shared" ref="J7:J31" si="0">C7+F7+I7</f>
        <v>35854</v>
      </c>
      <c r="K7" s="17">
        <f t="shared" ref="K7:L35" si="1">D7+G7</f>
        <v>36567</v>
      </c>
      <c r="L7" s="17">
        <f t="shared" si="1"/>
        <v>50973</v>
      </c>
      <c r="M7" s="13">
        <f>+D7+[1]Munka1!$D$8</f>
        <v>41281</v>
      </c>
      <c r="N7" s="13">
        <f>+E7+[1]Munka1!$E$8</f>
        <v>54361</v>
      </c>
    </row>
    <row r="8" spans="1:21" ht="12.75" customHeight="1" x14ac:dyDescent="0.3">
      <c r="A8" s="34" t="s">
        <v>43</v>
      </c>
      <c r="B8" s="19" t="s">
        <v>62</v>
      </c>
      <c r="C8" s="54">
        <v>35854</v>
      </c>
      <c r="D8" s="54">
        <v>36567</v>
      </c>
      <c r="E8" s="54">
        <v>50973</v>
      </c>
      <c r="F8" s="54">
        <f>F9+F10+F11</f>
        <v>0</v>
      </c>
      <c r="G8" s="54">
        <v>0</v>
      </c>
      <c r="H8" s="54">
        <v>0</v>
      </c>
      <c r="I8" s="54">
        <f>I9+I10+I11</f>
        <v>0</v>
      </c>
      <c r="J8" s="17">
        <f t="shared" si="0"/>
        <v>35854</v>
      </c>
      <c r="K8" s="17">
        <f t="shared" si="1"/>
        <v>36567</v>
      </c>
      <c r="L8" s="17">
        <f t="shared" si="1"/>
        <v>50973</v>
      </c>
      <c r="M8">
        <v>52919</v>
      </c>
      <c r="N8">
        <v>54230</v>
      </c>
    </row>
    <row r="9" spans="1:21" ht="12.75" customHeight="1" x14ac:dyDescent="0.3">
      <c r="A9" s="34" t="s">
        <v>63</v>
      </c>
      <c r="B9" s="19" t="s">
        <v>547</v>
      </c>
      <c r="C9" s="54">
        <v>35854</v>
      </c>
      <c r="D9" s="54">
        <v>36567</v>
      </c>
      <c r="E9" s="54">
        <v>39617</v>
      </c>
      <c r="F9" s="54">
        <v>0</v>
      </c>
      <c r="G9" s="54">
        <v>0</v>
      </c>
      <c r="H9" s="54">
        <v>0</v>
      </c>
      <c r="I9" s="54">
        <v>0</v>
      </c>
      <c r="J9" s="17">
        <f t="shared" si="0"/>
        <v>35854</v>
      </c>
      <c r="K9" s="17">
        <f t="shared" si="1"/>
        <v>36567</v>
      </c>
      <c r="L9" s="17">
        <f t="shared" si="1"/>
        <v>39617</v>
      </c>
      <c r="M9">
        <v>35853</v>
      </c>
      <c r="N9">
        <v>36199</v>
      </c>
    </row>
    <row r="10" spans="1:21" ht="12.75" customHeight="1" x14ac:dyDescent="0.3">
      <c r="A10" s="34" t="s">
        <v>64</v>
      </c>
      <c r="B10" s="19" t="s">
        <v>66</v>
      </c>
      <c r="C10" s="54">
        <v>0</v>
      </c>
      <c r="D10" s="54">
        <v>0</v>
      </c>
      <c r="E10" s="54">
        <v>4000</v>
      </c>
      <c r="F10" s="54">
        <v>0</v>
      </c>
      <c r="G10" s="54">
        <v>0</v>
      </c>
      <c r="H10" s="54">
        <v>0</v>
      </c>
      <c r="I10" s="54">
        <v>0</v>
      </c>
      <c r="J10" s="17">
        <f t="shared" si="0"/>
        <v>0</v>
      </c>
      <c r="K10" s="17">
        <f t="shared" si="1"/>
        <v>0</v>
      </c>
      <c r="L10" s="17">
        <f t="shared" si="1"/>
        <v>4000</v>
      </c>
      <c r="M10" s="13">
        <f>+D10</f>
        <v>0</v>
      </c>
      <c r="N10" s="13">
        <f>+E10</f>
        <v>4000</v>
      </c>
    </row>
    <row r="11" spans="1:21" ht="12.75" customHeight="1" x14ac:dyDescent="0.3">
      <c r="A11" s="34" t="s">
        <v>65</v>
      </c>
      <c r="B11" s="19" t="s">
        <v>67</v>
      </c>
      <c r="C11" s="54">
        <v>0</v>
      </c>
      <c r="D11" s="54">
        <v>0</v>
      </c>
      <c r="E11" s="54">
        <v>3187</v>
      </c>
      <c r="F11" s="54">
        <v>0</v>
      </c>
      <c r="G11" s="54">
        <v>0</v>
      </c>
      <c r="H11" s="54">
        <v>0</v>
      </c>
      <c r="I11" s="54">
        <v>0</v>
      </c>
      <c r="J11" s="17">
        <f t="shared" si="0"/>
        <v>0</v>
      </c>
      <c r="K11" s="17">
        <f t="shared" si="1"/>
        <v>0</v>
      </c>
      <c r="L11" s="17">
        <f t="shared" si="1"/>
        <v>3187</v>
      </c>
      <c r="M11" s="13">
        <f t="shared" ref="M11:M17" si="2">+D11</f>
        <v>0</v>
      </c>
      <c r="N11" s="13">
        <f t="shared" ref="N11:N20" si="3">+E11</f>
        <v>3187</v>
      </c>
    </row>
    <row r="12" spans="1:21" ht="12.75" customHeight="1" x14ac:dyDescent="0.3">
      <c r="A12" s="34" t="s">
        <v>415</v>
      </c>
      <c r="B12" s="19" t="s">
        <v>424</v>
      </c>
      <c r="C12" s="54">
        <v>0</v>
      </c>
      <c r="D12" s="54">
        <v>0</v>
      </c>
      <c r="E12" s="54">
        <v>4169</v>
      </c>
      <c r="F12" s="54">
        <v>0</v>
      </c>
      <c r="G12" s="54">
        <v>0</v>
      </c>
      <c r="H12" s="54">
        <v>0</v>
      </c>
      <c r="I12" s="54">
        <v>0</v>
      </c>
      <c r="J12" s="17">
        <v>0</v>
      </c>
      <c r="K12" s="17">
        <f t="shared" si="1"/>
        <v>0</v>
      </c>
      <c r="L12" s="17">
        <f t="shared" si="1"/>
        <v>4169</v>
      </c>
      <c r="M12" s="290">
        <f t="shared" si="2"/>
        <v>0</v>
      </c>
      <c r="N12" s="13">
        <f t="shared" si="3"/>
        <v>4169</v>
      </c>
    </row>
    <row r="13" spans="1:21" ht="12.75" customHeight="1" x14ac:dyDescent="0.3">
      <c r="A13" s="34" t="s">
        <v>11</v>
      </c>
      <c r="B13" s="19" t="s">
        <v>68</v>
      </c>
      <c r="C13" s="54">
        <v>220504</v>
      </c>
      <c r="D13" s="54">
        <v>222504</v>
      </c>
      <c r="E13" s="54">
        <v>388334</v>
      </c>
      <c r="F13" s="54">
        <v>0</v>
      </c>
      <c r="G13" s="54">
        <v>0</v>
      </c>
      <c r="H13" s="54">
        <v>0</v>
      </c>
      <c r="I13" s="54">
        <v>0</v>
      </c>
      <c r="J13" s="17">
        <f t="shared" si="0"/>
        <v>220504</v>
      </c>
      <c r="K13" s="17">
        <f t="shared" si="1"/>
        <v>222504</v>
      </c>
      <c r="L13" s="17">
        <f t="shared" si="1"/>
        <v>388334</v>
      </c>
      <c r="M13" s="290">
        <f t="shared" si="2"/>
        <v>222504</v>
      </c>
      <c r="N13" s="13">
        <f t="shared" si="3"/>
        <v>388334</v>
      </c>
    </row>
    <row r="14" spans="1:21" ht="12.75" customHeight="1" x14ac:dyDescent="0.3">
      <c r="A14" s="34" t="s">
        <v>12</v>
      </c>
      <c r="B14" s="19" t="s">
        <v>69</v>
      </c>
      <c r="C14" s="54">
        <f>887700-66608</f>
        <v>821092</v>
      </c>
      <c r="D14" s="54">
        <f>947200-66608-1198</f>
        <v>879394</v>
      </c>
      <c r="E14" s="54">
        <f>979539-55363</f>
        <v>924176</v>
      </c>
      <c r="F14" s="54">
        <v>66608</v>
      </c>
      <c r="G14" s="54">
        <f>66608+1198</f>
        <v>67806</v>
      </c>
      <c r="H14" s="54">
        <v>55363</v>
      </c>
      <c r="I14" s="54">
        <v>0</v>
      </c>
      <c r="J14" s="17">
        <f t="shared" si="0"/>
        <v>887700</v>
      </c>
      <c r="K14" s="17">
        <f t="shared" si="1"/>
        <v>947200</v>
      </c>
      <c r="L14" s="17">
        <f t="shared" si="1"/>
        <v>979539</v>
      </c>
      <c r="M14" s="290">
        <f t="shared" si="2"/>
        <v>879394</v>
      </c>
      <c r="N14" s="13">
        <f t="shared" si="3"/>
        <v>924176</v>
      </c>
    </row>
    <row r="15" spans="1:21" ht="12.75" customHeight="1" x14ac:dyDescent="0.3">
      <c r="A15" s="34"/>
      <c r="B15" s="19" t="s">
        <v>31</v>
      </c>
      <c r="C15" s="54">
        <v>260000</v>
      </c>
      <c r="D15" s="54">
        <v>260000</v>
      </c>
      <c r="E15" s="54">
        <v>285994</v>
      </c>
      <c r="F15" s="54">
        <v>0</v>
      </c>
      <c r="G15" s="54">
        <v>0</v>
      </c>
      <c r="H15" s="54">
        <v>0</v>
      </c>
      <c r="I15" s="54">
        <v>0</v>
      </c>
      <c r="J15" s="17">
        <f t="shared" si="0"/>
        <v>260000</v>
      </c>
      <c r="K15" s="17">
        <f t="shared" si="1"/>
        <v>260000</v>
      </c>
      <c r="L15" s="17">
        <f t="shared" si="1"/>
        <v>285994</v>
      </c>
      <c r="M15" s="259">
        <f t="shared" si="2"/>
        <v>260000</v>
      </c>
      <c r="N15" s="13">
        <f t="shared" si="3"/>
        <v>285994</v>
      </c>
    </row>
    <row r="16" spans="1:21" ht="12.75" customHeight="1" x14ac:dyDescent="0.3">
      <c r="A16" s="34"/>
      <c r="B16" s="19" t="s">
        <v>32</v>
      </c>
      <c r="C16" s="54">
        <v>71000</v>
      </c>
      <c r="D16" s="54">
        <v>71000</v>
      </c>
      <c r="E16" s="54">
        <v>75624</v>
      </c>
      <c r="F16" s="54">
        <v>0</v>
      </c>
      <c r="G16" s="54">
        <v>0</v>
      </c>
      <c r="H16" s="54">
        <v>0</v>
      </c>
      <c r="I16" s="54">
        <v>0</v>
      </c>
      <c r="J16" s="17">
        <f t="shared" si="0"/>
        <v>71000</v>
      </c>
      <c r="K16" s="17">
        <f t="shared" si="1"/>
        <v>71000</v>
      </c>
      <c r="L16" s="17">
        <f t="shared" si="1"/>
        <v>75624</v>
      </c>
      <c r="M16" s="290">
        <f t="shared" si="2"/>
        <v>71000</v>
      </c>
      <c r="N16" s="13">
        <f t="shared" si="3"/>
        <v>75624</v>
      </c>
    </row>
    <row r="17" spans="1:14" ht="12.75" customHeight="1" x14ac:dyDescent="0.3">
      <c r="A17" s="34"/>
      <c r="B17" s="19" t="s">
        <v>33</v>
      </c>
      <c r="C17" s="54">
        <f>510000-66608</f>
        <v>443392</v>
      </c>
      <c r="D17" s="54">
        <f>569500-66608-1198</f>
        <v>501694</v>
      </c>
      <c r="E17" s="54">
        <f>569597-55363</f>
        <v>514234</v>
      </c>
      <c r="F17" s="54">
        <v>66608</v>
      </c>
      <c r="G17" s="54">
        <f>66608+1198</f>
        <v>67806</v>
      </c>
      <c r="H17" s="54">
        <v>55363</v>
      </c>
      <c r="I17" s="54">
        <v>0</v>
      </c>
      <c r="J17" s="17">
        <f t="shared" si="0"/>
        <v>510000</v>
      </c>
      <c r="K17" s="17">
        <f t="shared" si="1"/>
        <v>569500</v>
      </c>
      <c r="L17" s="17">
        <f t="shared" si="1"/>
        <v>569597</v>
      </c>
      <c r="M17" s="290">
        <f t="shared" si="2"/>
        <v>501694</v>
      </c>
      <c r="N17" s="13">
        <f t="shared" si="3"/>
        <v>514234</v>
      </c>
    </row>
    <row r="18" spans="1:14" ht="12.75" customHeight="1" x14ac:dyDescent="0.3">
      <c r="A18" s="34"/>
      <c r="B18" s="19" t="s">
        <v>55</v>
      </c>
      <c r="C18" s="54">
        <v>2000</v>
      </c>
      <c r="D18" s="54">
        <v>3200</v>
      </c>
      <c r="E18" s="54">
        <v>1837</v>
      </c>
      <c r="F18" s="54">
        <v>0</v>
      </c>
      <c r="G18" s="54">
        <v>0</v>
      </c>
      <c r="H18" s="54">
        <v>0</v>
      </c>
      <c r="I18" s="54">
        <v>0</v>
      </c>
      <c r="J18" s="17">
        <f t="shared" si="0"/>
        <v>2000</v>
      </c>
      <c r="K18" s="17">
        <f t="shared" si="1"/>
        <v>3200</v>
      </c>
      <c r="L18" s="17">
        <f t="shared" si="1"/>
        <v>1837</v>
      </c>
      <c r="M18" s="290">
        <f t="shared" ref="M18:M20" si="4">+D18</f>
        <v>3200</v>
      </c>
      <c r="N18" s="13">
        <f t="shared" si="3"/>
        <v>1837</v>
      </c>
    </row>
    <row r="19" spans="1:14" ht="12.75" customHeight="1" x14ac:dyDescent="0.3">
      <c r="A19" s="34"/>
      <c r="B19" s="19" t="s">
        <v>34</v>
      </c>
      <c r="C19" s="54">
        <v>40000</v>
      </c>
      <c r="D19" s="54">
        <v>40000</v>
      </c>
      <c r="E19" s="54">
        <v>44863</v>
      </c>
      <c r="F19" s="54">
        <v>0</v>
      </c>
      <c r="G19" s="54">
        <v>0</v>
      </c>
      <c r="H19" s="54">
        <v>0</v>
      </c>
      <c r="I19" s="54">
        <v>0</v>
      </c>
      <c r="J19" s="17">
        <f t="shared" si="0"/>
        <v>40000</v>
      </c>
      <c r="K19" s="17">
        <f t="shared" si="1"/>
        <v>40000</v>
      </c>
      <c r="L19" s="17">
        <f t="shared" si="1"/>
        <v>44863</v>
      </c>
      <c r="M19" s="290">
        <f t="shared" si="4"/>
        <v>40000</v>
      </c>
      <c r="N19" s="13">
        <f t="shared" si="3"/>
        <v>44863</v>
      </c>
    </row>
    <row r="20" spans="1:14" ht="12.75" customHeight="1" x14ac:dyDescent="0.3">
      <c r="A20" s="34"/>
      <c r="B20" s="19" t="s">
        <v>447</v>
      </c>
      <c r="C20" s="54">
        <v>4700</v>
      </c>
      <c r="D20" s="54">
        <v>3500</v>
      </c>
      <c r="E20" s="54">
        <v>1624</v>
      </c>
      <c r="F20" s="54">
        <v>0</v>
      </c>
      <c r="G20" s="54">
        <v>0</v>
      </c>
      <c r="H20" s="54">
        <v>0</v>
      </c>
      <c r="I20" s="54">
        <v>0</v>
      </c>
      <c r="J20" s="17">
        <v>4700</v>
      </c>
      <c r="K20" s="17">
        <v>3500</v>
      </c>
      <c r="L20" s="17">
        <v>1624</v>
      </c>
      <c r="M20" s="290">
        <f t="shared" si="4"/>
        <v>3500</v>
      </c>
      <c r="N20" s="13">
        <f t="shared" si="3"/>
        <v>1624</v>
      </c>
    </row>
    <row r="21" spans="1:14" ht="12.75" customHeight="1" x14ac:dyDescent="0.3">
      <c r="A21" s="34" t="s">
        <v>13</v>
      </c>
      <c r="B21" s="19" t="s">
        <v>70</v>
      </c>
      <c r="C21" s="54">
        <f>225624-3620</f>
        <v>222004</v>
      </c>
      <c r="D21" s="54">
        <f>225624-3620</f>
        <v>222004</v>
      </c>
      <c r="E21" s="54">
        <v>125070</v>
      </c>
      <c r="F21" s="54">
        <v>3620</v>
      </c>
      <c r="G21" s="54">
        <v>3620</v>
      </c>
      <c r="H21" s="54">
        <v>0</v>
      </c>
      <c r="I21" s="54">
        <v>0</v>
      </c>
      <c r="J21" s="17">
        <f t="shared" si="0"/>
        <v>225624</v>
      </c>
      <c r="K21" s="17">
        <f t="shared" si="1"/>
        <v>225624</v>
      </c>
      <c r="L21" s="17">
        <f t="shared" si="1"/>
        <v>125070</v>
      </c>
      <c r="M21" s="290">
        <f>+D21+[1]Munka1!$D$12</f>
        <v>272046</v>
      </c>
      <c r="N21" s="13">
        <f>+E21+[1]Munka1!$E$12</f>
        <v>178016</v>
      </c>
    </row>
    <row r="22" spans="1:14" ht="12.75" customHeight="1" x14ac:dyDescent="0.3">
      <c r="A22" s="34" t="s">
        <v>14</v>
      </c>
      <c r="B22" s="19" t="s">
        <v>71</v>
      </c>
      <c r="C22" s="54">
        <v>252827</v>
      </c>
      <c r="D22" s="54">
        <v>252827</v>
      </c>
      <c r="E22" s="54">
        <v>24580</v>
      </c>
      <c r="F22" s="54">
        <v>0</v>
      </c>
      <c r="G22" s="54">
        <v>0</v>
      </c>
      <c r="H22" s="54">
        <v>0</v>
      </c>
      <c r="I22" s="54">
        <v>0</v>
      </c>
      <c r="J22" s="17">
        <f t="shared" si="0"/>
        <v>252827</v>
      </c>
      <c r="K22" s="17">
        <f t="shared" si="1"/>
        <v>252827</v>
      </c>
      <c r="L22" s="17">
        <f t="shared" si="1"/>
        <v>24580</v>
      </c>
      <c r="M22" s="290">
        <f>+D22</f>
        <v>252827</v>
      </c>
      <c r="N22" s="13">
        <f>+E22</f>
        <v>24580</v>
      </c>
    </row>
    <row r="23" spans="1:14" ht="12.75" customHeight="1" x14ac:dyDescent="0.3">
      <c r="A23" s="34" t="s">
        <v>15</v>
      </c>
      <c r="B23" s="19" t="s">
        <v>72</v>
      </c>
      <c r="C23" s="54">
        <v>0</v>
      </c>
      <c r="D23" s="54">
        <v>0</v>
      </c>
      <c r="E23" s="54">
        <v>4697</v>
      </c>
      <c r="F23" s="54">
        <v>0</v>
      </c>
      <c r="G23" s="54">
        <v>0</v>
      </c>
      <c r="H23" s="54">
        <v>0</v>
      </c>
      <c r="I23" s="54">
        <v>0</v>
      </c>
      <c r="J23" s="17">
        <f t="shared" si="0"/>
        <v>0</v>
      </c>
      <c r="K23" s="17">
        <f t="shared" si="1"/>
        <v>0</v>
      </c>
      <c r="L23" s="17">
        <f t="shared" si="1"/>
        <v>4697</v>
      </c>
      <c r="M23" s="290">
        <f>+D23+[1]Munka1!$D$14</f>
        <v>150</v>
      </c>
      <c r="N23" s="13">
        <f>+E23+[1]Munka1!$E$14</f>
        <v>4947</v>
      </c>
    </row>
    <row r="24" spans="1:14" ht="12.75" customHeight="1" x14ac:dyDescent="0.3">
      <c r="A24" s="34" t="s">
        <v>16</v>
      </c>
      <c r="B24" s="19" t="s">
        <v>73</v>
      </c>
      <c r="C24" s="54">
        <v>0</v>
      </c>
      <c r="D24" s="54">
        <v>0</v>
      </c>
      <c r="E24" s="54"/>
      <c r="F24" s="54">
        <v>0</v>
      </c>
      <c r="G24" s="54">
        <v>0</v>
      </c>
      <c r="H24" s="54">
        <v>0</v>
      </c>
      <c r="I24" s="54">
        <v>0</v>
      </c>
      <c r="J24" s="17">
        <f t="shared" si="0"/>
        <v>0</v>
      </c>
      <c r="K24" s="17">
        <f t="shared" si="1"/>
        <v>0</v>
      </c>
      <c r="L24" s="17">
        <f t="shared" si="1"/>
        <v>0</v>
      </c>
      <c r="M24" s="290">
        <f>+D24</f>
        <v>0</v>
      </c>
      <c r="N24" s="13">
        <f>+E24</f>
        <v>0</v>
      </c>
    </row>
    <row r="25" spans="1:14" ht="12.75" customHeight="1" x14ac:dyDescent="0.3">
      <c r="A25" s="90" t="s">
        <v>17</v>
      </c>
      <c r="B25" s="18" t="s">
        <v>74</v>
      </c>
      <c r="C25" s="54">
        <f t="shared" ref="C25:I25" si="5">C6+C7+C13+C14+C21+C22+C23+C24</f>
        <v>2258637</v>
      </c>
      <c r="D25" s="54">
        <f t="shared" si="5"/>
        <v>2385286</v>
      </c>
      <c r="E25" s="54">
        <f t="shared" si="5"/>
        <v>2289820</v>
      </c>
      <c r="F25" s="54">
        <f t="shared" si="5"/>
        <v>70228</v>
      </c>
      <c r="G25" s="54">
        <f t="shared" si="5"/>
        <v>71426</v>
      </c>
      <c r="H25" s="54">
        <f t="shared" si="5"/>
        <v>55363</v>
      </c>
      <c r="I25" s="54">
        <f t="shared" si="5"/>
        <v>0</v>
      </c>
      <c r="J25" s="17">
        <f t="shared" si="0"/>
        <v>2328865</v>
      </c>
      <c r="K25" s="17">
        <f t="shared" si="1"/>
        <v>2456712</v>
      </c>
      <c r="L25" s="17">
        <f t="shared" si="1"/>
        <v>2345183</v>
      </c>
      <c r="M25" s="36"/>
    </row>
    <row r="26" spans="1:14" ht="12.75" customHeight="1" x14ac:dyDescent="0.3">
      <c r="A26" s="34" t="s">
        <v>18</v>
      </c>
      <c r="B26" s="19" t="s">
        <v>75</v>
      </c>
      <c r="C26" s="54">
        <v>600000</v>
      </c>
      <c r="D26" s="54">
        <v>600000</v>
      </c>
      <c r="E26" s="54">
        <v>393453</v>
      </c>
      <c r="F26" s="54">
        <v>0</v>
      </c>
      <c r="G26" s="54">
        <v>0</v>
      </c>
      <c r="H26" s="54">
        <v>0</v>
      </c>
      <c r="I26" s="54">
        <v>0</v>
      </c>
      <c r="J26" s="17">
        <f t="shared" si="0"/>
        <v>600000</v>
      </c>
      <c r="K26" s="17">
        <v>600000</v>
      </c>
      <c r="L26" s="17">
        <f t="shared" si="1"/>
        <v>393453</v>
      </c>
      <c r="M26" s="36"/>
    </row>
    <row r="27" spans="1:14" ht="12.75" customHeight="1" x14ac:dyDescent="0.3">
      <c r="A27" s="34" t="s">
        <v>19</v>
      </c>
      <c r="B27" s="19" t="s">
        <v>76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17">
        <f t="shared" si="0"/>
        <v>0</v>
      </c>
      <c r="K27" s="17">
        <f t="shared" si="1"/>
        <v>0</v>
      </c>
      <c r="L27" s="17">
        <f t="shared" si="1"/>
        <v>0</v>
      </c>
      <c r="M27" s="36"/>
    </row>
    <row r="28" spans="1:14" ht="12.75" customHeight="1" x14ac:dyDescent="0.3">
      <c r="A28" s="34" t="s">
        <v>20</v>
      </c>
      <c r="B28" s="19" t="s">
        <v>151</v>
      </c>
      <c r="C28" s="54">
        <v>630000</v>
      </c>
      <c r="D28" s="54">
        <v>677547</v>
      </c>
      <c r="E28" s="54">
        <v>677547</v>
      </c>
      <c r="F28" s="54">
        <v>0</v>
      </c>
      <c r="G28" s="54">
        <v>0</v>
      </c>
      <c r="H28" s="54">
        <v>0</v>
      </c>
      <c r="I28" s="54">
        <v>0</v>
      </c>
      <c r="J28" s="17">
        <f t="shared" si="0"/>
        <v>630000</v>
      </c>
      <c r="K28" s="17">
        <f t="shared" si="1"/>
        <v>677547</v>
      </c>
      <c r="L28" s="17">
        <f t="shared" si="1"/>
        <v>677547</v>
      </c>
      <c r="M28" s="36"/>
    </row>
    <row r="29" spans="1:14" ht="12.75" customHeight="1" x14ac:dyDescent="0.3">
      <c r="A29" s="34" t="s">
        <v>21</v>
      </c>
      <c r="B29" s="19" t="s">
        <v>78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f t="shared" si="0"/>
        <v>0</v>
      </c>
      <c r="K29" s="17">
        <f t="shared" si="1"/>
        <v>0</v>
      </c>
      <c r="L29" s="17">
        <f t="shared" si="1"/>
        <v>0</v>
      </c>
      <c r="M29" s="36"/>
    </row>
    <row r="30" spans="1:14" ht="12.75" customHeight="1" x14ac:dyDescent="0.3">
      <c r="A30" s="34"/>
      <c r="B30" s="19" t="s">
        <v>79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f t="shared" si="0"/>
        <v>0</v>
      </c>
      <c r="K30" s="17">
        <f t="shared" si="1"/>
        <v>0</v>
      </c>
      <c r="L30" s="17">
        <f t="shared" si="1"/>
        <v>0</v>
      </c>
      <c r="M30" s="36"/>
    </row>
    <row r="31" spans="1:14" ht="12.75" customHeight="1" x14ac:dyDescent="0.3">
      <c r="A31" s="251"/>
      <c r="B31" s="19" t="s">
        <v>417</v>
      </c>
      <c r="C31" s="54">
        <v>0</v>
      </c>
      <c r="D31" s="54">
        <v>0</v>
      </c>
      <c r="E31" s="54">
        <v>0</v>
      </c>
      <c r="F31" s="54">
        <v>0</v>
      </c>
      <c r="G31" s="132">
        <v>0</v>
      </c>
      <c r="H31" s="54">
        <v>0</v>
      </c>
      <c r="I31" s="54">
        <v>0</v>
      </c>
      <c r="J31" s="54">
        <f t="shared" si="0"/>
        <v>0</v>
      </c>
      <c r="K31" s="17">
        <f t="shared" si="1"/>
        <v>0</v>
      </c>
      <c r="L31" s="17">
        <f t="shared" si="1"/>
        <v>0</v>
      </c>
      <c r="M31" s="36"/>
    </row>
    <row r="32" spans="1:14" ht="12.75" customHeight="1" x14ac:dyDescent="0.3">
      <c r="A32" s="34" t="s">
        <v>22</v>
      </c>
      <c r="B32" s="19" t="s">
        <v>430</v>
      </c>
      <c r="C32" s="54">
        <v>0</v>
      </c>
      <c r="D32" s="54">
        <v>28757</v>
      </c>
      <c r="E32" s="54">
        <v>28757</v>
      </c>
      <c r="F32" s="54">
        <v>0</v>
      </c>
      <c r="G32" s="54">
        <v>0</v>
      </c>
      <c r="H32" s="54">
        <v>0</v>
      </c>
      <c r="I32" s="54">
        <v>0</v>
      </c>
      <c r="J32" s="17">
        <f>C32+F32+I32</f>
        <v>0</v>
      </c>
      <c r="K32" s="17">
        <f t="shared" si="1"/>
        <v>28757</v>
      </c>
      <c r="L32" s="17">
        <f t="shared" si="1"/>
        <v>28757</v>
      </c>
      <c r="M32" s="36"/>
    </row>
    <row r="33" spans="1:17" ht="12.75" customHeight="1" x14ac:dyDescent="0.3">
      <c r="A33" s="34" t="s">
        <v>23</v>
      </c>
      <c r="B33" s="19" t="s">
        <v>81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17">
        <f>C33+F33+I33</f>
        <v>0</v>
      </c>
      <c r="K33" s="17">
        <f t="shared" si="1"/>
        <v>0</v>
      </c>
      <c r="L33" s="17">
        <f t="shared" si="1"/>
        <v>0</v>
      </c>
      <c r="M33" s="36"/>
    </row>
    <row r="34" spans="1:17" ht="12.75" customHeight="1" x14ac:dyDescent="0.3">
      <c r="A34" s="34" t="s">
        <v>24</v>
      </c>
      <c r="B34" s="18" t="s">
        <v>82</v>
      </c>
      <c r="C34" s="54">
        <f t="shared" ref="C34:I34" si="6">C26+C27+C28+C29+C32+C33</f>
        <v>1230000</v>
      </c>
      <c r="D34" s="54">
        <f t="shared" si="6"/>
        <v>1306304</v>
      </c>
      <c r="E34" s="54">
        <f t="shared" si="6"/>
        <v>1099757</v>
      </c>
      <c r="F34" s="54">
        <f t="shared" si="6"/>
        <v>0</v>
      </c>
      <c r="G34" s="54">
        <f t="shared" si="6"/>
        <v>0</v>
      </c>
      <c r="H34" s="54">
        <f t="shared" si="6"/>
        <v>0</v>
      </c>
      <c r="I34" s="54">
        <f t="shared" si="6"/>
        <v>0</v>
      </c>
      <c r="J34" s="17">
        <f>C34+F34+I34</f>
        <v>1230000</v>
      </c>
      <c r="K34" s="17">
        <f t="shared" si="1"/>
        <v>1306304</v>
      </c>
      <c r="L34" s="17">
        <f t="shared" si="1"/>
        <v>1099757</v>
      </c>
      <c r="M34" s="36"/>
    </row>
    <row r="35" spans="1:17" ht="12.75" customHeight="1" x14ac:dyDescent="0.3">
      <c r="A35" s="34" t="s">
        <v>25</v>
      </c>
      <c r="B35" s="18" t="s">
        <v>83</v>
      </c>
      <c r="C35" s="54">
        <f t="shared" ref="C35:I35" si="7">C25+C34</f>
        <v>3488637</v>
      </c>
      <c r="D35" s="54">
        <f t="shared" si="7"/>
        <v>3691590</v>
      </c>
      <c r="E35" s="54">
        <f t="shared" si="7"/>
        <v>3389577</v>
      </c>
      <c r="F35" s="54">
        <f t="shared" si="7"/>
        <v>70228</v>
      </c>
      <c r="G35" s="54">
        <f t="shared" si="7"/>
        <v>71426</v>
      </c>
      <c r="H35" s="54">
        <f t="shared" si="7"/>
        <v>55363</v>
      </c>
      <c r="I35" s="54">
        <f t="shared" si="7"/>
        <v>0</v>
      </c>
      <c r="J35" s="17">
        <f>C35+F35+I35</f>
        <v>3558865</v>
      </c>
      <c r="K35" s="17">
        <f t="shared" si="1"/>
        <v>3763016</v>
      </c>
      <c r="L35" s="17">
        <f t="shared" si="1"/>
        <v>3444940</v>
      </c>
      <c r="M35" s="36"/>
    </row>
    <row r="36" spans="1:17" ht="12.75" customHeight="1" x14ac:dyDescent="0.3">
      <c r="A36" s="34"/>
      <c r="B36" s="18"/>
      <c r="C36" s="17"/>
      <c r="D36" s="17"/>
      <c r="E36" s="17"/>
      <c r="F36" s="17"/>
      <c r="G36" s="17"/>
      <c r="H36" s="17"/>
      <c r="I36" s="17"/>
      <c r="J36" s="17"/>
      <c r="K36" s="124"/>
      <c r="L36" s="124"/>
      <c r="M36" s="36"/>
    </row>
    <row r="37" spans="1:17" ht="12.75" customHeight="1" x14ac:dyDescent="0.3">
      <c r="A37" s="123"/>
      <c r="B37" s="23"/>
      <c r="C37" s="17"/>
      <c r="D37" s="17"/>
      <c r="E37" s="17"/>
      <c r="F37" s="17"/>
      <c r="G37" s="17"/>
      <c r="H37" s="17"/>
      <c r="I37" s="54"/>
      <c r="J37" s="17"/>
      <c r="K37" s="124"/>
      <c r="L37" s="124"/>
      <c r="M37" s="36"/>
    </row>
    <row r="38" spans="1:17" ht="12.75" customHeight="1" x14ac:dyDescent="0.3">
      <c r="A38" s="26"/>
      <c r="B38" s="50"/>
      <c r="C38" s="47"/>
      <c r="D38" s="47"/>
      <c r="E38" s="47"/>
      <c r="F38" s="47"/>
      <c r="G38" s="47"/>
      <c r="H38" s="47"/>
      <c r="I38" s="49"/>
      <c r="J38" s="47"/>
      <c r="K38" s="40"/>
      <c r="L38" s="40"/>
      <c r="M38" s="36"/>
    </row>
    <row r="39" spans="1:17" ht="12.75" customHeight="1" x14ac:dyDescent="0.3">
      <c r="A39" s="26"/>
      <c r="B39" s="50"/>
      <c r="C39" s="47"/>
      <c r="D39" s="47"/>
      <c r="E39" s="47"/>
      <c r="F39" s="47"/>
      <c r="G39" s="47"/>
      <c r="H39" s="47"/>
      <c r="I39" s="49"/>
      <c r="J39" s="47"/>
      <c r="K39" s="40"/>
      <c r="L39" s="40"/>
      <c r="M39" s="36"/>
    </row>
    <row r="40" spans="1:17" ht="12.75" customHeight="1" x14ac:dyDescent="0.3">
      <c r="A40" s="26"/>
      <c r="B40" s="50"/>
      <c r="C40" s="47"/>
      <c r="D40" s="47"/>
      <c r="E40" s="47"/>
      <c r="F40" s="47"/>
      <c r="G40" s="47"/>
      <c r="H40" s="47"/>
      <c r="I40" s="49"/>
      <c r="J40" s="47"/>
      <c r="K40" s="40"/>
      <c r="L40" s="40"/>
    </row>
    <row r="41" spans="1:17" ht="12.75" customHeight="1" x14ac:dyDescent="0.3">
      <c r="A41" s="26"/>
      <c r="B41" s="50"/>
      <c r="C41" s="47"/>
      <c r="D41" s="47"/>
      <c r="E41" s="47"/>
      <c r="F41" s="47"/>
      <c r="G41" s="47"/>
      <c r="H41" s="47"/>
      <c r="I41" s="49"/>
      <c r="J41" s="47"/>
      <c r="K41" s="40"/>
      <c r="L41" s="40"/>
      <c r="M41" s="39"/>
    </row>
    <row r="42" spans="1:17" ht="1.5" customHeight="1" x14ac:dyDescent="0.3">
      <c r="A42" s="26"/>
      <c r="B42" s="50"/>
      <c r="C42" s="47"/>
      <c r="D42" s="47"/>
      <c r="E42" s="47"/>
      <c r="F42" s="47"/>
      <c r="G42" s="47"/>
      <c r="H42" s="47"/>
      <c r="I42" s="49"/>
      <c r="J42" s="47"/>
      <c r="K42" s="40"/>
      <c r="L42" s="40"/>
    </row>
    <row r="43" spans="1:17" ht="12.75" customHeight="1" x14ac:dyDescent="0.3">
      <c r="A43" s="147"/>
      <c r="B43" s="94"/>
      <c r="C43" s="324" t="s">
        <v>488</v>
      </c>
      <c r="D43" s="330"/>
      <c r="E43" s="330"/>
      <c r="F43" s="330"/>
      <c r="G43" s="330"/>
      <c r="H43" s="257"/>
      <c r="I43" s="326" t="s">
        <v>490</v>
      </c>
      <c r="J43" s="331"/>
      <c r="K43" s="331"/>
      <c r="L43" s="2"/>
    </row>
    <row r="44" spans="1:17" ht="48.75" customHeight="1" x14ac:dyDescent="0.3">
      <c r="A44" s="147"/>
      <c r="B44" s="162" t="s">
        <v>429</v>
      </c>
      <c r="C44" s="330"/>
      <c r="D44" s="330"/>
      <c r="E44" s="330"/>
      <c r="F44" s="330"/>
      <c r="G44" s="330"/>
      <c r="H44" s="257"/>
      <c r="I44" s="331"/>
      <c r="J44" s="331"/>
      <c r="K44" s="331"/>
      <c r="L44" s="2"/>
    </row>
    <row r="45" spans="1:17" ht="12.75" customHeight="1" x14ac:dyDescent="0.3">
      <c r="B45" s="258" t="s">
        <v>3</v>
      </c>
      <c r="C45" s="52"/>
      <c r="D45" s="52"/>
      <c r="E45" s="52"/>
      <c r="J45" s="94"/>
      <c r="K45" s="94" t="s">
        <v>414</v>
      </c>
      <c r="L45" s="94"/>
      <c r="M45" s="14"/>
    </row>
    <row r="46" spans="1:17" ht="45" customHeight="1" x14ac:dyDescent="0.3">
      <c r="A46" s="118" t="s">
        <v>28</v>
      </c>
      <c r="B46" s="119" t="s">
        <v>29</v>
      </c>
      <c r="C46" s="119" t="s">
        <v>477</v>
      </c>
      <c r="D46" s="119" t="s">
        <v>478</v>
      </c>
      <c r="E46" s="119" t="s">
        <v>479</v>
      </c>
      <c r="F46" s="119" t="s">
        <v>480</v>
      </c>
      <c r="G46" s="119" t="s">
        <v>481</v>
      </c>
      <c r="H46" s="119" t="s">
        <v>482</v>
      </c>
      <c r="I46" s="119" t="s">
        <v>483</v>
      </c>
      <c r="J46" s="119" t="s">
        <v>484</v>
      </c>
      <c r="K46" s="119" t="s">
        <v>485</v>
      </c>
      <c r="L46" s="119" t="s">
        <v>486</v>
      </c>
      <c r="M46" s="119" t="s">
        <v>438</v>
      </c>
      <c r="N46" s="119" t="s">
        <v>439</v>
      </c>
      <c r="O46" s="119" t="s">
        <v>440</v>
      </c>
      <c r="P46" s="119" t="s">
        <v>441</v>
      </c>
      <c r="Q46" s="119" t="s">
        <v>442</v>
      </c>
    </row>
    <row r="47" spans="1:17" ht="12.75" customHeight="1" x14ac:dyDescent="0.3">
      <c r="A47" s="83" t="s">
        <v>9</v>
      </c>
      <c r="B47" s="92" t="s">
        <v>85</v>
      </c>
      <c r="C47" s="303">
        <f>C48+C49+C50+C51+C52+C56</f>
        <v>954627</v>
      </c>
      <c r="D47" s="108">
        <f t="shared" ref="D47:I47" si="8">D48+D49+D50+D51+D52+D56</f>
        <v>1309420</v>
      </c>
      <c r="E47" s="108">
        <f t="shared" si="8"/>
        <v>985735</v>
      </c>
      <c r="F47" s="303">
        <f>F48+F49+F50+F51+F52+F55</f>
        <v>70228</v>
      </c>
      <c r="G47" s="108">
        <f t="shared" si="8"/>
        <v>71426</v>
      </c>
      <c r="H47" s="108">
        <f t="shared" si="8"/>
        <v>55363</v>
      </c>
      <c r="I47" s="108">
        <f t="shared" si="8"/>
        <v>0</v>
      </c>
      <c r="J47" s="17">
        <f>C47+F47+I47</f>
        <v>1024855</v>
      </c>
      <c r="K47" s="17">
        <f>D47+G47</f>
        <v>1380846</v>
      </c>
      <c r="L47" s="17">
        <f>E47+H47</f>
        <v>1041098</v>
      </c>
    </row>
    <row r="48" spans="1:17" ht="12.75" customHeight="1" x14ac:dyDescent="0.3">
      <c r="A48" s="34" t="s">
        <v>45</v>
      </c>
      <c r="B48" s="19" t="s">
        <v>4</v>
      </c>
      <c r="C48" s="54">
        <v>91045</v>
      </c>
      <c r="D48" s="54">
        <v>91045</v>
      </c>
      <c r="E48" s="54">
        <v>85103</v>
      </c>
      <c r="F48" s="54">
        <v>0</v>
      </c>
      <c r="G48" s="54">
        <v>0</v>
      </c>
      <c r="H48" s="54">
        <v>0</v>
      </c>
      <c r="I48" s="54">
        <v>0</v>
      </c>
      <c r="J48" s="17">
        <f t="shared" ref="J48:J67" si="9">C48+F48+I48</f>
        <v>91045</v>
      </c>
      <c r="K48" s="17">
        <f t="shared" ref="K48:L70" si="10">D48+G48</f>
        <v>91045</v>
      </c>
      <c r="L48" s="17">
        <f t="shared" si="10"/>
        <v>85103</v>
      </c>
      <c r="M48" s="13">
        <f>+D48+[1]Munka1!$D$29</f>
        <v>658438</v>
      </c>
    </row>
    <row r="49" spans="1:13" ht="12.75" customHeight="1" x14ac:dyDescent="0.3">
      <c r="A49" s="34" t="s">
        <v>46</v>
      </c>
      <c r="B49" s="19" t="s">
        <v>89</v>
      </c>
      <c r="C49" s="54">
        <v>17920</v>
      </c>
      <c r="D49" s="54">
        <v>17995</v>
      </c>
      <c r="E49" s="54">
        <v>17086</v>
      </c>
      <c r="F49" s="54">
        <v>0</v>
      </c>
      <c r="G49" s="54">
        <v>0</v>
      </c>
      <c r="H49" s="54">
        <v>0</v>
      </c>
      <c r="I49" s="54">
        <v>0</v>
      </c>
      <c r="J49" s="17">
        <f t="shared" si="9"/>
        <v>17920</v>
      </c>
      <c r="K49" s="17">
        <f t="shared" si="10"/>
        <v>17995</v>
      </c>
      <c r="L49" s="17">
        <f t="shared" si="10"/>
        <v>17086</v>
      </c>
      <c r="M49" s="13">
        <f>+D49+[1]Munka1!$D$30</f>
        <v>143658</v>
      </c>
    </row>
    <row r="50" spans="1:13" ht="12.75" customHeight="1" x14ac:dyDescent="0.3">
      <c r="A50" s="34" t="s">
        <v>47</v>
      </c>
      <c r="B50" s="19" t="s">
        <v>90</v>
      </c>
      <c r="C50" s="54">
        <f>378087-10458</f>
        <v>367629</v>
      </c>
      <c r="D50" s="54">
        <f>569626-10458</f>
        <v>559168</v>
      </c>
      <c r="E50" s="54">
        <v>416984</v>
      </c>
      <c r="F50" s="54">
        <v>10458</v>
      </c>
      <c r="G50" s="54">
        <v>10458</v>
      </c>
      <c r="H50" s="54">
        <v>0</v>
      </c>
      <c r="I50" s="54">
        <v>0</v>
      </c>
      <c r="J50" s="17">
        <f t="shared" si="9"/>
        <v>378087</v>
      </c>
      <c r="K50" s="17">
        <f t="shared" si="10"/>
        <v>569626</v>
      </c>
      <c r="L50" s="17">
        <f t="shared" si="10"/>
        <v>416984</v>
      </c>
      <c r="M50" s="291">
        <f>+D50+[1]Munka1!$D$31</f>
        <v>771087</v>
      </c>
    </row>
    <row r="51" spans="1:13" ht="12.75" customHeight="1" x14ac:dyDescent="0.3">
      <c r="A51" s="34" t="s">
        <v>48</v>
      </c>
      <c r="B51" s="19" t="s">
        <v>91</v>
      </c>
      <c r="C51" s="54">
        <v>0</v>
      </c>
      <c r="D51" s="54">
        <v>0</v>
      </c>
      <c r="E51" s="54">
        <v>0</v>
      </c>
      <c r="F51" s="54">
        <v>17000</v>
      </c>
      <c r="G51" s="54">
        <v>18198</v>
      </c>
      <c r="H51" s="54">
        <v>14001</v>
      </c>
      <c r="I51" s="54">
        <v>0</v>
      </c>
      <c r="J51" s="17">
        <f t="shared" si="9"/>
        <v>17000</v>
      </c>
      <c r="K51" s="17">
        <f t="shared" si="10"/>
        <v>18198</v>
      </c>
      <c r="L51" s="17">
        <f t="shared" si="10"/>
        <v>14001</v>
      </c>
    </row>
    <row r="52" spans="1:13" ht="12.75" customHeight="1" x14ac:dyDescent="0.3">
      <c r="A52" s="34" t="s">
        <v>49</v>
      </c>
      <c r="B52" s="19" t="s">
        <v>92</v>
      </c>
      <c r="C52" s="54">
        <f>C53+C54</f>
        <v>373208</v>
      </c>
      <c r="D52" s="54">
        <f>D53+D54+D55</f>
        <v>546570</v>
      </c>
      <c r="E52" s="54">
        <f>E53+E54+E55</f>
        <v>466562</v>
      </c>
      <c r="F52" s="54">
        <f>F53+F54</f>
        <v>42770</v>
      </c>
      <c r="G52" s="54">
        <f>G53+G54</f>
        <v>42770</v>
      </c>
      <c r="H52" s="54">
        <v>41362</v>
      </c>
      <c r="I52" s="54">
        <f>I53+I54</f>
        <v>0</v>
      </c>
      <c r="J52" s="17">
        <f t="shared" si="9"/>
        <v>415978</v>
      </c>
      <c r="K52" s="17">
        <f t="shared" si="10"/>
        <v>589340</v>
      </c>
      <c r="L52" s="17">
        <f t="shared" si="10"/>
        <v>507924</v>
      </c>
    </row>
    <row r="53" spans="1:13" ht="12.75" customHeight="1" x14ac:dyDescent="0.3">
      <c r="A53" s="91" t="s">
        <v>86</v>
      </c>
      <c r="B53" s="19" t="s">
        <v>93</v>
      </c>
      <c r="C53" s="54">
        <f>224042-42770</f>
        <v>181272</v>
      </c>
      <c r="D53" s="54">
        <f>356545-42770</f>
        <v>313775</v>
      </c>
      <c r="E53" s="54">
        <f>275129-41362</f>
        <v>233767</v>
      </c>
      <c r="F53" s="54">
        <v>42770</v>
      </c>
      <c r="G53" s="54">
        <v>42770</v>
      </c>
      <c r="H53" s="54">
        <v>41362</v>
      </c>
      <c r="I53" s="54">
        <v>0</v>
      </c>
      <c r="J53" s="17">
        <f t="shared" si="9"/>
        <v>224042</v>
      </c>
      <c r="K53" s="17">
        <f t="shared" si="10"/>
        <v>356545</v>
      </c>
      <c r="L53" s="17">
        <f t="shared" si="10"/>
        <v>275129</v>
      </c>
      <c r="M53" s="36"/>
    </row>
    <row r="54" spans="1:13" ht="12.75" customHeight="1" x14ac:dyDescent="0.3">
      <c r="A54" s="91" t="s">
        <v>87</v>
      </c>
      <c r="B54" s="19" t="s">
        <v>418</v>
      </c>
      <c r="C54" s="54">
        <v>191936</v>
      </c>
      <c r="D54" s="54">
        <v>228593</v>
      </c>
      <c r="E54" s="54">
        <v>228593</v>
      </c>
      <c r="F54" s="54">
        <v>0</v>
      </c>
      <c r="G54" s="54">
        <v>0</v>
      </c>
      <c r="H54" s="54">
        <v>0</v>
      </c>
      <c r="I54" s="54">
        <v>0</v>
      </c>
      <c r="J54" s="17">
        <f t="shared" si="9"/>
        <v>191936</v>
      </c>
      <c r="K54" s="17">
        <f t="shared" si="10"/>
        <v>228593</v>
      </c>
      <c r="L54" s="17">
        <f t="shared" si="10"/>
        <v>228593</v>
      </c>
      <c r="M54" s="36"/>
    </row>
    <row r="55" spans="1:13" ht="12.75" customHeight="1" x14ac:dyDescent="0.3">
      <c r="A55" s="91" t="s">
        <v>419</v>
      </c>
      <c r="B55" s="19" t="s">
        <v>420</v>
      </c>
      <c r="C55" s="54">
        <v>0</v>
      </c>
      <c r="D55" s="54">
        <v>4202</v>
      </c>
      <c r="E55" s="54">
        <v>4202</v>
      </c>
      <c r="F55" s="54">
        <v>0</v>
      </c>
      <c r="G55" s="54">
        <v>0</v>
      </c>
      <c r="H55" s="54">
        <v>0</v>
      </c>
      <c r="I55" s="54">
        <v>0</v>
      </c>
      <c r="J55" s="17">
        <f t="shared" si="9"/>
        <v>0</v>
      </c>
      <c r="K55" s="17">
        <f t="shared" si="10"/>
        <v>4202</v>
      </c>
      <c r="L55" s="17">
        <f t="shared" si="10"/>
        <v>4202</v>
      </c>
    </row>
    <row r="56" spans="1:13" ht="12.75" customHeight="1" x14ac:dyDescent="0.3">
      <c r="A56" s="91" t="s">
        <v>88</v>
      </c>
      <c r="B56" s="19" t="s">
        <v>6</v>
      </c>
      <c r="C56" s="54">
        <v>104825</v>
      </c>
      <c r="D56" s="54">
        <v>94642</v>
      </c>
      <c r="E56" s="54">
        <v>0</v>
      </c>
      <c r="F56" s="54"/>
      <c r="G56" s="54"/>
      <c r="H56" s="54">
        <v>0</v>
      </c>
      <c r="I56" s="54">
        <v>0</v>
      </c>
      <c r="J56" s="17">
        <f t="shared" si="9"/>
        <v>104825</v>
      </c>
      <c r="K56" s="17">
        <f t="shared" si="10"/>
        <v>94642</v>
      </c>
      <c r="L56" s="17">
        <f t="shared" si="10"/>
        <v>0</v>
      </c>
    </row>
    <row r="57" spans="1:13" ht="12.75" customHeight="1" x14ac:dyDescent="0.3">
      <c r="A57" s="91" t="s">
        <v>10</v>
      </c>
      <c r="B57" s="19" t="s">
        <v>94</v>
      </c>
      <c r="C57" s="54">
        <f>+C58+C59+C60</f>
        <v>1624797</v>
      </c>
      <c r="D57" s="54">
        <f>+D58+D59+D60</f>
        <v>1052903</v>
      </c>
      <c r="E57" s="54">
        <f>+E58+E59+E60</f>
        <v>821673</v>
      </c>
      <c r="F57" s="54">
        <f>F58+F59+F60</f>
        <v>0</v>
      </c>
      <c r="G57" s="54">
        <f>G58+G59+G60</f>
        <v>0</v>
      </c>
      <c r="H57" s="54">
        <v>0</v>
      </c>
      <c r="I57" s="54">
        <f>I58+I59+I60</f>
        <v>0</v>
      </c>
      <c r="J57" s="17">
        <f t="shared" si="9"/>
        <v>1624797</v>
      </c>
      <c r="K57" s="17">
        <f t="shared" si="10"/>
        <v>1052903</v>
      </c>
      <c r="L57" s="17">
        <f t="shared" si="10"/>
        <v>821673</v>
      </c>
    </row>
    <row r="58" spans="1:13" ht="12.75" customHeight="1" x14ac:dyDescent="0.3">
      <c r="A58" s="91" t="s">
        <v>43</v>
      </c>
      <c r="B58" s="19" t="s">
        <v>7</v>
      </c>
      <c r="C58" s="54">
        <v>1614256</v>
      </c>
      <c r="D58" s="54">
        <v>557804</v>
      </c>
      <c r="E58" s="54">
        <v>438117</v>
      </c>
      <c r="F58" s="54">
        <v>0</v>
      </c>
      <c r="G58" s="54">
        <v>0</v>
      </c>
      <c r="H58" s="54">
        <v>0</v>
      </c>
      <c r="I58" s="54">
        <v>0</v>
      </c>
      <c r="J58" s="17">
        <f t="shared" si="9"/>
        <v>1614256</v>
      </c>
      <c r="K58" s="17">
        <f t="shared" si="10"/>
        <v>557804</v>
      </c>
      <c r="L58" s="17">
        <f t="shared" si="10"/>
        <v>438117</v>
      </c>
    </row>
    <row r="59" spans="1:13" ht="12.75" customHeight="1" x14ac:dyDescent="0.3">
      <c r="A59" s="91" t="s">
        <v>44</v>
      </c>
      <c r="B59" s="19" t="s">
        <v>8</v>
      </c>
      <c r="C59" s="54">
        <v>0</v>
      </c>
      <c r="D59" s="54">
        <v>471951</v>
      </c>
      <c r="E59" s="54">
        <v>360408</v>
      </c>
      <c r="F59" s="54">
        <v>0</v>
      </c>
      <c r="G59" s="54">
        <v>0</v>
      </c>
      <c r="H59" s="54">
        <v>0</v>
      </c>
      <c r="I59" s="54">
        <v>0</v>
      </c>
      <c r="J59" s="17">
        <f t="shared" si="9"/>
        <v>0</v>
      </c>
      <c r="K59" s="17">
        <f t="shared" si="10"/>
        <v>471951</v>
      </c>
      <c r="L59" s="17">
        <f t="shared" si="10"/>
        <v>360408</v>
      </c>
    </row>
    <row r="60" spans="1:13" ht="12.75" customHeight="1" x14ac:dyDescent="0.3">
      <c r="A60" s="91" t="s">
        <v>50</v>
      </c>
      <c r="B60" s="19" t="s">
        <v>95</v>
      </c>
      <c r="C60" s="54">
        <v>10541</v>
      </c>
      <c r="D60" s="54">
        <v>23148</v>
      </c>
      <c r="E60" s="54">
        <v>23148</v>
      </c>
      <c r="F60" s="54">
        <v>0</v>
      </c>
      <c r="G60" s="54">
        <v>0</v>
      </c>
      <c r="H60" s="54">
        <v>0</v>
      </c>
      <c r="I60" s="54">
        <v>0</v>
      </c>
      <c r="J60" s="17">
        <f t="shared" si="9"/>
        <v>10541</v>
      </c>
      <c r="K60" s="17">
        <f t="shared" si="10"/>
        <v>23148</v>
      </c>
      <c r="L60" s="17">
        <f t="shared" si="10"/>
        <v>23148</v>
      </c>
    </row>
    <row r="61" spans="1:13" ht="12.75" customHeight="1" x14ac:dyDescent="0.3">
      <c r="A61" s="91" t="s">
        <v>11</v>
      </c>
      <c r="B61" s="18" t="s">
        <v>96</v>
      </c>
      <c r="C61" s="54">
        <f t="shared" ref="C61:I61" si="11">C47+C57</f>
        <v>2579424</v>
      </c>
      <c r="D61" s="54">
        <f t="shared" si="11"/>
        <v>2362323</v>
      </c>
      <c r="E61" s="54">
        <f t="shared" si="11"/>
        <v>1807408</v>
      </c>
      <c r="F61" s="54">
        <f t="shared" si="11"/>
        <v>70228</v>
      </c>
      <c r="G61" s="54">
        <f t="shared" si="11"/>
        <v>71426</v>
      </c>
      <c r="H61" s="54">
        <f t="shared" si="11"/>
        <v>55363</v>
      </c>
      <c r="I61" s="54">
        <f t="shared" si="11"/>
        <v>0</v>
      </c>
      <c r="J61" s="17">
        <f t="shared" si="9"/>
        <v>2649652</v>
      </c>
      <c r="K61" s="17">
        <f t="shared" si="10"/>
        <v>2433749</v>
      </c>
      <c r="L61" s="17">
        <f t="shared" si="10"/>
        <v>1862771</v>
      </c>
      <c r="M61" s="36"/>
    </row>
    <row r="62" spans="1:13" ht="12.75" customHeight="1" x14ac:dyDescent="0.3">
      <c r="A62" s="34" t="s">
        <v>12</v>
      </c>
      <c r="B62" s="19" t="s">
        <v>97</v>
      </c>
      <c r="C62" s="54">
        <v>0</v>
      </c>
      <c r="D62" s="54">
        <v>393454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17">
        <f t="shared" si="9"/>
        <v>0</v>
      </c>
      <c r="K62" s="17">
        <f t="shared" si="10"/>
        <v>393454</v>
      </c>
      <c r="L62" s="17">
        <f t="shared" si="10"/>
        <v>0</v>
      </c>
    </row>
    <row r="63" spans="1:13" ht="12.75" customHeight="1" x14ac:dyDescent="0.3">
      <c r="A63" s="34" t="s">
        <v>13</v>
      </c>
      <c r="B63" s="19" t="s">
        <v>98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17">
        <f t="shared" si="9"/>
        <v>0</v>
      </c>
      <c r="K63" s="17">
        <f t="shared" si="10"/>
        <v>0</v>
      </c>
      <c r="L63" s="17">
        <f t="shared" si="10"/>
        <v>0</v>
      </c>
    </row>
    <row r="64" spans="1:13" ht="12.75" customHeight="1" x14ac:dyDescent="0.3">
      <c r="A64" s="34" t="s">
        <v>14</v>
      </c>
      <c r="B64" s="19" t="s">
        <v>99</v>
      </c>
      <c r="C64" s="54">
        <v>909213</v>
      </c>
      <c r="D64" s="54">
        <f t="shared" ref="D64:H64" si="12">D65+D67+D66</f>
        <v>935813</v>
      </c>
      <c r="E64" s="54">
        <f t="shared" si="12"/>
        <v>874965</v>
      </c>
      <c r="F64" s="54">
        <f t="shared" si="12"/>
        <v>0</v>
      </c>
      <c r="G64" s="54">
        <f t="shared" si="12"/>
        <v>0</v>
      </c>
      <c r="H64" s="54">
        <f t="shared" si="12"/>
        <v>0</v>
      </c>
      <c r="I64" s="54">
        <v>0</v>
      </c>
      <c r="J64" s="17">
        <f t="shared" si="9"/>
        <v>909213</v>
      </c>
      <c r="K64" s="17">
        <f t="shared" si="10"/>
        <v>935813</v>
      </c>
      <c r="L64" s="17">
        <f t="shared" si="10"/>
        <v>874965</v>
      </c>
    </row>
    <row r="65" spans="1:12" ht="12.75" customHeight="1" x14ac:dyDescent="0.3">
      <c r="A65" s="34"/>
      <c r="B65" s="19" t="s">
        <v>421</v>
      </c>
      <c r="C65" s="54"/>
      <c r="D65" s="54">
        <v>24696</v>
      </c>
      <c r="E65" s="54">
        <v>24696</v>
      </c>
      <c r="F65" s="54">
        <v>0</v>
      </c>
      <c r="G65" s="54">
        <v>0</v>
      </c>
      <c r="H65" s="54">
        <v>0</v>
      </c>
      <c r="I65" s="54">
        <v>0</v>
      </c>
      <c r="J65" s="17"/>
      <c r="K65" s="17">
        <f t="shared" si="10"/>
        <v>24696</v>
      </c>
      <c r="L65" s="17">
        <f t="shared" si="10"/>
        <v>24696</v>
      </c>
    </row>
    <row r="66" spans="1:12" x14ac:dyDescent="0.3">
      <c r="A66" s="34"/>
      <c r="B66" s="19" t="s">
        <v>422</v>
      </c>
      <c r="C66" s="54">
        <v>909213</v>
      </c>
      <c r="D66" s="54">
        <v>911117</v>
      </c>
      <c r="E66" s="54">
        <v>850269</v>
      </c>
      <c r="F66" s="54">
        <v>0</v>
      </c>
      <c r="G66" s="54">
        <v>0</v>
      </c>
      <c r="H66" s="54">
        <v>0</v>
      </c>
      <c r="I66" s="54">
        <v>0</v>
      </c>
      <c r="J66" s="17">
        <f t="shared" si="9"/>
        <v>909213</v>
      </c>
      <c r="K66" s="17">
        <f t="shared" si="10"/>
        <v>911117</v>
      </c>
      <c r="L66" s="17">
        <f t="shared" si="10"/>
        <v>850269</v>
      </c>
    </row>
    <row r="67" spans="1:12" x14ac:dyDescent="0.3">
      <c r="A67" s="251"/>
      <c r="B67" s="19" t="s">
        <v>423</v>
      </c>
      <c r="C67" s="54">
        <v>0</v>
      </c>
      <c r="D67" s="54">
        <v>0</v>
      </c>
      <c r="E67" s="54">
        <v>0</v>
      </c>
      <c r="F67" s="132">
        <v>0</v>
      </c>
      <c r="G67" s="132">
        <v>0</v>
      </c>
      <c r="H67" s="132">
        <v>0</v>
      </c>
      <c r="I67" s="132">
        <v>0</v>
      </c>
      <c r="J67" s="17">
        <f t="shared" si="9"/>
        <v>0</v>
      </c>
      <c r="K67" s="17">
        <f t="shared" si="10"/>
        <v>0</v>
      </c>
      <c r="L67" s="17">
        <f t="shared" si="10"/>
        <v>0</v>
      </c>
    </row>
    <row r="68" spans="1:12" x14ac:dyDescent="0.3">
      <c r="A68" s="34" t="s">
        <v>15</v>
      </c>
      <c r="B68" s="19" t="s">
        <v>101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17">
        <f>C68+F68+I68</f>
        <v>0</v>
      </c>
      <c r="K68" s="17">
        <f t="shared" si="10"/>
        <v>0</v>
      </c>
      <c r="L68" s="17">
        <f t="shared" si="10"/>
        <v>0</v>
      </c>
    </row>
    <row r="69" spans="1:12" ht="30" customHeight="1" x14ac:dyDescent="0.3">
      <c r="A69" s="34" t="s">
        <v>16</v>
      </c>
      <c r="B69" s="18" t="s">
        <v>102</v>
      </c>
      <c r="C69" s="54">
        <f t="shared" ref="C69:H69" si="13">C64</f>
        <v>909213</v>
      </c>
      <c r="D69" s="54">
        <f>D64+D62</f>
        <v>1329267</v>
      </c>
      <c r="E69" s="54">
        <f t="shared" si="13"/>
        <v>874965</v>
      </c>
      <c r="F69" s="54">
        <f t="shared" si="13"/>
        <v>0</v>
      </c>
      <c r="G69" s="54">
        <f t="shared" si="13"/>
        <v>0</v>
      </c>
      <c r="H69" s="54">
        <f t="shared" si="13"/>
        <v>0</v>
      </c>
      <c r="I69" s="54">
        <f>I62+I63+I64+I68</f>
        <v>0</v>
      </c>
      <c r="J69" s="17">
        <f>C69+F69+I69</f>
        <v>909213</v>
      </c>
      <c r="K69" s="17">
        <f t="shared" si="10"/>
        <v>1329267</v>
      </c>
      <c r="L69" s="17">
        <f t="shared" si="10"/>
        <v>874965</v>
      </c>
    </row>
    <row r="70" spans="1:12" x14ac:dyDescent="0.3">
      <c r="A70" s="34" t="s">
        <v>17</v>
      </c>
      <c r="B70" s="18" t="s">
        <v>103</v>
      </c>
      <c r="C70" s="54">
        <f t="shared" ref="C70:I70" si="14">C61+C69</f>
        <v>3488637</v>
      </c>
      <c r="D70" s="54">
        <f t="shared" si="14"/>
        <v>3691590</v>
      </c>
      <c r="E70" s="54">
        <f t="shared" si="14"/>
        <v>2682373</v>
      </c>
      <c r="F70" s="54">
        <f t="shared" si="14"/>
        <v>70228</v>
      </c>
      <c r="G70" s="54">
        <f t="shared" si="14"/>
        <v>71426</v>
      </c>
      <c r="H70" s="54">
        <f t="shared" si="14"/>
        <v>55363</v>
      </c>
      <c r="I70" s="54">
        <f t="shared" si="14"/>
        <v>0</v>
      </c>
      <c r="J70" s="17">
        <f>C70+F70+I70</f>
        <v>3558865</v>
      </c>
      <c r="K70" s="17">
        <f t="shared" si="10"/>
        <v>3763016</v>
      </c>
      <c r="L70" s="17">
        <f t="shared" si="10"/>
        <v>2737736</v>
      </c>
    </row>
    <row r="71" spans="1:12" x14ac:dyDescent="0.3">
      <c r="A71" s="34"/>
      <c r="B71" s="28"/>
      <c r="C71" s="54"/>
      <c r="D71" s="54"/>
      <c r="E71" s="54"/>
      <c r="F71" s="54"/>
      <c r="G71" s="54"/>
      <c r="H71" s="54"/>
      <c r="I71" s="54"/>
      <c r="J71" s="93"/>
      <c r="K71" s="1"/>
      <c r="L71" s="1"/>
    </row>
    <row r="72" spans="1:12" x14ac:dyDescent="0.3">
      <c r="A72" s="34"/>
      <c r="B72" s="24"/>
      <c r="C72" s="17"/>
      <c r="D72" s="17"/>
      <c r="E72" s="17"/>
      <c r="F72" s="17"/>
      <c r="G72" s="17"/>
      <c r="H72" s="17"/>
      <c r="I72" s="17"/>
      <c r="J72" s="93"/>
      <c r="K72" s="85"/>
      <c r="L72" s="1"/>
    </row>
    <row r="73" spans="1:12" x14ac:dyDescent="0.3">
      <c r="A73" s="91"/>
      <c r="B73" s="84"/>
      <c r="C73" s="71"/>
      <c r="D73" s="71"/>
      <c r="E73" s="71"/>
      <c r="F73" s="71"/>
      <c r="G73" s="71"/>
      <c r="H73" s="71"/>
      <c r="I73" s="85"/>
      <c r="J73" s="71"/>
      <c r="K73" s="1"/>
      <c r="L73" s="1"/>
    </row>
  </sheetData>
  <mergeCells count="4">
    <mergeCell ref="C43:G44"/>
    <mergeCell ref="I43:K44"/>
    <mergeCell ref="C2:G3"/>
    <mergeCell ref="I2:K3"/>
  </mergeCells>
  <phoneticPr fontId="3" type="noConversion"/>
  <pageMargins left="0.31496062992125984" right="0.31496062992125984" top="0.19685039370078741" bottom="0.23622047244094491" header="0.23622047244094491" footer="0.23622047244094491"/>
  <pageSetup paperSize="9" scale="7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2:CV176"/>
  <sheetViews>
    <sheetView view="pageBreakPreview" topLeftCell="BP4" zoomScale="85" zoomScaleNormal="80" zoomScaleSheetLayoutView="85" workbookViewId="0">
      <selection activeCell="CE16" sqref="CE16"/>
    </sheetView>
  </sheetViews>
  <sheetFormatPr defaultRowHeight="14.4" x14ac:dyDescent="0.3"/>
  <cols>
    <col min="1" max="1" width="6.6640625" customWidth="1"/>
    <col min="2" max="2" width="37.109375" customWidth="1"/>
    <col min="3" max="12" width="8.6640625" customWidth="1"/>
    <col min="13" max="13" width="7" customWidth="1"/>
    <col min="14" max="14" width="35.44140625" customWidth="1"/>
    <col min="15" max="23" width="8.6640625" customWidth="1"/>
    <col min="24" max="24" width="7.33203125" bestFit="1" customWidth="1"/>
    <col min="25" max="25" width="6.6640625" customWidth="1"/>
    <col min="26" max="26" width="35.6640625" customWidth="1"/>
    <col min="27" max="36" width="8.6640625" customWidth="1"/>
    <col min="37" max="37" width="6.5546875" customWidth="1"/>
    <col min="38" max="38" width="35.44140625" customWidth="1"/>
    <col min="39" max="48" width="8.6640625" customWidth="1"/>
    <col min="49" max="49" width="6.6640625" customWidth="1"/>
    <col min="50" max="50" width="35.88671875" customWidth="1"/>
    <col min="51" max="60" width="8.6640625" customWidth="1"/>
    <col min="61" max="61" width="7" customWidth="1"/>
    <col min="62" max="62" width="35.33203125" customWidth="1"/>
    <col min="63" max="72" width="8.6640625" customWidth="1"/>
    <col min="73" max="73" width="6.6640625" customWidth="1"/>
    <col min="74" max="74" width="35.88671875" customWidth="1"/>
    <col min="75" max="84" width="8.6640625" customWidth="1"/>
    <col min="86" max="86" width="39.88671875" customWidth="1"/>
    <col min="87" max="87" width="8.44140625" bestFit="1" customWidth="1"/>
    <col min="88" max="89" width="8.33203125" bestFit="1" customWidth="1"/>
    <col min="90" max="90" width="10.5546875" customWidth="1"/>
    <col min="91" max="91" width="10" customWidth="1"/>
    <col min="92" max="92" width="9.33203125" bestFit="1" customWidth="1"/>
    <col min="93" max="93" width="10.33203125" customWidth="1"/>
    <col min="94" max="96" width="9.33203125" bestFit="1" customWidth="1"/>
  </cols>
  <sheetData>
    <row r="2" spans="1:96" ht="15" customHeight="1" x14ac:dyDescent="0.3">
      <c r="A2" s="342" t="s">
        <v>431</v>
      </c>
      <c r="B2" s="343"/>
      <c r="C2" s="344" t="s">
        <v>491</v>
      </c>
      <c r="D2" s="345"/>
      <c r="E2" s="345"/>
      <c r="F2" s="345"/>
      <c r="G2" s="345"/>
      <c r="H2" s="157"/>
      <c r="I2" s="326" t="s">
        <v>567</v>
      </c>
      <c r="J2" s="332"/>
      <c r="K2" s="332"/>
      <c r="L2" s="327"/>
      <c r="M2" s="342" t="s">
        <v>431</v>
      </c>
      <c r="N2" s="343"/>
      <c r="O2" s="344" t="s">
        <v>492</v>
      </c>
      <c r="P2" s="345"/>
      <c r="Q2" s="345"/>
      <c r="R2" s="345"/>
      <c r="S2" s="345"/>
      <c r="T2" s="157"/>
      <c r="U2" s="326" t="s">
        <v>568</v>
      </c>
      <c r="V2" s="332"/>
      <c r="W2" s="332"/>
      <c r="X2" s="327"/>
      <c r="Y2" s="342" t="s">
        <v>431</v>
      </c>
      <c r="Z2" s="343"/>
      <c r="AA2" s="344" t="s">
        <v>493</v>
      </c>
      <c r="AB2" s="345"/>
      <c r="AC2" s="345"/>
      <c r="AD2" s="345"/>
      <c r="AE2" s="345"/>
      <c r="AF2" s="157"/>
      <c r="AG2" s="326" t="s">
        <v>432</v>
      </c>
      <c r="AH2" s="332"/>
      <c r="AI2" s="332"/>
      <c r="AJ2" s="327"/>
      <c r="AK2" s="342" t="s">
        <v>431</v>
      </c>
      <c r="AL2" s="343"/>
      <c r="AM2" s="344" t="s">
        <v>494</v>
      </c>
      <c r="AN2" s="345"/>
      <c r="AO2" s="345"/>
      <c r="AP2" s="345"/>
      <c r="AQ2" s="345"/>
      <c r="AR2" s="157"/>
      <c r="AS2" s="326" t="s">
        <v>569</v>
      </c>
      <c r="AT2" s="332"/>
      <c r="AU2" s="332"/>
      <c r="AV2" s="327"/>
      <c r="AW2" s="342" t="s">
        <v>429</v>
      </c>
      <c r="AX2" s="343"/>
      <c r="AY2" s="344" t="s">
        <v>495</v>
      </c>
      <c r="AZ2" s="345"/>
      <c r="BA2" s="345"/>
      <c r="BB2" s="345"/>
      <c r="BC2" s="345"/>
      <c r="BD2" s="157"/>
      <c r="BE2" s="326" t="s">
        <v>570</v>
      </c>
      <c r="BF2" s="332"/>
      <c r="BG2" s="332"/>
      <c r="BH2" s="327"/>
      <c r="BI2" s="342" t="s">
        <v>429</v>
      </c>
      <c r="BJ2" s="343"/>
      <c r="BK2" s="344" t="s">
        <v>496</v>
      </c>
      <c r="BL2" s="345"/>
      <c r="BM2" s="345"/>
      <c r="BN2" s="345"/>
      <c r="BO2" s="345"/>
      <c r="BP2" s="157"/>
      <c r="BQ2" s="326" t="s">
        <v>571</v>
      </c>
      <c r="BR2" s="332"/>
      <c r="BS2" s="332"/>
      <c r="BT2" s="327"/>
      <c r="BU2" s="342" t="s">
        <v>431</v>
      </c>
      <c r="BV2" s="343"/>
      <c r="BW2" s="344" t="s">
        <v>497</v>
      </c>
      <c r="BX2" s="345"/>
      <c r="BY2" s="345"/>
      <c r="BZ2" s="345"/>
      <c r="CA2" s="345"/>
      <c r="CB2" s="157"/>
      <c r="CC2" s="326" t="s">
        <v>572</v>
      </c>
      <c r="CD2" s="332"/>
      <c r="CE2" s="332"/>
      <c r="CF2" s="327"/>
    </row>
    <row r="3" spans="1:96" s="8" customFormat="1" ht="15" customHeight="1" x14ac:dyDescent="0.3">
      <c r="A3" s="343"/>
      <c r="B3" s="343"/>
      <c r="C3" s="345"/>
      <c r="D3" s="345"/>
      <c r="E3" s="345"/>
      <c r="F3" s="345"/>
      <c r="G3" s="345"/>
      <c r="H3" s="157"/>
      <c r="I3" s="332"/>
      <c r="J3" s="332"/>
      <c r="K3" s="332"/>
      <c r="L3" s="327"/>
      <c r="M3" s="343"/>
      <c r="N3" s="343"/>
      <c r="O3" s="345"/>
      <c r="P3" s="345"/>
      <c r="Q3" s="345"/>
      <c r="R3" s="345"/>
      <c r="S3" s="345"/>
      <c r="T3" s="157"/>
      <c r="U3" s="332"/>
      <c r="V3" s="332"/>
      <c r="W3" s="332"/>
      <c r="X3" s="327"/>
      <c r="Y3" s="343"/>
      <c r="Z3" s="343"/>
      <c r="AA3" s="345"/>
      <c r="AB3" s="345"/>
      <c r="AC3" s="345"/>
      <c r="AD3" s="345"/>
      <c r="AE3" s="345"/>
      <c r="AF3" s="157"/>
      <c r="AG3" s="332"/>
      <c r="AH3" s="332"/>
      <c r="AI3" s="332"/>
      <c r="AJ3" s="327"/>
      <c r="AK3" s="343"/>
      <c r="AL3" s="343"/>
      <c r="AM3" s="345"/>
      <c r="AN3" s="345"/>
      <c r="AO3" s="345"/>
      <c r="AP3" s="345"/>
      <c r="AQ3" s="345"/>
      <c r="AR3" s="157"/>
      <c r="AS3" s="332"/>
      <c r="AT3" s="332"/>
      <c r="AU3" s="332"/>
      <c r="AV3" s="327"/>
      <c r="AW3" s="343"/>
      <c r="AX3" s="343"/>
      <c r="AY3" s="345"/>
      <c r="AZ3" s="345"/>
      <c r="BA3" s="345"/>
      <c r="BB3" s="345"/>
      <c r="BC3" s="345"/>
      <c r="BD3" s="157"/>
      <c r="BE3" s="332"/>
      <c r="BF3" s="332"/>
      <c r="BG3" s="332"/>
      <c r="BH3" s="327"/>
      <c r="BI3" s="343"/>
      <c r="BJ3" s="343"/>
      <c r="BK3" s="345"/>
      <c r="BL3" s="345"/>
      <c r="BM3" s="345"/>
      <c r="BN3" s="345"/>
      <c r="BO3" s="345"/>
      <c r="BP3" s="157"/>
      <c r="BQ3" s="332"/>
      <c r="BR3" s="332"/>
      <c r="BS3" s="332"/>
      <c r="BT3" s="327"/>
      <c r="BU3" s="343"/>
      <c r="BV3" s="343"/>
      <c r="BW3" s="345"/>
      <c r="BX3" s="345"/>
      <c r="BY3" s="345"/>
      <c r="BZ3" s="345"/>
      <c r="CA3" s="345"/>
      <c r="CB3" s="157"/>
      <c r="CC3" s="332"/>
      <c r="CD3" s="332"/>
      <c r="CE3" s="332"/>
      <c r="CF3" s="327"/>
      <c r="CG3" s="350"/>
      <c r="CH3" s="351"/>
      <c r="CI3" s="351"/>
      <c r="CJ3" s="351"/>
      <c r="CK3" s="351"/>
      <c r="CL3" s="351"/>
      <c r="CM3" s="348"/>
      <c r="CN3" s="349"/>
      <c r="CO3" s="349"/>
    </row>
    <row r="4" spans="1:96" ht="21" customHeight="1" x14ac:dyDescent="0.3">
      <c r="A4" s="343"/>
      <c r="B4" s="343"/>
      <c r="C4" s="345"/>
      <c r="D4" s="345"/>
      <c r="E4" s="345"/>
      <c r="F4" s="345"/>
      <c r="G4" s="345"/>
      <c r="H4" s="157"/>
      <c r="I4" s="332"/>
      <c r="J4" s="332"/>
      <c r="K4" s="332"/>
      <c r="L4" s="327"/>
      <c r="M4" s="343"/>
      <c r="N4" s="343"/>
      <c r="O4" s="345"/>
      <c r="P4" s="345"/>
      <c r="Q4" s="345"/>
      <c r="R4" s="345"/>
      <c r="S4" s="345"/>
      <c r="T4" s="157"/>
      <c r="U4" s="332"/>
      <c r="V4" s="332"/>
      <c r="W4" s="332"/>
      <c r="X4" s="327"/>
      <c r="Y4" s="343"/>
      <c r="Z4" s="343"/>
      <c r="AA4" s="345"/>
      <c r="AB4" s="345"/>
      <c r="AC4" s="345"/>
      <c r="AD4" s="345"/>
      <c r="AE4" s="345"/>
      <c r="AF4" s="157"/>
      <c r="AG4" s="332"/>
      <c r="AH4" s="332"/>
      <c r="AI4" s="332"/>
      <c r="AJ4" s="327"/>
      <c r="AK4" s="343"/>
      <c r="AL4" s="343"/>
      <c r="AM4" s="345"/>
      <c r="AN4" s="345"/>
      <c r="AO4" s="345"/>
      <c r="AP4" s="345"/>
      <c r="AQ4" s="345"/>
      <c r="AR4" s="157"/>
      <c r="AS4" s="332"/>
      <c r="AT4" s="332"/>
      <c r="AU4" s="332"/>
      <c r="AV4" s="327"/>
      <c r="AW4" s="343"/>
      <c r="AX4" s="343"/>
      <c r="AY4" s="345"/>
      <c r="AZ4" s="345"/>
      <c r="BA4" s="345"/>
      <c r="BB4" s="345"/>
      <c r="BC4" s="345"/>
      <c r="BD4" s="157"/>
      <c r="BE4" s="332"/>
      <c r="BF4" s="332"/>
      <c r="BG4" s="332"/>
      <c r="BH4" s="327"/>
      <c r="BI4" s="343"/>
      <c r="BJ4" s="343"/>
      <c r="BK4" s="345"/>
      <c r="BL4" s="345"/>
      <c r="BM4" s="345"/>
      <c r="BN4" s="345"/>
      <c r="BO4" s="345"/>
      <c r="BP4" s="157"/>
      <c r="BQ4" s="332"/>
      <c r="BR4" s="332"/>
      <c r="BS4" s="332"/>
      <c r="BT4" s="327"/>
      <c r="BU4" s="343"/>
      <c r="BV4" s="343"/>
      <c r="BW4" s="345"/>
      <c r="BX4" s="345"/>
      <c r="BY4" s="345"/>
      <c r="BZ4" s="345"/>
      <c r="CA4" s="345"/>
      <c r="CB4" s="157"/>
      <c r="CC4" s="332"/>
      <c r="CD4" s="332"/>
      <c r="CE4" s="332"/>
      <c r="CF4" s="327"/>
      <c r="CG4" s="338"/>
      <c r="CH4" s="339"/>
      <c r="CI4" s="339"/>
      <c r="CJ4" s="339"/>
      <c r="CK4" s="339"/>
      <c r="CL4" s="339"/>
      <c r="CM4" s="349"/>
      <c r="CN4" s="349"/>
      <c r="CO4" s="349"/>
    </row>
    <row r="5" spans="1:96" ht="32.25" customHeight="1" x14ac:dyDescent="0.3">
      <c r="A5" s="67"/>
      <c r="B5" s="88" t="s">
        <v>35</v>
      </c>
      <c r="C5" s="89"/>
      <c r="D5" s="89"/>
      <c r="E5" s="89"/>
      <c r="F5" s="14"/>
      <c r="G5" s="14"/>
      <c r="H5" s="14"/>
      <c r="I5" s="333"/>
      <c r="J5" s="334"/>
      <c r="K5" s="337" t="s">
        <v>105</v>
      </c>
      <c r="L5" s="334"/>
      <c r="M5" s="67"/>
      <c r="N5" s="88" t="s">
        <v>35</v>
      </c>
      <c r="O5" s="89"/>
      <c r="P5" s="89"/>
      <c r="Q5" s="89"/>
      <c r="R5" s="14"/>
      <c r="S5" s="14"/>
      <c r="T5" s="14"/>
      <c r="U5" s="333"/>
      <c r="V5" s="334"/>
      <c r="W5" s="337" t="s">
        <v>105</v>
      </c>
      <c r="X5" s="334"/>
      <c r="Y5" s="67"/>
      <c r="Z5" s="88" t="s">
        <v>35</v>
      </c>
      <c r="AA5" s="89"/>
      <c r="AB5" s="89"/>
      <c r="AC5" s="89"/>
      <c r="AD5" s="14"/>
      <c r="AE5" s="14"/>
      <c r="AF5" s="14"/>
      <c r="AG5" s="333"/>
      <c r="AH5" s="334"/>
      <c r="AI5" s="337" t="s">
        <v>105</v>
      </c>
      <c r="AJ5" s="334"/>
      <c r="AK5" s="67"/>
      <c r="AL5" s="88" t="s">
        <v>35</v>
      </c>
      <c r="AM5" s="89"/>
      <c r="AN5" s="89"/>
      <c r="AO5" s="89"/>
      <c r="AP5" s="14"/>
      <c r="AQ5" s="14"/>
      <c r="AR5" s="14"/>
      <c r="AS5" s="333"/>
      <c r="AT5" s="334"/>
      <c r="AU5" s="337" t="s">
        <v>105</v>
      </c>
      <c r="AV5" s="334"/>
      <c r="AW5" s="67"/>
      <c r="AX5" s="88" t="s">
        <v>35</v>
      </c>
      <c r="AY5" s="89"/>
      <c r="AZ5" s="89"/>
      <c r="BA5" s="89"/>
      <c r="BB5" s="14"/>
      <c r="BC5" s="14"/>
      <c r="BD5" s="14"/>
      <c r="BE5" s="333"/>
      <c r="BF5" s="334"/>
      <c r="BG5" s="337" t="s">
        <v>105</v>
      </c>
      <c r="BH5" s="334"/>
      <c r="BI5" s="67"/>
      <c r="BJ5" s="88" t="s">
        <v>35</v>
      </c>
      <c r="BK5" s="89"/>
      <c r="BL5" s="89"/>
      <c r="BM5" s="89"/>
      <c r="BN5" s="14"/>
      <c r="BO5" s="14"/>
      <c r="BP5" s="14"/>
      <c r="BQ5" s="333"/>
      <c r="BR5" s="334"/>
      <c r="BS5" s="337" t="s">
        <v>105</v>
      </c>
      <c r="BT5" s="334"/>
      <c r="BU5" s="67"/>
      <c r="BV5" s="88" t="s">
        <v>35</v>
      </c>
      <c r="BW5" s="89"/>
      <c r="BX5" s="89"/>
      <c r="BY5" s="89"/>
      <c r="BZ5" s="14"/>
      <c r="CA5" s="14"/>
      <c r="CB5" s="14"/>
      <c r="CC5" s="333"/>
      <c r="CD5" s="334"/>
      <c r="CE5" s="333" t="s">
        <v>30</v>
      </c>
      <c r="CF5" s="334"/>
      <c r="CG5" s="26"/>
      <c r="CH5" s="41"/>
      <c r="CI5" s="41"/>
      <c r="CJ5" s="41"/>
      <c r="CK5" s="41"/>
      <c r="CL5" s="42"/>
      <c r="CM5" s="40"/>
      <c r="CN5" s="40"/>
      <c r="CO5" s="42"/>
      <c r="CP5" s="7"/>
      <c r="CQ5" s="7"/>
      <c r="CR5" s="7"/>
    </row>
    <row r="6" spans="1:96" s="81" customFormat="1" ht="50.1" customHeight="1" x14ac:dyDescent="0.3">
      <c r="A6" s="118" t="s">
        <v>28</v>
      </c>
      <c r="B6" s="119" t="s">
        <v>29</v>
      </c>
      <c r="C6" s="119" t="s">
        <v>477</v>
      </c>
      <c r="D6" s="119" t="s">
        <v>478</v>
      </c>
      <c r="E6" s="119" t="s">
        <v>479</v>
      </c>
      <c r="F6" s="119" t="s">
        <v>480</v>
      </c>
      <c r="G6" s="119" t="s">
        <v>481</v>
      </c>
      <c r="H6" s="119" t="s">
        <v>482</v>
      </c>
      <c r="I6" s="119" t="s">
        <v>483</v>
      </c>
      <c r="J6" s="119" t="s">
        <v>484</v>
      </c>
      <c r="K6" s="119" t="s">
        <v>485</v>
      </c>
      <c r="L6" s="119" t="s">
        <v>486</v>
      </c>
      <c r="M6" s="118" t="s">
        <v>28</v>
      </c>
      <c r="N6" s="119" t="s">
        <v>29</v>
      </c>
      <c r="O6" s="119" t="s">
        <v>477</v>
      </c>
      <c r="P6" s="119" t="s">
        <v>478</v>
      </c>
      <c r="Q6" s="119" t="s">
        <v>479</v>
      </c>
      <c r="R6" s="119" t="s">
        <v>480</v>
      </c>
      <c r="S6" s="119" t="s">
        <v>481</v>
      </c>
      <c r="T6" s="119" t="s">
        <v>482</v>
      </c>
      <c r="U6" s="119" t="s">
        <v>483</v>
      </c>
      <c r="V6" s="119" t="s">
        <v>484</v>
      </c>
      <c r="W6" s="119" t="s">
        <v>485</v>
      </c>
      <c r="X6" s="119" t="s">
        <v>486</v>
      </c>
      <c r="Y6" s="118" t="s">
        <v>28</v>
      </c>
      <c r="Z6" s="119" t="s">
        <v>29</v>
      </c>
      <c r="AA6" s="119" t="s">
        <v>477</v>
      </c>
      <c r="AB6" s="119" t="s">
        <v>478</v>
      </c>
      <c r="AC6" s="119" t="s">
        <v>479</v>
      </c>
      <c r="AD6" s="119" t="s">
        <v>480</v>
      </c>
      <c r="AE6" s="119" t="s">
        <v>481</v>
      </c>
      <c r="AF6" s="119" t="s">
        <v>482</v>
      </c>
      <c r="AG6" s="119" t="s">
        <v>483</v>
      </c>
      <c r="AH6" s="119" t="s">
        <v>484</v>
      </c>
      <c r="AI6" s="119" t="s">
        <v>485</v>
      </c>
      <c r="AJ6" s="119" t="s">
        <v>486</v>
      </c>
      <c r="AK6" s="118" t="s">
        <v>28</v>
      </c>
      <c r="AL6" s="119" t="s">
        <v>29</v>
      </c>
      <c r="AM6" s="119" t="s">
        <v>477</v>
      </c>
      <c r="AN6" s="119" t="s">
        <v>478</v>
      </c>
      <c r="AO6" s="119" t="s">
        <v>479</v>
      </c>
      <c r="AP6" s="119" t="s">
        <v>480</v>
      </c>
      <c r="AQ6" s="119" t="s">
        <v>481</v>
      </c>
      <c r="AR6" s="119" t="s">
        <v>482</v>
      </c>
      <c r="AS6" s="119" t="s">
        <v>483</v>
      </c>
      <c r="AT6" s="119" t="s">
        <v>484</v>
      </c>
      <c r="AU6" s="119" t="s">
        <v>485</v>
      </c>
      <c r="AV6" s="119" t="s">
        <v>486</v>
      </c>
      <c r="AW6" s="118" t="s">
        <v>28</v>
      </c>
      <c r="AX6" s="119" t="s">
        <v>29</v>
      </c>
      <c r="AY6" s="119" t="s">
        <v>477</v>
      </c>
      <c r="AZ6" s="119" t="s">
        <v>478</v>
      </c>
      <c r="BA6" s="119" t="s">
        <v>479</v>
      </c>
      <c r="BB6" s="119" t="s">
        <v>480</v>
      </c>
      <c r="BC6" s="119" t="s">
        <v>481</v>
      </c>
      <c r="BD6" s="119" t="s">
        <v>482</v>
      </c>
      <c r="BE6" s="119" t="s">
        <v>483</v>
      </c>
      <c r="BF6" s="119" t="s">
        <v>484</v>
      </c>
      <c r="BG6" s="119" t="s">
        <v>485</v>
      </c>
      <c r="BH6" s="119" t="s">
        <v>486</v>
      </c>
      <c r="BI6" s="118" t="s">
        <v>28</v>
      </c>
      <c r="BJ6" s="119" t="s">
        <v>29</v>
      </c>
      <c r="BK6" s="119" t="s">
        <v>477</v>
      </c>
      <c r="BL6" s="119" t="s">
        <v>478</v>
      </c>
      <c r="BM6" s="119" t="s">
        <v>479</v>
      </c>
      <c r="BN6" s="119" t="s">
        <v>480</v>
      </c>
      <c r="BO6" s="119" t="s">
        <v>481</v>
      </c>
      <c r="BP6" s="119" t="s">
        <v>482</v>
      </c>
      <c r="BQ6" s="119" t="s">
        <v>483</v>
      </c>
      <c r="BR6" s="119" t="s">
        <v>484</v>
      </c>
      <c r="BS6" s="119" t="s">
        <v>485</v>
      </c>
      <c r="BT6" s="119" t="s">
        <v>486</v>
      </c>
      <c r="BU6" s="118" t="s">
        <v>28</v>
      </c>
      <c r="BV6" s="119" t="s">
        <v>29</v>
      </c>
      <c r="BW6" s="119" t="s">
        <v>477</v>
      </c>
      <c r="BX6" s="119" t="s">
        <v>478</v>
      </c>
      <c r="BY6" s="119" t="s">
        <v>479</v>
      </c>
      <c r="BZ6" s="119" t="s">
        <v>480</v>
      </c>
      <c r="CA6" s="119" t="s">
        <v>481</v>
      </c>
      <c r="CB6" s="119" t="s">
        <v>482</v>
      </c>
      <c r="CC6" s="119" t="s">
        <v>483</v>
      </c>
      <c r="CD6" s="119" t="s">
        <v>484</v>
      </c>
      <c r="CE6" s="119" t="s">
        <v>485</v>
      </c>
      <c r="CF6" s="119" t="s">
        <v>486</v>
      </c>
      <c r="CG6" s="118" t="s">
        <v>28</v>
      </c>
      <c r="CH6" s="119" t="s">
        <v>29</v>
      </c>
      <c r="CI6" s="119" t="s">
        <v>477</v>
      </c>
      <c r="CJ6" s="119" t="s">
        <v>478</v>
      </c>
      <c r="CK6" s="119" t="s">
        <v>479</v>
      </c>
      <c r="CL6" s="119" t="s">
        <v>480</v>
      </c>
      <c r="CM6" s="119" t="s">
        <v>481</v>
      </c>
      <c r="CN6" s="119" t="s">
        <v>482</v>
      </c>
      <c r="CO6" s="119" t="s">
        <v>483</v>
      </c>
      <c r="CP6" s="119" t="s">
        <v>484</v>
      </c>
      <c r="CQ6" s="119" t="s">
        <v>485</v>
      </c>
      <c r="CR6" s="119" t="s">
        <v>486</v>
      </c>
    </row>
    <row r="7" spans="1:96" ht="15" customHeight="1" x14ac:dyDescent="0.3">
      <c r="A7" s="34" t="s">
        <v>9</v>
      </c>
      <c r="B7" s="19" t="s">
        <v>60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17">
        <f>C7+F7+I7</f>
        <v>0</v>
      </c>
      <c r="K7" s="17">
        <f>D7+G7</f>
        <v>0</v>
      </c>
      <c r="L7" s="17">
        <f>E7+H7</f>
        <v>0</v>
      </c>
      <c r="M7" s="34" t="s">
        <v>9</v>
      </c>
      <c r="N7" s="19" t="s">
        <v>60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17">
        <f>O7+R7+U7</f>
        <v>0</v>
      </c>
      <c r="W7" s="17">
        <f>P7+S7</f>
        <v>0</v>
      </c>
      <c r="X7" s="17">
        <f>Q7</f>
        <v>0</v>
      </c>
      <c r="Y7" s="34" t="s">
        <v>9</v>
      </c>
      <c r="Z7" s="19" t="s">
        <v>60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17">
        <f>AA7+AD7+AG7</f>
        <v>0</v>
      </c>
      <c r="AI7" s="17">
        <f>AB7+AE7</f>
        <v>0</v>
      </c>
      <c r="AJ7" s="17">
        <f>AC7</f>
        <v>0</v>
      </c>
      <c r="AK7" s="34" t="s">
        <v>9</v>
      </c>
      <c r="AL7" s="19" t="s">
        <v>60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17">
        <f>AM7+AP7+AS7</f>
        <v>0</v>
      </c>
      <c r="AU7" s="17">
        <f>AN7+AQ7</f>
        <v>0</v>
      </c>
      <c r="AV7" s="17">
        <f>AO7</f>
        <v>0</v>
      </c>
      <c r="AW7" s="34" t="s">
        <v>9</v>
      </c>
      <c r="AX7" s="19" t="s">
        <v>60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17">
        <f>AY7+BB7+BE7</f>
        <v>0</v>
      </c>
      <c r="BG7" s="17">
        <f>AZ7+BC7</f>
        <v>0</v>
      </c>
      <c r="BH7" s="17">
        <f>BA7+BD7</f>
        <v>0</v>
      </c>
      <c r="BI7" s="34" t="s">
        <v>9</v>
      </c>
      <c r="BJ7" s="19" t="s">
        <v>60</v>
      </c>
      <c r="BK7" s="54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17">
        <v>0</v>
      </c>
      <c r="BR7" s="17">
        <f>BK7+BN7+BQ7</f>
        <v>0</v>
      </c>
      <c r="BS7" s="17">
        <f>BL7+BO7</f>
        <v>0</v>
      </c>
      <c r="BT7" s="17">
        <f>BM7</f>
        <v>0</v>
      </c>
      <c r="BU7" s="34" t="s">
        <v>9</v>
      </c>
      <c r="BV7" s="19" t="s">
        <v>60</v>
      </c>
      <c r="BW7" s="54">
        <v>0</v>
      </c>
      <c r="BX7" s="54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122">
        <f>BW7+BZ7+CC7</f>
        <v>0</v>
      </c>
      <c r="CE7" s="17">
        <f>BX7+CA7</f>
        <v>0</v>
      </c>
      <c r="CF7" s="17">
        <f>BY7</f>
        <v>0</v>
      </c>
      <c r="CG7" s="34" t="s">
        <v>9</v>
      </c>
      <c r="CH7" s="19" t="s">
        <v>60</v>
      </c>
      <c r="CI7" s="85">
        <f>+C7+O7+AA7+AM7+AY7+BK7+BW7</f>
        <v>0</v>
      </c>
      <c r="CJ7" s="85">
        <f t="shared" ref="CJ7:CR7" si="0">+D7+P7+AB7+AN7+AZ7+BL7+BX7</f>
        <v>0</v>
      </c>
      <c r="CK7" s="85">
        <f t="shared" si="0"/>
        <v>0</v>
      </c>
      <c r="CL7" s="85">
        <f t="shared" si="0"/>
        <v>0</v>
      </c>
      <c r="CM7" s="85">
        <f t="shared" si="0"/>
        <v>0</v>
      </c>
      <c r="CN7" s="85">
        <f t="shared" si="0"/>
        <v>0</v>
      </c>
      <c r="CO7" s="85">
        <f t="shared" si="0"/>
        <v>0</v>
      </c>
      <c r="CP7" s="85">
        <f t="shared" si="0"/>
        <v>0</v>
      </c>
      <c r="CQ7" s="85">
        <f t="shared" si="0"/>
        <v>0</v>
      </c>
      <c r="CR7" s="85">
        <f t="shared" si="0"/>
        <v>0</v>
      </c>
    </row>
    <row r="8" spans="1:96" ht="14.25" customHeight="1" x14ac:dyDescent="0.3">
      <c r="A8" s="34" t="s">
        <v>10</v>
      </c>
      <c r="B8" s="19" t="s">
        <v>367</v>
      </c>
      <c r="C8" s="54">
        <v>1955</v>
      </c>
      <c r="D8" s="54">
        <v>8919</v>
      </c>
      <c r="E8" s="54">
        <v>5663</v>
      </c>
      <c r="F8" s="54">
        <v>0</v>
      </c>
      <c r="G8" s="54">
        <v>0</v>
      </c>
      <c r="H8" s="54">
        <v>0</v>
      </c>
      <c r="I8" s="54">
        <v>0</v>
      </c>
      <c r="J8" s="17">
        <f t="shared" ref="J8:J25" si="1">C8+F8+I8</f>
        <v>1955</v>
      </c>
      <c r="K8" s="17">
        <f t="shared" ref="K8:K25" si="2">D8+G8</f>
        <v>8919</v>
      </c>
      <c r="L8" s="17">
        <f t="shared" ref="L8:L25" si="3">E8+H8</f>
        <v>5663</v>
      </c>
      <c r="M8" s="34" t="s">
        <v>10</v>
      </c>
      <c r="N8" s="19" t="s">
        <v>368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17">
        <f t="shared" ref="V8:V25" si="4">O8+R8+U8</f>
        <v>0</v>
      </c>
      <c r="W8" s="17">
        <f t="shared" ref="W8:W25" si="5">P8+S8</f>
        <v>0</v>
      </c>
      <c r="X8" s="17">
        <f t="shared" ref="X8:X25" si="6">Q8</f>
        <v>0</v>
      </c>
      <c r="Y8" s="34" t="s">
        <v>10</v>
      </c>
      <c r="Z8" s="19" t="s">
        <v>368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17">
        <f t="shared" ref="AH8:AH25" si="7">AA8+AD8+AG8</f>
        <v>0</v>
      </c>
      <c r="AI8" s="17">
        <f t="shared" ref="AI8:AI25" si="8">AB8+AE8</f>
        <v>0</v>
      </c>
      <c r="AJ8" s="17">
        <f t="shared" ref="AJ8:AJ25" si="9">AC8</f>
        <v>0</v>
      </c>
      <c r="AK8" s="34" t="s">
        <v>10</v>
      </c>
      <c r="AL8" s="19" t="s">
        <v>368</v>
      </c>
      <c r="AM8" s="54">
        <v>0</v>
      </c>
      <c r="AN8" s="54">
        <v>0</v>
      </c>
      <c r="AO8" s="54">
        <v>0</v>
      </c>
      <c r="AP8" s="54">
        <v>0</v>
      </c>
      <c r="AQ8" s="54">
        <v>0</v>
      </c>
      <c r="AR8" s="54">
        <v>0</v>
      </c>
      <c r="AS8" s="54">
        <v>0</v>
      </c>
      <c r="AT8" s="17">
        <f t="shared" ref="AT8:AT25" si="10">AM8+AP8+AS8</f>
        <v>0</v>
      </c>
      <c r="AU8" s="17">
        <f t="shared" ref="AU8:AU25" si="11">AN8+AQ8</f>
        <v>0</v>
      </c>
      <c r="AV8" s="17">
        <f t="shared" ref="AV8:AV25" si="12">AO8</f>
        <v>0</v>
      </c>
      <c r="AW8" s="34" t="s">
        <v>10</v>
      </c>
      <c r="AX8" s="19" t="s">
        <v>368</v>
      </c>
      <c r="AY8" s="54">
        <v>0</v>
      </c>
      <c r="AZ8" s="54">
        <v>0</v>
      </c>
      <c r="BA8" s="54">
        <v>0</v>
      </c>
      <c r="BB8" s="54">
        <v>0</v>
      </c>
      <c r="BC8" s="54">
        <v>0</v>
      </c>
      <c r="BD8" s="54">
        <v>0</v>
      </c>
      <c r="BE8" s="54">
        <v>0</v>
      </c>
      <c r="BF8" s="17">
        <f t="shared" ref="BF8:BF25" si="13">AY8+BB8+BE8</f>
        <v>0</v>
      </c>
      <c r="BG8" s="17">
        <f t="shared" ref="BG8:BG25" si="14">AZ8+BC8</f>
        <v>0</v>
      </c>
      <c r="BH8" s="17">
        <f t="shared" ref="BH8:BH25" si="15">BA8+BD8</f>
        <v>0</v>
      </c>
      <c r="BI8" s="34" t="s">
        <v>10</v>
      </c>
      <c r="BJ8" s="19" t="s">
        <v>368</v>
      </c>
      <c r="BK8" s="54">
        <v>0</v>
      </c>
      <c r="BL8" s="54">
        <v>8470</v>
      </c>
      <c r="BM8" s="54">
        <v>8470</v>
      </c>
      <c r="BN8" s="54">
        <v>0</v>
      </c>
      <c r="BO8" s="54">
        <v>0</v>
      </c>
      <c r="BP8" s="54">
        <v>0</v>
      </c>
      <c r="BQ8" s="54">
        <v>0</v>
      </c>
      <c r="BR8" s="17">
        <f t="shared" ref="BR8:BR25" si="16">BK8+BN8+BQ8</f>
        <v>0</v>
      </c>
      <c r="BS8" s="17">
        <f t="shared" ref="BS8:BS25" si="17">BL8+BO8</f>
        <v>8470</v>
      </c>
      <c r="BT8" s="17">
        <f t="shared" ref="BT8:BT25" si="18">BM8</f>
        <v>8470</v>
      </c>
      <c r="BU8" s="34" t="s">
        <v>10</v>
      </c>
      <c r="BV8" s="19" t="s">
        <v>368</v>
      </c>
      <c r="BW8" s="54">
        <v>0</v>
      </c>
      <c r="BX8" s="54">
        <v>30</v>
      </c>
      <c r="BY8" s="54">
        <v>30</v>
      </c>
      <c r="BZ8" s="54">
        <v>0</v>
      </c>
      <c r="CA8" s="54">
        <v>0</v>
      </c>
      <c r="CB8" s="54">
        <v>0</v>
      </c>
      <c r="CC8" s="54">
        <v>0</v>
      </c>
      <c r="CD8" s="122">
        <f t="shared" ref="CD8:CD25" si="19">BW8+BZ8+CC8</f>
        <v>0</v>
      </c>
      <c r="CE8" s="17">
        <f t="shared" ref="CE8:CE25" si="20">BX8+CA8</f>
        <v>30</v>
      </c>
      <c r="CF8" s="17">
        <f t="shared" ref="CF8:CF25" si="21">BY8</f>
        <v>30</v>
      </c>
      <c r="CG8" s="34" t="s">
        <v>10</v>
      </c>
      <c r="CH8" s="19" t="s">
        <v>367</v>
      </c>
      <c r="CI8" s="85">
        <f t="shared" ref="CI8:CI46" si="22">+C8+O8+AA8+AM8+AY8+BK8+BW8</f>
        <v>1955</v>
      </c>
      <c r="CJ8" s="85">
        <f t="shared" ref="CJ8:CJ46" si="23">+D8+P8+AB8+AN8+AZ8+BL8+BX8</f>
        <v>17419</v>
      </c>
      <c r="CK8" s="85">
        <f t="shared" ref="CK8:CK46" si="24">+E8+Q8+AC8+AO8+BA8+BM8+BY8</f>
        <v>14163</v>
      </c>
      <c r="CL8" s="85">
        <f t="shared" ref="CL8:CL46" si="25">+F8+R8+AD8+AP8+BB8+BN8+BZ8</f>
        <v>0</v>
      </c>
      <c r="CM8" s="85">
        <f t="shared" ref="CM8:CM46" si="26">+G8+S8+AE8+AQ8+BC8+BO8+CA8</f>
        <v>0</v>
      </c>
      <c r="CN8" s="85">
        <f t="shared" ref="CN8:CN46" si="27">+H8+T8+AF8+AR8+BD8+BP8+CB8</f>
        <v>0</v>
      </c>
      <c r="CO8" s="85">
        <f t="shared" ref="CO8:CO46" si="28">+I8+U8+AG8+AS8+BE8+BQ8+CC8</f>
        <v>0</v>
      </c>
      <c r="CP8" s="85">
        <f t="shared" ref="CP8:CP46" si="29">+J8+V8+AH8+AT8+BF8+BR8+CD8</f>
        <v>1955</v>
      </c>
      <c r="CQ8" s="85">
        <f t="shared" ref="CQ8:CQ46" si="30">+K8+W8+AI8+AU8+BG8+BS8+CE8</f>
        <v>17419</v>
      </c>
      <c r="CR8" s="85">
        <f t="shared" ref="CR8:CR46" si="31">+L8+X8+AJ8+AV8+BH8+BT8+CF8</f>
        <v>14163</v>
      </c>
    </row>
    <row r="9" spans="1:96" ht="15" customHeight="1" x14ac:dyDescent="0.3">
      <c r="A9" s="34" t="s">
        <v>11</v>
      </c>
      <c r="B9" s="19" t="s">
        <v>370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17">
        <v>0</v>
      </c>
      <c r="K9" s="17">
        <v>0</v>
      </c>
      <c r="L9" s="17">
        <f t="shared" si="3"/>
        <v>0</v>
      </c>
      <c r="M9" s="34" t="s">
        <v>11</v>
      </c>
      <c r="N9" s="19" t="s">
        <v>369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17">
        <v>0</v>
      </c>
      <c r="W9" s="17">
        <v>0</v>
      </c>
      <c r="X9" s="17">
        <v>0</v>
      </c>
      <c r="Y9" s="34" t="s">
        <v>11</v>
      </c>
      <c r="Z9" s="19" t="s">
        <v>369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17">
        <v>0</v>
      </c>
      <c r="AI9" s="17">
        <v>0</v>
      </c>
      <c r="AJ9" s="17">
        <v>0</v>
      </c>
      <c r="AK9" s="34" t="s">
        <v>11</v>
      </c>
      <c r="AL9" s="19" t="s">
        <v>369</v>
      </c>
      <c r="AM9" s="54">
        <v>0</v>
      </c>
      <c r="AN9" s="54">
        <v>0</v>
      </c>
      <c r="AO9" s="54">
        <v>0</v>
      </c>
      <c r="AP9" s="54">
        <v>0</v>
      </c>
      <c r="AQ9" s="54">
        <v>0</v>
      </c>
      <c r="AR9" s="54">
        <v>0</v>
      </c>
      <c r="AS9" s="54">
        <v>0</v>
      </c>
      <c r="AT9" s="17">
        <v>0</v>
      </c>
      <c r="AU9" s="17">
        <v>0</v>
      </c>
      <c r="AV9" s="17">
        <v>0</v>
      </c>
      <c r="AW9" s="34" t="s">
        <v>11</v>
      </c>
      <c r="AX9" s="19" t="s">
        <v>369</v>
      </c>
      <c r="AY9" s="54">
        <v>0</v>
      </c>
      <c r="AZ9" s="54">
        <v>0</v>
      </c>
      <c r="BA9" s="54">
        <v>0</v>
      </c>
      <c r="BB9" s="54">
        <v>0</v>
      </c>
      <c r="BC9" s="54">
        <v>0</v>
      </c>
      <c r="BD9" s="54">
        <v>0</v>
      </c>
      <c r="BE9" s="54">
        <v>0</v>
      </c>
      <c r="BF9" s="17">
        <v>0</v>
      </c>
      <c r="BG9" s="17">
        <v>0</v>
      </c>
      <c r="BH9" s="17">
        <v>0</v>
      </c>
      <c r="BI9" s="34" t="s">
        <v>11</v>
      </c>
      <c r="BJ9" s="19" t="s">
        <v>369</v>
      </c>
      <c r="BK9" s="54">
        <v>0</v>
      </c>
      <c r="BL9" s="54">
        <v>0</v>
      </c>
      <c r="BM9" s="54">
        <v>0</v>
      </c>
      <c r="BN9" s="54">
        <v>0</v>
      </c>
      <c r="BO9" s="54">
        <v>0</v>
      </c>
      <c r="BP9" s="54">
        <v>0</v>
      </c>
      <c r="BQ9" s="54">
        <v>0</v>
      </c>
      <c r="BR9" s="17">
        <v>0</v>
      </c>
      <c r="BS9" s="17">
        <v>0</v>
      </c>
      <c r="BT9" s="17">
        <f t="shared" si="18"/>
        <v>0</v>
      </c>
      <c r="BU9" s="34" t="s">
        <v>11</v>
      </c>
      <c r="BV9" s="19" t="s">
        <v>369</v>
      </c>
      <c r="BW9" s="54">
        <v>0</v>
      </c>
      <c r="BX9" s="54">
        <v>0</v>
      </c>
      <c r="BY9" s="54">
        <v>0</v>
      </c>
      <c r="BZ9" s="54">
        <v>0</v>
      </c>
      <c r="CA9" s="54">
        <v>0</v>
      </c>
      <c r="CB9" s="54">
        <v>0</v>
      </c>
      <c r="CC9" s="54">
        <v>0</v>
      </c>
      <c r="CD9" s="122">
        <v>0</v>
      </c>
      <c r="CE9" s="17">
        <v>0</v>
      </c>
      <c r="CF9" s="17">
        <f t="shared" si="21"/>
        <v>0</v>
      </c>
      <c r="CG9" s="34" t="s">
        <v>11</v>
      </c>
      <c r="CH9" s="19" t="s">
        <v>370</v>
      </c>
      <c r="CI9" s="85">
        <f t="shared" si="22"/>
        <v>0</v>
      </c>
      <c r="CJ9" s="85">
        <f t="shared" si="23"/>
        <v>0</v>
      </c>
      <c r="CK9" s="85">
        <f t="shared" si="24"/>
        <v>0</v>
      </c>
      <c r="CL9" s="85">
        <f t="shared" si="25"/>
        <v>0</v>
      </c>
      <c r="CM9" s="85">
        <f t="shared" si="26"/>
        <v>0</v>
      </c>
      <c r="CN9" s="85">
        <f t="shared" si="27"/>
        <v>0</v>
      </c>
      <c r="CO9" s="85">
        <f t="shared" si="28"/>
        <v>0</v>
      </c>
      <c r="CP9" s="85">
        <f t="shared" si="29"/>
        <v>0</v>
      </c>
      <c r="CQ9" s="85">
        <f t="shared" si="30"/>
        <v>0</v>
      </c>
      <c r="CR9" s="85">
        <f t="shared" si="31"/>
        <v>0</v>
      </c>
    </row>
    <row r="10" spans="1:96" ht="15" customHeight="1" x14ac:dyDescent="0.3">
      <c r="A10" s="34" t="s">
        <v>12</v>
      </c>
      <c r="B10" s="19" t="s">
        <v>106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17">
        <f t="shared" si="1"/>
        <v>0</v>
      </c>
      <c r="K10" s="17">
        <f t="shared" si="2"/>
        <v>0</v>
      </c>
      <c r="L10" s="17">
        <f t="shared" si="3"/>
        <v>0</v>
      </c>
      <c r="M10" s="34" t="s">
        <v>12</v>
      </c>
      <c r="N10" s="19" t="s">
        <v>106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17">
        <f t="shared" si="4"/>
        <v>0</v>
      </c>
      <c r="W10" s="17">
        <f t="shared" si="5"/>
        <v>0</v>
      </c>
      <c r="X10" s="17">
        <f t="shared" si="6"/>
        <v>0</v>
      </c>
      <c r="Y10" s="34" t="s">
        <v>12</v>
      </c>
      <c r="Z10" s="19" t="s">
        <v>106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17">
        <f t="shared" si="7"/>
        <v>0</v>
      </c>
      <c r="AI10" s="17">
        <f t="shared" si="8"/>
        <v>0</v>
      </c>
      <c r="AJ10" s="17">
        <f t="shared" si="9"/>
        <v>0</v>
      </c>
      <c r="AK10" s="34" t="s">
        <v>12</v>
      </c>
      <c r="AL10" s="19" t="s">
        <v>106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17">
        <f t="shared" si="10"/>
        <v>0</v>
      </c>
      <c r="AU10" s="17">
        <f t="shared" si="11"/>
        <v>0</v>
      </c>
      <c r="AV10" s="17">
        <f t="shared" si="12"/>
        <v>0</v>
      </c>
      <c r="AW10" s="34" t="s">
        <v>12</v>
      </c>
      <c r="AX10" s="19" t="s">
        <v>106</v>
      </c>
      <c r="AY10" s="54">
        <v>0</v>
      </c>
      <c r="AZ10" s="54">
        <v>0</v>
      </c>
      <c r="BA10" s="54">
        <v>0</v>
      </c>
      <c r="BB10" s="54">
        <v>0</v>
      </c>
      <c r="BC10" s="54">
        <v>0</v>
      </c>
      <c r="BD10" s="54">
        <v>0</v>
      </c>
      <c r="BE10" s="54">
        <v>0</v>
      </c>
      <c r="BF10" s="17">
        <f t="shared" si="13"/>
        <v>0</v>
      </c>
      <c r="BG10" s="17">
        <f t="shared" si="14"/>
        <v>0</v>
      </c>
      <c r="BH10" s="17">
        <f t="shared" si="15"/>
        <v>0</v>
      </c>
      <c r="BI10" s="34" t="s">
        <v>12</v>
      </c>
      <c r="BJ10" s="19" t="s">
        <v>106</v>
      </c>
      <c r="BK10" s="54">
        <v>0</v>
      </c>
      <c r="BL10" s="54">
        <v>0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  <c r="BR10" s="17">
        <f t="shared" si="16"/>
        <v>0</v>
      </c>
      <c r="BS10" s="17">
        <f t="shared" si="17"/>
        <v>0</v>
      </c>
      <c r="BT10" s="17">
        <f t="shared" si="18"/>
        <v>0</v>
      </c>
      <c r="BU10" s="34" t="s">
        <v>12</v>
      </c>
      <c r="BV10" s="19" t="s">
        <v>106</v>
      </c>
      <c r="BW10" s="54">
        <v>0</v>
      </c>
      <c r="BX10" s="54">
        <v>0</v>
      </c>
      <c r="BY10" s="54">
        <v>0</v>
      </c>
      <c r="BZ10" s="54">
        <v>0</v>
      </c>
      <c r="CA10" s="54">
        <v>0</v>
      </c>
      <c r="CB10" s="54">
        <v>0</v>
      </c>
      <c r="CC10" s="54">
        <v>0</v>
      </c>
      <c r="CD10" s="122">
        <f t="shared" si="19"/>
        <v>0</v>
      </c>
      <c r="CE10" s="17">
        <f t="shared" si="20"/>
        <v>0</v>
      </c>
      <c r="CF10" s="17">
        <f t="shared" si="21"/>
        <v>0</v>
      </c>
      <c r="CG10" s="34" t="s">
        <v>12</v>
      </c>
      <c r="CH10" s="19" t="s">
        <v>106</v>
      </c>
      <c r="CI10" s="85">
        <f t="shared" si="22"/>
        <v>0</v>
      </c>
      <c r="CJ10" s="85">
        <f t="shared" si="23"/>
        <v>0</v>
      </c>
      <c r="CK10" s="85">
        <f t="shared" si="24"/>
        <v>0</v>
      </c>
      <c r="CL10" s="85">
        <f t="shared" si="25"/>
        <v>0</v>
      </c>
      <c r="CM10" s="85">
        <f t="shared" si="26"/>
        <v>0</v>
      </c>
      <c r="CN10" s="85">
        <f t="shared" si="27"/>
        <v>0</v>
      </c>
      <c r="CO10" s="85">
        <f t="shared" si="28"/>
        <v>0</v>
      </c>
      <c r="CP10" s="85">
        <f t="shared" si="29"/>
        <v>0</v>
      </c>
      <c r="CQ10" s="85">
        <f t="shared" si="30"/>
        <v>0</v>
      </c>
      <c r="CR10" s="85">
        <f t="shared" si="31"/>
        <v>0</v>
      </c>
    </row>
    <row r="11" spans="1:96" ht="15" customHeight="1" x14ac:dyDescent="0.3">
      <c r="A11" s="34" t="s">
        <v>13</v>
      </c>
      <c r="B11" s="19" t="s">
        <v>69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17">
        <f t="shared" si="1"/>
        <v>0</v>
      </c>
      <c r="K11" s="17">
        <f t="shared" si="2"/>
        <v>0</v>
      </c>
      <c r="L11" s="17">
        <f t="shared" si="3"/>
        <v>0</v>
      </c>
      <c r="M11" s="34" t="s">
        <v>13</v>
      </c>
      <c r="N11" s="19" t="s">
        <v>69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17">
        <f t="shared" si="4"/>
        <v>0</v>
      </c>
      <c r="W11" s="17">
        <f t="shared" si="5"/>
        <v>0</v>
      </c>
      <c r="X11" s="17">
        <f t="shared" si="6"/>
        <v>0</v>
      </c>
      <c r="Y11" s="34" t="s">
        <v>13</v>
      </c>
      <c r="Z11" s="19" t="s">
        <v>69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17">
        <f t="shared" si="7"/>
        <v>0</v>
      </c>
      <c r="AI11" s="17">
        <f t="shared" si="8"/>
        <v>0</v>
      </c>
      <c r="AJ11" s="17">
        <f t="shared" si="9"/>
        <v>0</v>
      </c>
      <c r="AK11" s="34" t="s">
        <v>13</v>
      </c>
      <c r="AL11" s="19" t="s">
        <v>69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17">
        <f t="shared" si="10"/>
        <v>0</v>
      </c>
      <c r="AU11" s="17">
        <f t="shared" si="11"/>
        <v>0</v>
      </c>
      <c r="AV11" s="17">
        <f t="shared" si="12"/>
        <v>0</v>
      </c>
      <c r="AW11" s="34" t="s">
        <v>13</v>
      </c>
      <c r="AX11" s="19" t="s">
        <v>69</v>
      </c>
      <c r="AY11" s="54">
        <v>0</v>
      </c>
      <c r="AZ11" s="54">
        <v>0</v>
      </c>
      <c r="BA11" s="54">
        <v>0</v>
      </c>
      <c r="BB11" s="54">
        <v>0</v>
      </c>
      <c r="BC11" s="54">
        <v>0</v>
      </c>
      <c r="BD11" s="54">
        <v>0</v>
      </c>
      <c r="BE11" s="54">
        <v>0</v>
      </c>
      <c r="BF11" s="17">
        <f t="shared" si="13"/>
        <v>0</v>
      </c>
      <c r="BG11" s="17">
        <f t="shared" si="14"/>
        <v>0</v>
      </c>
      <c r="BH11" s="17">
        <f t="shared" si="15"/>
        <v>0</v>
      </c>
      <c r="BI11" s="34" t="s">
        <v>13</v>
      </c>
      <c r="BJ11" s="19" t="s">
        <v>69</v>
      </c>
      <c r="BK11" s="54">
        <v>0</v>
      </c>
      <c r="BL11" s="54">
        <v>0</v>
      </c>
      <c r="BM11" s="54">
        <v>0</v>
      </c>
      <c r="BN11" s="54">
        <v>0</v>
      </c>
      <c r="BO11" s="54">
        <v>0</v>
      </c>
      <c r="BP11" s="54">
        <v>0</v>
      </c>
      <c r="BQ11" s="54">
        <v>0</v>
      </c>
      <c r="BR11" s="17">
        <f t="shared" si="16"/>
        <v>0</v>
      </c>
      <c r="BS11" s="17">
        <f t="shared" si="17"/>
        <v>0</v>
      </c>
      <c r="BT11" s="17">
        <f t="shared" si="18"/>
        <v>0</v>
      </c>
      <c r="BU11" s="34" t="s">
        <v>13</v>
      </c>
      <c r="BV11" s="19" t="s">
        <v>69</v>
      </c>
      <c r="BW11" s="54">
        <v>0</v>
      </c>
      <c r="BX11" s="54">
        <v>0</v>
      </c>
      <c r="BY11" s="54">
        <v>0</v>
      </c>
      <c r="BZ11" s="54">
        <v>0</v>
      </c>
      <c r="CA11" s="54">
        <v>0</v>
      </c>
      <c r="CB11" s="54">
        <v>0</v>
      </c>
      <c r="CC11" s="54">
        <v>0</v>
      </c>
      <c r="CD11" s="122">
        <f t="shared" si="19"/>
        <v>0</v>
      </c>
      <c r="CE11" s="17">
        <f t="shared" si="20"/>
        <v>0</v>
      </c>
      <c r="CF11" s="17">
        <f t="shared" si="21"/>
        <v>0</v>
      </c>
      <c r="CG11" s="34" t="s">
        <v>13</v>
      </c>
      <c r="CH11" s="19" t="s">
        <v>69</v>
      </c>
      <c r="CI11" s="85">
        <f t="shared" si="22"/>
        <v>0</v>
      </c>
      <c r="CJ11" s="85">
        <f t="shared" si="23"/>
        <v>0</v>
      </c>
      <c r="CK11" s="85">
        <f t="shared" si="24"/>
        <v>0</v>
      </c>
      <c r="CL11" s="85">
        <f t="shared" si="25"/>
        <v>0</v>
      </c>
      <c r="CM11" s="85">
        <f t="shared" si="26"/>
        <v>0</v>
      </c>
      <c r="CN11" s="85">
        <f t="shared" si="27"/>
        <v>0</v>
      </c>
      <c r="CO11" s="85">
        <f t="shared" si="28"/>
        <v>0</v>
      </c>
      <c r="CP11" s="85">
        <f t="shared" si="29"/>
        <v>0</v>
      </c>
      <c r="CQ11" s="85">
        <f t="shared" si="30"/>
        <v>0</v>
      </c>
      <c r="CR11" s="85">
        <f t="shared" si="31"/>
        <v>0</v>
      </c>
    </row>
    <row r="12" spans="1:96" ht="15" customHeight="1" x14ac:dyDescent="0.3">
      <c r="A12" s="34" t="s">
        <v>14</v>
      </c>
      <c r="B12" s="19" t="s">
        <v>152</v>
      </c>
      <c r="C12" s="54">
        <v>7540</v>
      </c>
      <c r="D12" s="54">
        <v>7626</v>
      </c>
      <c r="E12" s="54">
        <v>9364</v>
      </c>
      <c r="F12" s="54">
        <v>0</v>
      </c>
      <c r="G12" s="54">
        <v>0</v>
      </c>
      <c r="H12" s="54">
        <v>0</v>
      </c>
      <c r="I12" s="54">
        <v>0</v>
      </c>
      <c r="J12" s="17">
        <f t="shared" si="1"/>
        <v>7540</v>
      </c>
      <c r="K12" s="17">
        <f t="shared" si="2"/>
        <v>7626</v>
      </c>
      <c r="L12" s="17">
        <v>9364</v>
      </c>
      <c r="M12" s="34" t="s">
        <v>14</v>
      </c>
      <c r="N12" s="19" t="s">
        <v>70</v>
      </c>
      <c r="O12" s="54">
        <v>4250</v>
      </c>
      <c r="P12" s="54">
        <v>4250</v>
      </c>
      <c r="Q12" s="54">
        <v>3434</v>
      </c>
      <c r="R12" s="54">
        <v>0</v>
      </c>
      <c r="S12" s="54">
        <v>0</v>
      </c>
      <c r="T12" s="54">
        <v>0</v>
      </c>
      <c r="U12" s="54">
        <v>0</v>
      </c>
      <c r="V12" s="17">
        <f t="shared" si="4"/>
        <v>4250</v>
      </c>
      <c r="W12" s="17">
        <f t="shared" si="5"/>
        <v>4250</v>
      </c>
      <c r="X12" s="17">
        <f t="shared" si="6"/>
        <v>3434</v>
      </c>
      <c r="Y12" s="34" t="s">
        <v>14</v>
      </c>
      <c r="Z12" s="19" t="s">
        <v>70</v>
      </c>
      <c r="AA12" s="54">
        <v>1500</v>
      </c>
      <c r="AB12" s="54">
        <v>1500</v>
      </c>
      <c r="AC12" s="54">
        <v>1579</v>
      </c>
      <c r="AD12" s="54">
        <v>0</v>
      </c>
      <c r="AE12" s="54">
        <v>0</v>
      </c>
      <c r="AF12" s="54">
        <v>0</v>
      </c>
      <c r="AG12" s="54">
        <v>0</v>
      </c>
      <c r="AH12" s="17">
        <f t="shared" si="7"/>
        <v>1500</v>
      </c>
      <c r="AI12" s="17">
        <f t="shared" si="8"/>
        <v>1500</v>
      </c>
      <c r="AJ12" s="17">
        <f t="shared" si="9"/>
        <v>1579</v>
      </c>
      <c r="AK12" s="34" t="s">
        <v>14</v>
      </c>
      <c r="AL12" s="19" t="s">
        <v>70</v>
      </c>
      <c r="AM12" s="54">
        <v>12795</v>
      </c>
      <c r="AN12" s="54">
        <v>14981</v>
      </c>
      <c r="AO12" s="54">
        <v>12758</v>
      </c>
      <c r="AP12" s="54">
        <v>0</v>
      </c>
      <c r="AQ12" s="54">
        <v>0</v>
      </c>
      <c r="AR12" s="54">
        <v>0</v>
      </c>
      <c r="AS12" s="54">
        <v>0</v>
      </c>
      <c r="AT12" s="17">
        <f t="shared" si="10"/>
        <v>12795</v>
      </c>
      <c r="AU12" s="17">
        <f t="shared" si="11"/>
        <v>14981</v>
      </c>
      <c r="AV12" s="17">
        <f t="shared" si="12"/>
        <v>12758</v>
      </c>
      <c r="AW12" s="34" t="s">
        <v>14</v>
      </c>
      <c r="AX12" s="19" t="s">
        <v>70</v>
      </c>
      <c r="AY12" s="54">
        <v>4486</v>
      </c>
      <c r="AZ12" s="54">
        <v>6309</v>
      </c>
      <c r="BA12" s="54">
        <v>5072</v>
      </c>
      <c r="BB12" s="54">
        <v>0</v>
      </c>
      <c r="BC12" s="54">
        <v>0</v>
      </c>
      <c r="BD12" s="54">
        <v>0</v>
      </c>
      <c r="BE12" s="54">
        <v>0</v>
      </c>
      <c r="BF12" s="17">
        <f t="shared" si="13"/>
        <v>4486</v>
      </c>
      <c r="BG12" s="17">
        <f t="shared" si="14"/>
        <v>6309</v>
      </c>
      <c r="BH12" s="17">
        <f t="shared" si="15"/>
        <v>5072</v>
      </c>
      <c r="BI12" s="34" t="s">
        <v>14</v>
      </c>
      <c r="BJ12" s="19" t="s">
        <v>70</v>
      </c>
      <c r="BK12" s="54">
        <v>18212</v>
      </c>
      <c r="BL12" s="54">
        <v>18212</v>
      </c>
      <c r="BM12" s="54">
        <v>16266</v>
      </c>
      <c r="BN12" s="54">
        <v>0</v>
      </c>
      <c r="BO12" s="54">
        <v>0</v>
      </c>
      <c r="BP12" s="54">
        <v>0</v>
      </c>
      <c r="BQ12" s="54">
        <v>0</v>
      </c>
      <c r="BR12" s="17">
        <f t="shared" si="16"/>
        <v>18212</v>
      </c>
      <c r="BS12" s="17">
        <f t="shared" si="17"/>
        <v>18212</v>
      </c>
      <c r="BT12" s="17">
        <f t="shared" si="18"/>
        <v>16266</v>
      </c>
      <c r="BU12" s="34" t="s">
        <v>14</v>
      </c>
      <c r="BV12" s="19" t="s">
        <v>70</v>
      </c>
      <c r="BW12" s="54">
        <v>1300</v>
      </c>
      <c r="BX12" s="54">
        <v>1300</v>
      </c>
      <c r="BY12" s="54">
        <v>1093</v>
      </c>
      <c r="BZ12" s="54">
        <v>0</v>
      </c>
      <c r="CA12" s="54">
        <v>0</v>
      </c>
      <c r="CB12" s="54">
        <v>0</v>
      </c>
      <c r="CC12" s="54">
        <v>0</v>
      </c>
      <c r="CD12" s="122">
        <f t="shared" si="19"/>
        <v>1300</v>
      </c>
      <c r="CE12" s="17">
        <f t="shared" si="20"/>
        <v>1300</v>
      </c>
      <c r="CF12" s="17">
        <f t="shared" si="21"/>
        <v>1093</v>
      </c>
      <c r="CG12" s="34" t="s">
        <v>14</v>
      </c>
      <c r="CH12" s="19" t="s">
        <v>152</v>
      </c>
      <c r="CI12" s="85">
        <f t="shared" si="22"/>
        <v>50083</v>
      </c>
      <c r="CJ12" s="85">
        <f t="shared" si="23"/>
        <v>54178</v>
      </c>
      <c r="CK12" s="85">
        <f t="shared" si="24"/>
        <v>49566</v>
      </c>
      <c r="CL12" s="85">
        <f t="shared" si="25"/>
        <v>0</v>
      </c>
      <c r="CM12" s="85">
        <f t="shared" si="26"/>
        <v>0</v>
      </c>
      <c r="CN12" s="85">
        <f t="shared" si="27"/>
        <v>0</v>
      </c>
      <c r="CO12" s="85">
        <f t="shared" si="28"/>
        <v>0</v>
      </c>
      <c r="CP12" s="85">
        <f t="shared" si="29"/>
        <v>50083</v>
      </c>
      <c r="CQ12" s="85">
        <f t="shared" si="30"/>
        <v>54178</v>
      </c>
      <c r="CR12" s="85">
        <f t="shared" si="31"/>
        <v>49566</v>
      </c>
    </row>
    <row r="13" spans="1:96" ht="15" customHeight="1" x14ac:dyDescent="0.3">
      <c r="A13" s="34" t="s">
        <v>15</v>
      </c>
      <c r="B13" s="19" t="s">
        <v>71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17">
        <f t="shared" si="1"/>
        <v>0</v>
      </c>
      <c r="K13" s="17">
        <f t="shared" si="2"/>
        <v>0</v>
      </c>
      <c r="L13" s="17">
        <f t="shared" si="3"/>
        <v>0</v>
      </c>
      <c r="M13" s="34" t="s">
        <v>15</v>
      </c>
      <c r="N13" s="19" t="s">
        <v>71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17">
        <f t="shared" si="4"/>
        <v>0</v>
      </c>
      <c r="W13" s="17">
        <f t="shared" si="5"/>
        <v>0</v>
      </c>
      <c r="X13" s="17">
        <f t="shared" si="6"/>
        <v>0</v>
      </c>
      <c r="Y13" s="34" t="s">
        <v>15</v>
      </c>
      <c r="Z13" s="19" t="s">
        <v>71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17">
        <f t="shared" si="7"/>
        <v>0</v>
      </c>
      <c r="AI13" s="17">
        <f t="shared" si="8"/>
        <v>0</v>
      </c>
      <c r="AJ13" s="17">
        <f t="shared" si="9"/>
        <v>0</v>
      </c>
      <c r="AK13" s="34" t="s">
        <v>15</v>
      </c>
      <c r="AL13" s="19" t="s">
        <v>71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17">
        <f t="shared" si="10"/>
        <v>0</v>
      </c>
      <c r="AU13" s="17">
        <f t="shared" si="11"/>
        <v>0</v>
      </c>
      <c r="AV13" s="17">
        <f t="shared" si="12"/>
        <v>0</v>
      </c>
      <c r="AW13" s="34" t="s">
        <v>15</v>
      </c>
      <c r="AX13" s="19" t="s">
        <v>71</v>
      </c>
      <c r="AY13" s="54">
        <v>0</v>
      </c>
      <c r="AZ13" s="54">
        <v>0</v>
      </c>
      <c r="BA13" s="54">
        <v>0</v>
      </c>
      <c r="BB13" s="54">
        <v>0</v>
      </c>
      <c r="BC13" s="54">
        <v>0</v>
      </c>
      <c r="BD13" s="54">
        <v>0</v>
      </c>
      <c r="BE13" s="54">
        <v>0</v>
      </c>
      <c r="BF13" s="17">
        <f t="shared" si="13"/>
        <v>0</v>
      </c>
      <c r="BG13" s="17">
        <f t="shared" si="14"/>
        <v>0</v>
      </c>
      <c r="BH13" s="17">
        <f t="shared" si="15"/>
        <v>0</v>
      </c>
      <c r="BI13" s="34" t="s">
        <v>15</v>
      </c>
      <c r="BJ13" s="19" t="s">
        <v>71</v>
      </c>
      <c r="BK13" s="54">
        <v>0</v>
      </c>
      <c r="BL13" s="54">
        <v>0</v>
      </c>
      <c r="BM13" s="54">
        <v>0</v>
      </c>
      <c r="BN13" s="54">
        <v>0</v>
      </c>
      <c r="BO13" s="54">
        <v>0</v>
      </c>
      <c r="BP13" s="54">
        <v>0</v>
      </c>
      <c r="BQ13" s="54">
        <v>0</v>
      </c>
      <c r="BR13" s="17">
        <f t="shared" si="16"/>
        <v>0</v>
      </c>
      <c r="BS13" s="17">
        <f t="shared" si="17"/>
        <v>0</v>
      </c>
      <c r="BT13" s="17">
        <f t="shared" si="18"/>
        <v>0</v>
      </c>
      <c r="BU13" s="34" t="s">
        <v>15</v>
      </c>
      <c r="BV13" s="19" t="s">
        <v>71</v>
      </c>
      <c r="BW13" s="54">
        <v>0</v>
      </c>
      <c r="BX13" s="54">
        <v>0</v>
      </c>
      <c r="BY13" s="54">
        <v>0</v>
      </c>
      <c r="BZ13" s="54">
        <v>0</v>
      </c>
      <c r="CA13" s="54">
        <v>0</v>
      </c>
      <c r="CB13" s="54">
        <v>0</v>
      </c>
      <c r="CC13" s="54">
        <v>0</v>
      </c>
      <c r="CD13" s="122">
        <f t="shared" si="19"/>
        <v>0</v>
      </c>
      <c r="CE13" s="17">
        <f t="shared" si="20"/>
        <v>0</v>
      </c>
      <c r="CF13" s="17">
        <f t="shared" si="21"/>
        <v>0</v>
      </c>
      <c r="CG13" s="34" t="s">
        <v>15</v>
      </c>
      <c r="CH13" s="19" t="s">
        <v>71</v>
      </c>
      <c r="CI13" s="85">
        <f t="shared" si="22"/>
        <v>0</v>
      </c>
      <c r="CJ13" s="85">
        <f t="shared" si="23"/>
        <v>0</v>
      </c>
      <c r="CK13" s="85">
        <f t="shared" si="24"/>
        <v>0</v>
      </c>
      <c r="CL13" s="85">
        <f t="shared" si="25"/>
        <v>0</v>
      </c>
      <c r="CM13" s="85">
        <f t="shared" si="26"/>
        <v>0</v>
      </c>
      <c r="CN13" s="85">
        <f t="shared" si="27"/>
        <v>0</v>
      </c>
      <c r="CO13" s="85">
        <f t="shared" si="28"/>
        <v>0</v>
      </c>
      <c r="CP13" s="85">
        <f t="shared" si="29"/>
        <v>0</v>
      </c>
      <c r="CQ13" s="85">
        <f t="shared" si="30"/>
        <v>0</v>
      </c>
      <c r="CR13" s="85">
        <f t="shared" si="31"/>
        <v>0</v>
      </c>
    </row>
    <row r="14" spans="1:96" ht="15" customHeight="1" x14ac:dyDescent="0.3">
      <c r="A14" s="34" t="s">
        <v>16</v>
      </c>
      <c r="B14" s="19" t="s">
        <v>72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17">
        <f t="shared" si="1"/>
        <v>0</v>
      </c>
      <c r="K14" s="17">
        <f t="shared" si="2"/>
        <v>0</v>
      </c>
      <c r="L14" s="17">
        <f t="shared" si="3"/>
        <v>0</v>
      </c>
      <c r="M14" s="34" t="s">
        <v>16</v>
      </c>
      <c r="N14" s="19" t="s">
        <v>72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17">
        <f t="shared" si="4"/>
        <v>0</v>
      </c>
      <c r="W14" s="17">
        <f t="shared" si="5"/>
        <v>0</v>
      </c>
      <c r="X14" s="17">
        <f t="shared" si="6"/>
        <v>0</v>
      </c>
      <c r="Y14" s="34" t="s">
        <v>16</v>
      </c>
      <c r="Z14" s="19" t="s">
        <v>72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17">
        <f t="shared" si="7"/>
        <v>0</v>
      </c>
      <c r="AI14" s="17">
        <f t="shared" si="8"/>
        <v>0</v>
      </c>
      <c r="AJ14" s="17">
        <f t="shared" si="9"/>
        <v>0</v>
      </c>
      <c r="AK14" s="34" t="s">
        <v>16</v>
      </c>
      <c r="AL14" s="19" t="s">
        <v>72</v>
      </c>
      <c r="AM14" s="54">
        <v>0</v>
      </c>
      <c r="AN14" s="54">
        <v>0</v>
      </c>
      <c r="AO14" s="54">
        <v>0</v>
      </c>
      <c r="AP14" s="54">
        <v>0</v>
      </c>
      <c r="AQ14" s="54">
        <v>0</v>
      </c>
      <c r="AR14" s="54">
        <v>0</v>
      </c>
      <c r="AS14" s="54">
        <v>0</v>
      </c>
      <c r="AT14" s="17">
        <f t="shared" si="10"/>
        <v>0</v>
      </c>
      <c r="AU14" s="17">
        <f t="shared" si="11"/>
        <v>0</v>
      </c>
      <c r="AV14" s="17">
        <f t="shared" si="12"/>
        <v>0</v>
      </c>
      <c r="AW14" s="34" t="s">
        <v>16</v>
      </c>
      <c r="AX14" s="19" t="s">
        <v>72</v>
      </c>
      <c r="AY14" s="54">
        <v>0</v>
      </c>
      <c r="AZ14" s="54">
        <v>0</v>
      </c>
      <c r="BA14" s="54">
        <v>0</v>
      </c>
      <c r="BB14" s="54">
        <v>0</v>
      </c>
      <c r="BC14" s="54">
        <v>0</v>
      </c>
      <c r="BD14" s="54">
        <v>0</v>
      </c>
      <c r="BE14" s="54">
        <v>0</v>
      </c>
      <c r="BF14" s="17">
        <f t="shared" si="13"/>
        <v>0</v>
      </c>
      <c r="BG14" s="17">
        <f t="shared" si="14"/>
        <v>0</v>
      </c>
      <c r="BH14" s="17">
        <f t="shared" si="15"/>
        <v>0</v>
      </c>
      <c r="BI14" s="34" t="s">
        <v>16</v>
      </c>
      <c r="BJ14" s="19" t="s">
        <v>72</v>
      </c>
      <c r="BK14" s="54">
        <v>0</v>
      </c>
      <c r="BL14" s="54">
        <v>30</v>
      </c>
      <c r="BM14" s="54">
        <v>30</v>
      </c>
      <c r="BN14" s="54">
        <v>0</v>
      </c>
      <c r="BO14" s="54">
        <v>0</v>
      </c>
      <c r="BP14" s="54">
        <v>0</v>
      </c>
      <c r="BQ14" s="54">
        <v>0</v>
      </c>
      <c r="BR14" s="17">
        <f t="shared" si="16"/>
        <v>0</v>
      </c>
      <c r="BS14" s="17">
        <f t="shared" si="17"/>
        <v>30</v>
      </c>
      <c r="BT14" s="17">
        <f t="shared" si="18"/>
        <v>30</v>
      </c>
      <c r="BU14" s="34" t="s">
        <v>16</v>
      </c>
      <c r="BV14" s="19" t="s">
        <v>72</v>
      </c>
      <c r="BW14" s="54">
        <v>0</v>
      </c>
      <c r="BX14" s="54">
        <v>0</v>
      </c>
      <c r="BY14" s="54">
        <v>0</v>
      </c>
      <c r="BZ14" s="54">
        <v>0</v>
      </c>
      <c r="CA14" s="54">
        <v>0</v>
      </c>
      <c r="CB14" s="54">
        <v>0</v>
      </c>
      <c r="CC14" s="54">
        <v>0</v>
      </c>
      <c r="CD14" s="122">
        <f t="shared" si="19"/>
        <v>0</v>
      </c>
      <c r="CE14" s="17">
        <f t="shared" si="20"/>
        <v>0</v>
      </c>
      <c r="CF14" s="17">
        <f t="shared" si="21"/>
        <v>0</v>
      </c>
      <c r="CG14" s="34" t="s">
        <v>16</v>
      </c>
      <c r="CH14" s="19" t="s">
        <v>72</v>
      </c>
      <c r="CI14" s="85">
        <f t="shared" si="22"/>
        <v>0</v>
      </c>
      <c r="CJ14" s="85">
        <f t="shared" si="23"/>
        <v>30</v>
      </c>
      <c r="CK14" s="85">
        <f t="shared" si="24"/>
        <v>30</v>
      </c>
      <c r="CL14" s="85">
        <f t="shared" si="25"/>
        <v>0</v>
      </c>
      <c r="CM14" s="85">
        <f t="shared" si="26"/>
        <v>0</v>
      </c>
      <c r="CN14" s="85">
        <f t="shared" si="27"/>
        <v>0</v>
      </c>
      <c r="CO14" s="85">
        <f t="shared" si="28"/>
        <v>0</v>
      </c>
      <c r="CP14" s="85">
        <f t="shared" si="29"/>
        <v>0</v>
      </c>
      <c r="CQ14" s="85">
        <f t="shared" si="30"/>
        <v>30</v>
      </c>
      <c r="CR14" s="85">
        <f t="shared" si="31"/>
        <v>30</v>
      </c>
    </row>
    <row r="15" spans="1:96" ht="15" customHeight="1" x14ac:dyDescent="0.3">
      <c r="A15" s="34" t="s">
        <v>17</v>
      </c>
      <c r="B15" s="19" t="s">
        <v>73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17">
        <f t="shared" si="1"/>
        <v>0</v>
      </c>
      <c r="K15" s="17">
        <f t="shared" si="2"/>
        <v>0</v>
      </c>
      <c r="L15" s="17">
        <f t="shared" si="3"/>
        <v>0</v>
      </c>
      <c r="M15" s="34" t="s">
        <v>17</v>
      </c>
      <c r="N15" s="19" t="s">
        <v>73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17">
        <f t="shared" si="4"/>
        <v>0</v>
      </c>
      <c r="W15" s="17">
        <f t="shared" si="5"/>
        <v>0</v>
      </c>
      <c r="X15" s="17">
        <f t="shared" si="6"/>
        <v>0</v>
      </c>
      <c r="Y15" s="34" t="s">
        <v>17</v>
      </c>
      <c r="Z15" s="19" t="s">
        <v>73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17">
        <f t="shared" si="7"/>
        <v>0</v>
      </c>
      <c r="AI15" s="17">
        <f t="shared" si="8"/>
        <v>0</v>
      </c>
      <c r="AJ15" s="17">
        <f t="shared" si="9"/>
        <v>0</v>
      </c>
      <c r="AK15" s="34" t="s">
        <v>17</v>
      </c>
      <c r="AL15" s="19" t="s">
        <v>73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17">
        <f t="shared" si="10"/>
        <v>0</v>
      </c>
      <c r="AU15" s="17">
        <f t="shared" si="11"/>
        <v>0</v>
      </c>
      <c r="AV15" s="17">
        <f t="shared" si="12"/>
        <v>0</v>
      </c>
      <c r="AW15" s="34" t="s">
        <v>17</v>
      </c>
      <c r="AX15" s="19" t="s">
        <v>73</v>
      </c>
      <c r="AY15" s="54">
        <v>0</v>
      </c>
      <c r="AZ15" s="54">
        <v>0</v>
      </c>
      <c r="BA15" s="54">
        <v>0</v>
      </c>
      <c r="BB15" s="54">
        <v>0</v>
      </c>
      <c r="BC15" s="54">
        <v>0</v>
      </c>
      <c r="BD15" s="54">
        <v>0</v>
      </c>
      <c r="BE15" s="54">
        <v>0</v>
      </c>
      <c r="BF15" s="17">
        <f t="shared" si="13"/>
        <v>0</v>
      </c>
      <c r="BG15" s="17">
        <f t="shared" si="14"/>
        <v>0</v>
      </c>
      <c r="BH15" s="17">
        <f t="shared" si="15"/>
        <v>0</v>
      </c>
      <c r="BI15" s="34" t="s">
        <v>17</v>
      </c>
      <c r="BJ15" s="19" t="s">
        <v>73</v>
      </c>
      <c r="BK15" s="54">
        <v>0</v>
      </c>
      <c r="BL15" s="54">
        <v>0</v>
      </c>
      <c r="BM15" s="54">
        <v>0</v>
      </c>
      <c r="BN15" s="54">
        <v>0</v>
      </c>
      <c r="BO15" s="54">
        <v>0</v>
      </c>
      <c r="BP15" s="54">
        <v>0</v>
      </c>
      <c r="BQ15" s="54">
        <v>0</v>
      </c>
      <c r="BR15" s="17">
        <f t="shared" si="16"/>
        <v>0</v>
      </c>
      <c r="BS15" s="17">
        <f t="shared" si="17"/>
        <v>0</v>
      </c>
      <c r="BT15" s="17">
        <f t="shared" si="18"/>
        <v>0</v>
      </c>
      <c r="BU15" s="34" t="s">
        <v>17</v>
      </c>
      <c r="BV15" s="19" t="s">
        <v>73</v>
      </c>
      <c r="BW15" s="54">
        <v>0</v>
      </c>
      <c r="BX15" s="54">
        <v>0</v>
      </c>
      <c r="BY15" s="54">
        <v>0</v>
      </c>
      <c r="BZ15" s="54">
        <v>0</v>
      </c>
      <c r="CA15" s="54">
        <v>0</v>
      </c>
      <c r="CB15" s="54">
        <v>0</v>
      </c>
      <c r="CC15" s="54">
        <v>0</v>
      </c>
      <c r="CD15" s="122">
        <f t="shared" si="19"/>
        <v>0</v>
      </c>
      <c r="CE15" s="17">
        <f t="shared" si="20"/>
        <v>0</v>
      </c>
      <c r="CF15" s="17">
        <f t="shared" si="21"/>
        <v>0</v>
      </c>
      <c r="CG15" s="34" t="s">
        <v>17</v>
      </c>
      <c r="CH15" s="19" t="s">
        <v>73</v>
      </c>
      <c r="CI15" s="85">
        <f t="shared" si="22"/>
        <v>0</v>
      </c>
      <c r="CJ15" s="85">
        <f t="shared" si="23"/>
        <v>0</v>
      </c>
      <c r="CK15" s="85">
        <f t="shared" si="24"/>
        <v>0</v>
      </c>
      <c r="CL15" s="85">
        <f t="shared" si="25"/>
        <v>0</v>
      </c>
      <c r="CM15" s="85">
        <f t="shared" si="26"/>
        <v>0</v>
      </c>
      <c r="CN15" s="85">
        <f t="shared" si="27"/>
        <v>0</v>
      </c>
      <c r="CO15" s="85">
        <f t="shared" si="28"/>
        <v>0</v>
      </c>
      <c r="CP15" s="85">
        <f t="shared" si="29"/>
        <v>0</v>
      </c>
      <c r="CQ15" s="85">
        <f t="shared" si="30"/>
        <v>0</v>
      </c>
      <c r="CR15" s="85">
        <f t="shared" si="31"/>
        <v>0</v>
      </c>
    </row>
    <row r="16" spans="1:96" ht="15" customHeight="1" x14ac:dyDescent="0.3">
      <c r="A16" s="34" t="s">
        <v>18</v>
      </c>
      <c r="B16" s="18" t="s">
        <v>74</v>
      </c>
      <c r="C16" s="54">
        <f t="shared" ref="C16:I16" si="32">C7+C8+C10+C11+C12+C13+C14+C15</f>
        <v>9495</v>
      </c>
      <c r="D16" s="54">
        <f t="shared" si="32"/>
        <v>16545</v>
      </c>
      <c r="E16" s="54">
        <f t="shared" si="32"/>
        <v>15027</v>
      </c>
      <c r="F16" s="54">
        <v>0</v>
      </c>
      <c r="G16" s="54">
        <v>0</v>
      </c>
      <c r="H16" s="54">
        <f t="shared" si="32"/>
        <v>0</v>
      </c>
      <c r="I16" s="54">
        <f t="shared" si="32"/>
        <v>0</v>
      </c>
      <c r="J16" s="17">
        <f t="shared" si="1"/>
        <v>9495</v>
      </c>
      <c r="K16" s="17">
        <f t="shared" si="2"/>
        <v>16545</v>
      </c>
      <c r="L16" s="17">
        <f t="shared" si="3"/>
        <v>15027</v>
      </c>
      <c r="M16" s="34" t="s">
        <v>18</v>
      </c>
      <c r="N16" s="18" t="s">
        <v>74</v>
      </c>
      <c r="O16" s="54">
        <f>O7+O8+O10+O11+O12+O13+O14+O15</f>
        <v>4250</v>
      </c>
      <c r="P16" s="54">
        <f>P7+P8+P10+P11+P12+P13+P14+P15</f>
        <v>4250</v>
      </c>
      <c r="Q16" s="54">
        <f>Q7+Q8+Q10+Q11+Q12+Q13+Q14+Q15</f>
        <v>3434</v>
      </c>
      <c r="R16" s="54">
        <f>R7+R8+R10+R11+R12+R13+R14+R15</f>
        <v>0</v>
      </c>
      <c r="S16" s="54">
        <f>S7+S8+S10+S11+S12+S13+S14+S15</f>
        <v>0</v>
      </c>
      <c r="T16" s="54">
        <v>0</v>
      </c>
      <c r="U16" s="54">
        <f>U7+U8+U10+U11+U12+U13+U14+U15</f>
        <v>0</v>
      </c>
      <c r="V16" s="17">
        <f t="shared" si="4"/>
        <v>4250</v>
      </c>
      <c r="W16" s="17">
        <f t="shared" si="5"/>
        <v>4250</v>
      </c>
      <c r="X16" s="17">
        <f t="shared" si="6"/>
        <v>3434</v>
      </c>
      <c r="Y16" s="34" t="s">
        <v>18</v>
      </c>
      <c r="Z16" s="18" t="s">
        <v>74</v>
      </c>
      <c r="AA16" s="54">
        <f>AA7+AA8+AA10+AA11+AA12+AA13+AA14+AA15</f>
        <v>1500</v>
      </c>
      <c r="AB16" s="54">
        <f t="shared" ref="AB16:AG16" si="33">AB7+AB8+AB10+AB11+AB12+AB13+AB14+AB15</f>
        <v>1500</v>
      </c>
      <c r="AC16" s="54">
        <f t="shared" si="33"/>
        <v>1579</v>
      </c>
      <c r="AD16" s="54">
        <f t="shared" si="33"/>
        <v>0</v>
      </c>
      <c r="AE16" s="54">
        <f t="shared" si="33"/>
        <v>0</v>
      </c>
      <c r="AF16" s="54">
        <v>0</v>
      </c>
      <c r="AG16" s="54">
        <f t="shared" si="33"/>
        <v>0</v>
      </c>
      <c r="AH16" s="17">
        <f t="shared" si="7"/>
        <v>1500</v>
      </c>
      <c r="AI16" s="17">
        <f t="shared" si="8"/>
        <v>1500</v>
      </c>
      <c r="AJ16" s="17">
        <f t="shared" si="9"/>
        <v>1579</v>
      </c>
      <c r="AK16" s="34" t="s">
        <v>18</v>
      </c>
      <c r="AL16" s="18" t="s">
        <v>74</v>
      </c>
      <c r="AM16" s="54">
        <f>AM7+AM8+AM10+AM11+AM12+AM13+AM14+AM15</f>
        <v>12795</v>
      </c>
      <c r="AN16" s="54">
        <f t="shared" ref="AN16:AS16" si="34">AN7+AN8+AN10+AN11+AN12+AN13+AN14+AN15</f>
        <v>14981</v>
      </c>
      <c r="AO16" s="54">
        <f t="shared" si="34"/>
        <v>12758</v>
      </c>
      <c r="AP16" s="54">
        <f t="shared" si="34"/>
        <v>0</v>
      </c>
      <c r="AQ16" s="54">
        <f t="shared" si="34"/>
        <v>0</v>
      </c>
      <c r="AR16" s="54">
        <v>0</v>
      </c>
      <c r="AS16" s="54">
        <f t="shared" si="34"/>
        <v>0</v>
      </c>
      <c r="AT16" s="17">
        <f t="shared" si="10"/>
        <v>12795</v>
      </c>
      <c r="AU16" s="17">
        <f t="shared" si="11"/>
        <v>14981</v>
      </c>
      <c r="AV16" s="17">
        <f t="shared" si="12"/>
        <v>12758</v>
      </c>
      <c r="AW16" s="34" t="s">
        <v>18</v>
      </c>
      <c r="AX16" s="18" t="s">
        <v>74</v>
      </c>
      <c r="AY16" s="54">
        <f>AY7+AY8+AY10+AY11+AY12+AY13+AY14+AY15</f>
        <v>4486</v>
      </c>
      <c r="AZ16" s="54">
        <f t="shared" ref="AZ16:BE16" si="35">AZ7+AZ8+AZ10+AZ11+AZ12+AZ13+AZ14+AZ15</f>
        <v>6309</v>
      </c>
      <c r="BA16" s="54">
        <f t="shared" si="35"/>
        <v>5072</v>
      </c>
      <c r="BB16" s="54">
        <f t="shared" si="35"/>
        <v>0</v>
      </c>
      <c r="BC16" s="54">
        <f t="shared" si="35"/>
        <v>0</v>
      </c>
      <c r="BD16" s="54">
        <v>0</v>
      </c>
      <c r="BE16" s="54">
        <f t="shared" si="35"/>
        <v>0</v>
      </c>
      <c r="BF16" s="17">
        <f t="shared" si="13"/>
        <v>4486</v>
      </c>
      <c r="BG16" s="17">
        <f t="shared" si="14"/>
        <v>6309</v>
      </c>
      <c r="BH16" s="17">
        <f t="shared" si="15"/>
        <v>5072</v>
      </c>
      <c r="BI16" s="34" t="s">
        <v>18</v>
      </c>
      <c r="BJ16" s="18" t="s">
        <v>74</v>
      </c>
      <c r="BK16" s="54">
        <f>SUM(BK7:BK15)</f>
        <v>18212</v>
      </c>
      <c r="BL16" s="54">
        <f>SUM(BL7:BL15)</f>
        <v>26712</v>
      </c>
      <c r="BM16" s="54">
        <f>SUM(BM7:BM15)</f>
        <v>24766</v>
      </c>
      <c r="BN16" s="54">
        <f>BN7+BN8+BN10+BN11+BN12+BN13+BN14+BN15</f>
        <v>0</v>
      </c>
      <c r="BO16" s="54">
        <f>BO7+BO8+BO10+BO11+BO12+BO13+BO14+BO15</f>
        <v>0</v>
      </c>
      <c r="BP16" s="54">
        <v>0</v>
      </c>
      <c r="BQ16" s="54">
        <f>BQ7+BQ8+BQ10+BQ11+BQ12+BQ13+BQ14+BQ15</f>
        <v>0</v>
      </c>
      <c r="BR16" s="17">
        <f t="shared" si="16"/>
        <v>18212</v>
      </c>
      <c r="BS16" s="17">
        <f t="shared" si="17"/>
        <v>26712</v>
      </c>
      <c r="BT16" s="17">
        <f t="shared" si="18"/>
        <v>24766</v>
      </c>
      <c r="BU16" s="34" t="s">
        <v>18</v>
      </c>
      <c r="BV16" s="18" t="s">
        <v>74</v>
      </c>
      <c r="BW16" s="54">
        <f>SUM(BW7:BW15)</f>
        <v>1300</v>
      </c>
      <c r="BX16" s="54">
        <f>SUM(BX7:BX15)</f>
        <v>1330</v>
      </c>
      <c r="BY16" s="54">
        <f>SUM(BY7:BY15)</f>
        <v>1123</v>
      </c>
      <c r="BZ16" s="54">
        <f>BZ7+BZ8+BZ10+BZ11+BZ12+BZ13+BZ14+BZ15</f>
        <v>0</v>
      </c>
      <c r="CA16" s="54">
        <f>CA7+CA8+CA10+CA11+CA12+CA13+CA14+CA15</f>
        <v>0</v>
      </c>
      <c r="CB16" s="54">
        <v>0</v>
      </c>
      <c r="CC16" s="54">
        <f>CC7+CC8+CC10+CC11+CC12+CC13+CC14+CC15</f>
        <v>0</v>
      </c>
      <c r="CD16" s="122">
        <f t="shared" si="19"/>
        <v>1300</v>
      </c>
      <c r="CE16" s="122">
        <v>1330</v>
      </c>
      <c r="CF16" s="17">
        <f t="shared" si="21"/>
        <v>1123</v>
      </c>
      <c r="CG16" s="34" t="s">
        <v>18</v>
      </c>
      <c r="CH16" s="18" t="s">
        <v>74</v>
      </c>
      <c r="CI16" s="85">
        <f t="shared" si="22"/>
        <v>52038</v>
      </c>
      <c r="CJ16" s="85">
        <f t="shared" si="23"/>
        <v>71627</v>
      </c>
      <c r="CK16" s="85">
        <f t="shared" si="24"/>
        <v>63759</v>
      </c>
      <c r="CL16" s="85">
        <f t="shared" si="25"/>
        <v>0</v>
      </c>
      <c r="CM16" s="85">
        <f t="shared" si="26"/>
        <v>0</v>
      </c>
      <c r="CN16" s="85">
        <f t="shared" si="27"/>
        <v>0</v>
      </c>
      <c r="CO16" s="85">
        <f t="shared" si="28"/>
        <v>0</v>
      </c>
      <c r="CP16" s="85">
        <f t="shared" si="29"/>
        <v>52038</v>
      </c>
      <c r="CQ16" s="85">
        <f t="shared" si="30"/>
        <v>71627</v>
      </c>
      <c r="CR16" s="85">
        <f t="shared" si="31"/>
        <v>63759</v>
      </c>
    </row>
    <row r="17" spans="1:100" ht="15" customHeight="1" x14ac:dyDescent="0.3">
      <c r="A17" s="34" t="s">
        <v>19</v>
      </c>
      <c r="B17" s="19" t="s">
        <v>75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17">
        <f t="shared" si="1"/>
        <v>0</v>
      </c>
      <c r="K17" s="17">
        <f t="shared" si="2"/>
        <v>0</v>
      </c>
      <c r="L17" s="17">
        <f t="shared" si="3"/>
        <v>0</v>
      </c>
      <c r="M17" s="34" t="s">
        <v>19</v>
      </c>
      <c r="N17" s="19" t="s">
        <v>75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17">
        <f t="shared" si="4"/>
        <v>0</v>
      </c>
      <c r="W17" s="17">
        <f t="shared" si="5"/>
        <v>0</v>
      </c>
      <c r="X17" s="17">
        <f t="shared" si="6"/>
        <v>0</v>
      </c>
      <c r="Y17" s="34" t="s">
        <v>19</v>
      </c>
      <c r="Z17" s="19" t="s">
        <v>75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17">
        <f t="shared" si="7"/>
        <v>0</v>
      </c>
      <c r="AI17" s="17">
        <f t="shared" si="8"/>
        <v>0</v>
      </c>
      <c r="AJ17" s="17">
        <f t="shared" si="9"/>
        <v>0</v>
      </c>
      <c r="AK17" s="34" t="s">
        <v>19</v>
      </c>
      <c r="AL17" s="19" t="s">
        <v>75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0</v>
      </c>
      <c r="AT17" s="17">
        <f t="shared" si="10"/>
        <v>0</v>
      </c>
      <c r="AU17" s="17">
        <f t="shared" si="11"/>
        <v>0</v>
      </c>
      <c r="AV17" s="17">
        <f t="shared" si="12"/>
        <v>0</v>
      </c>
      <c r="AW17" s="34" t="s">
        <v>19</v>
      </c>
      <c r="AX17" s="19" t="s">
        <v>75</v>
      </c>
      <c r="AY17" s="54">
        <v>0</v>
      </c>
      <c r="AZ17" s="54">
        <v>0</v>
      </c>
      <c r="BA17" s="54">
        <v>0</v>
      </c>
      <c r="BB17" s="54">
        <v>0</v>
      </c>
      <c r="BC17" s="54">
        <v>0</v>
      </c>
      <c r="BD17" s="54">
        <v>0</v>
      </c>
      <c r="BE17" s="54">
        <v>0</v>
      </c>
      <c r="BF17" s="17">
        <f t="shared" si="13"/>
        <v>0</v>
      </c>
      <c r="BG17" s="17">
        <f t="shared" si="14"/>
        <v>0</v>
      </c>
      <c r="BH17" s="17">
        <f t="shared" si="15"/>
        <v>0</v>
      </c>
      <c r="BI17" s="34" t="s">
        <v>19</v>
      </c>
      <c r="BJ17" s="19" t="s">
        <v>75</v>
      </c>
      <c r="BK17" s="54">
        <v>0</v>
      </c>
      <c r="BL17" s="54">
        <v>0</v>
      </c>
      <c r="BM17" s="54">
        <v>0</v>
      </c>
      <c r="BN17" s="54">
        <v>0</v>
      </c>
      <c r="BO17" s="54">
        <v>0</v>
      </c>
      <c r="BP17" s="54">
        <v>0</v>
      </c>
      <c r="BQ17" s="54">
        <v>0</v>
      </c>
      <c r="BR17" s="17">
        <f t="shared" si="16"/>
        <v>0</v>
      </c>
      <c r="BS17" s="17">
        <f t="shared" si="17"/>
        <v>0</v>
      </c>
      <c r="BT17" s="17">
        <f t="shared" si="18"/>
        <v>0</v>
      </c>
      <c r="BU17" s="34" t="s">
        <v>19</v>
      </c>
      <c r="BV17" s="19" t="s">
        <v>75</v>
      </c>
      <c r="BW17" s="54">
        <v>0</v>
      </c>
      <c r="BX17" s="54">
        <v>0</v>
      </c>
      <c r="BY17" s="54">
        <v>0</v>
      </c>
      <c r="BZ17" s="54">
        <v>0</v>
      </c>
      <c r="CA17" s="54">
        <v>0</v>
      </c>
      <c r="CB17" s="54">
        <v>0</v>
      </c>
      <c r="CC17" s="54">
        <v>0</v>
      </c>
      <c r="CD17" s="122">
        <f t="shared" si="19"/>
        <v>0</v>
      </c>
      <c r="CE17" s="17">
        <f t="shared" si="20"/>
        <v>0</v>
      </c>
      <c r="CF17" s="17">
        <f t="shared" si="21"/>
        <v>0</v>
      </c>
      <c r="CG17" s="34" t="s">
        <v>19</v>
      </c>
      <c r="CH17" s="19" t="s">
        <v>75</v>
      </c>
      <c r="CI17" s="85">
        <f t="shared" si="22"/>
        <v>0</v>
      </c>
      <c r="CJ17" s="85">
        <f t="shared" si="23"/>
        <v>0</v>
      </c>
      <c r="CK17" s="85">
        <f t="shared" si="24"/>
        <v>0</v>
      </c>
      <c r="CL17" s="85">
        <f t="shared" si="25"/>
        <v>0</v>
      </c>
      <c r="CM17" s="85">
        <f t="shared" si="26"/>
        <v>0</v>
      </c>
      <c r="CN17" s="85">
        <f t="shared" si="27"/>
        <v>0</v>
      </c>
      <c r="CO17" s="85">
        <f t="shared" si="28"/>
        <v>0</v>
      </c>
      <c r="CP17" s="85">
        <f t="shared" si="29"/>
        <v>0</v>
      </c>
      <c r="CQ17" s="85">
        <f t="shared" si="30"/>
        <v>0</v>
      </c>
      <c r="CR17" s="85">
        <f t="shared" si="31"/>
        <v>0</v>
      </c>
    </row>
    <row r="18" spans="1:100" ht="15" customHeight="1" x14ac:dyDescent="0.3">
      <c r="A18" s="34" t="s">
        <v>20</v>
      </c>
      <c r="B18" s="19" t="s">
        <v>76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17">
        <f t="shared" si="1"/>
        <v>0</v>
      </c>
      <c r="K18" s="17">
        <f t="shared" si="2"/>
        <v>0</v>
      </c>
      <c r="L18" s="17">
        <f t="shared" si="3"/>
        <v>0</v>
      </c>
      <c r="M18" s="34" t="s">
        <v>20</v>
      </c>
      <c r="N18" s="19" t="s">
        <v>76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17">
        <f t="shared" si="4"/>
        <v>0</v>
      </c>
      <c r="W18" s="17">
        <f t="shared" si="5"/>
        <v>0</v>
      </c>
      <c r="X18" s="17">
        <f t="shared" si="6"/>
        <v>0</v>
      </c>
      <c r="Y18" s="34" t="s">
        <v>20</v>
      </c>
      <c r="Z18" s="19" t="s">
        <v>76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17">
        <f t="shared" si="7"/>
        <v>0</v>
      </c>
      <c r="AI18" s="17">
        <f t="shared" si="8"/>
        <v>0</v>
      </c>
      <c r="AJ18" s="17">
        <f t="shared" si="9"/>
        <v>0</v>
      </c>
      <c r="AK18" s="34" t="s">
        <v>20</v>
      </c>
      <c r="AL18" s="19" t="s">
        <v>76</v>
      </c>
      <c r="AM18" s="54">
        <v>0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17">
        <f t="shared" si="10"/>
        <v>0</v>
      </c>
      <c r="AU18" s="17">
        <f t="shared" si="11"/>
        <v>0</v>
      </c>
      <c r="AV18" s="17">
        <f t="shared" si="12"/>
        <v>0</v>
      </c>
      <c r="AW18" s="34" t="s">
        <v>20</v>
      </c>
      <c r="AX18" s="19" t="s">
        <v>76</v>
      </c>
      <c r="AY18" s="54">
        <v>0</v>
      </c>
      <c r="AZ18" s="54">
        <v>0</v>
      </c>
      <c r="BA18" s="54">
        <v>0</v>
      </c>
      <c r="BB18" s="54">
        <v>0</v>
      </c>
      <c r="BC18" s="54">
        <v>0</v>
      </c>
      <c r="BD18" s="54">
        <v>0</v>
      </c>
      <c r="BE18" s="54">
        <v>0</v>
      </c>
      <c r="BF18" s="17">
        <f t="shared" si="13"/>
        <v>0</v>
      </c>
      <c r="BG18" s="17">
        <f t="shared" si="14"/>
        <v>0</v>
      </c>
      <c r="BH18" s="17">
        <f t="shared" si="15"/>
        <v>0</v>
      </c>
      <c r="BI18" s="34" t="s">
        <v>20</v>
      </c>
      <c r="BJ18" s="19" t="s">
        <v>76</v>
      </c>
      <c r="BK18" s="54">
        <v>0</v>
      </c>
      <c r="BL18" s="54">
        <v>0</v>
      </c>
      <c r="BM18" s="54">
        <v>0</v>
      </c>
      <c r="BN18" s="54">
        <v>0</v>
      </c>
      <c r="BO18" s="54">
        <v>0</v>
      </c>
      <c r="BP18" s="54">
        <v>0</v>
      </c>
      <c r="BQ18" s="54">
        <v>0</v>
      </c>
      <c r="BR18" s="17">
        <f t="shared" si="16"/>
        <v>0</v>
      </c>
      <c r="BS18" s="17">
        <f t="shared" si="17"/>
        <v>0</v>
      </c>
      <c r="BT18" s="17">
        <f t="shared" si="18"/>
        <v>0</v>
      </c>
      <c r="BU18" s="34" t="s">
        <v>20</v>
      </c>
      <c r="BV18" s="19" t="s">
        <v>76</v>
      </c>
      <c r="BW18" s="54">
        <v>0</v>
      </c>
      <c r="BX18" s="54">
        <v>0</v>
      </c>
      <c r="BY18" s="54">
        <v>0</v>
      </c>
      <c r="BZ18" s="54">
        <v>0</v>
      </c>
      <c r="CA18" s="54">
        <v>0</v>
      </c>
      <c r="CB18" s="54">
        <v>0</v>
      </c>
      <c r="CC18" s="54">
        <v>0</v>
      </c>
      <c r="CD18" s="122">
        <f t="shared" si="19"/>
        <v>0</v>
      </c>
      <c r="CE18" s="17">
        <f t="shared" si="20"/>
        <v>0</v>
      </c>
      <c r="CF18" s="17">
        <f t="shared" si="21"/>
        <v>0</v>
      </c>
      <c r="CG18" s="34" t="s">
        <v>20</v>
      </c>
      <c r="CH18" s="19" t="s">
        <v>76</v>
      </c>
      <c r="CI18" s="85">
        <f t="shared" si="22"/>
        <v>0</v>
      </c>
      <c r="CJ18" s="85">
        <f t="shared" si="23"/>
        <v>0</v>
      </c>
      <c r="CK18" s="85">
        <f t="shared" si="24"/>
        <v>0</v>
      </c>
      <c r="CL18" s="85">
        <f t="shared" si="25"/>
        <v>0</v>
      </c>
      <c r="CM18" s="85">
        <f t="shared" si="26"/>
        <v>0</v>
      </c>
      <c r="CN18" s="85">
        <f t="shared" si="27"/>
        <v>0</v>
      </c>
      <c r="CO18" s="85">
        <f t="shared" si="28"/>
        <v>0</v>
      </c>
      <c r="CP18" s="85">
        <f t="shared" si="29"/>
        <v>0</v>
      </c>
      <c r="CQ18" s="85">
        <f t="shared" si="30"/>
        <v>0</v>
      </c>
      <c r="CR18" s="85">
        <f t="shared" si="31"/>
        <v>0</v>
      </c>
    </row>
    <row r="19" spans="1:100" ht="15" customHeight="1" x14ac:dyDescent="0.3">
      <c r="A19" s="34" t="s">
        <v>21</v>
      </c>
      <c r="B19" s="19" t="s">
        <v>77</v>
      </c>
      <c r="C19" s="54">
        <v>0</v>
      </c>
      <c r="D19" s="54">
        <v>5184</v>
      </c>
      <c r="E19" s="54">
        <v>5184</v>
      </c>
      <c r="F19" s="54">
        <v>0</v>
      </c>
      <c r="G19" s="54">
        <v>0</v>
      </c>
      <c r="H19" s="54">
        <v>0</v>
      </c>
      <c r="I19" s="54">
        <v>0</v>
      </c>
      <c r="J19" s="17">
        <f t="shared" si="1"/>
        <v>0</v>
      </c>
      <c r="K19" s="17">
        <f t="shared" si="2"/>
        <v>5184</v>
      </c>
      <c r="L19" s="17">
        <f t="shared" si="3"/>
        <v>5184</v>
      </c>
      <c r="M19" s="34" t="s">
        <v>21</v>
      </c>
      <c r="N19" s="19" t="s">
        <v>77</v>
      </c>
      <c r="O19" s="54">
        <v>0</v>
      </c>
      <c r="P19" s="54">
        <v>1060</v>
      </c>
      <c r="Q19" s="54">
        <v>1060</v>
      </c>
      <c r="R19" s="54">
        <v>0</v>
      </c>
      <c r="S19" s="54">
        <v>0</v>
      </c>
      <c r="T19" s="54">
        <v>0</v>
      </c>
      <c r="U19" s="54">
        <v>0</v>
      </c>
      <c r="V19" s="17">
        <f t="shared" si="4"/>
        <v>0</v>
      </c>
      <c r="W19" s="17">
        <f t="shared" si="5"/>
        <v>1060</v>
      </c>
      <c r="X19" s="17">
        <f t="shared" si="6"/>
        <v>1060</v>
      </c>
      <c r="Y19" s="34" t="s">
        <v>21</v>
      </c>
      <c r="Z19" s="19" t="s">
        <v>77</v>
      </c>
      <c r="AA19" s="54">
        <v>0</v>
      </c>
      <c r="AB19" s="54">
        <v>672</v>
      </c>
      <c r="AC19" s="54">
        <v>672</v>
      </c>
      <c r="AD19" s="54">
        <v>0</v>
      </c>
      <c r="AE19" s="54">
        <v>0</v>
      </c>
      <c r="AF19" s="54">
        <v>0</v>
      </c>
      <c r="AG19" s="54">
        <v>0</v>
      </c>
      <c r="AH19" s="17">
        <f t="shared" si="7"/>
        <v>0</v>
      </c>
      <c r="AI19" s="17">
        <f t="shared" si="8"/>
        <v>672</v>
      </c>
      <c r="AJ19" s="17">
        <f t="shared" si="9"/>
        <v>672</v>
      </c>
      <c r="AK19" s="34" t="s">
        <v>21</v>
      </c>
      <c r="AL19" s="19" t="s">
        <v>77</v>
      </c>
      <c r="AM19" s="54">
        <v>0</v>
      </c>
      <c r="AN19" s="54">
        <v>2614</v>
      </c>
      <c r="AO19" s="54">
        <v>2614</v>
      </c>
      <c r="AP19" s="54">
        <v>0</v>
      </c>
      <c r="AQ19" s="54">
        <v>0</v>
      </c>
      <c r="AR19" s="54">
        <v>0</v>
      </c>
      <c r="AS19" s="54">
        <v>0</v>
      </c>
      <c r="AT19" s="17">
        <f t="shared" si="10"/>
        <v>0</v>
      </c>
      <c r="AU19" s="17">
        <f t="shared" si="11"/>
        <v>2614</v>
      </c>
      <c r="AV19" s="17">
        <f t="shared" si="12"/>
        <v>2614</v>
      </c>
      <c r="AW19" s="34" t="s">
        <v>21</v>
      </c>
      <c r="AX19" s="19" t="s">
        <v>77</v>
      </c>
      <c r="AY19" s="54">
        <v>0</v>
      </c>
      <c r="AZ19" s="54">
        <v>2012</v>
      </c>
      <c r="BA19" s="54">
        <v>2012</v>
      </c>
      <c r="BB19" s="54">
        <v>0</v>
      </c>
      <c r="BC19" s="54">
        <v>0</v>
      </c>
      <c r="BD19" s="54">
        <v>0</v>
      </c>
      <c r="BE19" s="54">
        <v>0</v>
      </c>
      <c r="BF19" s="17">
        <f t="shared" si="13"/>
        <v>0</v>
      </c>
      <c r="BG19" s="17">
        <f t="shared" si="14"/>
        <v>2012</v>
      </c>
      <c r="BH19" s="17">
        <f t="shared" si="15"/>
        <v>2012</v>
      </c>
      <c r="BI19" s="34" t="s">
        <v>21</v>
      </c>
      <c r="BJ19" s="19" t="s">
        <v>77</v>
      </c>
      <c r="BK19" s="54">
        <v>0</v>
      </c>
      <c r="BL19" s="54">
        <v>890</v>
      </c>
      <c r="BM19" s="54">
        <v>891</v>
      </c>
      <c r="BN19" s="54">
        <v>0</v>
      </c>
      <c r="BO19" s="54">
        <v>0</v>
      </c>
      <c r="BP19" s="54">
        <v>0</v>
      </c>
      <c r="BQ19" s="54">
        <v>0</v>
      </c>
      <c r="BR19" s="17">
        <f t="shared" si="16"/>
        <v>0</v>
      </c>
      <c r="BS19" s="17">
        <f t="shared" si="17"/>
        <v>890</v>
      </c>
      <c r="BT19" s="17">
        <f t="shared" si="18"/>
        <v>891</v>
      </c>
      <c r="BU19" s="34" t="s">
        <v>21</v>
      </c>
      <c r="BV19" s="19" t="s">
        <v>77</v>
      </c>
      <c r="BW19" s="54">
        <v>0</v>
      </c>
      <c r="BX19" s="54">
        <v>71</v>
      </c>
      <c r="BY19" s="54">
        <v>71</v>
      </c>
      <c r="BZ19" s="54">
        <v>0</v>
      </c>
      <c r="CA19" s="54">
        <v>0</v>
      </c>
      <c r="CB19" s="54">
        <v>0</v>
      </c>
      <c r="CC19" s="54">
        <v>0</v>
      </c>
      <c r="CD19" s="122">
        <f t="shared" si="19"/>
        <v>0</v>
      </c>
      <c r="CE19" s="17">
        <f t="shared" si="20"/>
        <v>71</v>
      </c>
      <c r="CF19" s="17">
        <f t="shared" si="21"/>
        <v>71</v>
      </c>
      <c r="CG19" s="34" t="s">
        <v>21</v>
      </c>
      <c r="CH19" s="19" t="s">
        <v>77</v>
      </c>
      <c r="CI19" s="85">
        <f t="shared" si="22"/>
        <v>0</v>
      </c>
      <c r="CJ19" s="85">
        <f t="shared" si="23"/>
        <v>12503</v>
      </c>
      <c r="CK19" s="85">
        <f t="shared" si="24"/>
        <v>12504</v>
      </c>
      <c r="CL19" s="85">
        <f t="shared" si="25"/>
        <v>0</v>
      </c>
      <c r="CM19" s="85">
        <f t="shared" si="26"/>
        <v>0</v>
      </c>
      <c r="CN19" s="85">
        <f t="shared" si="27"/>
        <v>0</v>
      </c>
      <c r="CO19" s="85">
        <f t="shared" si="28"/>
        <v>0</v>
      </c>
      <c r="CP19" s="85">
        <f t="shared" si="29"/>
        <v>0</v>
      </c>
      <c r="CQ19" s="85">
        <f t="shared" si="30"/>
        <v>12503</v>
      </c>
      <c r="CR19" s="85">
        <f t="shared" si="31"/>
        <v>12504</v>
      </c>
    </row>
    <row r="20" spans="1:100" ht="15" customHeight="1" x14ac:dyDescent="0.3">
      <c r="A20" s="34" t="s">
        <v>22</v>
      </c>
      <c r="B20" s="19" t="s">
        <v>78</v>
      </c>
      <c r="C20" s="54">
        <v>366621</v>
      </c>
      <c r="D20" s="54">
        <v>366621</v>
      </c>
      <c r="E20" s="54">
        <v>356241</v>
      </c>
      <c r="F20" s="54">
        <v>0</v>
      </c>
      <c r="G20" s="54">
        <v>0</v>
      </c>
      <c r="H20" s="54">
        <v>0</v>
      </c>
      <c r="I20" s="54">
        <v>0</v>
      </c>
      <c r="J20" s="17">
        <f t="shared" si="1"/>
        <v>366621</v>
      </c>
      <c r="K20" s="17">
        <f t="shared" si="2"/>
        <v>366621</v>
      </c>
      <c r="L20" s="17">
        <f t="shared" si="3"/>
        <v>356241</v>
      </c>
      <c r="M20" s="34" t="s">
        <v>22</v>
      </c>
      <c r="N20" s="19" t="s">
        <v>78</v>
      </c>
      <c r="O20" s="54">
        <v>56054</v>
      </c>
      <c r="P20" s="54">
        <v>56054</v>
      </c>
      <c r="Q20" s="54">
        <v>51285</v>
      </c>
      <c r="R20" s="54">
        <v>0</v>
      </c>
      <c r="S20" s="54">
        <v>0</v>
      </c>
      <c r="T20" s="54">
        <v>0</v>
      </c>
      <c r="U20" s="54">
        <v>0</v>
      </c>
      <c r="V20" s="17">
        <f t="shared" si="4"/>
        <v>56054</v>
      </c>
      <c r="W20" s="17">
        <f t="shared" si="5"/>
        <v>56054</v>
      </c>
      <c r="X20" s="17">
        <f t="shared" si="6"/>
        <v>51285</v>
      </c>
      <c r="Y20" s="34" t="s">
        <v>22</v>
      </c>
      <c r="Z20" s="19" t="s">
        <v>78</v>
      </c>
      <c r="AA20" s="54">
        <v>55029</v>
      </c>
      <c r="AB20" s="54">
        <v>55029</v>
      </c>
      <c r="AC20" s="54">
        <v>44979</v>
      </c>
      <c r="AD20" s="54">
        <v>0</v>
      </c>
      <c r="AE20" s="54">
        <v>0</v>
      </c>
      <c r="AF20" s="54">
        <v>0</v>
      </c>
      <c r="AG20" s="54">
        <v>0</v>
      </c>
      <c r="AH20" s="17">
        <f t="shared" si="7"/>
        <v>55029</v>
      </c>
      <c r="AI20" s="17">
        <f t="shared" si="8"/>
        <v>55029</v>
      </c>
      <c r="AJ20" s="17">
        <f t="shared" si="9"/>
        <v>44979</v>
      </c>
      <c r="AK20" s="34" t="s">
        <v>22</v>
      </c>
      <c r="AL20" s="19" t="s">
        <v>78</v>
      </c>
      <c r="AM20" s="54">
        <v>228726</v>
      </c>
      <c r="AN20" s="54">
        <v>228726</v>
      </c>
      <c r="AO20" s="54">
        <v>205479</v>
      </c>
      <c r="AP20" s="54">
        <v>0</v>
      </c>
      <c r="AQ20" s="54">
        <v>0</v>
      </c>
      <c r="AR20" s="54">
        <v>0</v>
      </c>
      <c r="AS20" s="54">
        <v>0</v>
      </c>
      <c r="AT20" s="17">
        <f t="shared" si="10"/>
        <v>228726</v>
      </c>
      <c r="AU20" s="17">
        <f t="shared" si="11"/>
        <v>228726</v>
      </c>
      <c r="AV20" s="17">
        <f t="shared" si="12"/>
        <v>205479</v>
      </c>
      <c r="AW20" s="34" t="s">
        <v>22</v>
      </c>
      <c r="AX20" s="19" t="s">
        <v>78</v>
      </c>
      <c r="AY20" s="54">
        <v>160376</v>
      </c>
      <c r="AZ20" s="54">
        <v>160376</v>
      </c>
      <c r="BA20" s="54">
        <v>152221</v>
      </c>
      <c r="BB20" s="54">
        <v>0</v>
      </c>
      <c r="BC20" s="54">
        <v>0</v>
      </c>
      <c r="BD20" s="54">
        <v>0</v>
      </c>
      <c r="BE20" s="54">
        <v>0</v>
      </c>
      <c r="BF20" s="17">
        <f t="shared" si="13"/>
        <v>160376</v>
      </c>
      <c r="BG20" s="17">
        <f t="shared" si="14"/>
        <v>160376</v>
      </c>
      <c r="BH20" s="17">
        <f t="shared" si="15"/>
        <v>152221</v>
      </c>
      <c r="BI20" s="34" t="s">
        <v>22</v>
      </c>
      <c r="BJ20" s="19" t="s">
        <v>78</v>
      </c>
      <c r="BK20" s="54">
        <v>24476</v>
      </c>
      <c r="BL20" s="54">
        <v>25676</v>
      </c>
      <c r="BM20" s="54">
        <v>22093</v>
      </c>
      <c r="BN20" s="54">
        <v>0</v>
      </c>
      <c r="BO20" s="54">
        <v>0</v>
      </c>
      <c r="BP20" s="54">
        <v>0</v>
      </c>
      <c r="BQ20" s="54">
        <v>0</v>
      </c>
      <c r="BR20" s="17">
        <f t="shared" si="16"/>
        <v>24476</v>
      </c>
      <c r="BS20" s="17">
        <f t="shared" si="17"/>
        <v>25676</v>
      </c>
      <c r="BT20" s="17">
        <f t="shared" si="18"/>
        <v>22093</v>
      </c>
      <c r="BU20" s="34" t="s">
        <v>22</v>
      </c>
      <c r="BV20" s="19" t="s">
        <v>78</v>
      </c>
      <c r="BW20" s="54">
        <v>17931</v>
      </c>
      <c r="BX20" s="54">
        <v>18634</v>
      </c>
      <c r="BY20" s="54">
        <v>17970</v>
      </c>
      <c r="BZ20" s="54">
        <v>0</v>
      </c>
      <c r="CA20" s="54">
        <v>0</v>
      </c>
      <c r="CB20" s="54">
        <v>0</v>
      </c>
      <c r="CC20" s="54">
        <v>0</v>
      </c>
      <c r="CD20" s="122">
        <f t="shared" si="19"/>
        <v>17931</v>
      </c>
      <c r="CE20" s="17">
        <f t="shared" si="20"/>
        <v>18634</v>
      </c>
      <c r="CF20" s="17">
        <f t="shared" si="21"/>
        <v>17970</v>
      </c>
      <c r="CG20" s="34" t="s">
        <v>22</v>
      </c>
      <c r="CH20" s="19" t="s">
        <v>78</v>
      </c>
      <c r="CI20" s="85">
        <f t="shared" si="22"/>
        <v>909213</v>
      </c>
      <c r="CJ20" s="85">
        <f t="shared" si="23"/>
        <v>911116</v>
      </c>
      <c r="CK20" s="85">
        <f t="shared" si="24"/>
        <v>850268</v>
      </c>
      <c r="CL20" s="85">
        <f t="shared" si="25"/>
        <v>0</v>
      </c>
      <c r="CM20" s="85">
        <f t="shared" si="26"/>
        <v>0</v>
      </c>
      <c r="CN20" s="85">
        <f t="shared" si="27"/>
        <v>0</v>
      </c>
      <c r="CO20" s="85">
        <f t="shared" si="28"/>
        <v>0</v>
      </c>
      <c r="CP20" s="85">
        <f t="shared" si="29"/>
        <v>909213</v>
      </c>
      <c r="CQ20" s="85">
        <f t="shared" si="30"/>
        <v>911116</v>
      </c>
      <c r="CR20" s="85">
        <f t="shared" si="31"/>
        <v>850268</v>
      </c>
    </row>
    <row r="21" spans="1:100" ht="15" customHeight="1" x14ac:dyDescent="0.3">
      <c r="A21" s="34"/>
      <c r="B21" s="19" t="s">
        <v>79</v>
      </c>
      <c r="C21" s="54">
        <v>366621</v>
      </c>
      <c r="D21" s="54">
        <v>366621</v>
      </c>
      <c r="E21" s="54">
        <v>356241</v>
      </c>
      <c r="F21" s="54">
        <v>0</v>
      </c>
      <c r="G21" s="54">
        <v>0</v>
      </c>
      <c r="H21" s="54">
        <v>0</v>
      </c>
      <c r="I21" s="54">
        <v>0</v>
      </c>
      <c r="J21" s="17">
        <f t="shared" si="1"/>
        <v>366621</v>
      </c>
      <c r="K21" s="17">
        <f t="shared" si="2"/>
        <v>366621</v>
      </c>
      <c r="L21" s="17">
        <f t="shared" si="3"/>
        <v>356241</v>
      </c>
      <c r="M21" s="34"/>
      <c r="N21" s="19" t="s">
        <v>79</v>
      </c>
      <c r="O21" s="54">
        <v>56054</v>
      </c>
      <c r="P21" s="54">
        <v>56054</v>
      </c>
      <c r="Q21" s="54">
        <v>51285</v>
      </c>
      <c r="R21" s="54">
        <v>0</v>
      </c>
      <c r="S21" s="54">
        <v>0</v>
      </c>
      <c r="T21" s="54">
        <v>0</v>
      </c>
      <c r="U21" s="54">
        <v>0</v>
      </c>
      <c r="V21" s="17">
        <f t="shared" si="4"/>
        <v>56054</v>
      </c>
      <c r="W21" s="17">
        <f t="shared" si="5"/>
        <v>56054</v>
      </c>
      <c r="X21" s="17">
        <f t="shared" si="6"/>
        <v>51285</v>
      </c>
      <c r="Y21" s="34"/>
      <c r="Z21" s="19" t="s">
        <v>79</v>
      </c>
      <c r="AA21" s="54">
        <v>55029</v>
      </c>
      <c r="AB21" s="54">
        <v>55029</v>
      </c>
      <c r="AC21" s="54">
        <v>44979</v>
      </c>
      <c r="AD21" s="54">
        <v>0</v>
      </c>
      <c r="AE21" s="54">
        <v>0</v>
      </c>
      <c r="AF21" s="54">
        <v>0</v>
      </c>
      <c r="AG21" s="54">
        <v>0</v>
      </c>
      <c r="AH21" s="17">
        <f t="shared" si="7"/>
        <v>55029</v>
      </c>
      <c r="AI21" s="17">
        <f t="shared" si="8"/>
        <v>55029</v>
      </c>
      <c r="AJ21" s="17">
        <f t="shared" si="9"/>
        <v>44979</v>
      </c>
      <c r="AK21" s="34"/>
      <c r="AL21" s="19" t="s">
        <v>79</v>
      </c>
      <c r="AM21" s="54">
        <v>228726</v>
      </c>
      <c r="AN21" s="54">
        <v>228726</v>
      </c>
      <c r="AO21" s="54">
        <v>205479</v>
      </c>
      <c r="AP21" s="54">
        <v>0</v>
      </c>
      <c r="AQ21" s="54">
        <v>0</v>
      </c>
      <c r="AR21" s="54">
        <v>0</v>
      </c>
      <c r="AS21" s="54">
        <v>0</v>
      </c>
      <c r="AT21" s="17">
        <f t="shared" si="10"/>
        <v>228726</v>
      </c>
      <c r="AU21" s="17">
        <f t="shared" si="11"/>
        <v>228726</v>
      </c>
      <c r="AV21" s="17">
        <f t="shared" si="12"/>
        <v>205479</v>
      </c>
      <c r="AW21" s="34"/>
      <c r="AX21" s="19" t="s">
        <v>79</v>
      </c>
      <c r="AY21" s="54">
        <v>160376</v>
      </c>
      <c r="AZ21" s="54">
        <v>160376</v>
      </c>
      <c r="BA21" s="54">
        <v>152221</v>
      </c>
      <c r="BB21" s="54">
        <v>0</v>
      </c>
      <c r="BC21" s="54">
        <v>0</v>
      </c>
      <c r="BD21" s="54">
        <v>0</v>
      </c>
      <c r="BE21" s="54">
        <v>0</v>
      </c>
      <c r="BF21" s="17">
        <f t="shared" si="13"/>
        <v>160376</v>
      </c>
      <c r="BG21" s="17">
        <f t="shared" si="14"/>
        <v>160376</v>
      </c>
      <c r="BH21" s="17">
        <f t="shared" si="15"/>
        <v>152221</v>
      </c>
      <c r="BI21" s="34"/>
      <c r="BJ21" s="19" t="s">
        <v>79</v>
      </c>
      <c r="BK21" s="54">
        <v>24476</v>
      </c>
      <c r="BL21" s="54">
        <v>25676</v>
      </c>
      <c r="BM21" s="54">
        <v>22093</v>
      </c>
      <c r="BN21" s="54">
        <v>0</v>
      </c>
      <c r="BO21" s="54">
        <v>0</v>
      </c>
      <c r="BP21" s="54">
        <v>0</v>
      </c>
      <c r="BQ21" s="54">
        <v>0</v>
      </c>
      <c r="BR21" s="17">
        <f t="shared" si="16"/>
        <v>24476</v>
      </c>
      <c r="BS21" s="17">
        <f t="shared" si="17"/>
        <v>25676</v>
      </c>
      <c r="BT21" s="17">
        <f t="shared" si="18"/>
        <v>22093</v>
      </c>
      <c r="BU21" s="34"/>
      <c r="BV21" s="19" t="s">
        <v>79</v>
      </c>
      <c r="BW21" s="54">
        <v>17931</v>
      </c>
      <c r="BX21" s="54">
        <v>18634</v>
      </c>
      <c r="BY21" s="54">
        <v>17970</v>
      </c>
      <c r="BZ21" s="54">
        <v>0</v>
      </c>
      <c r="CA21" s="54">
        <v>0</v>
      </c>
      <c r="CB21" s="54">
        <v>0</v>
      </c>
      <c r="CC21" s="54">
        <v>0</v>
      </c>
      <c r="CD21" s="122">
        <f t="shared" si="19"/>
        <v>17931</v>
      </c>
      <c r="CE21" s="17">
        <f t="shared" si="20"/>
        <v>18634</v>
      </c>
      <c r="CF21" s="17">
        <f t="shared" si="21"/>
        <v>17970</v>
      </c>
      <c r="CG21" s="34"/>
      <c r="CH21" s="19" t="s">
        <v>79</v>
      </c>
      <c r="CI21" s="85">
        <f t="shared" si="22"/>
        <v>909213</v>
      </c>
      <c r="CJ21" s="85">
        <f t="shared" si="23"/>
        <v>911116</v>
      </c>
      <c r="CK21" s="85">
        <f t="shared" si="24"/>
        <v>850268</v>
      </c>
      <c r="CL21" s="85">
        <f t="shared" si="25"/>
        <v>0</v>
      </c>
      <c r="CM21" s="85">
        <f t="shared" si="26"/>
        <v>0</v>
      </c>
      <c r="CN21" s="85">
        <f t="shared" si="27"/>
        <v>0</v>
      </c>
      <c r="CO21" s="85">
        <f t="shared" si="28"/>
        <v>0</v>
      </c>
      <c r="CP21" s="85">
        <f t="shared" si="29"/>
        <v>909213</v>
      </c>
      <c r="CQ21" s="85">
        <f t="shared" si="30"/>
        <v>911116</v>
      </c>
      <c r="CR21" s="85">
        <f t="shared" si="31"/>
        <v>850268</v>
      </c>
    </row>
    <row r="22" spans="1:100" ht="15" customHeight="1" x14ac:dyDescent="0.3">
      <c r="A22" s="34" t="s">
        <v>23</v>
      </c>
      <c r="B22" s="19" t="s">
        <v>80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17">
        <f t="shared" si="1"/>
        <v>0</v>
      </c>
      <c r="K22" s="17">
        <f t="shared" si="2"/>
        <v>0</v>
      </c>
      <c r="L22" s="17">
        <f t="shared" si="3"/>
        <v>0</v>
      </c>
      <c r="M22" s="34" t="s">
        <v>23</v>
      </c>
      <c r="N22" s="19" t="s">
        <v>80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17">
        <f t="shared" si="4"/>
        <v>0</v>
      </c>
      <c r="W22" s="17">
        <f t="shared" si="5"/>
        <v>0</v>
      </c>
      <c r="X22" s="17">
        <f t="shared" si="6"/>
        <v>0</v>
      </c>
      <c r="Y22" s="34" t="s">
        <v>23</v>
      </c>
      <c r="Z22" s="19" t="s">
        <v>80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17">
        <f t="shared" si="7"/>
        <v>0</v>
      </c>
      <c r="AI22" s="17">
        <f t="shared" si="8"/>
        <v>0</v>
      </c>
      <c r="AJ22" s="17">
        <f t="shared" si="9"/>
        <v>0</v>
      </c>
      <c r="AK22" s="34" t="s">
        <v>23</v>
      </c>
      <c r="AL22" s="19" t="s">
        <v>80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17">
        <f t="shared" si="10"/>
        <v>0</v>
      </c>
      <c r="AU22" s="17">
        <f t="shared" si="11"/>
        <v>0</v>
      </c>
      <c r="AV22" s="17">
        <f t="shared" si="12"/>
        <v>0</v>
      </c>
      <c r="AW22" s="34" t="s">
        <v>23</v>
      </c>
      <c r="AX22" s="19" t="s">
        <v>80</v>
      </c>
      <c r="AY22" s="54">
        <v>0</v>
      </c>
      <c r="AZ22" s="54">
        <v>0</v>
      </c>
      <c r="BA22" s="54">
        <v>0</v>
      </c>
      <c r="BB22" s="54">
        <v>0</v>
      </c>
      <c r="BC22" s="54">
        <v>0</v>
      </c>
      <c r="BD22" s="54">
        <v>0</v>
      </c>
      <c r="BE22" s="54">
        <v>0</v>
      </c>
      <c r="BF22" s="17">
        <f t="shared" si="13"/>
        <v>0</v>
      </c>
      <c r="BG22" s="17">
        <f t="shared" si="14"/>
        <v>0</v>
      </c>
      <c r="BH22" s="17">
        <f t="shared" si="15"/>
        <v>0</v>
      </c>
      <c r="BI22" s="34" t="s">
        <v>23</v>
      </c>
      <c r="BJ22" s="19" t="s">
        <v>80</v>
      </c>
      <c r="BK22" s="54">
        <v>0</v>
      </c>
      <c r="BL22" s="54">
        <v>0</v>
      </c>
      <c r="BM22" s="54">
        <v>0</v>
      </c>
      <c r="BN22" s="54">
        <v>0</v>
      </c>
      <c r="BO22" s="54">
        <v>0</v>
      </c>
      <c r="BP22" s="54">
        <v>0</v>
      </c>
      <c r="BQ22" s="54">
        <v>0</v>
      </c>
      <c r="BR22" s="17">
        <f t="shared" si="16"/>
        <v>0</v>
      </c>
      <c r="BS22" s="17">
        <f t="shared" si="17"/>
        <v>0</v>
      </c>
      <c r="BT22" s="17">
        <f t="shared" si="18"/>
        <v>0</v>
      </c>
      <c r="BU22" s="34" t="s">
        <v>23</v>
      </c>
      <c r="BV22" s="19" t="s">
        <v>80</v>
      </c>
      <c r="BW22" s="54">
        <v>0</v>
      </c>
      <c r="BX22" s="54">
        <v>0</v>
      </c>
      <c r="BY22" s="54">
        <v>0</v>
      </c>
      <c r="BZ22" s="54">
        <v>0</v>
      </c>
      <c r="CA22" s="54">
        <v>0</v>
      </c>
      <c r="CB22" s="54">
        <v>0</v>
      </c>
      <c r="CC22" s="54">
        <v>0</v>
      </c>
      <c r="CD22" s="122">
        <f t="shared" si="19"/>
        <v>0</v>
      </c>
      <c r="CE22" s="17">
        <f t="shared" si="20"/>
        <v>0</v>
      </c>
      <c r="CF22" s="17">
        <f t="shared" si="21"/>
        <v>0</v>
      </c>
      <c r="CG22" s="34" t="s">
        <v>23</v>
      </c>
      <c r="CH22" s="19" t="s">
        <v>80</v>
      </c>
      <c r="CI22" s="85">
        <f t="shared" si="22"/>
        <v>0</v>
      </c>
      <c r="CJ22" s="85">
        <f t="shared" si="23"/>
        <v>0</v>
      </c>
      <c r="CK22" s="85">
        <f t="shared" si="24"/>
        <v>0</v>
      </c>
      <c r="CL22" s="85">
        <f t="shared" si="25"/>
        <v>0</v>
      </c>
      <c r="CM22" s="85">
        <f t="shared" si="26"/>
        <v>0</v>
      </c>
      <c r="CN22" s="85">
        <f t="shared" si="27"/>
        <v>0</v>
      </c>
      <c r="CO22" s="85">
        <f t="shared" si="28"/>
        <v>0</v>
      </c>
      <c r="CP22" s="85">
        <f t="shared" si="29"/>
        <v>0</v>
      </c>
      <c r="CQ22" s="85">
        <f t="shared" si="30"/>
        <v>0</v>
      </c>
      <c r="CR22" s="85">
        <f t="shared" si="31"/>
        <v>0</v>
      </c>
    </row>
    <row r="23" spans="1:100" ht="25.5" customHeight="1" x14ac:dyDescent="0.3">
      <c r="A23" s="34" t="s">
        <v>24</v>
      </c>
      <c r="B23" s="19" t="s">
        <v>81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17">
        <f t="shared" si="1"/>
        <v>0</v>
      </c>
      <c r="K23" s="17">
        <f t="shared" si="2"/>
        <v>0</v>
      </c>
      <c r="L23" s="17">
        <f t="shared" si="3"/>
        <v>0</v>
      </c>
      <c r="M23" s="34" t="s">
        <v>24</v>
      </c>
      <c r="N23" s="19" t="s">
        <v>81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17">
        <f t="shared" si="4"/>
        <v>0</v>
      </c>
      <c r="W23" s="17">
        <f t="shared" si="5"/>
        <v>0</v>
      </c>
      <c r="X23" s="17">
        <f t="shared" si="6"/>
        <v>0</v>
      </c>
      <c r="Y23" s="34" t="s">
        <v>24</v>
      </c>
      <c r="Z23" s="19" t="s">
        <v>81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17">
        <f t="shared" si="7"/>
        <v>0</v>
      </c>
      <c r="AI23" s="17">
        <f t="shared" si="8"/>
        <v>0</v>
      </c>
      <c r="AJ23" s="17">
        <f t="shared" si="9"/>
        <v>0</v>
      </c>
      <c r="AK23" s="34" t="s">
        <v>24</v>
      </c>
      <c r="AL23" s="19" t="s">
        <v>81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17">
        <f t="shared" si="10"/>
        <v>0</v>
      </c>
      <c r="AU23" s="17">
        <f t="shared" si="11"/>
        <v>0</v>
      </c>
      <c r="AV23" s="17">
        <f t="shared" si="12"/>
        <v>0</v>
      </c>
      <c r="AW23" s="34" t="s">
        <v>24</v>
      </c>
      <c r="AX23" s="19" t="s">
        <v>81</v>
      </c>
      <c r="AY23" s="54">
        <v>0</v>
      </c>
      <c r="AZ23" s="54">
        <v>0</v>
      </c>
      <c r="BA23" s="54">
        <v>0</v>
      </c>
      <c r="BB23" s="54">
        <v>0</v>
      </c>
      <c r="BC23" s="54">
        <v>0</v>
      </c>
      <c r="BD23" s="54">
        <v>0</v>
      </c>
      <c r="BE23" s="54">
        <v>0</v>
      </c>
      <c r="BF23" s="17">
        <f t="shared" si="13"/>
        <v>0</v>
      </c>
      <c r="BG23" s="17">
        <f t="shared" si="14"/>
        <v>0</v>
      </c>
      <c r="BH23" s="17">
        <f t="shared" si="15"/>
        <v>0</v>
      </c>
      <c r="BI23" s="34" t="s">
        <v>24</v>
      </c>
      <c r="BJ23" s="19" t="s">
        <v>81</v>
      </c>
      <c r="BK23" s="54">
        <v>0</v>
      </c>
      <c r="BL23" s="54">
        <v>0</v>
      </c>
      <c r="BM23" s="54">
        <v>0</v>
      </c>
      <c r="BN23" s="54">
        <v>0</v>
      </c>
      <c r="BO23" s="54">
        <v>0</v>
      </c>
      <c r="BP23" s="54">
        <v>0</v>
      </c>
      <c r="BQ23" s="54">
        <v>0</v>
      </c>
      <c r="BR23" s="17">
        <f t="shared" si="16"/>
        <v>0</v>
      </c>
      <c r="BS23" s="17">
        <f t="shared" si="17"/>
        <v>0</v>
      </c>
      <c r="BT23" s="17">
        <f t="shared" si="18"/>
        <v>0</v>
      </c>
      <c r="BU23" s="34" t="s">
        <v>24</v>
      </c>
      <c r="BV23" s="19" t="s">
        <v>81</v>
      </c>
      <c r="BW23" s="54">
        <v>0</v>
      </c>
      <c r="BX23" s="54">
        <v>0</v>
      </c>
      <c r="BY23" s="54">
        <v>0</v>
      </c>
      <c r="BZ23" s="54">
        <v>0</v>
      </c>
      <c r="CA23" s="54">
        <v>0</v>
      </c>
      <c r="CB23" s="54">
        <v>0</v>
      </c>
      <c r="CC23" s="54">
        <v>0</v>
      </c>
      <c r="CD23" s="122">
        <f t="shared" si="19"/>
        <v>0</v>
      </c>
      <c r="CE23" s="17">
        <f t="shared" si="20"/>
        <v>0</v>
      </c>
      <c r="CF23" s="17">
        <f t="shared" si="21"/>
        <v>0</v>
      </c>
      <c r="CG23" s="34" t="s">
        <v>24</v>
      </c>
      <c r="CH23" s="19" t="s">
        <v>81</v>
      </c>
      <c r="CI23" s="85">
        <f t="shared" si="22"/>
        <v>0</v>
      </c>
      <c r="CJ23" s="85">
        <f t="shared" si="23"/>
        <v>0</v>
      </c>
      <c r="CK23" s="85">
        <f t="shared" si="24"/>
        <v>0</v>
      </c>
      <c r="CL23" s="85">
        <f t="shared" si="25"/>
        <v>0</v>
      </c>
      <c r="CM23" s="85">
        <f t="shared" si="26"/>
        <v>0</v>
      </c>
      <c r="CN23" s="85">
        <f t="shared" si="27"/>
        <v>0</v>
      </c>
      <c r="CO23" s="85">
        <f t="shared" si="28"/>
        <v>0</v>
      </c>
      <c r="CP23" s="85">
        <f t="shared" si="29"/>
        <v>0</v>
      </c>
      <c r="CQ23" s="85">
        <f t="shared" si="30"/>
        <v>0</v>
      </c>
      <c r="CR23" s="85">
        <f t="shared" si="31"/>
        <v>0</v>
      </c>
    </row>
    <row r="24" spans="1:100" ht="15" customHeight="1" x14ac:dyDescent="0.3">
      <c r="A24" s="34" t="s">
        <v>25</v>
      </c>
      <c r="B24" s="18" t="s">
        <v>82</v>
      </c>
      <c r="C24" s="54">
        <v>366621</v>
      </c>
      <c r="D24" s="54">
        <v>371805</v>
      </c>
      <c r="E24" s="54">
        <v>361425</v>
      </c>
      <c r="F24" s="54">
        <f t="shared" ref="F24:I24" si="36">F17+F18+F19+F20+F22+F23</f>
        <v>0</v>
      </c>
      <c r="G24" s="54">
        <f t="shared" si="36"/>
        <v>0</v>
      </c>
      <c r="H24" s="54">
        <f t="shared" si="36"/>
        <v>0</v>
      </c>
      <c r="I24" s="54">
        <f t="shared" si="36"/>
        <v>0</v>
      </c>
      <c r="J24" s="17">
        <f t="shared" si="1"/>
        <v>366621</v>
      </c>
      <c r="K24" s="17">
        <f t="shared" si="2"/>
        <v>371805</v>
      </c>
      <c r="L24" s="17">
        <f t="shared" si="3"/>
        <v>361425</v>
      </c>
      <c r="M24" s="34" t="s">
        <v>25</v>
      </c>
      <c r="N24" s="18" t="s">
        <v>82</v>
      </c>
      <c r="O24" s="54">
        <f>O17+O18+O19+O20+O22+O23</f>
        <v>56054</v>
      </c>
      <c r="P24" s="54">
        <f>P17+P18+P19+P20+P22+P23</f>
        <v>57114</v>
      </c>
      <c r="Q24" s="54">
        <f>Q17+Q18+Q19+Q20+Q22+Q23</f>
        <v>52345</v>
      </c>
      <c r="R24" s="54">
        <f>R17+R18+R19+R20+R22+R23</f>
        <v>0</v>
      </c>
      <c r="S24" s="54">
        <f>S17+S18+S19+S20+S22+S23</f>
        <v>0</v>
      </c>
      <c r="T24" s="54">
        <v>0</v>
      </c>
      <c r="U24" s="54">
        <f>U17+U18+U19+U20+U22+U23</f>
        <v>0</v>
      </c>
      <c r="V24" s="17">
        <f t="shared" si="4"/>
        <v>56054</v>
      </c>
      <c r="W24" s="17">
        <f t="shared" si="5"/>
        <v>57114</v>
      </c>
      <c r="X24" s="17">
        <f t="shared" si="6"/>
        <v>52345</v>
      </c>
      <c r="Y24" s="34" t="s">
        <v>25</v>
      </c>
      <c r="Z24" s="18" t="s">
        <v>82</v>
      </c>
      <c r="AA24" s="54">
        <f>AA17+AA18+AA19+AA20+AA22+AA23</f>
        <v>55029</v>
      </c>
      <c r="AB24" s="54">
        <f t="shared" ref="AB24:AG24" si="37">AB17+AB18+AB19+AB20+AB22+AB23</f>
        <v>55701</v>
      </c>
      <c r="AC24" s="54">
        <f t="shared" si="37"/>
        <v>45651</v>
      </c>
      <c r="AD24" s="54">
        <f t="shared" si="37"/>
        <v>0</v>
      </c>
      <c r="AE24" s="54">
        <f t="shared" si="37"/>
        <v>0</v>
      </c>
      <c r="AF24" s="54">
        <v>0</v>
      </c>
      <c r="AG24" s="54">
        <f t="shared" si="37"/>
        <v>0</v>
      </c>
      <c r="AH24" s="17">
        <f t="shared" si="7"/>
        <v>55029</v>
      </c>
      <c r="AI24" s="17">
        <f t="shared" si="8"/>
        <v>55701</v>
      </c>
      <c r="AJ24" s="17">
        <f t="shared" si="9"/>
        <v>45651</v>
      </c>
      <c r="AK24" s="34" t="s">
        <v>25</v>
      </c>
      <c r="AL24" s="18" t="s">
        <v>82</v>
      </c>
      <c r="AM24" s="54">
        <f>AM17+AM18+AM19+AM20+AM22+AM23</f>
        <v>228726</v>
      </c>
      <c r="AN24" s="54">
        <f t="shared" ref="AN24:AS24" si="38">AN17+AN18+AN19+AN20+AN22+AN23</f>
        <v>231340</v>
      </c>
      <c r="AO24" s="54">
        <f t="shared" si="38"/>
        <v>208093</v>
      </c>
      <c r="AP24" s="54">
        <f t="shared" si="38"/>
        <v>0</v>
      </c>
      <c r="AQ24" s="54">
        <f t="shared" si="38"/>
        <v>0</v>
      </c>
      <c r="AR24" s="54">
        <v>0</v>
      </c>
      <c r="AS24" s="54">
        <f t="shared" si="38"/>
        <v>0</v>
      </c>
      <c r="AT24" s="17">
        <f t="shared" si="10"/>
        <v>228726</v>
      </c>
      <c r="AU24" s="17">
        <f t="shared" si="11"/>
        <v>231340</v>
      </c>
      <c r="AV24" s="17">
        <f t="shared" si="12"/>
        <v>208093</v>
      </c>
      <c r="AW24" s="34" t="s">
        <v>25</v>
      </c>
      <c r="AX24" s="18" t="s">
        <v>82</v>
      </c>
      <c r="AY24" s="54">
        <f>AY17+AY18+AY19+AY20+AY22+AY23</f>
        <v>160376</v>
      </c>
      <c r="AZ24" s="54">
        <f t="shared" ref="AZ24:BE24" si="39">AZ17+AZ18+AZ19+AZ20+AZ22+AZ23</f>
        <v>162388</v>
      </c>
      <c r="BA24" s="54">
        <f t="shared" si="39"/>
        <v>154233</v>
      </c>
      <c r="BB24" s="54">
        <f t="shared" si="39"/>
        <v>0</v>
      </c>
      <c r="BC24" s="54">
        <f t="shared" si="39"/>
        <v>0</v>
      </c>
      <c r="BD24" s="54">
        <v>0</v>
      </c>
      <c r="BE24" s="54">
        <f t="shared" si="39"/>
        <v>0</v>
      </c>
      <c r="BF24" s="17">
        <f t="shared" si="13"/>
        <v>160376</v>
      </c>
      <c r="BG24" s="17">
        <f t="shared" si="14"/>
        <v>162388</v>
      </c>
      <c r="BH24" s="17">
        <f t="shared" si="15"/>
        <v>154233</v>
      </c>
      <c r="BI24" s="34" t="s">
        <v>25</v>
      </c>
      <c r="BJ24" s="18" t="s">
        <v>82</v>
      </c>
      <c r="BK24" s="54">
        <f>BK17+BK18+BK19+BK20+BK22+BK23</f>
        <v>24476</v>
      </c>
      <c r="BL24" s="54">
        <f t="shared" ref="BL24:BQ24" si="40">BL17+BL18+BL19+BL20+BL22+BL23</f>
        <v>26566</v>
      </c>
      <c r="BM24" s="54">
        <f t="shared" si="40"/>
        <v>22984</v>
      </c>
      <c r="BN24" s="54">
        <f t="shared" si="40"/>
        <v>0</v>
      </c>
      <c r="BO24" s="54">
        <f t="shared" si="40"/>
        <v>0</v>
      </c>
      <c r="BP24" s="54">
        <v>0</v>
      </c>
      <c r="BQ24" s="54">
        <f t="shared" si="40"/>
        <v>0</v>
      </c>
      <c r="BR24" s="17">
        <f t="shared" si="16"/>
        <v>24476</v>
      </c>
      <c r="BS24" s="17">
        <f t="shared" si="17"/>
        <v>26566</v>
      </c>
      <c r="BT24" s="17">
        <f t="shared" si="18"/>
        <v>22984</v>
      </c>
      <c r="BU24" s="34" t="s">
        <v>25</v>
      </c>
      <c r="BV24" s="18" t="s">
        <v>82</v>
      </c>
      <c r="BW24" s="54">
        <f>BW17+BW18+BW19+BW20+BW22+BW23</f>
        <v>17931</v>
      </c>
      <c r="BX24" s="54">
        <f t="shared" ref="BX24" si="41">BX17+BX18+BX19+BX20+BX22+BX23</f>
        <v>18705</v>
      </c>
      <c r="BY24" s="54">
        <f>BY17+BY18+BY19+BY20+BY22+BY23</f>
        <v>18041</v>
      </c>
      <c r="BZ24" s="54">
        <f>BZ17+BZ18+BZ19+BZ20+BZ22+BZ23</f>
        <v>0</v>
      </c>
      <c r="CA24" s="54">
        <f>CA17+CA18+CA19+CA20+CA22+CA23</f>
        <v>0</v>
      </c>
      <c r="CB24" s="54">
        <v>0</v>
      </c>
      <c r="CC24" s="54">
        <f>CC17+CC18+CC19+CC20+CC22+CC23</f>
        <v>0</v>
      </c>
      <c r="CD24" s="122">
        <f t="shared" si="19"/>
        <v>17931</v>
      </c>
      <c r="CE24" s="17">
        <f t="shared" si="20"/>
        <v>18705</v>
      </c>
      <c r="CF24" s="17">
        <f t="shared" si="21"/>
        <v>18041</v>
      </c>
      <c r="CG24" s="34" t="s">
        <v>25</v>
      </c>
      <c r="CH24" s="18" t="s">
        <v>82</v>
      </c>
      <c r="CI24" s="85">
        <f t="shared" si="22"/>
        <v>909213</v>
      </c>
      <c r="CJ24" s="85">
        <f t="shared" si="23"/>
        <v>923619</v>
      </c>
      <c r="CK24" s="85">
        <f t="shared" si="24"/>
        <v>862772</v>
      </c>
      <c r="CL24" s="85">
        <f t="shared" si="25"/>
        <v>0</v>
      </c>
      <c r="CM24" s="85">
        <f t="shared" si="26"/>
        <v>0</v>
      </c>
      <c r="CN24" s="85">
        <f t="shared" si="27"/>
        <v>0</v>
      </c>
      <c r="CO24" s="85">
        <f t="shared" si="28"/>
        <v>0</v>
      </c>
      <c r="CP24" s="85">
        <f t="shared" si="29"/>
        <v>909213</v>
      </c>
      <c r="CQ24" s="85">
        <f t="shared" si="30"/>
        <v>923619</v>
      </c>
      <c r="CR24" s="85">
        <f t="shared" si="31"/>
        <v>862772</v>
      </c>
    </row>
    <row r="25" spans="1:100" ht="15" customHeight="1" x14ac:dyDescent="0.3">
      <c r="A25" s="34" t="s">
        <v>26</v>
      </c>
      <c r="B25" s="18" t="s">
        <v>83</v>
      </c>
      <c r="C25" s="54">
        <f t="shared" ref="C25:I25" si="42">C16+C24</f>
        <v>376116</v>
      </c>
      <c r="D25" s="54">
        <f t="shared" si="42"/>
        <v>388350</v>
      </c>
      <c r="E25" s="54">
        <f t="shared" si="42"/>
        <v>376452</v>
      </c>
      <c r="F25" s="54">
        <f t="shared" si="42"/>
        <v>0</v>
      </c>
      <c r="G25" s="54">
        <f t="shared" si="42"/>
        <v>0</v>
      </c>
      <c r="H25" s="54">
        <f t="shared" si="42"/>
        <v>0</v>
      </c>
      <c r="I25" s="54">
        <f t="shared" si="42"/>
        <v>0</v>
      </c>
      <c r="J25" s="17">
        <f t="shared" si="1"/>
        <v>376116</v>
      </c>
      <c r="K25" s="17">
        <f t="shared" si="2"/>
        <v>388350</v>
      </c>
      <c r="L25" s="17">
        <f t="shared" si="3"/>
        <v>376452</v>
      </c>
      <c r="M25" s="34" t="s">
        <v>26</v>
      </c>
      <c r="N25" s="18" t="s">
        <v>83</v>
      </c>
      <c r="O25" s="54">
        <f>O16+O24</f>
        <v>60304</v>
      </c>
      <c r="P25" s="54">
        <f t="shared" ref="P25:U25" si="43">P16+P24</f>
        <v>61364</v>
      </c>
      <c r="Q25" s="54">
        <f t="shared" si="43"/>
        <v>55779</v>
      </c>
      <c r="R25" s="54">
        <f t="shared" si="43"/>
        <v>0</v>
      </c>
      <c r="S25" s="54">
        <f t="shared" si="43"/>
        <v>0</v>
      </c>
      <c r="T25" s="54">
        <v>0</v>
      </c>
      <c r="U25" s="54">
        <f t="shared" si="43"/>
        <v>0</v>
      </c>
      <c r="V25" s="17">
        <f t="shared" si="4"/>
        <v>60304</v>
      </c>
      <c r="W25" s="17">
        <f t="shared" si="5"/>
        <v>61364</v>
      </c>
      <c r="X25" s="17">
        <f t="shared" si="6"/>
        <v>55779</v>
      </c>
      <c r="Y25" s="34" t="s">
        <v>26</v>
      </c>
      <c r="Z25" s="18" t="s">
        <v>83</v>
      </c>
      <c r="AA25" s="54">
        <f>AA16+AA24</f>
        <v>56529</v>
      </c>
      <c r="AB25" s="54">
        <f t="shared" ref="AB25:AG25" si="44">AB16+AB24</f>
        <v>57201</v>
      </c>
      <c r="AC25" s="54">
        <f t="shared" si="44"/>
        <v>47230</v>
      </c>
      <c r="AD25" s="54">
        <f t="shared" si="44"/>
        <v>0</v>
      </c>
      <c r="AE25" s="54">
        <f t="shared" si="44"/>
        <v>0</v>
      </c>
      <c r="AF25" s="54">
        <v>0</v>
      </c>
      <c r="AG25" s="54">
        <f t="shared" si="44"/>
        <v>0</v>
      </c>
      <c r="AH25" s="17">
        <f t="shared" si="7"/>
        <v>56529</v>
      </c>
      <c r="AI25" s="17">
        <f t="shared" si="8"/>
        <v>57201</v>
      </c>
      <c r="AJ25" s="17">
        <f t="shared" si="9"/>
        <v>47230</v>
      </c>
      <c r="AK25" s="34" t="s">
        <v>26</v>
      </c>
      <c r="AL25" s="18" t="s">
        <v>83</v>
      </c>
      <c r="AM25" s="54">
        <f>AM16+AM24</f>
        <v>241521</v>
      </c>
      <c r="AN25" s="54">
        <f t="shared" ref="AN25:AS25" si="45">AN16+AN24</f>
        <v>246321</v>
      </c>
      <c r="AO25" s="54">
        <f t="shared" si="45"/>
        <v>220851</v>
      </c>
      <c r="AP25" s="54">
        <f t="shared" si="45"/>
        <v>0</v>
      </c>
      <c r="AQ25" s="54">
        <f t="shared" si="45"/>
        <v>0</v>
      </c>
      <c r="AR25" s="54">
        <v>0</v>
      </c>
      <c r="AS25" s="54">
        <f t="shared" si="45"/>
        <v>0</v>
      </c>
      <c r="AT25" s="17">
        <f t="shared" si="10"/>
        <v>241521</v>
      </c>
      <c r="AU25" s="17">
        <f t="shared" si="11"/>
        <v>246321</v>
      </c>
      <c r="AV25" s="17">
        <f t="shared" si="12"/>
        <v>220851</v>
      </c>
      <c r="AW25" s="34" t="s">
        <v>26</v>
      </c>
      <c r="AX25" s="18" t="s">
        <v>83</v>
      </c>
      <c r="AY25" s="54">
        <f>AY16+AY24</f>
        <v>164862</v>
      </c>
      <c r="AZ25" s="54">
        <f t="shared" ref="AZ25:BE25" si="46">AZ16+AZ24</f>
        <v>168697</v>
      </c>
      <c r="BA25" s="54">
        <f t="shared" si="46"/>
        <v>159305</v>
      </c>
      <c r="BB25" s="54">
        <f t="shared" si="46"/>
        <v>0</v>
      </c>
      <c r="BC25" s="54">
        <f t="shared" si="46"/>
        <v>0</v>
      </c>
      <c r="BD25" s="54">
        <v>0</v>
      </c>
      <c r="BE25" s="54">
        <f t="shared" si="46"/>
        <v>0</v>
      </c>
      <c r="BF25" s="17">
        <f t="shared" si="13"/>
        <v>164862</v>
      </c>
      <c r="BG25" s="17">
        <f t="shared" si="14"/>
        <v>168697</v>
      </c>
      <c r="BH25" s="17">
        <f t="shared" si="15"/>
        <v>159305</v>
      </c>
      <c r="BI25" s="34" t="s">
        <v>26</v>
      </c>
      <c r="BJ25" s="18" t="s">
        <v>83</v>
      </c>
      <c r="BK25" s="54">
        <f>BK16+BK24</f>
        <v>42688</v>
      </c>
      <c r="BL25" s="54">
        <f t="shared" ref="BL25:BQ25" si="47">BL16+BL24</f>
        <v>53278</v>
      </c>
      <c r="BM25" s="54">
        <f t="shared" si="47"/>
        <v>47750</v>
      </c>
      <c r="BN25" s="54">
        <f t="shared" si="47"/>
        <v>0</v>
      </c>
      <c r="BO25" s="54">
        <f t="shared" si="47"/>
        <v>0</v>
      </c>
      <c r="BP25" s="54">
        <v>0</v>
      </c>
      <c r="BQ25" s="54">
        <f t="shared" si="47"/>
        <v>0</v>
      </c>
      <c r="BR25" s="17">
        <f t="shared" si="16"/>
        <v>42688</v>
      </c>
      <c r="BS25" s="17">
        <f t="shared" si="17"/>
        <v>53278</v>
      </c>
      <c r="BT25" s="17">
        <f t="shared" si="18"/>
        <v>47750</v>
      </c>
      <c r="BU25" s="34" t="s">
        <v>26</v>
      </c>
      <c r="BV25" s="18" t="s">
        <v>83</v>
      </c>
      <c r="BW25" s="54">
        <f>BW16+BW24</f>
        <v>19231</v>
      </c>
      <c r="BX25" s="54">
        <f t="shared" ref="BX25" si="48">BX16+BX24</f>
        <v>20035</v>
      </c>
      <c r="BY25" s="54">
        <f>BY16+BY24</f>
        <v>19164</v>
      </c>
      <c r="BZ25" s="54">
        <f>BZ16+BZ24</f>
        <v>0</v>
      </c>
      <c r="CA25" s="54">
        <f>CA16+CA24</f>
        <v>0</v>
      </c>
      <c r="CB25" s="54">
        <v>0</v>
      </c>
      <c r="CC25" s="54">
        <f>CC16+CC24</f>
        <v>0</v>
      </c>
      <c r="CD25" s="17">
        <f t="shared" si="19"/>
        <v>19231</v>
      </c>
      <c r="CE25" s="17">
        <f t="shared" si="20"/>
        <v>20035</v>
      </c>
      <c r="CF25" s="17">
        <f t="shared" si="21"/>
        <v>19164</v>
      </c>
      <c r="CG25" s="34" t="s">
        <v>26</v>
      </c>
      <c r="CH25" s="18" t="s">
        <v>83</v>
      </c>
      <c r="CI25" s="85">
        <f t="shared" si="22"/>
        <v>961251</v>
      </c>
      <c r="CJ25" s="85">
        <f t="shared" si="23"/>
        <v>995246</v>
      </c>
      <c r="CK25" s="85">
        <f t="shared" si="24"/>
        <v>926531</v>
      </c>
      <c r="CL25" s="85">
        <f t="shared" si="25"/>
        <v>0</v>
      </c>
      <c r="CM25" s="85">
        <f t="shared" si="26"/>
        <v>0</v>
      </c>
      <c r="CN25" s="85">
        <f t="shared" si="27"/>
        <v>0</v>
      </c>
      <c r="CO25" s="85">
        <f t="shared" si="28"/>
        <v>0</v>
      </c>
      <c r="CP25" s="85">
        <f t="shared" si="29"/>
        <v>961251</v>
      </c>
      <c r="CQ25" s="85">
        <f t="shared" si="30"/>
        <v>995246</v>
      </c>
      <c r="CR25" s="85">
        <f t="shared" si="31"/>
        <v>926531</v>
      </c>
    </row>
    <row r="26" spans="1:100" ht="39.9" customHeight="1" x14ac:dyDescent="0.3">
      <c r="A26" s="3"/>
      <c r="B26" s="51" t="s">
        <v>3</v>
      </c>
      <c r="C26" s="52"/>
      <c r="D26" s="52"/>
      <c r="E26" s="52"/>
      <c r="I26" s="346"/>
      <c r="J26" s="347"/>
      <c r="K26" s="346" t="s">
        <v>30</v>
      </c>
      <c r="L26" s="347"/>
      <c r="M26" s="3"/>
      <c r="N26" s="51" t="s">
        <v>3</v>
      </c>
      <c r="O26" s="121"/>
      <c r="P26" s="121"/>
      <c r="Q26" s="121"/>
      <c r="R26" s="13"/>
      <c r="S26" s="13"/>
      <c r="T26" s="13"/>
      <c r="U26" s="335"/>
      <c r="V26" s="336"/>
      <c r="W26" s="337" t="s">
        <v>105</v>
      </c>
      <c r="X26" s="334"/>
      <c r="Y26" s="3"/>
      <c r="Z26" s="51" t="s">
        <v>3</v>
      </c>
      <c r="AA26" s="121"/>
      <c r="AB26" s="121"/>
      <c r="AC26" s="121"/>
      <c r="AD26" s="13"/>
      <c r="AE26" s="13"/>
      <c r="AF26" s="13"/>
      <c r="AG26" s="335"/>
      <c r="AH26" s="336"/>
      <c r="AI26" s="337" t="s">
        <v>105</v>
      </c>
      <c r="AJ26" s="334"/>
      <c r="AK26" s="3"/>
      <c r="AL26" s="51" t="s">
        <v>3</v>
      </c>
      <c r="AM26" s="121"/>
      <c r="AN26" s="121"/>
      <c r="AO26" s="121"/>
      <c r="AP26" s="13"/>
      <c r="AQ26" s="13"/>
      <c r="AR26" s="13"/>
      <c r="AS26" s="335"/>
      <c r="AT26" s="336"/>
      <c r="AU26" s="337" t="s">
        <v>105</v>
      </c>
      <c r="AV26" s="334"/>
      <c r="AW26" s="3"/>
      <c r="AX26" s="51" t="s">
        <v>3</v>
      </c>
      <c r="AY26" s="121"/>
      <c r="AZ26" s="121"/>
      <c r="BA26" s="121"/>
      <c r="BB26" s="13"/>
      <c r="BC26" s="13"/>
      <c r="BD26" s="13"/>
      <c r="BE26" s="335"/>
      <c r="BF26" s="336"/>
      <c r="BG26" s="337" t="s">
        <v>105</v>
      </c>
      <c r="BH26" s="334"/>
      <c r="BI26" s="3"/>
      <c r="BJ26" s="51" t="s">
        <v>3</v>
      </c>
      <c r="BK26" s="121"/>
      <c r="BL26" s="121"/>
      <c r="BM26" s="121"/>
      <c r="BN26" s="13"/>
      <c r="BO26" s="13"/>
      <c r="BP26" s="13"/>
      <c r="BQ26" s="335"/>
      <c r="BR26" s="336"/>
      <c r="BS26" s="337" t="s">
        <v>105</v>
      </c>
      <c r="BT26" s="334"/>
      <c r="BU26" s="3"/>
      <c r="BV26" s="51" t="s">
        <v>3</v>
      </c>
      <c r="BW26" s="121"/>
      <c r="BX26" s="121"/>
      <c r="BY26" s="121"/>
      <c r="BZ26" s="13"/>
      <c r="CA26" s="13"/>
      <c r="CB26" s="13"/>
      <c r="CC26" s="352"/>
      <c r="CD26" s="353"/>
      <c r="CE26" s="354" t="s">
        <v>30</v>
      </c>
      <c r="CF26" s="341"/>
      <c r="CG26" s="280"/>
      <c r="CH26" s="51" t="s">
        <v>3</v>
      </c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</row>
    <row r="27" spans="1:100" s="81" customFormat="1" ht="50.1" customHeight="1" x14ac:dyDescent="0.3">
      <c r="A27" s="118" t="s">
        <v>28</v>
      </c>
      <c r="B27" s="119" t="s">
        <v>29</v>
      </c>
      <c r="C27" s="119" t="s">
        <v>477</v>
      </c>
      <c r="D27" s="119" t="s">
        <v>478</v>
      </c>
      <c r="E27" s="119" t="s">
        <v>479</v>
      </c>
      <c r="F27" s="119" t="s">
        <v>480</v>
      </c>
      <c r="G27" s="119" t="s">
        <v>481</v>
      </c>
      <c r="H27" s="119" t="s">
        <v>482</v>
      </c>
      <c r="I27" s="119" t="s">
        <v>483</v>
      </c>
      <c r="J27" s="119" t="s">
        <v>484</v>
      </c>
      <c r="K27" s="119" t="s">
        <v>485</v>
      </c>
      <c r="L27" s="119" t="s">
        <v>486</v>
      </c>
      <c r="M27" s="118" t="s">
        <v>28</v>
      </c>
      <c r="N27" s="119" t="s">
        <v>29</v>
      </c>
      <c r="O27" s="119" t="s">
        <v>477</v>
      </c>
      <c r="P27" s="119" t="s">
        <v>478</v>
      </c>
      <c r="Q27" s="119" t="s">
        <v>479</v>
      </c>
      <c r="R27" s="119" t="s">
        <v>480</v>
      </c>
      <c r="S27" s="119" t="s">
        <v>481</v>
      </c>
      <c r="T27" s="119" t="s">
        <v>482</v>
      </c>
      <c r="U27" s="119" t="s">
        <v>483</v>
      </c>
      <c r="V27" s="119" t="s">
        <v>484</v>
      </c>
      <c r="W27" s="119" t="s">
        <v>485</v>
      </c>
      <c r="X27" s="119" t="s">
        <v>486</v>
      </c>
      <c r="Y27" s="118" t="s">
        <v>28</v>
      </c>
      <c r="Z27" s="119" t="s">
        <v>29</v>
      </c>
      <c r="AA27" s="119" t="s">
        <v>477</v>
      </c>
      <c r="AB27" s="119" t="s">
        <v>478</v>
      </c>
      <c r="AC27" s="119" t="s">
        <v>479</v>
      </c>
      <c r="AD27" s="119" t="s">
        <v>480</v>
      </c>
      <c r="AE27" s="119" t="s">
        <v>481</v>
      </c>
      <c r="AF27" s="119" t="s">
        <v>482</v>
      </c>
      <c r="AG27" s="119" t="s">
        <v>483</v>
      </c>
      <c r="AH27" s="119" t="s">
        <v>484</v>
      </c>
      <c r="AI27" s="119" t="s">
        <v>485</v>
      </c>
      <c r="AJ27" s="119" t="s">
        <v>486</v>
      </c>
      <c r="AK27" s="118" t="s">
        <v>28</v>
      </c>
      <c r="AL27" s="119" t="s">
        <v>29</v>
      </c>
      <c r="AM27" s="119" t="s">
        <v>477</v>
      </c>
      <c r="AN27" s="119" t="s">
        <v>478</v>
      </c>
      <c r="AO27" s="119" t="s">
        <v>479</v>
      </c>
      <c r="AP27" s="119" t="s">
        <v>480</v>
      </c>
      <c r="AQ27" s="119" t="s">
        <v>481</v>
      </c>
      <c r="AR27" s="119" t="s">
        <v>482</v>
      </c>
      <c r="AS27" s="119" t="s">
        <v>483</v>
      </c>
      <c r="AT27" s="119" t="s">
        <v>484</v>
      </c>
      <c r="AU27" s="119" t="s">
        <v>485</v>
      </c>
      <c r="AV27" s="119" t="s">
        <v>486</v>
      </c>
      <c r="AW27" s="118" t="s">
        <v>28</v>
      </c>
      <c r="AX27" s="119" t="s">
        <v>29</v>
      </c>
      <c r="AY27" s="119" t="s">
        <v>477</v>
      </c>
      <c r="AZ27" s="119" t="s">
        <v>478</v>
      </c>
      <c r="BA27" s="119" t="s">
        <v>479</v>
      </c>
      <c r="BB27" s="119" t="s">
        <v>480</v>
      </c>
      <c r="BC27" s="119" t="s">
        <v>481</v>
      </c>
      <c r="BD27" s="119" t="s">
        <v>482</v>
      </c>
      <c r="BE27" s="119" t="s">
        <v>483</v>
      </c>
      <c r="BF27" s="119" t="s">
        <v>484</v>
      </c>
      <c r="BG27" s="119" t="s">
        <v>485</v>
      </c>
      <c r="BH27" s="119" t="s">
        <v>486</v>
      </c>
      <c r="BI27" s="118" t="s">
        <v>28</v>
      </c>
      <c r="BJ27" s="119" t="s">
        <v>29</v>
      </c>
      <c r="BK27" s="119" t="s">
        <v>477</v>
      </c>
      <c r="BL27" s="119" t="s">
        <v>478</v>
      </c>
      <c r="BM27" s="119" t="s">
        <v>479</v>
      </c>
      <c r="BN27" s="119" t="s">
        <v>480</v>
      </c>
      <c r="BO27" s="119" t="s">
        <v>481</v>
      </c>
      <c r="BP27" s="119" t="s">
        <v>482</v>
      </c>
      <c r="BQ27" s="119" t="s">
        <v>483</v>
      </c>
      <c r="BR27" s="119" t="s">
        <v>484</v>
      </c>
      <c r="BS27" s="119" t="s">
        <v>485</v>
      </c>
      <c r="BT27" s="119" t="s">
        <v>486</v>
      </c>
      <c r="BU27" s="118" t="s">
        <v>28</v>
      </c>
      <c r="BV27" s="119" t="s">
        <v>29</v>
      </c>
      <c r="BW27" s="119" t="s">
        <v>477</v>
      </c>
      <c r="BX27" s="119" t="s">
        <v>478</v>
      </c>
      <c r="BY27" s="119" t="s">
        <v>479</v>
      </c>
      <c r="BZ27" s="119" t="s">
        <v>480</v>
      </c>
      <c r="CA27" s="119" t="s">
        <v>481</v>
      </c>
      <c r="CB27" s="119" t="s">
        <v>482</v>
      </c>
      <c r="CC27" s="119" t="s">
        <v>483</v>
      </c>
      <c r="CD27" s="119" t="s">
        <v>484</v>
      </c>
      <c r="CE27" s="119" t="s">
        <v>485</v>
      </c>
      <c r="CF27" s="119" t="s">
        <v>486</v>
      </c>
      <c r="CG27" s="118" t="s">
        <v>28</v>
      </c>
      <c r="CH27" s="119" t="s">
        <v>29</v>
      </c>
      <c r="CI27" s="119" t="s">
        <v>477</v>
      </c>
      <c r="CJ27" s="119" t="s">
        <v>478</v>
      </c>
      <c r="CK27" s="119" t="s">
        <v>479</v>
      </c>
      <c r="CL27" s="119" t="s">
        <v>480</v>
      </c>
      <c r="CM27" s="119" t="s">
        <v>481</v>
      </c>
      <c r="CN27" s="119" t="s">
        <v>482</v>
      </c>
      <c r="CO27" s="119" t="s">
        <v>483</v>
      </c>
      <c r="CP27" s="119" t="s">
        <v>484</v>
      </c>
      <c r="CQ27" s="119" t="s">
        <v>485</v>
      </c>
      <c r="CR27" s="119" t="s">
        <v>486</v>
      </c>
    </row>
    <row r="28" spans="1:100" x14ac:dyDescent="0.3">
      <c r="A28" s="83" t="s">
        <v>9</v>
      </c>
      <c r="B28" s="92" t="s">
        <v>85</v>
      </c>
      <c r="C28" s="108">
        <f>C29+C30+C31+C32+C33+C34</f>
        <v>366083</v>
      </c>
      <c r="D28" s="108">
        <f>D29+D30+D31+D32+D33+D34</f>
        <v>383820</v>
      </c>
      <c r="E28" s="108">
        <f>E29+E30+E31+E32+E33+E34</f>
        <v>362769</v>
      </c>
      <c r="F28" s="108">
        <v>0</v>
      </c>
      <c r="G28" s="108">
        <v>0</v>
      </c>
      <c r="H28" s="108">
        <f>H29+H30+H31+H32+H33+H34</f>
        <v>0</v>
      </c>
      <c r="I28" s="108">
        <f>I29+I30+I31+I32+I33+I34</f>
        <v>0</v>
      </c>
      <c r="J28" s="17">
        <f>C28+F28+I28</f>
        <v>366083</v>
      </c>
      <c r="K28" s="17">
        <f>D28+G28</f>
        <v>383820</v>
      </c>
      <c r="L28" s="17">
        <f>E28+H28</f>
        <v>362769</v>
      </c>
      <c r="M28" s="83" t="s">
        <v>9</v>
      </c>
      <c r="N28" s="92" t="s">
        <v>85</v>
      </c>
      <c r="O28" s="35">
        <f>O29+O30+O31+O32+O33+O34</f>
        <v>60304</v>
      </c>
      <c r="P28" s="35">
        <f t="shared" ref="P28:U28" si="49">P29+P30+P31+P32+P33+P34</f>
        <v>61193</v>
      </c>
      <c r="Q28" s="35">
        <f t="shared" si="49"/>
        <v>54457</v>
      </c>
      <c r="R28" s="35">
        <f t="shared" si="49"/>
        <v>0</v>
      </c>
      <c r="S28" s="35">
        <f t="shared" si="49"/>
        <v>0</v>
      </c>
      <c r="T28" s="35">
        <v>0</v>
      </c>
      <c r="U28" s="35">
        <f t="shared" si="49"/>
        <v>0</v>
      </c>
      <c r="V28" s="17">
        <f>O28+R28+U28</f>
        <v>60304</v>
      </c>
      <c r="W28" s="17">
        <f>P28+S28</f>
        <v>61193</v>
      </c>
      <c r="X28" s="17">
        <f>Q28</f>
        <v>54457</v>
      </c>
      <c r="Y28" s="83" t="s">
        <v>9</v>
      </c>
      <c r="Z28" s="92" t="s">
        <v>85</v>
      </c>
      <c r="AA28" s="35">
        <f>AA29+AA30+AA31+AA32+AA33+AA34</f>
        <v>56529</v>
      </c>
      <c r="AB28" s="35">
        <f t="shared" ref="AB28:AG28" si="50">AB29+AB30+AB31+AB32+AB33+AB34</f>
        <v>57097</v>
      </c>
      <c r="AC28" s="35">
        <f t="shared" si="50"/>
        <v>46247</v>
      </c>
      <c r="AD28" s="35">
        <f t="shared" si="50"/>
        <v>0</v>
      </c>
      <c r="AE28" s="35">
        <f t="shared" si="50"/>
        <v>0</v>
      </c>
      <c r="AF28" s="35">
        <v>0</v>
      </c>
      <c r="AG28" s="35">
        <f t="shared" si="50"/>
        <v>0</v>
      </c>
      <c r="AH28" s="17">
        <f>AA28+AD28+AG28</f>
        <v>56529</v>
      </c>
      <c r="AI28" s="17">
        <f>AB28+AE28</f>
        <v>57097</v>
      </c>
      <c r="AJ28" s="17">
        <f>AC28</f>
        <v>46247</v>
      </c>
      <c r="AK28" s="83" t="s">
        <v>9</v>
      </c>
      <c r="AL28" s="92" t="s">
        <v>85</v>
      </c>
      <c r="AM28" s="108">
        <f>AM29+AM30+AM31+AM32+AM33+AM34</f>
        <v>241521</v>
      </c>
      <c r="AN28" s="108">
        <f>AN29+AN30+AN31+AN32+AN33+AN34</f>
        <v>245533</v>
      </c>
      <c r="AO28" s="108">
        <f>AO29+AO30+AO31+AO32+AO33+AO34</f>
        <v>216537</v>
      </c>
      <c r="AP28" s="108">
        <f>AP29+AP30+AP31+AP32+AP33+AP34</f>
        <v>0</v>
      </c>
      <c r="AQ28" s="108">
        <v>0</v>
      </c>
      <c r="AR28" s="108">
        <v>0</v>
      </c>
      <c r="AS28" s="108">
        <f>AS29+AS30+AS31+AS32+AS33+AS34</f>
        <v>0</v>
      </c>
      <c r="AT28" s="17">
        <f>AM28+AP28+AS28</f>
        <v>241521</v>
      </c>
      <c r="AU28" s="17">
        <f>AN28+AQ28</f>
        <v>245533</v>
      </c>
      <c r="AV28" s="17">
        <f>AO28</f>
        <v>216537</v>
      </c>
      <c r="AW28" s="83" t="s">
        <v>9</v>
      </c>
      <c r="AX28" s="92" t="s">
        <v>85</v>
      </c>
      <c r="AY28" s="108">
        <f>AY29+AY30+AY31+AY32+AY33+AY34</f>
        <v>164883</v>
      </c>
      <c r="AZ28" s="108">
        <f>AZ29+AZ30+AZ31+AZ32+AZ33+AZ34</f>
        <v>168697</v>
      </c>
      <c r="BA28" s="108">
        <f>BA29+BA30+BA31+BA32+BA33+BA34</f>
        <v>157300</v>
      </c>
      <c r="BB28" s="108">
        <f>BB29+BB30+BB31+BB32+BB33+BB34</f>
        <v>0</v>
      </c>
      <c r="BC28" s="108">
        <f>BC29+BC30+BC31+BC32+BC33+BC34</f>
        <v>0</v>
      </c>
      <c r="BD28" s="108">
        <v>0</v>
      </c>
      <c r="BE28" s="108">
        <f>BE29+BE30+BE31+BE32+BE33+BE34</f>
        <v>0</v>
      </c>
      <c r="BF28" s="17">
        <f>AY28+BB28+BE28</f>
        <v>164883</v>
      </c>
      <c r="BG28" s="17">
        <f>AZ28+BC28</f>
        <v>168697</v>
      </c>
      <c r="BH28" s="17">
        <f>BA28+BD28</f>
        <v>157300</v>
      </c>
      <c r="BI28" s="83" t="s">
        <v>9</v>
      </c>
      <c r="BJ28" s="92" t="s">
        <v>85</v>
      </c>
      <c r="BK28" s="108">
        <f>BK29+BK30+BK31+BK32+BK33+BK34</f>
        <v>42688</v>
      </c>
      <c r="BL28" s="108">
        <f t="shared" ref="BL28:BQ28" si="51">BL29+BL30+BL31+BL32+BL33+BL34</f>
        <v>53032</v>
      </c>
      <c r="BM28" s="108">
        <f t="shared" si="51"/>
        <v>46391</v>
      </c>
      <c r="BN28" s="108">
        <f t="shared" si="51"/>
        <v>0</v>
      </c>
      <c r="BO28" s="108">
        <f t="shared" si="51"/>
        <v>0</v>
      </c>
      <c r="BP28" s="108">
        <v>0</v>
      </c>
      <c r="BQ28" s="108">
        <f t="shared" si="51"/>
        <v>0</v>
      </c>
      <c r="BR28" s="17">
        <f>BK28+BN28+BQ28</f>
        <v>42688</v>
      </c>
      <c r="BS28" s="17">
        <f>BL28+BO28</f>
        <v>53032</v>
      </c>
      <c r="BT28" s="17">
        <f>BM28</f>
        <v>46391</v>
      </c>
      <c r="BU28" s="83" t="s">
        <v>9</v>
      </c>
      <c r="BV28" s="92" t="s">
        <v>85</v>
      </c>
      <c r="BW28" s="108">
        <f>BW29+BW30+BW31+BW32+BW33+BW34</f>
        <v>19231</v>
      </c>
      <c r="BX28" s="108">
        <f t="shared" ref="BX28:CC28" si="52">BX29+BX30+BX31+BX32+BX33+BX34</f>
        <v>19854</v>
      </c>
      <c r="BY28" s="108">
        <f t="shared" si="52"/>
        <v>18948</v>
      </c>
      <c r="BZ28" s="108">
        <f t="shared" si="52"/>
        <v>0</v>
      </c>
      <c r="CA28" s="108">
        <f t="shared" si="52"/>
        <v>0</v>
      </c>
      <c r="CB28" s="108">
        <v>0</v>
      </c>
      <c r="CC28" s="108">
        <f t="shared" si="52"/>
        <v>0</v>
      </c>
      <c r="CD28" s="122">
        <f>BW28+BZ28+CC28</f>
        <v>19231</v>
      </c>
      <c r="CE28" s="17">
        <f>BX28+CA28</f>
        <v>19854</v>
      </c>
      <c r="CF28" s="17">
        <f>BY28</f>
        <v>18948</v>
      </c>
      <c r="CG28" s="83" t="s">
        <v>9</v>
      </c>
      <c r="CH28" s="92" t="s">
        <v>85</v>
      </c>
      <c r="CI28" s="85">
        <f t="shared" si="22"/>
        <v>951239</v>
      </c>
      <c r="CJ28" s="85">
        <f t="shared" si="23"/>
        <v>989226</v>
      </c>
      <c r="CK28" s="85">
        <f t="shared" si="24"/>
        <v>902649</v>
      </c>
      <c r="CL28" s="85">
        <f t="shared" si="25"/>
        <v>0</v>
      </c>
      <c r="CM28" s="85">
        <f t="shared" si="26"/>
        <v>0</v>
      </c>
      <c r="CN28" s="85">
        <f t="shared" si="27"/>
        <v>0</v>
      </c>
      <c r="CO28" s="85">
        <f t="shared" si="28"/>
        <v>0</v>
      </c>
      <c r="CP28" s="85">
        <f t="shared" si="29"/>
        <v>951239</v>
      </c>
      <c r="CQ28" s="85">
        <f t="shared" si="30"/>
        <v>989226</v>
      </c>
      <c r="CR28" s="85">
        <f t="shared" si="31"/>
        <v>902649</v>
      </c>
    </row>
    <row r="29" spans="1:100" x14ac:dyDescent="0.3">
      <c r="A29" s="34" t="s">
        <v>45</v>
      </c>
      <c r="B29" s="19" t="s">
        <v>4</v>
      </c>
      <c r="C29" s="35">
        <v>246291</v>
      </c>
      <c r="D29" s="35">
        <v>255511</v>
      </c>
      <c r="E29" s="35">
        <v>243768</v>
      </c>
      <c r="F29" s="35">
        <v>0</v>
      </c>
      <c r="G29" s="35">
        <v>0</v>
      </c>
      <c r="H29" s="35">
        <v>0</v>
      </c>
      <c r="I29" s="35">
        <v>0</v>
      </c>
      <c r="J29" s="17">
        <f t="shared" ref="J29:J46" si="53">C29+F29+I29</f>
        <v>246291</v>
      </c>
      <c r="K29" s="17">
        <f t="shared" ref="K29:K46" si="54">D29+G29</f>
        <v>255511</v>
      </c>
      <c r="L29" s="17">
        <f t="shared" ref="L29:L46" si="55">E29+H29</f>
        <v>243768</v>
      </c>
      <c r="M29" s="34" t="s">
        <v>45</v>
      </c>
      <c r="N29" s="19" t="s">
        <v>4</v>
      </c>
      <c r="O29" s="35">
        <v>39431</v>
      </c>
      <c r="P29" s="35">
        <v>39431</v>
      </c>
      <c r="Q29" s="35">
        <v>36837</v>
      </c>
      <c r="R29" s="35">
        <v>0</v>
      </c>
      <c r="S29" s="35">
        <v>0</v>
      </c>
      <c r="T29" s="35">
        <v>0</v>
      </c>
      <c r="U29" s="35">
        <v>0</v>
      </c>
      <c r="V29" s="17">
        <f t="shared" ref="V29:V46" si="56">O29+R29+U29</f>
        <v>39431</v>
      </c>
      <c r="W29" s="17">
        <f t="shared" ref="W29:W46" si="57">P29+S29</f>
        <v>39431</v>
      </c>
      <c r="X29" s="17">
        <f t="shared" ref="X29:X46" si="58">Q29</f>
        <v>36837</v>
      </c>
      <c r="Y29" s="34" t="s">
        <v>45</v>
      </c>
      <c r="Z29" s="19" t="s">
        <v>4</v>
      </c>
      <c r="AA29" s="35">
        <v>37199</v>
      </c>
      <c r="AB29" s="35">
        <v>37199</v>
      </c>
      <c r="AC29" s="35">
        <v>31603</v>
      </c>
      <c r="AD29" s="35">
        <v>0</v>
      </c>
      <c r="AE29" s="35">
        <v>0</v>
      </c>
      <c r="AF29" s="35">
        <v>0</v>
      </c>
      <c r="AG29" s="35">
        <v>0</v>
      </c>
      <c r="AH29" s="17">
        <f t="shared" ref="AH29:AH46" si="59">AA29+AD29+AG29</f>
        <v>37199</v>
      </c>
      <c r="AI29" s="17">
        <f t="shared" ref="AI29:AI46" si="60">AB29+AE29</f>
        <v>37199</v>
      </c>
      <c r="AJ29" s="17">
        <f t="shared" ref="AJ29:AJ46" si="61">AC29</f>
        <v>31603</v>
      </c>
      <c r="AK29" s="34" t="s">
        <v>45</v>
      </c>
      <c r="AL29" s="19" t="s">
        <v>4</v>
      </c>
      <c r="AM29" s="35">
        <v>150237</v>
      </c>
      <c r="AN29" s="35">
        <v>150237</v>
      </c>
      <c r="AO29" s="35">
        <v>130883</v>
      </c>
      <c r="AP29" s="35">
        <v>0</v>
      </c>
      <c r="AQ29" s="35">
        <v>0</v>
      </c>
      <c r="AR29" s="35">
        <v>0</v>
      </c>
      <c r="AS29" s="35">
        <v>0</v>
      </c>
      <c r="AT29" s="17">
        <f t="shared" ref="AT29:AT46" si="62">AM29+AP29+AS29</f>
        <v>150237</v>
      </c>
      <c r="AU29" s="17">
        <f t="shared" ref="AU29:AU46" si="63">AN29+AQ29</f>
        <v>150237</v>
      </c>
      <c r="AV29" s="17">
        <f t="shared" ref="AV29:AV46" si="64">AO29</f>
        <v>130883</v>
      </c>
      <c r="AW29" s="34" t="s">
        <v>45</v>
      </c>
      <c r="AX29" s="19" t="s">
        <v>4</v>
      </c>
      <c r="AY29" s="35">
        <v>98346</v>
      </c>
      <c r="AZ29" s="35">
        <v>100066</v>
      </c>
      <c r="BA29" s="35">
        <v>99247</v>
      </c>
      <c r="BB29" s="35">
        <v>0</v>
      </c>
      <c r="BC29" s="35">
        <v>0</v>
      </c>
      <c r="BD29" s="35">
        <v>0</v>
      </c>
      <c r="BE29" s="35">
        <v>0</v>
      </c>
      <c r="BF29" s="17">
        <f t="shared" ref="BF29:BF46" si="65">AY29+BB29+BE29</f>
        <v>98346</v>
      </c>
      <c r="BG29" s="17">
        <f t="shared" ref="BG29:BG46" si="66">AZ29+BC29</f>
        <v>100066</v>
      </c>
      <c r="BH29" s="17">
        <f t="shared" ref="BH29:BH46" si="67">BA29+BD29</f>
        <v>99247</v>
      </c>
      <c r="BI29" s="34" t="s">
        <v>45</v>
      </c>
      <c r="BJ29" s="19" t="s">
        <v>4</v>
      </c>
      <c r="BK29" s="35">
        <v>20562</v>
      </c>
      <c r="BL29" s="35">
        <v>20562</v>
      </c>
      <c r="BM29" s="35">
        <v>19613</v>
      </c>
      <c r="BN29" s="35">
        <v>0</v>
      </c>
      <c r="BO29" s="35">
        <v>0</v>
      </c>
      <c r="BP29" s="35">
        <v>0</v>
      </c>
      <c r="BQ29" s="35">
        <v>0</v>
      </c>
      <c r="BR29" s="17">
        <f t="shared" ref="BR29:BR46" si="68">BK29+BN29+BQ29</f>
        <v>20562</v>
      </c>
      <c r="BS29" s="17">
        <f t="shared" ref="BS29:BS46" si="69">BL29+BO29</f>
        <v>20562</v>
      </c>
      <c r="BT29" s="17">
        <f t="shared" ref="BT29:BT46" si="70">BM29</f>
        <v>19613</v>
      </c>
      <c r="BU29" s="34" t="s">
        <v>45</v>
      </c>
      <c r="BV29" s="19" t="s">
        <v>4</v>
      </c>
      <c r="BW29" s="35">
        <v>12205</v>
      </c>
      <c r="BX29" s="35">
        <v>12576</v>
      </c>
      <c r="BY29" s="35">
        <v>12537</v>
      </c>
      <c r="BZ29" s="35">
        <v>0</v>
      </c>
      <c r="CA29" s="35">
        <v>0</v>
      </c>
      <c r="CB29" s="35">
        <v>0</v>
      </c>
      <c r="CC29" s="35">
        <v>0</v>
      </c>
      <c r="CD29" s="122">
        <f t="shared" ref="CD29:CD46" si="71">BW29+BZ29+CC29</f>
        <v>12205</v>
      </c>
      <c r="CE29" s="17">
        <f t="shared" ref="CE29:CE46" si="72">BX29+CA29</f>
        <v>12576</v>
      </c>
      <c r="CF29" s="17">
        <f t="shared" ref="CF29:CF46" si="73">BY29</f>
        <v>12537</v>
      </c>
      <c r="CG29" s="34" t="s">
        <v>45</v>
      </c>
      <c r="CH29" s="19" t="s">
        <v>4</v>
      </c>
      <c r="CI29" s="85">
        <f t="shared" si="22"/>
        <v>604271</v>
      </c>
      <c r="CJ29" s="85">
        <f t="shared" si="23"/>
        <v>615582</v>
      </c>
      <c r="CK29" s="85">
        <f t="shared" si="24"/>
        <v>574488</v>
      </c>
      <c r="CL29" s="85">
        <f t="shared" si="25"/>
        <v>0</v>
      </c>
      <c r="CM29" s="85">
        <f t="shared" si="26"/>
        <v>0</v>
      </c>
      <c r="CN29" s="85">
        <f t="shared" si="27"/>
        <v>0</v>
      </c>
      <c r="CO29" s="85">
        <f t="shared" si="28"/>
        <v>0</v>
      </c>
      <c r="CP29" s="85">
        <f t="shared" si="29"/>
        <v>604271</v>
      </c>
      <c r="CQ29" s="85">
        <f t="shared" si="30"/>
        <v>615582</v>
      </c>
      <c r="CR29" s="85">
        <f t="shared" si="31"/>
        <v>574488</v>
      </c>
      <c r="CT29" s="13"/>
    </row>
    <row r="30" spans="1:100" x14ac:dyDescent="0.3">
      <c r="A30" s="34" t="s">
        <v>46</v>
      </c>
      <c r="B30" s="19" t="s">
        <v>89</v>
      </c>
      <c r="C30" s="35">
        <v>50703</v>
      </c>
      <c r="D30" s="35">
        <v>51567</v>
      </c>
      <c r="E30" s="35">
        <v>48235</v>
      </c>
      <c r="F30" s="35">
        <v>0</v>
      </c>
      <c r="G30" s="35">
        <v>0</v>
      </c>
      <c r="H30" s="35">
        <v>0</v>
      </c>
      <c r="I30" s="35">
        <v>0</v>
      </c>
      <c r="J30" s="17">
        <f t="shared" si="53"/>
        <v>50703</v>
      </c>
      <c r="K30" s="17">
        <f t="shared" si="54"/>
        <v>51567</v>
      </c>
      <c r="L30" s="17">
        <f t="shared" si="55"/>
        <v>48235</v>
      </c>
      <c r="M30" s="34" t="s">
        <v>46</v>
      </c>
      <c r="N30" s="19" t="s">
        <v>89</v>
      </c>
      <c r="O30" s="35">
        <v>8070</v>
      </c>
      <c r="P30" s="35">
        <v>8070</v>
      </c>
      <c r="Q30" s="35">
        <v>7455</v>
      </c>
      <c r="R30" s="35">
        <v>0</v>
      </c>
      <c r="S30" s="35">
        <v>0</v>
      </c>
      <c r="T30" s="35">
        <v>0</v>
      </c>
      <c r="U30" s="35">
        <v>0</v>
      </c>
      <c r="V30" s="17">
        <f t="shared" si="56"/>
        <v>8070</v>
      </c>
      <c r="W30" s="17">
        <f t="shared" si="57"/>
        <v>8070</v>
      </c>
      <c r="X30" s="17">
        <f t="shared" si="58"/>
        <v>7455</v>
      </c>
      <c r="Y30" s="34" t="s">
        <v>46</v>
      </c>
      <c r="Z30" s="19" t="s">
        <v>89</v>
      </c>
      <c r="AA30" s="35">
        <v>7706</v>
      </c>
      <c r="AB30" s="35">
        <v>7706</v>
      </c>
      <c r="AC30" s="35">
        <v>6414</v>
      </c>
      <c r="AD30" s="35">
        <v>0</v>
      </c>
      <c r="AE30" s="35">
        <v>0</v>
      </c>
      <c r="AF30" s="35">
        <v>0</v>
      </c>
      <c r="AG30" s="35">
        <v>0</v>
      </c>
      <c r="AH30" s="17">
        <f t="shared" si="59"/>
        <v>7706</v>
      </c>
      <c r="AI30" s="17">
        <f t="shared" si="60"/>
        <v>7706</v>
      </c>
      <c r="AJ30" s="17">
        <v>6414</v>
      </c>
      <c r="AK30" s="34" t="s">
        <v>46</v>
      </c>
      <c r="AL30" s="19" t="s">
        <v>89</v>
      </c>
      <c r="AM30" s="35">
        <v>31168</v>
      </c>
      <c r="AN30" s="35">
        <v>31168</v>
      </c>
      <c r="AO30" s="35">
        <v>26516</v>
      </c>
      <c r="AP30" s="35">
        <v>0</v>
      </c>
      <c r="AQ30" s="35">
        <v>0</v>
      </c>
      <c r="AR30" s="35">
        <v>0</v>
      </c>
      <c r="AS30" s="35">
        <v>0</v>
      </c>
      <c r="AT30" s="17">
        <f t="shared" si="62"/>
        <v>31168</v>
      </c>
      <c r="AU30" s="17">
        <f t="shared" si="63"/>
        <v>31168</v>
      </c>
      <c r="AV30" s="17">
        <f t="shared" si="64"/>
        <v>26516</v>
      </c>
      <c r="AW30" s="34" t="s">
        <v>46</v>
      </c>
      <c r="AX30" s="19" t="s">
        <v>89</v>
      </c>
      <c r="AY30" s="35">
        <v>20233</v>
      </c>
      <c r="AZ30" s="35">
        <v>20645</v>
      </c>
      <c r="BA30" s="35">
        <v>19797</v>
      </c>
      <c r="BB30" s="35">
        <v>0</v>
      </c>
      <c r="BC30" s="35">
        <v>0</v>
      </c>
      <c r="BD30" s="35">
        <v>0</v>
      </c>
      <c r="BE30" s="35">
        <v>0</v>
      </c>
      <c r="BF30" s="17">
        <f t="shared" si="65"/>
        <v>20233</v>
      </c>
      <c r="BG30" s="17">
        <f t="shared" si="66"/>
        <v>20645</v>
      </c>
      <c r="BH30" s="17">
        <f t="shared" si="67"/>
        <v>19797</v>
      </c>
      <c r="BI30" s="34" t="s">
        <v>46</v>
      </c>
      <c r="BJ30" s="19" t="s">
        <v>89</v>
      </c>
      <c r="BK30" s="35">
        <v>4062</v>
      </c>
      <c r="BL30" s="35">
        <v>4062</v>
      </c>
      <c r="BM30" s="35">
        <v>3960</v>
      </c>
      <c r="BN30" s="35">
        <v>0</v>
      </c>
      <c r="BO30" s="35">
        <v>0</v>
      </c>
      <c r="BP30" s="35">
        <v>0</v>
      </c>
      <c r="BQ30" s="35">
        <v>0</v>
      </c>
      <c r="BR30" s="17">
        <f t="shared" si="68"/>
        <v>4062</v>
      </c>
      <c r="BS30" s="17">
        <f t="shared" si="69"/>
        <v>4062</v>
      </c>
      <c r="BT30" s="17">
        <f t="shared" si="70"/>
        <v>3960</v>
      </c>
      <c r="BU30" s="34" t="s">
        <v>46</v>
      </c>
      <c r="BV30" s="19" t="s">
        <v>89</v>
      </c>
      <c r="BW30" s="35">
        <v>2332</v>
      </c>
      <c r="BX30" s="35">
        <v>2532</v>
      </c>
      <c r="BY30" s="35">
        <v>2494</v>
      </c>
      <c r="BZ30" s="35">
        <v>0</v>
      </c>
      <c r="CA30" s="35">
        <v>0</v>
      </c>
      <c r="CB30" s="35">
        <v>0</v>
      </c>
      <c r="CC30" s="35">
        <v>0</v>
      </c>
      <c r="CD30" s="122">
        <f t="shared" si="71"/>
        <v>2332</v>
      </c>
      <c r="CE30" s="17">
        <f t="shared" si="72"/>
        <v>2532</v>
      </c>
      <c r="CF30" s="17">
        <f t="shared" si="73"/>
        <v>2494</v>
      </c>
      <c r="CG30" s="34" t="s">
        <v>46</v>
      </c>
      <c r="CH30" s="19" t="s">
        <v>89</v>
      </c>
      <c r="CI30" s="85">
        <f t="shared" si="22"/>
        <v>124274</v>
      </c>
      <c r="CJ30" s="85">
        <f t="shared" si="23"/>
        <v>125750</v>
      </c>
      <c r="CK30" s="85">
        <f t="shared" si="24"/>
        <v>114871</v>
      </c>
      <c r="CL30" s="85">
        <f t="shared" si="25"/>
        <v>0</v>
      </c>
      <c r="CM30" s="85">
        <f t="shared" si="26"/>
        <v>0</v>
      </c>
      <c r="CN30" s="85">
        <f t="shared" si="27"/>
        <v>0</v>
      </c>
      <c r="CO30" s="85">
        <f t="shared" si="28"/>
        <v>0</v>
      </c>
      <c r="CP30" s="85">
        <f t="shared" si="29"/>
        <v>124274</v>
      </c>
      <c r="CQ30" s="85">
        <f t="shared" si="30"/>
        <v>125750</v>
      </c>
      <c r="CR30" s="85">
        <f t="shared" si="31"/>
        <v>114871</v>
      </c>
      <c r="CT30" s="13"/>
    </row>
    <row r="31" spans="1:100" x14ac:dyDescent="0.3">
      <c r="A31" s="34" t="s">
        <v>47</v>
      </c>
      <c r="B31" s="19" t="s">
        <v>90</v>
      </c>
      <c r="C31" s="35">
        <v>69089</v>
      </c>
      <c r="D31" s="35">
        <v>76742</v>
      </c>
      <c r="E31" s="35">
        <v>70766</v>
      </c>
      <c r="F31" s="35">
        <v>0</v>
      </c>
      <c r="G31" s="35">
        <v>0</v>
      </c>
      <c r="H31" s="35">
        <v>0</v>
      </c>
      <c r="I31" s="35">
        <v>0</v>
      </c>
      <c r="J31" s="17">
        <f t="shared" si="53"/>
        <v>69089</v>
      </c>
      <c r="K31" s="17">
        <f t="shared" si="54"/>
        <v>76742</v>
      </c>
      <c r="L31" s="17">
        <f t="shared" si="55"/>
        <v>70766</v>
      </c>
      <c r="M31" s="34" t="s">
        <v>47</v>
      </c>
      <c r="N31" s="19" t="s">
        <v>90</v>
      </c>
      <c r="O31" s="35">
        <v>12803</v>
      </c>
      <c r="P31" s="35">
        <v>13692</v>
      </c>
      <c r="Q31" s="35">
        <v>10165</v>
      </c>
      <c r="R31" s="35">
        <v>0</v>
      </c>
      <c r="S31" s="35">
        <v>0</v>
      </c>
      <c r="T31" s="35">
        <v>0</v>
      </c>
      <c r="U31" s="35">
        <v>0</v>
      </c>
      <c r="V31" s="17">
        <f t="shared" si="56"/>
        <v>12803</v>
      </c>
      <c r="W31" s="17">
        <f t="shared" si="57"/>
        <v>13692</v>
      </c>
      <c r="X31" s="17">
        <v>10165</v>
      </c>
      <c r="Y31" s="34" t="s">
        <v>47</v>
      </c>
      <c r="Z31" s="19" t="s">
        <v>90</v>
      </c>
      <c r="AA31" s="35">
        <v>11624</v>
      </c>
      <c r="AB31" s="35">
        <v>12192</v>
      </c>
      <c r="AC31" s="35">
        <v>8230</v>
      </c>
      <c r="AD31" s="35">
        <v>0</v>
      </c>
      <c r="AE31" s="35">
        <v>0</v>
      </c>
      <c r="AF31" s="35">
        <v>0</v>
      </c>
      <c r="AG31" s="35">
        <v>0</v>
      </c>
      <c r="AH31" s="17">
        <f t="shared" si="59"/>
        <v>11624</v>
      </c>
      <c r="AI31" s="17">
        <f t="shared" si="60"/>
        <v>12192</v>
      </c>
      <c r="AJ31" s="17">
        <f>AC31</f>
        <v>8230</v>
      </c>
      <c r="AK31" s="34" t="s">
        <v>47</v>
      </c>
      <c r="AL31" s="19" t="s">
        <v>90</v>
      </c>
      <c r="AM31" s="35">
        <v>60116</v>
      </c>
      <c r="AN31" s="35">
        <v>64128</v>
      </c>
      <c r="AO31" s="35">
        <v>59138</v>
      </c>
      <c r="AP31" s="35">
        <v>0</v>
      </c>
      <c r="AQ31" s="35">
        <v>0</v>
      </c>
      <c r="AR31" s="35">
        <v>0</v>
      </c>
      <c r="AS31" s="35">
        <v>0</v>
      </c>
      <c r="AT31" s="17">
        <f t="shared" si="62"/>
        <v>60116</v>
      </c>
      <c r="AU31" s="17">
        <f t="shared" si="63"/>
        <v>64128</v>
      </c>
      <c r="AV31" s="17">
        <f t="shared" si="64"/>
        <v>59138</v>
      </c>
      <c r="AW31" s="34" t="s">
        <v>47</v>
      </c>
      <c r="AX31" s="19" t="s">
        <v>90</v>
      </c>
      <c r="AY31" s="35">
        <v>46304</v>
      </c>
      <c r="AZ31" s="35">
        <v>47986</v>
      </c>
      <c r="BA31" s="35">
        <v>38256</v>
      </c>
      <c r="BB31" s="35">
        <v>0</v>
      </c>
      <c r="BC31" s="35">
        <v>0</v>
      </c>
      <c r="BD31" s="35"/>
      <c r="BE31" s="35">
        <v>0</v>
      </c>
      <c r="BF31" s="17">
        <f t="shared" si="65"/>
        <v>46304</v>
      </c>
      <c r="BG31" s="17">
        <f t="shared" si="66"/>
        <v>47986</v>
      </c>
      <c r="BH31" s="17">
        <f t="shared" si="67"/>
        <v>38256</v>
      </c>
      <c r="BI31" s="34" t="s">
        <v>47</v>
      </c>
      <c r="BJ31" s="19" t="s">
        <v>90</v>
      </c>
      <c r="BK31" s="35">
        <v>18064</v>
      </c>
      <c r="BL31" s="35">
        <v>28408</v>
      </c>
      <c r="BM31" s="35">
        <v>22818</v>
      </c>
      <c r="BN31" s="35">
        <v>0</v>
      </c>
      <c r="BO31" s="35">
        <v>0</v>
      </c>
      <c r="BP31" s="35">
        <v>0</v>
      </c>
      <c r="BQ31" s="35">
        <v>0</v>
      </c>
      <c r="BR31" s="17">
        <f t="shared" si="68"/>
        <v>18064</v>
      </c>
      <c r="BS31" s="17">
        <f t="shared" si="69"/>
        <v>28408</v>
      </c>
      <c r="BT31" s="17">
        <f t="shared" si="70"/>
        <v>22818</v>
      </c>
      <c r="BU31" s="34" t="s">
        <v>47</v>
      </c>
      <c r="BV31" s="19" t="s">
        <v>90</v>
      </c>
      <c r="BW31" s="35">
        <v>4694</v>
      </c>
      <c r="BX31" s="35">
        <v>4746</v>
      </c>
      <c r="BY31" s="35">
        <v>3917</v>
      </c>
      <c r="BZ31" s="35">
        <v>0</v>
      </c>
      <c r="CA31" s="35">
        <v>0</v>
      </c>
      <c r="CB31" s="35">
        <v>0</v>
      </c>
      <c r="CC31" s="35">
        <v>0</v>
      </c>
      <c r="CD31" s="122">
        <f t="shared" si="71"/>
        <v>4694</v>
      </c>
      <c r="CE31" s="17">
        <f t="shared" si="72"/>
        <v>4746</v>
      </c>
      <c r="CF31" s="17">
        <f t="shared" si="73"/>
        <v>3917</v>
      </c>
      <c r="CG31" s="34" t="s">
        <v>47</v>
      </c>
      <c r="CH31" s="19" t="s">
        <v>90</v>
      </c>
      <c r="CI31" s="85">
        <f t="shared" si="22"/>
        <v>222694</v>
      </c>
      <c r="CJ31" s="85">
        <f t="shared" si="23"/>
        <v>247894</v>
      </c>
      <c r="CK31" s="85">
        <f t="shared" si="24"/>
        <v>213290</v>
      </c>
      <c r="CL31" s="85">
        <f t="shared" si="25"/>
        <v>0</v>
      </c>
      <c r="CM31" s="85">
        <f t="shared" si="26"/>
        <v>0</v>
      </c>
      <c r="CN31" s="85">
        <f t="shared" si="27"/>
        <v>0</v>
      </c>
      <c r="CO31" s="85">
        <f t="shared" si="28"/>
        <v>0</v>
      </c>
      <c r="CP31" s="85">
        <f t="shared" si="29"/>
        <v>222694</v>
      </c>
      <c r="CQ31" s="85">
        <f t="shared" si="30"/>
        <v>247894</v>
      </c>
      <c r="CR31" s="85">
        <f t="shared" si="31"/>
        <v>213290</v>
      </c>
      <c r="CT31" s="13"/>
      <c r="CV31" s="13"/>
    </row>
    <row r="32" spans="1:100" x14ac:dyDescent="0.3">
      <c r="A32" s="34" t="s">
        <v>48</v>
      </c>
      <c r="B32" s="19" t="s">
        <v>91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17">
        <f t="shared" si="53"/>
        <v>0</v>
      </c>
      <c r="K32" s="17">
        <f t="shared" si="54"/>
        <v>0</v>
      </c>
      <c r="L32" s="17">
        <f t="shared" si="55"/>
        <v>0</v>
      </c>
      <c r="M32" s="34" t="s">
        <v>48</v>
      </c>
      <c r="N32" s="19" t="s">
        <v>91</v>
      </c>
      <c r="O32" s="35">
        <v>0</v>
      </c>
      <c r="P32" s="35">
        <v>0</v>
      </c>
      <c r="Q32" s="35"/>
      <c r="R32" s="35">
        <v>0</v>
      </c>
      <c r="S32" s="35">
        <v>0</v>
      </c>
      <c r="T32" s="35">
        <v>0</v>
      </c>
      <c r="U32" s="35">
        <v>0</v>
      </c>
      <c r="V32" s="17">
        <f t="shared" si="56"/>
        <v>0</v>
      </c>
      <c r="W32" s="17">
        <f t="shared" si="57"/>
        <v>0</v>
      </c>
      <c r="X32" s="17">
        <f t="shared" si="58"/>
        <v>0</v>
      </c>
      <c r="Y32" s="34" t="s">
        <v>48</v>
      </c>
      <c r="Z32" s="19" t="s">
        <v>91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17">
        <f t="shared" si="59"/>
        <v>0</v>
      </c>
      <c r="AI32" s="17">
        <f t="shared" si="60"/>
        <v>0</v>
      </c>
      <c r="AJ32" s="17">
        <f t="shared" si="61"/>
        <v>0</v>
      </c>
      <c r="AK32" s="34" t="s">
        <v>48</v>
      </c>
      <c r="AL32" s="19" t="s">
        <v>91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17">
        <f t="shared" si="62"/>
        <v>0</v>
      </c>
      <c r="AU32" s="17">
        <f t="shared" si="63"/>
        <v>0</v>
      </c>
      <c r="AV32" s="17">
        <f t="shared" si="64"/>
        <v>0</v>
      </c>
      <c r="AW32" s="34" t="s">
        <v>48</v>
      </c>
      <c r="AX32" s="19" t="s">
        <v>91</v>
      </c>
      <c r="AY32" s="35">
        <v>0</v>
      </c>
      <c r="AZ32" s="35">
        <v>0</v>
      </c>
      <c r="BA32" s="35"/>
      <c r="BB32" s="35">
        <v>0</v>
      </c>
      <c r="BC32" s="35">
        <v>0</v>
      </c>
      <c r="BD32" s="35">
        <v>0</v>
      </c>
      <c r="BE32" s="35">
        <v>0</v>
      </c>
      <c r="BF32" s="17">
        <f t="shared" si="65"/>
        <v>0</v>
      </c>
      <c r="BG32" s="17">
        <f t="shared" si="66"/>
        <v>0</v>
      </c>
      <c r="BH32" s="17">
        <f t="shared" si="67"/>
        <v>0</v>
      </c>
      <c r="BI32" s="34" t="s">
        <v>48</v>
      </c>
      <c r="BJ32" s="19" t="s">
        <v>91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17">
        <f t="shared" si="68"/>
        <v>0</v>
      </c>
      <c r="BS32" s="17">
        <f t="shared" si="69"/>
        <v>0</v>
      </c>
      <c r="BT32" s="17">
        <f t="shared" si="70"/>
        <v>0</v>
      </c>
      <c r="BU32" s="34" t="s">
        <v>48</v>
      </c>
      <c r="BV32" s="19" t="s">
        <v>91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122">
        <f t="shared" si="71"/>
        <v>0</v>
      </c>
      <c r="CE32" s="17">
        <f t="shared" si="72"/>
        <v>0</v>
      </c>
      <c r="CF32" s="17">
        <f t="shared" si="73"/>
        <v>0</v>
      </c>
      <c r="CG32" s="34" t="s">
        <v>48</v>
      </c>
      <c r="CH32" s="19" t="s">
        <v>91</v>
      </c>
      <c r="CI32" s="85">
        <f t="shared" si="22"/>
        <v>0</v>
      </c>
      <c r="CJ32" s="85">
        <f t="shared" si="23"/>
        <v>0</v>
      </c>
      <c r="CK32" s="85">
        <f t="shared" si="24"/>
        <v>0</v>
      </c>
      <c r="CL32" s="85">
        <f t="shared" si="25"/>
        <v>0</v>
      </c>
      <c r="CM32" s="85">
        <f t="shared" si="26"/>
        <v>0</v>
      </c>
      <c r="CN32" s="85">
        <f t="shared" si="27"/>
        <v>0</v>
      </c>
      <c r="CO32" s="85">
        <f t="shared" si="28"/>
        <v>0</v>
      </c>
      <c r="CP32" s="85">
        <f t="shared" si="29"/>
        <v>0</v>
      </c>
      <c r="CQ32" s="85">
        <f t="shared" si="30"/>
        <v>0</v>
      </c>
      <c r="CR32" s="85">
        <f t="shared" si="31"/>
        <v>0</v>
      </c>
      <c r="CT32" s="13"/>
    </row>
    <row r="33" spans="1:98" x14ac:dyDescent="0.3">
      <c r="A33" s="34" t="s">
        <v>49</v>
      </c>
      <c r="B33" s="19" t="s">
        <v>92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17">
        <f t="shared" si="53"/>
        <v>0</v>
      </c>
      <c r="K33" s="17">
        <f t="shared" si="54"/>
        <v>0</v>
      </c>
      <c r="L33" s="17">
        <f t="shared" si="55"/>
        <v>0</v>
      </c>
      <c r="M33" s="34" t="s">
        <v>49</v>
      </c>
      <c r="N33" s="19" t="s">
        <v>92</v>
      </c>
      <c r="O33" s="35">
        <v>0</v>
      </c>
      <c r="P33" s="35">
        <v>0</v>
      </c>
      <c r="Q33" s="35"/>
      <c r="R33" s="35">
        <v>0</v>
      </c>
      <c r="S33" s="35">
        <v>0</v>
      </c>
      <c r="T33" s="35">
        <v>0</v>
      </c>
      <c r="U33" s="35">
        <v>0</v>
      </c>
      <c r="V33" s="17">
        <f t="shared" si="56"/>
        <v>0</v>
      </c>
      <c r="W33" s="17">
        <f t="shared" si="57"/>
        <v>0</v>
      </c>
      <c r="X33" s="17">
        <f t="shared" si="58"/>
        <v>0</v>
      </c>
      <c r="Y33" s="34" t="s">
        <v>49</v>
      </c>
      <c r="Z33" s="19" t="s">
        <v>92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17">
        <f t="shared" si="59"/>
        <v>0</v>
      </c>
      <c r="AI33" s="17">
        <f t="shared" si="60"/>
        <v>0</v>
      </c>
      <c r="AJ33" s="17">
        <f t="shared" si="61"/>
        <v>0</v>
      </c>
      <c r="AK33" s="34" t="s">
        <v>49</v>
      </c>
      <c r="AL33" s="19" t="s">
        <v>92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17">
        <f t="shared" si="62"/>
        <v>0</v>
      </c>
      <c r="AU33" s="17">
        <f t="shared" si="63"/>
        <v>0</v>
      </c>
      <c r="AV33" s="17">
        <f t="shared" si="64"/>
        <v>0</v>
      </c>
      <c r="AW33" s="34" t="s">
        <v>49</v>
      </c>
      <c r="AX33" s="19" t="s">
        <v>92</v>
      </c>
      <c r="AY33" s="35">
        <v>0</v>
      </c>
      <c r="AZ33" s="35">
        <v>0</v>
      </c>
      <c r="BA33" s="35"/>
      <c r="BB33" s="35">
        <v>0</v>
      </c>
      <c r="BC33" s="35">
        <v>0</v>
      </c>
      <c r="BD33" s="35">
        <v>0</v>
      </c>
      <c r="BE33" s="35">
        <v>0</v>
      </c>
      <c r="BF33" s="17">
        <f t="shared" si="65"/>
        <v>0</v>
      </c>
      <c r="BG33" s="17">
        <f t="shared" si="66"/>
        <v>0</v>
      </c>
      <c r="BH33" s="17">
        <f t="shared" si="67"/>
        <v>0</v>
      </c>
      <c r="BI33" s="34" t="s">
        <v>49</v>
      </c>
      <c r="BJ33" s="19" t="s">
        <v>92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17">
        <f t="shared" si="68"/>
        <v>0</v>
      </c>
      <c r="BS33" s="17">
        <f t="shared" si="69"/>
        <v>0</v>
      </c>
      <c r="BT33" s="17">
        <f t="shared" si="70"/>
        <v>0</v>
      </c>
      <c r="BU33" s="34" t="s">
        <v>49</v>
      </c>
      <c r="BV33" s="19" t="s">
        <v>92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122">
        <f t="shared" si="71"/>
        <v>0</v>
      </c>
      <c r="CE33" s="17">
        <f t="shared" si="72"/>
        <v>0</v>
      </c>
      <c r="CF33" s="17">
        <f t="shared" si="73"/>
        <v>0</v>
      </c>
      <c r="CG33" s="34" t="s">
        <v>49</v>
      </c>
      <c r="CH33" s="19" t="s">
        <v>92</v>
      </c>
      <c r="CI33" s="85">
        <f t="shared" si="22"/>
        <v>0</v>
      </c>
      <c r="CJ33" s="85">
        <f t="shared" si="23"/>
        <v>0</v>
      </c>
      <c r="CK33" s="85">
        <f t="shared" si="24"/>
        <v>0</v>
      </c>
      <c r="CL33" s="85">
        <f t="shared" si="25"/>
        <v>0</v>
      </c>
      <c r="CM33" s="85">
        <f t="shared" si="26"/>
        <v>0</v>
      </c>
      <c r="CN33" s="85">
        <f t="shared" si="27"/>
        <v>0</v>
      </c>
      <c r="CO33" s="85">
        <f t="shared" si="28"/>
        <v>0</v>
      </c>
      <c r="CP33" s="85">
        <f t="shared" si="29"/>
        <v>0</v>
      </c>
      <c r="CQ33" s="85">
        <f t="shared" si="30"/>
        <v>0</v>
      </c>
      <c r="CR33" s="85">
        <f t="shared" si="31"/>
        <v>0</v>
      </c>
      <c r="CT33" s="13"/>
    </row>
    <row r="34" spans="1:98" x14ac:dyDescent="0.3">
      <c r="A34" s="91" t="s">
        <v>88</v>
      </c>
      <c r="B34" s="19" t="s">
        <v>6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17">
        <f t="shared" si="53"/>
        <v>0</v>
      </c>
      <c r="K34" s="17">
        <f t="shared" si="54"/>
        <v>0</v>
      </c>
      <c r="L34" s="17">
        <f t="shared" si="55"/>
        <v>0</v>
      </c>
      <c r="M34" s="91" t="s">
        <v>88</v>
      </c>
      <c r="N34" s="19" t="s">
        <v>6</v>
      </c>
      <c r="O34" s="35">
        <v>0</v>
      </c>
      <c r="P34" s="35">
        <v>0</v>
      </c>
      <c r="Q34" s="35"/>
      <c r="R34" s="35">
        <v>0</v>
      </c>
      <c r="S34" s="35">
        <v>0</v>
      </c>
      <c r="T34" s="35">
        <v>0</v>
      </c>
      <c r="U34" s="35">
        <v>0</v>
      </c>
      <c r="V34" s="17">
        <f t="shared" si="56"/>
        <v>0</v>
      </c>
      <c r="W34" s="17">
        <f t="shared" si="57"/>
        <v>0</v>
      </c>
      <c r="X34" s="17">
        <f t="shared" si="58"/>
        <v>0</v>
      </c>
      <c r="Y34" s="91" t="s">
        <v>88</v>
      </c>
      <c r="Z34" s="19" t="s">
        <v>6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17">
        <f t="shared" si="59"/>
        <v>0</v>
      </c>
      <c r="AI34" s="17">
        <f t="shared" si="60"/>
        <v>0</v>
      </c>
      <c r="AJ34" s="17">
        <f t="shared" si="61"/>
        <v>0</v>
      </c>
      <c r="AK34" s="91" t="s">
        <v>88</v>
      </c>
      <c r="AL34" s="19" t="s">
        <v>6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17">
        <f t="shared" si="62"/>
        <v>0</v>
      </c>
      <c r="AU34" s="17">
        <f t="shared" si="63"/>
        <v>0</v>
      </c>
      <c r="AV34" s="17">
        <f t="shared" si="64"/>
        <v>0</v>
      </c>
      <c r="AW34" s="91" t="s">
        <v>88</v>
      </c>
      <c r="AX34" s="19" t="s">
        <v>6</v>
      </c>
      <c r="AY34" s="35">
        <v>0</v>
      </c>
      <c r="AZ34" s="35">
        <v>0</v>
      </c>
      <c r="BA34" s="35"/>
      <c r="BB34" s="35">
        <v>0</v>
      </c>
      <c r="BC34" s="35">
        <v>0</v>
      </c>
      <c r="BD34" s="35">
        <v>0</v>
      </c>
      <c r="BE34" s="35">
        <v>0</v>
      </c>
      <c r="BF34" s="17">
        <f t="shared" si="65"/>
        <v>0</v>
      </c>
      <c r="BG34" s="17">
        <f t="shared" si="66"/>
        <v>0</v>
      </c>
      <c r="BH34" s="17">
        <f t="shared" si="67"/>
        <v>0</v>
      </c>
      <c r="BI34" s="91" t="s">
        <v>88</v>
      </c>
      <c r="BJ34" s="19" t="s">
        <v>6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17">
        <f t="shared" si="68"/>
        <v>0</v>
      </c>
      <c r="BS34" s="17">
        <f t="shared" si="69"/>
        <v>0</v>
      </c>
      <c r="BT34" s="17">
        <f t="shared" si="70"/>
        <v>0</v>
      </c>
      <c r="BU34" s="91" t="s">
        <v>88</v>
      </c>
      <c r="BV34" s="19" t="s">
        <v>6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122">
        <f t="shared" si="71"/>
        <v>0</v>
      </c>
      <c r="CE34" s="17">
        <f t="shared" si="72"/>
        <v>0</v>
      </c>
      <c r="CF34" s="17">
        <f t="shared" si="73"/>
        <v>0</v>
      </c>
      <c r="CG34" s="91" t="s">
        <v>88</v>
      </c>
      <c r="CH34" s="19" t="s">
        <v>6</v>
      </c>
      <c r="CI34" s="85">
        <f t="shared" si="22"/>
        <v>0</v>
      </c>
      <c r="CJ34" s="85">
        <f t="shared" si="23"/>
        <v>0</v>
      </c>
      <c r="CK34" s="85">
        <f t="shared" si="24"/>
        <v>0</v>
      </c>
      <c r="CL34" s="85">
        <f t="shared" si="25"/>
        <v>0</v>
      </c>
      <c r="CM34" s="85">
        <f t="shared" si="26"/>
        <v>0</v>
      </c>
      <c r="CN34" s="85">
        <f t="shared" si="27"/>
        <v>0</v>
      </c>
      <c r="CO34" s="85">
        <f t="shared" si="28"/>
        <v>0</v>
      </c>
      <c r="CP34" s="85">
        <f t="shared" si="29"/>
        <v>0</v>
      </c>
      <c r="CQ34" s="85">
        <f t="shared" si="30"/>
        <v>0</v>
      </c>
      <c r="CR34" s="85">
        <f t="shared" si="31"/>
        <v>0</v>
      </c>
      <c r="CT34" s="13"/>
    </row>
    <row r="35" spans="1:98" x14ac:dyDescent="0.3">
      <c r="A35" s="91" t="s">
        <v>10</v>
      </c>
      <c r="B35" s="19" t="s">
        <v>94</v>
      </c>
      <c r="C35" s="35">
        <f>C36+C37+C38</f>
        <v>10033</v>
      </c>
      <c r="D35" s="35">
        <v>4530</v>
      </c>
      <c r="E35" s="35">
        <v>3637</v>
      </c>
      <c r="F35" s="35">
        <f>F36+F37+F38</f>
        <v>0</v>
      </c>
      <c r="G35" s="35">
        <f>G36+G37+G38</f>
        <v>0</v>
      </c>
      <c r="H35" s="35">
        <f>H36+H37+H38</f>
        <v>0</v>
      </c>
      <c r="I35" s="35">
        <f>I36+I37+I38</f>
        <v>0</v>
      </c>
      <c r="J35" s="17">
        <f t="shared" si="53"/>
        <v>10033</v>
      </c>
      <c r="K35" s="17">
        <f t="shared" si="54"/>
        <v>4530</v>
      </c>
      <c r="L35" s="17">
        <f t="shared" si="55"/>
        <v>3637</v>
      </c>
      <c r="M35" s="91" t="s">
        <v>10</v>
      </c>
      <c r="N35" s="19" t="s">
        <v>94</v>
      </c>
      <c r="O35" s="35">
        <f>O36+O37+O38</f>
        <v>0</v>
      </c>
      <c r="P35" s="35">
        <v>171</v>
      </c>
      <c r="Q35" s="35">
        <v>171</v>
      </c>
      <c r="R35" s="35">
        <f>R36+R37+R38</f>
        <v>0</v>
      </c>
      <c r="S35" s="35">
        <v>0</v>
      </c>
      <c r="T35" s="35">
        <v>0</v>
      </c>
      <c r="U35" s="35">
        <f>U36+U37+U38</f>
        <v>0</v>
      </c>
      <c r="V35" s="17">
        <f t="shared" si="56"/>
        <v>0</v>
      </c>
      <c r="W35" s="17">
        <f t="shared" si="57"/>
        <v>171</v>
      </c>
      <c r="X35" s="17">
        <f t="shared" si="58"/>
        <v>171</v>
      </c>
      <c r="Y35" s="91" t="s">
        <v>10</v>
      </c>
      <c r="Z35" s="19" t="s">
        <v>94</v>
      </c>
      <c r="AA35" s="35">
        <f>AA36+AA37+AA38</f>
        <v>0</v>
      </c>
      <c r="AB35" s="35">
        <v>104</v>
      </c>
      <c r="AC35" s="35">
        <v>103</v>
      </c>
      <c r="AD35" s="35">
        <f>AD36+AD37+AD38</f>
        <v>0</v>
      </c>
      <c r="AE35" s="35">
        <v>0</v>
      </c>
      <c r="AF35" s="35">
        <v>0</v>
      </c>
      <c r="AG35" s="35">
        <f>AG36+AG37+AG38</f>
        <v>0</v>
      </c>
      <c r="AH35" s="17">
        <f t="shared" si="59"/>
        <v>0</v>
      </c>
      <c r="AI35" s="17">
        <f t="shared" si="60"/>
        <v>104</v>
      </c>
      <c r="AJ35" s="17">
        <f t="shared" si="61"/>
        <v>103</v>
      </c>
      <c r="AK35" s="91" t="s">
        <v>10</v>
      </c>
      <c r="AL35" s="19" t="s">
        <v>94</v>
      </c>
      <c r="AM35" s="35">
        <f>AM36+AM37+AM38</f>
        <v>0</v>
      </c>
      <c r="AN35" s="35">
        <v>788</v>
      </c>
      <c r="AO35" s="35">
        <v>741</v>
      </c>
      <c r="AP35" s="35">
        <f>AP36+AP37+AP38</f>
        <v>0</v>
      </c>
      <c r="AQ35" s="35">
        <v>0</v>
      </c>
      <c r="AR35" s="35">
        <v>0</v>
      </c>
      <c r="AS35" s="35">
        <f>AS36+AS37+AS38</f>
        <v>0</v>
      </c>
      <c r="AT35" s="17">
        <f t="shared" si="62"/>
        <v>0</v>
      </c>
      <c r="AU35" s="17">
        <f t="shared" si="63"/>
        <v>788</v>
      </c>
      <c r="AV35" s="17">
        <f t="shared" si="64"/>
        <v>741</v>
      </c>
      <c r="AW35" s="91" t="s">
        <v>10</v>
      </c>
      <c r="AX35" s="19" t="s">
        <v>94</v>
      </c>
      <c r="AY35" s="35">
        <f>AY36+AY37+AY38</f>
        <v>0</v>
      </c>
      <c r="AZ35" s="35">
        <v>0</v>
      </c>
      <c r="BA35" s="35">
        <v>0</v>
      </c>
      <c r="BB35" s="35">
        <f>BB36+BB37+BB38</f>
        <v>0</v>
      </c>
      <c r="BC35" s="35">
        <f>BC36+BC37+BC38</f>
        <v>0</v>
      </c>
      <c r="BD35" s="35">
        <v>0</v>
      </c>
      <c r="BE35" s="35">
        <f>BE36+BE37+BE38</f>
        <v>0</v>
      </c>
      <c r="BF35" s="17">
        <f t="shared" si="65"/>
        <v>0</v>
      </c>
      <c r="BG35" s="17">
        <f t="shared" si="66"/>
        <v>0</v>
      </c>
      <c r="BH35" s="17">
        <f t="shared" si="67"/>
        <v>0</v>
      </c>
      <c r="BI35" s="91" t="s">
        <v>10</v>
      </c>
      <c r="BJ35" s="19" t="s">
        <v>94</v>
      </c>
      <c r="BK35" s="35">
        <v>0</v>
      </c>
      <c r="BL35" s="35">
        <v>247</v>
      </c>
      <c r="BM35" s="35">
        <v>214</v>
      </c>
      <c r="BN35" s="35">
        <f>BN36+BN37+BN38</f>
        <v>0</v>
      </c>
      <c r="BO35" s="35">
        <f>BO36+BO37+BO38</f>
        <v>0</v>
      </c>
      <c r="BP35" s="35">
        <v>0</v>
      </c>
      <c r="BQ35" s="35">
        <f>BQ36+BQ37+BQ38</f>
        <v>0</v>
      </c>
      <c r="BR35" s="17">
        <f t="shared" si="68"/>
        <v>0</v>
      </c>
      <c r="BS35" s="17">
        <f t="shared" si="69"/>
        <v>247</v>
      </c>
      <c r="BT35" s="17">
        <f t="shared" si="70"/>
        <v>214</v>
      </c>
      <c r="BU35" s="91" t="s">
        <v>10</v>
      </c>
      <c r="BV35" s="19" t="s">
        <v>94</v>
      </c>
      <c r="BW35" s="35">
        <f>BW36+BW37+BW38</f>
        <v>0</v>
      </c>
      <c r="BX35" s="35">
        <v>181</v>
      </c>
      <c r="BY35" s="35">
        <v>181</v>
      </c>
      <c r="BZ35" s="35">
        <f>BZ36+BZ37+BZ38</f>
        <v>0</v>
      </c>
      <c r="CA35" s="35">
        <f>CA36+CA37+CA38</f>
        <v>0</v>
      </c>
      <c r="CB35" s="35">
        <v>0</v>
      </c>
      <c r="CC35" s="35">
        <f>CC36+CC37+CC38</f>
        <v>0</v>
      </c>
      <c r="CD35" s="122">
        <f t="shared" si="71"/>
        <v>0</v>
      </c>
      <c r="CE35" s="17">
        <f t="shared" si="72"/>
        <v>181</v>
      </c>
      <c r="CF35" s="17">
        <f t="shared" si="73"/>
        <v>181</v>
      </c>
      <c r="CG35" s="91" t="s">
        <v>10</v>
      </c>
      <c r="CH35" s="19" t="s">
        <v>94</v>
      </c>
      <c r="CI35" s="85">
        <f t="shared" si="22"/>
        <v>10033</v>
      </c>
      <c r="CJ35" s="85">
        <f t="shared" si="23"/>
        <v>6021</v>
      </c>
      <c r="CK35" s="85">
        <f t="shared" si="24"/>
        <v>5047</v>
      </c>
      <c r="CL35" s="85">
        <f t="shared" si="25"/>
        <v>0</v>
      </c>
      <c r="CM35" s="85">
        <f t="shared" si="26"/>
        <v>0</v>
      </c>
      <c r="CN35" s="85">
        <f t="shared" si="27"/>
        <v>0</v>
      </c>
      <c r="CO35" s="85">
        <f t="shared" si="28"/>
        <v>0</v>
      </c>
      <c r="CP35" s="85">
        <f t="shared" si="29"/>
        <v>10033</v>
      </c>
      <c r="CQ35" s="85">
        <f t="shared" si="30"/>
        <v>6021</v>
      </c>
      <c r="CR35" s="85">
        <f t="shared" si="31"/>
        <v>5047</v>
      </c>
      <c r="CT35" s="13"/>
    </row>
    <row r="36" spans="1:98" x14ac:dyDescent="0.3">
      <c r="A36" s="91" t="s">
        <v>43</v>
      </c>
      <c r="B36" s="19" t="s">
        <v>7</v>
      </c>
      <c r="C36" s="35">
        <v>10033</v>
      </c>
      <c r="D36" s="35">
        <v>4530</v>
      </c>
      <c r="E36" s="35">
        <v>3637</v>
      </c>
      <c r="F36" s="35">
        <v>0</v>
      </c>
      <c r="G36" s="35">
        <v>0</v>
      </c>
      <c r="H36" s="35">
        <v>0</v>
      </c>
      <c r="I36" s="35">
        <v>0</v>
      </c>
      <c r="J36" s="17">
        <f t="shared" si="53"/>
        <v>10033</v>
      </c>
      <c r="K36" s="17">
        <f t="shared" si="54"/>
        <v>4530</v>
      </c>
      <c r="L36" s="17">
        <f t="shared" si="55"/>
        <v>3637</v>
      </c>
      <c r="M36" s="91" t="s">
        <v>43</v>
      </c>
      <c r="N36" s="19" t="s">
        <v>7</v>
      </c>
      <c r="O36" s="35">
        <v>0</v>
      </c>
      <c r="P36" s="35">
        <v>171</v>
      </c>
      <c r="Q36" s="35">
        <v>171</v>
      </c>
      <c r="R36" s="35">
        <v>0</v>
      </c>
      <c r="S36" s="35">
        <v>0</v>
      </c>
      <c r="T36" s="35">
        <v>0</v>
      </c>
      <c r="U36" s="35">
        <v>0</v>
      </c>
      <c r="V36" s="17">
        <f t="shared" si="56"/>
        <v>0</v>
      </c>
      <c r="W36" s="17">
        <f t="shared" si="57"/>
        <v>171</v>
      </c>
      <c r="X36" s="17">
        <f t="shared" si="58"/>
        <v>171</v>
      </c>
      <c r="Y36" s="91" t="s">
        <v>43</v>
      </c>
      <c r="Z36" s="19" t="s">
        <v>7</v>
      </c>
      <c r="AA36" s="35">
        <v>0</v>
      </c>
      <c r="AB36" s="35">
        <v>104</v>
      </c>
      <c r="AC36" s="35">
        <v>103</v>
      </c>
      <c r="AD36" s="35">
        <v>0</v>
      </c>
      <c r="AE36" s="35">
        <v>0</v>
      </c>
      <c r="AF36" s="35">
        <v>0</v>
      </c>
      <c r="AG36" s="35">
        <v>0</v>
      </c>
      <c r="AH36" s="17">
        <f t="shared" si="59"/>
        <v>0</v>
      </c>
      <c r="AI36" s="17">
        <f t="shared" si="60"/>
        <v>104</v>
      </c>
      <c r="AJ36" s="17">
        <f t="shared" si="61"/>
        <v>103</v>
      </c>
      <c r="AK36" s="91" t="s">
        <v>43</v>
      </c>
      <c r="AL36" s="19" t="s">
        <v>7</v>
      </c>
      <c r="AM36" s="35">
        <v>0</v>
      </c>
      <c r="AN36" s="35">
        <v>788</v>
      </c>
      <c r="AO36" s="35">
        <v>741</v>
      </c>
      <c r="AP36" s="35">
        <v>0</v>
      </c>
      <c r="AQ36" s="35">
        <v>0</v>
      </c>
      <c r="AR36" s="35">
        <v>0</v>
      </c>
      <c r="AS36" s="35">
        <v>0</v>
      </c>
      <c r="AT36" s="17">
        <f t="shared" si="62"/>
        <v>0</v>
      </c>
      <c r="AU36" s="17">
        <f t="shared" si="63"/>
        <v>788</v>
      </c>
      <c r="AV36" s="17">
        <f t="shared" si="64"/>
        <v>741</v>
      </c>
      <c r="AW36" s="91" t="s">
        <v>43</v>
      </c>
      <c r="AX36" s="19" t="s">
        <v>7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0</v>
      </c>
      <c r="BF36" s="17">
        <f t="shared" si="65"/>
        <v>0</v>
      </c>
      <c r="BG36" s="17">
        <f t="shared" si="66"/>
        <v>0</v>
      </c>
      <c r="BH36" s="17">
        <f t="shared" si="67"/>
        <v>0</v>
      </c>
      <c r="BI36" s="91" t="s">
        <v>43</v>
      </c>
      <c r="BJ36" s="19" t="s">
        <v>7</v>
      </c>
      <c r="BK36" s="35">
        <v>0</v>
      </c>
      <c r="BL36" s="35">
        <v>247</v>
      </c>
      <c r="BM36" s="35">
        <v>214</v>
      </c>
      <c r="BN36" s="35">
        <v>0</v>
      </c>
      <c r="BO36" s="35">
        <v>0</v>
      </c>
      <c r="BP36" s="35">
        <v>0</v>
      </c>
      <c r="BQ36" s="35">
        <v>0</v>
      </c>
      <c r="BR36" s="17">
        <f t="shared" si="68"/>
        <v>0</v>
      </c>
      <c r="BS36" s="17">
        <f t="shared" si="69"/>
        <v>247</v>
      </c>
      <c r="BT36" s="17">
        <f t="shared" si="70"/>
        <v>214</v>
      </c>
      <c r="BU36" s="91" t="s">
        <v>43</v>
      </c>
      <c r="BV36" s="19" t="s">
        <v>7</v>
      </c>
      <c r="BW36" s="35">
        <v>0</v>
      </c>
      <c r="BX36" s="35">
        <v>181</v>
      </c>
      <c r="BY36" s="35">
        <v>181</v>
      </c>
      <c r="BZ36" s="35">
        <v>0</v>
      </c>
      <c r="CA36" s="35">
        <v>0</v>
      </c>
      <c r="CB36" s="35">
        <v>0</v>
      </c>
      <c r="CC36" s="35">
        <v>0</v>
      </c>
      <c r="CD36" s="122">
        <f t="shared" si="71"/>
        <v>0</v>
      </c>
      <c r="CE36" s="17">
        <f t="shared" si="72"/>
        <v>181</v>
      </c>
      <c r="CF36" s="17">
        <f t="shared" si="73"/>
        <v>181</v>
      </c>
      <c r="CG36" s="91" t="s">
        <v>43</v>
      </c>
      <c r="CH36" s="19" t="s">
        <v>7</v>
      </c>
      <c r="CI36" s="85">
        <f t="shared" si="22"/>
        <v>10033</v>
      </c>
      <c r="CJ36" s="85">
        <f t="shared" si="23"/>
        <v>6021</v>
      </c>
      <c r="CK36" s="85">
        <f t="shared" si="24"/>
        <v>5047</v>
      </c>
      <c r="CL36" s="85">
        <f t="shared" si="25"/>
        <v>0</v>
      </c>
      <c r="CM36" s="85">
        <f t="shared" si="26"/>
        <v>0</v>
      </c>
      <c r="CN36" s="85">
        <f t="shared" si="27"/>
        <v>0</v>
      </c>
      <c r="CO36" s="85">
        <f t="shared" si="28"/>
        <v>0</v>
      </c>
      <c r="CP36" s="85">
        <f t="shared" si="29"/>
        <v>10033</v>
      </c>
      <c r="CQ36" s="85">
        <f t="shared" si="30"/>
        <v>6021</v>
      </c>
      <c r="CR36" s="85">
        <f t="shared" si="31"/>
        <v>5047</v>
      </c>
    </row>
    <row r="37" spans="1:98" x14ac:dyDescent="0.3">
      <c r="A37" s="91" t="s">
        <v>44</v>
      </c>
      <c r="B37" s="19" t="s">
        <v>8</v>
      </c>
      <c r="C37" s="17">
        <v>0</v>
      </c>
      <c r="D37" s="17">
        <v>0</v>
      </c>
      <c r="E37" s="17">
        <v>0</v>
      </c>
      <c r="F37" s="35">
        <v>0</v>
      </c>
      <c r="G37" s="35">
        <v>0</v>
      </c>
      <c r="H37" s="35">
        <v>0</v>
      </c>
      <c r="I37" s="35">
        <v>0</v>
      </c>
      <c r="J37" s="17">
        <f t="shared" si="53"/>
        <v>0</v>
      </c>
      <c r="K37" s="17">
        <f t="shared" si="54"/>
        <v>0</v>
      </c>
      <c r="L37" s="17">
        <f t="shared" si="55"/>
        <v>0</v>
      </c>
      <c r="M37" s="91" t="s">
        <v>44</v>
      </c>
      <c r="N37" s="19" t="s">
        <v>8</v>
      </c>
      <c r="O37" s="17">
        <v>0</v>
      </c>
      <c r="P37" s="17">
        <v>0</v>
      </c>
      <c r="Q37" s="17"/>
      <c r="R37" s="35">
        <v>0</v>
      </c>
      <c r="S37" s="35">
        <v>0</v>
      </c>
      <c r="T37" s="35">
        <v>0</v>
      </c>
      <c r="U37" s="35">
        <v>0</v>
      </c>
      <c r="V37" s="17">
        <f t="shared" si="56"/>
        <v>0</v>
      </c>
      <c r="W37" s="17">
        <f t="shared" si="57"/>
        <v>0</v>
      </c>
      <c r="X37" s="17">
        <f t="shared" si="58"/>
        <v>0</v>
      </c>
      <c r="Y37" s="91" t="s">
        <v>44</v>
      </c>
      <c r="Z37" s="19" t="s">
        <v>8</v>
      </c>
      <c r="AA37" s="17">
        <v>0</v>
      </c>
      <c r="AB37" s="17">
        <v>0</v>
      </c>
      <c r="AC37" s="17">
        <v>0</v>
      </c>
      <c r="AD37" s="35">
        <v>0</v>
      </c>
      <c r="AE37" s="35">
        <v>0</v>
      </c>
      <c r="AF37" s="35">
        <v>0</v>
      </c>
      <c r="AG37" s="35">
        <v>0</v>
      </c>
      <c r="AH37" s="17">
        <f t="shared" si="59"/>
        <v>0</v>
      </c>
      <c r="AI37" s="17">
        <f t="shared" si="60"/>
        <v>0</v>
      </c>
      <c r="AJ37" s="17">
        <f t="shared" si="61"/>
        <v>0</v>
      </c>
      <c r="AK37" s="91" t="s">
        <v>44</v>
      </c>
      <c r="AL37" s="19" t="s">
        <v>8</v>
      </c>
      <c r="AM37" s="54">
        <v>0</v>
      </c>
      <c r="AN37" s="54">
        <v>0</v>
      </c>
      <c r="AO37" s="54">
        <v>0</v>
      </c>
      <c r="AP37" s="35">
        <v>0</v>
      </c>
      <c r="AQ37" s="35">
        <v>0</v>
      </c>
      <c r="AR37" s="35">
        <v>0</v>
      </c>
      <c r="AS37" s="35">
        <v>0</v>
      </c>
      <c r="AT37" s="17">
        <f t="shared" si="62"/>
        <v>0</v>
      </c>
      <c r="AU37" s="17">
        <f t="shared" si="63"/>
        <v>0</v>
      </c>
      <c r="AV37" s="17">
        <f t="shared" si="64"/>
        <v>0</v>
      </c>
      <c r="AW37" s="91" t="s">
        <v>44</v>
      </c>
      <c r="AX37" s="19" t="s">
        <v>8</v>
      </c>
      <c r="AY37" s="54">
        <v>0</v>
      </c>
      <c r="AZ37" s="54">
        <v>0</v>
      </c>
      <c r="BA37" s="54"/>
      <c r="BB37" s="35">
        <v>0</v>
      </c>
      <c r="BC37" s="35">
        <v>0</v>
      </c>
      <c r="BD37" s="35">
        <v>0</v>
      </c>
      <c r="BE37" s="35">
        <v>0</v>
      </c>
      <c r="BF37" s="17">
        <f t="shared" si="65"/>
        <v>0</v>
      </c>
      <c r="BG37" s="17">
        <f t="shared" si="66"/>
        <v>0</v>
      </c>
      <c r="BH37" s="17">
        <f t="shared" si="67"/>
        <v>0</v>
      </c>
      <c r="BI37" s="91" t="s">
        <v>44</v>
      </c>
      <c r="BJ37" s="19" t="s">
        <v>8</v>
      </c>
      <c r="BK37" s="54">
        <v>0</v>
      </c>
      <c r="BL37" s="54">
        <v>0</v>
      </c>
      <c r="BM37" s="54">
        <v>0</v>
      </c>
      <c r="BN37" s="35">
        <v>0</v>
      </c>
      <c r="BO37" s="35">
        <v>0</v>
      </c>
      <c r="BP37" s="35">
        <v>0</v>
      </c>
      <c r="BQ37" s="35">
        <v>0</v>
      </c>
      <c r="BR37" s="17">
        <f t="shared" si="68"/>
        <v>0</v>
      </c>
      <c r="BS37" s="17">
        <f t="shared" si="69"/>
        <v>0</v>
      </c>
      <c r="BT37" s="17">
        <f t="shared" si="70"/>
        <v>0</v>
      </c>
      <c r="BU37" s="91" t="s">
        <v>44</v>
      </c>
      <c r="BV37" s="19" t="s">
        <v>8</v>
      </c>
      <c r="BW37" s="54">
        <v>0</v>
      </c>
      <c r="BX37" s="54">
        <v>0</v>
      </c>
      <c r="BY37" s="54">
        <v>0</v>
      </c>
      <c r="BZ37" s="35">
        <v>0</v>
      </c>
      <c r="CA37" s="35">
        <v>0</v>
      </c>
      <c r="CB37" s="35">
        <v>0</v>
      </c>
      <c r="CC37" s="35">
        <v>0</v>
      </c>
      <c r="CD37" s="122">
        <f t="shared" si="71"/>
        <v>0</v>
      </c>
      <c r="CE37" s="17">
        <f t="shared" si="72"/>
        <v>0</v>
      </c>
      <c r="CF37" s="17">
        <f t="shared" si="73"/>
        <v>0</v>
      </c>
      <c r="CG37" s="91" t="s">
        <v>44</v>
      </c>
      <c r="CH37" s="19" t="s">
        <v>8</v>
      </c>
      <c r="CI37" s="85">
        <f t="shared" si="22"/>
        <v>0</v>
      </c>
      <c r="CJ37" s="85">
        <f t="shared" si="23"/>
        <v>0</v>
      </c>
      <c r="CK37" s="85">
        <f t="shared" si="24"/>
        <v>0</v>
      </c>
      <c r="CL37" s="85">
        <f t="shared" si="25"/>
        <v>0</v>
      </c>
      <c r="CM37" s="85">
        <f t="shared" si="26"/>
        <v>0</v>
      </c>
      <c r="CN37" s="85">
        <f t="shared" si="27"/>
        <v>0</v>
      </c>
      <c r="CO37" s="85">
        <f t="shared" si="28"/>
        <v>0</v>
      </c>
      <c r="CP37" s="85">
        <f t="shared" si="29"/>
        <v>0</v>
      </c>
      <c r="CQ37" s="85">
        <f t="shared" si="30"/>
        <v>0</v>
      </c>
      <c r="CR37" s="85">
        <f t="shared" si="31"/>
        <v>0</v>
      </c>
    </row>
    <row r="38" spans="1:98" x14ac:dyDescent="0.3">
      <c r="A38" s="91" t="s">
        <v>50</v>
      </c>
      <c r="B38" s="19" t="s">
        <v>95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17">
        <f t="shared" si="53"/>
        <v>0</v>
      </c>
      <c r="K38" s="17">
        <f t="shared" si="54"/>
        <v>0</v>
      </c>
      <c r="L38" s="17">
        <f t="shared" si="55"/>
        <v>0</v>
      </c>
      <c r="M38" s="91" t="s">
        <v>50</v>
      </c>
      <c r="N38" s="19" t="s">
        <v>95</v>
      </c>
      <c r="O38" s="35">
        <v>0</v>
      </c>
      <c r="P38" s="35">
        <v>0</v>
      </c>
      <c r="Q38" s="35"/>
      <c r="R38" s="35">
        <v>0</v>
      </c>
      <c r="S38" s="35">
        <v>0</v>
      </c>
      <c r="T38" s="35">
        <v>0</v>
      </c>
      <c r="U38" s="35">
        <v>0</v>
      </c>
      <c r="V38" s="17">
        <f t="shared" si="56"/>
        <v>0</v>
      </c>
      <c r="W38" s="17">
        <f t="shared" si="57"/>
        <v>0</v>
      </c>
      <c r="X38" s="17">
        <f t="shared" si="58"/>
        <v>0</v>
      </c>
      <c r="Y38" s="91" t="s">
        <v>50</v>
      </c>
      <c r="Z38" s="19" t="s">
        <v>95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17">
        <f t="shared" si="59"/>
        <v>0</v>
      </c>
      <c r="AI38" s="17">
        <f t="shared" si="60"/>
        <v>0</v>
      </c>
      <c r="AJ38" s="17">
        <f t="shared" si="61"/>
        <v>0</v>
      </c>
      <c r="AK38" s="91" t="s">
        <v>50</v>
      </c>
      <c r="AL38" s="19" t="s">
        <v>95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17">
        <f t="shared" si="62"/>
        <v>0</v>
      </c>
      <c r="AU38" s="17">
        <f t="shared" si="63"/>
        <v>0</v>
      </c>
      <c r="AV38" s="17">
        <f t="shared" si="64"/>
        <v>0</v>
      </c>
      <c r="AW38" s="91" t="s">
        <v>50</v>
      </c>
      <c r="AX38" s="19" t="s">
        <v>95</v>
      </c>
      <c r="AY38" s="35">
        <v>0</v>
      </c>
      <c r="AZ38" s="35">
        <v>0</v>
      </c>
      <c r="BA38" s="35"/>
      <c r="BB38" s="35">
        <v>0</v>
      </c>
      <c r="BC38" s="35">
        <v>0</v>
      </c>
      <c r="BD38" s="35">
        <v>0</v>
      </c>
      <c r="BE38" s="35">
        <v>0</v>
      </c>
      <c r="BF38" s="17">
        <f t="shared" si="65"/>
        <v>0</v>
      </c>
      <c r="BG38" s="17">
        <f t="shared" si="66"/>
        <v>0</v>
      </c>
      <c r="BH38" s="17">
        <f t="shared" si="67"/>
        <v>0</v>
      </c>
      <c r="BI38" s="91" t="s">
        <v>50</v>
      </c>
      <c r="BJ38" s="19" t="s">
        <v>95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17">
        <f t="shared" si="68"/>
        <v>0</v>
      </c>
      <c r="BS38" s="17">
        <f t="shared" si="69"/>
        <v>0</v>
      </c>
      <c r="BT38" s="17">
        <f t="shared" si="70"/>
        <v>0</v>
      </c>
      <c r="BU38" s="91" t="s">
        <v>50</v>
      </c>
      <c r="BV38" s="19" t="s">
        <v>95</v>
      </c>
      <c r="BW38" s="35">
        <v>0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0</v>
      </c>
      <c r="CD38" s="122">
        <f t="shared" si="71"/>
        <v>0</v>
      </c>
      <c r="CE38" s="17">
        <f t="shared" si="72"/>
        <v>0</v>
      </c>
      <c r="CF38" s="17">
        <f t="shared" si="73"/>
        <v>0</v>
      </c>
      <c r="CG38" s="91" t="s">
        <v>50</v>
      </c>
      <c r="CH38" s="19" t="s">
        <v>95</v>
      </c>
      <c r="CI38" s="85">
        <f t="shared" si="22"/>
        <v>0</v>
      </c>
      <c r="CJ38" s="85">
        <f t="shared" si="23"/>
        <v>0</v>
      </c>
      <c r="CK38" s="85">
        <f t="shared" si="24"/>
        <v>0</v>
      </c>
      <c r="CL38" s="85">
        <f t="shared" si="25"/>
        <v>0</v>
      </c>
      <c r="CM38" s="85">
        <f t="shared" si="26"/>
        <v>0</v>
      </c>
      <c r="CN38" s="85">
        <f t="shared" si="27"/>
        <v>0</v>
      </c>
      <c r="CO38" s="85">
        <f t="shared" si="28"/>
        <v>0</v>
      </c>
      <c r="CP38" s="85">
        <f t="shared" si="29"/>
        <v>0</v>
      </c>
      <c r="CQ38" s="85">
        <f t="shared" si="30"/>
        <v>0</v>
      </c>
      <c r="CR38" s="85">
        <f t="shared" si="31"/>
        <v>0</v>
      </c>
    </row>
    <row r="39" spans="1:98" x14ac:dyDescent="0.3">
      <c r="A39" s="91" t="s">
        <v>11</v>
      </c>
      <c r="B39" s="18" t="s">
        <v>96</v>
      </c>
      <c r="C39" s="35">
        <f t="shared" ref="C39:I39" si="74">C28+C35</f>
        <v>376116</v>
      </c>
      <c r="D39" s="35">
        <f t="shared" si="74"/>
        <v>388350</v>
      </c>
      <c r="E39" s="35">
        <f t="shared" si="74"/>
        <v>366406</v>
      </c>
      <c r="F39" s="35">
        <f t="shared" si="74"/>
        <v>0</v>
      </c>
      <c r="G39" s="35">
        <f t="shared" si="74"/>
        <v>0</v>
      </c>
      <c r="H39" s="35">
        <f t="shared" si="74"/>
        <v>0</v>
      </c>
      <c r="I39" s="35">
        <f t="shared" si="74"/>
        <v>0</v>
      </c>
      <c r="J39" s="17">
        <f t="shared" si="53"/>
        <v>376116</v>
      </c>
      <c r="K39" s="17">
        <f t="shared" si="54"/>
        <v>388350</v>
      </c>
      <c r="L39" s="17">
        <f t="shared" si="55"/>
        <v>366406</v>
      </c>
      <c r="M39" s="91" t="s">
        <v>11</v>
      </c>
      <c r="N39" s="18" t="s">
        <v>96</v>
      </c>
      <c r="O39" s="35">
        <f>O28+O35</f>
        <v>60304</v>
      </c>
      <c r="P39" s="35">
        <f>P28+P35</f>
        <v>61364</v>
      </c>
      <c r="Q39" s="35">
        <f>Q28+Q35</f>
        <v>54628</v>
      </c>
      <c r="R39" s="35">
        <f>R28+R35</f>
        <v>0</v>
      </c>
      <c r="S39" s="35">
        <f>S28+S35</f>
        <v>0</v>
      </c>
      <c r="T39" s="35">
        <v>0</v>
      </c>
      <c r="U39" s="35">
        <f>U28+U35</f>
        <v>0</v>
      </c>
      <c r="V39" s="17">
        <f t="shared" si="56"/>
        <v>60304</v>
      </c>
      <c r="W39" s="17">
        <f t="shared" si="57"/>
        <v>61364</v>
      </c>
      <c r="X39" s="17">
        <f t="shared" si="58"/>
        <v>54628</v>
      </c>
      <c r="Y39" s="91" t="s">
        <v>11</v>
      </c>
      <c r="Z39" s="18" t="s">
        <v>96</v>
      </c>
      <c r="AA39" s="35">
        <f>AA28+AA35</f>
        <v>56529</v>
      </c>
      <c r="AB39" s="35">
        <f t="shared" ref="AB39:AG39" si="75">AB28+AB35</f>
        <v>57201</v>
      </c>
      <c r="AC39" s="35">
        <f t="shared" si="75"/>
        <v>46350</v>
      </c>
      <c r="AD39" s="35">
        <f t="shared" si="75"/>
        <v>0</v>
      </c>
      <c r="AE39" s="35">
        <f t="shared" si="75"/>
        <v>0</v>
      </c>
      <c r="AF39" s="35">
        <v>0</v>
      </c>
      <c r="AG39" s="35">
        <f t="shared" si="75"/>
        <v>0</v>
      </c>
      <c r="AH39" s="17">
        <f t="shared" si="59"/>
        <v>56529</v>
      </c>
      <c r="AI39" s="17">
        <f t="shared" si="60"/>
        <v>57201</v>
      </c>
      <c r="AJ39" s="17">
        <f t="shared" si="61"/>
        <v>46350</v>
      </c>
      <c r="AK39" s="91" t="s">
        <v>11</v>
      </c>
      <c r="AL39" s="18" t="s">
        <v>96</v>
      </c>
      <c r="AM39" s="35">
        <f>AM28+AM35</f>
        <v>241521</v>
      </c>
      <c r="AN39" s="35">
        <f>AN28+AN35</f>
        <v>246321</v>
      </c>
      <c r="AO39" s="35">
        <f>AO28+AO35</f>
        <v>217278</v>
      </c>
      <c r="AP39" s="35">
        <f>AP28+AP35</f>
        <v>0</v>
      </c>
      <c r="AQ39" s="35">
        <v>0</v>
      </c>
      <c r="AR39" s="35">
        <v>0</v>
      </c>
      <c r="AS39" s="35">
        <f>AS28+AS35</f>
        <v>0</v>
      </c>
      <c r="AT39" s="17">
        <f t="shared" si="62"/>
        <v>241521</v>
      </c>
      <c r="AU39" s="17">
        <f t="shared" si="63"/>
        <v>246321</v>
      </c>
      <c r="AV39" s="17">
        <f t="shared" si="64"/>
        <v>217278</v>
      </c>
      <c r="AW39" s="91" t="s">
        <v>11</v>
      </c>
      <c r="AX39" s="18" t="s">
        <v>96</v>
      </c>
      <c r="AY39" s="35">
        <f>AY28+AY35</f>
        <v>164883</v>
      </c>
      <c r="AZ39" s="35">
        <f t="shared" ref="AZ39:BE39" si="76">AZ28+AZ35</f>
        <v>168697</v>
      </c>
      <c r="BA39" s="35">
        <f t="shared" si="76"/>
        <v>157300</v>
      </c>
      <c r="BB39" s="35">
        <f t="shared" si="76"/>
        <v>0</v>
      </c>
      <c r="BC39" s="35">
        <f t="shared" si="76"/>
        <v>0</v>
      </c>
      <c r="BD39" s="35">
        <v>0</v>
      </c>
      <c r="BE39" s="35">
        <f t="shared" si="76"/>
        <v>0</v>
      </c>
      <c r="BF39" s="17">
        <f t="shared" si="65"/>
        <v>164883</v>
      </c>
      <c r="BG39" s="17">
        <f t="shared" si="66"/>
        <v>168697</v>
      </c>
      <c r="BH39" s="17">
        <f t="shared" si="67"/>
        <v>157300</v>
      </c>
      <c r="BI39" s="91" t="s">
        <v>11</v>
      </c>
      <c r="BJ39" s="18" t="s">
        <v>96</v>
      </c>
      <c r="BK39" s="35">
        <f>BK28+BK35</f>
        <v>42688</v>
      </c>
      <c r="BL39" s="35">
        <f t="shared" ref="BL39:BQ39" si="77">BL28+BL35</f>
        <v>53279</v>
      </c>
      <c r="BM39" s="35">
        <f t="shared" si="77"/>
        <v>46605</v>
      </c>
      <c r="BN39" s="35">
        <f t="shared" si="77"/>
        <v>0</v>
      </c>
      <c r="BO39" s="35">
        <f t="shared" si="77"/>
        <v>0</v>
      </c>
      <c r="BP39" s="35">
        <v>0</v>
      </c>
      <c r="BQ39" s="35">
        <f t="shared" si="77"/>
        <v>0</v>
      </c>
      <c r="BR39" s="17">
        <f t="shared" si="68"/>
        <v>42688</v>
      </c>
      <c r="BS39" s="17">
        <f t="shared" si="69"/>
        <v>53279</v>
      </c>
      <c r="BT39" s="17">
        <f t="shared" si="70"/>
        <v>46605</v>
      </c>
      <c r="BU39" s="91" t="s">
        <v>11</v>
      </c>
      <c r="BV39" s="18" t="s">
        <v>96</v>
      </c>
      <c r="BW39" s="35">
        <f>BW28+BW35</f>
        <v>19231</v>
      </c>
      <c r="BX39" s="35">
        <f>BX28+BX35</f>
        <v>20035</v>
      </c>
      <c r="BY39" s="35">
        <f>BY28+BY35</f>
        <v>19129</v>
      </c>
      <c r="BZ39" s="35">
        <f>BZ28+BZ35</f>
        <v>0</v>
      </c>
      <c r="CA39" s="35">
        <f>CA28+CA35</f>
        <v>0</v>
      </c>
      <c r="CB39" s="35">
        <v>0</v>
      </c>
      <c r="CC39" s="35">
        <f>CC28+CC35</f>
        <v>0</v>
      </c>
      <c r="CD39" s="122">
        <f t="shared" si="71"/>
        <v>19231</v>
      </c>
      <c r="CE39" s="17">
        <f t="shared" si="72"/>
        <v>20035</v>
      </c>
      <c r="CF39" s="17">
        <f t="shared" si="73"/>
        <v>19129</v>
      </c>
      <c r="CG39" s="91" t="s">
        <v>11</v>
      </c>
      <c r="CH39" s="18" t="s">
        <v>96</v>
      </c>
      <c r="CI39" s="85">
        <f t="shared" si="22"/>
        <v>961272</v>
      </c>
      <c r="CJ39" s="85">
        <f t="shared" si="23"/>
        <v>995247</v>
      </c>
      <c r="CK39" s="85">
        <f t="shared" si="24"/>
        <v>907696</v>
      </c>
      <c r="CL39" s="85">
        <f t="shared" si="25"/>
        <v>0</v>
      </c>
      <c r="CM39" s="85">
        <f t="shared" si="26"/>
        <v>0</v>
      </c>
      <c r="CN39" s="85">
        <f t="shared" si="27"/>
        <v>0</v>
      </c>
      <c r="CO39" s="85">
        <f t="shared" si="28"/>
        <v>0</v>
      </c>
      <c r="CP39" s="85">
        <f t="shared" si="29"/>
        <v>961272</v>
      </c>
      <c r="CQ39" s="85">
        <f t="shared" si="30"/>
        <v>995247</v>
      </c>
      <c r="CR39" s="85">
        <f t="shared" si="31"/>
        <v>907696</v>
      </c>
    </row>
    <row r="40" spans="1:98" x14ac:dyDescent="0.3">
      <c r="A40" s="34" t="s">
        <v>12</v>
      </c>
      <c r="B40" s="19" t="s">
        <v>97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/>
      <c r="I40" s="35">
        <v>0</v>
      </c>
      <c r="J40" s="17">
        <f t="shared" si="53"/>
        <v>0</v>
      </c>
      <c r="K40" s="17">
        <f t="shared" si="54"/>
        <v>0</v>
      </c>
      <c r="L40" s="17">
        <f t="shared" si="55"/>
        <v>0</v>
      </c>
      <c r="M40" s="34" t="s">
        <v>12</v>
      </c>
      <c r="N40" s="19" t="s">
        <v>97</v>
      </c>
      <c r="O40" s="35">
        <v>0</v>
      </c>
      <c r="P40" s="35">
        <v>0</v>
      </c>
      <c r="Q40" s="35"/>
      <c r="R40" s="35">
        <v>0</v>
      </c>
      <c r="S40" s="35">
        <v>0</v>
      </c>
      <c r="T40" s="35">
        <v>0</v>
      </c>
      <c r="U40" s="35">
        <v>0</v>
      </c>
      <c r="V40" s="17">
        <f t="shared" si="56"/>
        <v>0</v>
      </c>
      <c r="W40" s="17">
        <f t="shared" si="57"/>
        <v>0</v>
      </c>
      <c r="X40" s="17">
        <f t="shared" si="58"/>
        <v>0</v>
      </c>
      <c r="Y40" s="34" t="s">
        <v>12</v>
      </c>
      <c r="Z40" s="19" t="s">
        <v>97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17">
        <f t="shared" si="59"/>
        <v>0</v>
      </c>
      <c r="AI40" s="17">
        <f t="shared" si="60"/>
        <v>0</v>
      </c>
      <c r="AJ40" s="17">
        <f t="shared" si="61"/>
        <v>0</v>
      </c>
      <c r="AK40" s="34" t="s">
        <v>12</v>
      </c>
      <c r="AL40" s="19" t="s">
        <v>97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17">
        <f t="shared" si="62"/>
        <v>0</v>
      </c>
      <c r="AU40" s="17">
        <f t="shared" si="63"/>
        <v>0</v>
      </c>
      <c r="AV40" s="17">
        <f t="shared" si="64"/>
        <v>0</v>
      </c>
      <c r="AW40" s="34" t="s">
        <v>12</v>
      </c>
      <c r="AX40" s="19" t="s">
        <v>97</v>
      </c>
      <c r="AY40" s="35">
        <v>0</v>
      </c>
      <c r="AZ40" s="35">
        <v>0</v>
      </c>
      <c r="BA40" s="35"/>
      <c r="BB40" s="35">
        <v>0</v>
      </c>
      <c r="BC40" s="35">
        <v>0</v>
      </c>
      <c r="BD40" s="35">
        <v>0</v>
      </c>
      <c r="BE40" s="35">
        <v>0</v>
      </c>
      <c r="BF40" s="17">
        <f t="shared" si="65"/>
        <v>0</v>
      </c>
      <c r="BG40" s="17">
        <f t="shared" si="66"/>
        <v>0</v>
      </c>
      <c r="BH40" s="17">
        <f t="shared" si="67"/>
        <v>0</v>
      </c>
      <c r="BI40" s="34" t="s">
        <v>12</v>
      </c>
      <c r="BJ40" s="19" t="s">
        <v>97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17">
        <f t="shared" si="68"/>
        <v>0</v>
      </c>
      <c r="BS40" s="17">
        <f t="shared" si="69"/>
        <v>0</v>
      </c>
      <c r="BT40" s="17">
        <f t="shared" si="70"/>
        <v>0</v>
      </c>
      <c r="BU40" s="34" t="s">
        <v>12</v>
      </c>
      <c r="BV40" s="19" t="s">
        <v>97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122">
        <f t="shared" si="71"/>
        <v>0</v>
      </c>
      <c r="CE40" s="17">
        <f t="shared" si="72"/>
        <v>0</v>
      </c>
      <c r="CF40" s="17">
        <f t="shared" si="73"/>
        <v>0</v>
      </c>
      <c r="CG40" s="34" t="s">
        <v>12</v>
      </c>
      <c r="CH40" s="19" t="s">
        <v>97</v>
      </c>
      <c r="CI40" s="85">
        <f t="shared" si="22"/>
        <v>0</v>
      </c>
      <c r="CJ40" s="85">
        <f t="shared" si="23"/>
        <v>0</v>
      </c>
      <c r="CK40" s="85">
        <f t="shared" si="24"/>
        <v>0</v>
      </c>
      <c r="CL40" s="85">
        <f t="shared" si="25"/>
        <v>0</v>
      </c>
      <c r="CM40" s="85">
        <f t="shared" si="26"/>
        <v>0</v>
      </c>
      <c r="CN40" s="85">
        <f t="shared" si="27"/>
        <v>0</v>
      </c>
      <c r="CO40" s="85">
        <f t="shared" si="28"/>
        <v>0</v>
      </c>
      <c r="CP40" s="85">
        <f t="shared" si="29"/>
        <v>0</v>
      </c>
      <c r="CQ40" s="85">
        <f t="shared" si="30"/>
        <v>0</v>
      </c>
      <c r="CR40" s="85">
        <f t="shared" si="31"/>
        <v>0</v>
      </c>
    </row>
    <row r="41" spans="1:98" x14ac:dyDescent="0.3">
      <c r="A41" s="34" t="s">
        <v>13</v>
      </c>
      <c r="B41" s="19" t="s">
        <v>98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17">
        <f t="shared" si="53"/>
        <v>0</v>
      </c>
      <c r="K41" s="17">
        <f t="shared" si="54"/>
        <v>0</v>
      </c>
      <c r="L41" s="17">
        <f t="shared" si="55"/>
        <v>0</v>
      </c>
      <c r="M41" s="34" t="s">
        <v>13</v>
      </c>
      <c r="N41" s="19" t="s">
        <v>98</v>
      </c>
      <c r="O41" s="35">
        <v>0</v>
      </c>
      <c r="P41" s="35">
        <v>0</v>
      </c>
      <c r="Q41" s="35"/>
      <c r="R41" s="35">
        <v>0</v>
      </c>
      <c r="S41" s="35">
        <v>0</v>
      </c>
      <c r="T41" s="35">
        <v>0</v>
      </c>
      <c r="U41" s="35">
        <v>0</v>
      </c>
      <c r="V41" s="17">
        <f t="shared" si="56"/>
        <v>0</v>
      </c>
      <c r="W41" s="17">
        <f t="shared" si="57"/>
        <v>0</v>
      </c>
      <c r="X41" s="17">
        <f t="shared" si="58"/>
        <v>0</v>
      </c>
      <c r="Y41" s="34" t="s">
        <v>13</v>
      </c>
      <c r="Z41" s="19" t="s">
        <v>98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17">
        <f t="shared" si="59"/>
        <v>0</v>
      </c>
      <c r="AI41" s="17">
        <f t="shared" si="60"/>
        <v>0</v>
      </c>
      <c r="AJ41" s="17">
        <f t="shared" si="61"/>
        <v>0</v>
      </c>
      <c r="AK41" s="34" t="s">
        <v>13</v>
      </c>
      <c r="AL41" s="19" t="s">
        <v>98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17">
        <f t="shared" si="62"/>
        <v>0</v>
      </c>
      <c r="AU41" s="17">
        <f t="shared" si="63"/>
        <v>0</v>
      </c>
      <c r="AV41" s="17">
        <f t="shared" si="64"/>
        <v>0</v>
      </c>
      <c r="AW41" s="34" t="s">
        <v>13</v>
      </c>
      <c r="AX41" s="19" t="s">
        <v>98</v>
      </c>
      <c r="AY41" s="35">
        <v>0</v>
      </c>
      <c r="AZ41" s="35">
        <v>0</v>
      </c>
      <c r="BA41" s="35"/>
      <c r="BB41" s="35">
        <v>0</v>
      </c>
      <c r="BC41" s="35">
        <v>0</v>
      </c>
      <c r="BD41" s="35">
        <v>0</v>
      </c>
      <c r="BE41" s="35">
        <v>0</v>
      </c>
      <c r="BF41" s="17">
        <f t="shared" si="65"/>
        <v>0</v>
      </c>
      <c r="BG41" s="17">
        <f t="shared" si="66"/>
        <v>0</v>
      </c>
      <c r="BH41" s="17">
        <f t="shared" si="67"/>
        <v>0</v>
      </c>
      <c r="BI41" s="34" t="s">
        <v>13</v>
      </c>
      <c r="BJ41" s="19" t="s">
        <v>98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17">
        <f t="shared" si="68"/>
        <v>0</v>
      </c>
      <c r="BS41" s="17">
        <f t="shared" si="69"/>
        <v>0</v>
      </c>
      <c r="BT41" s="17">
        <f t="shared" si="70"/>
        <v>0</v>
      </c>
      <c r="BU41" s="34" t="s">
        <v>13</v>
      </c>
      <c r="BV41" s="19" t="s">
        <v>98</v>
      </c>
      <c r="BW41" s="35">
        <v>0</v>
      </c>
      <c r="BX41" s="35">
        <v>0</v>
      </c>
      <c r="BY41" s="35">
        <v>0</v>
      </c>
      <c r="BZ41" s="35">
        <v>0</v>
      </c>
      <c r="CA41" s="35">
        <v>0</v>
      </c>
      <c r="CB41" s="35">
        <v>0</v>
      </c>
      <c r="CC41" s="35">
        <v>0</v>
      </c>
      <c r="CD41" s="122">
        <f t="shared" si="71"/>
        <v>0</v>
      </c>
      <c r="CE41" s="17">
        <f t="shared" si="72"/>
        <v>0</v>
      </c>
      <c r="CF41" s="17">
        <f t="shared" si="73"/>
        <v>0</v>
      </c>
      <c r="CG41" s="34" t="s">
        <v>13</v>
      </c>
      <c r="CH41" s="19" t="s">
        <v>98</v>
      </c>
      <c r="CI41" s="85">
        <f t="shared" si="22"/>
        <v>0</v>
      </c>
      <c r="CJ41" s="85">
        <f t="shared" si="23"/>
        <v>0</v>
      </c>
      <c r="CK41" s="85">
        <f t="shared" si="24"/>
        <v>0</v>
      </c>
      <c r="CL41" s="85">
        <f t="shared" si="25"/>
        <v>0</v>
      </c>
      <c r="CM41" s="85">
        <f t="shared" si="26"/>
        <v>0</v>
      </c>
      <c r="CN41" s="85">
        <f t="shared" si="27"/>
        <v>0</v>
      </c>
      <c r="CO41" s="85">
        <f t="shared" si="28"/>
        <v>0</v>
      </c>
      <c r="CP41" s="85">
        <f t="shared" si="29"/>
        <v>0</v>
      </c>
      <c r="CQ41" s="85">
        <f t="shared" si="30"/>
        <v>0</v>
      </c>
      <c r="CR41" s="85">
        <f t="shared" si="31"/>
        <v>0</v>
      </c>
    </row>
    <row r="42" spans="1:98" x14ac:dyDescent="0.3">
      <c r="A42" s="34" t="s">
        <v>14</v>
      </c>
      <c r="B42" s="19" t="s">
        <v>99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17">
        <f t="shared" si="53"/>
        <v>0</v>
      </c>
      <c r="K42" s="17">
        <f t="shared" si="54"/>
        <v>0</v>
      </c>
      <c r="L42" s="17">
        <f t="shared" si="55"/>
        <v>0</v>
      </c>
      <c r="M42" s="34" t="s">
        <v>14</v>
      </c>
      <c r="N42" s="19" t="s">
        <v>99</v>
      </c>
      <c r="O42" s="35">
        <v>0</v>
      </c>
      <c r="P42" s="35">
        <v>0</v>
      </c>
      <c r="Q42" s="35"/>
      <c r="R42" s="35">
        <v>0</v>
      </c>
      <c r="S42" s="35">
        <v>0</v>
      </c>
      <c r="T42" s="35">
        <v>0</v>
      </c>
      <c r="U42" s="35">
        <v>0</v>
      </c>
      <c r="V42" s="17">
        <f t="shared" si="56"/>
        <v>0</v>
      </c>
      <c r="W42" s="17">
        <f t="shared" si="57"/>
        <v>0</v>
      </c>
      <c r="X42" s="17">
        <f t="shared" si="58"/>
        <v>0</v>
      </c>
      <c r="Y42" s="34" t="s">
        <v>14</v>
      </c>
      <c r="Z42" s="19" t="s">
        <v>99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17">
        <f t="shared" si="59"/>
        <v>0</v>
      </c>
      <c r="AI42" s="17">
        <f t="shared" si="60"/>
        <v>0</v>
      </c>
      <c r="AJ42" s="17">
        <f t="shared" si="61"/>
        <v>0</v>
      </c>
      <c r="AK42" s="34" t="s">
        <v>14</v>
      </c>
      <c r="AL42" s="19" t="s">
        <v>99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17">
        <f t="shared" si="62"/>
        <v>0</v>
      </c>
      <c r="AU42" s="17">
        <f t="shared" si="63"/>
        <v>0</v>
      </c>
      <c r="AV42" s="17">
        <f t="shared" si="64"/>
        <v>0</v>
      </c>
      <c r="AW42" s="34" t="s">
        <v>14</v>
      </c>
      <c r="AX42" s="19" t="s">
        <v>99</v>
      </c>
      <c r="AY42" s="35">
        <v>0</v>
      </c>
      <c r="AZ42" s="35">
        <v>0</v>
      </c>
      <c r="BA42" s="35"/>
      <c r="BB42" s="35">
        <v>0</v>
      </c>
      <c r="BC42" s="35">
        <v>0</v>
      </c>
      <c r="BD42" s="35">
        <v>0</v>
      </c>
      <c r="BE42" s="35">
        <v>0</v>
      </c>
      <c r="BF42" s="17">
        <f t="shared" si="65"/>
        <v>0</v>
      </c>
      <c r="BG42" s="17">
        <f t="shared" si="66"/>
        <v>0</v>
      </c>
      <c r="BH42" s="17">
        <f t="shared" si="67"/>
        <v>0</v>
      </c>
      <c r="BI42" s="34" t="s">
        <v>14</v>
      </c>
      <c r="BJ42" s="19" t="s">
        <v>99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17">
        <f t="shared" si="68"/>
        <v>0</v>
      </c>
      <c r="BS42" s="17">
        <f t="shared" si="69"/>
        <v>0</v>
      </c>
      <c r="BT42" s="17">
        <f t="shared" si="70"/>
        <v>0</v>
      </c>
      <c r="BU42" s="34" t="s">
        <v>14</v>
      </c>
      <c r="BV42" s="19" t="s">
        <v>99</v>
      </c>
      <c r="BW42" s="35">
        <v>0</v>
      </c>
      <c r="BX42" s="35">
        <v>0</v>
      </c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122">
        <f t="shared" si="71"/>
        <v>0</v>
      </c>
      <c r="CE42" s="17">
        <f t="shared" si="72"/>
        <v>0</v>
      </c>
      <c r="CF42" s="17">
        <f t="shared" si="73"/>
        <v>0</v>
      </c>
      <c r="CG42" s="34" t="s">
        <v>14</v>
      </c>
      <c r="CH42" s="19" t="s">
        <v>99</v>
      </c>
      <c r="CI42" s="85">
        <f t="shared" si="22"/>
        <v>0</v>
      </c>
      <c r="CJ42" s="85">
        <f t="shared" si="23"/>
        <v>0</v>
      </c>
      <c r="CK42" s="85">
        <f t="shared" si="24"/>
        <v>0</v>
      </c>
      <c r="CL42" s="85">
        <f t="shared" si="25"/>
        <v>0</v>
      </c>
      <c r="CM42" s="85">
        <f t="shared" si="26"/>
        <v>0</v>
      </c>
      <c r="CN42" s="85">
        <f t="shared" si="27"/>
        <v>0</v>
      </c>
      <c r="CO42" s="85">
        <f t="shared" si="28"/>
        <v>0</v>
      </c>
      <c r="CP42" s="85">
        <f t="shared" si="29"/>
        <v>0</v>
      </c>
      <c r="CQ42" s="85">
        <f t="shared" si="30"/>
        <v>0</v>
      </c>
      <c r="CR42" s="85">
        <f t="shared" si="31"/>
        <v>0</v>
      </c>
    </row>
    <row r="43" spans="1:98" x14ac:dyDescent="0.3">
      <c r="A43" s="34"/>
      <c r="B43" s="19" t="s">
        <v>100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17">
        <f t="shared" si="53"/>
        <v>0</v>
      </c>
      <c r="K43" s="17">
        <f t="shared" si="54"/>
        <v>0</v>
      </c>
      <c r="L43" s="17">
        <f t="shared" si="55"/>
        <v>0</v>
      </c>
      <c r="M43" s="34"/>
      <c r="N43" s="19" t="s">
        <v>100</v>
      </c>
      <c r="O43" s="35">
        <v>0</v>
      </c>
      <c r="P43" s="35">
        <v>0</v>
      </c>
      <c r="Q43" s="35"/>
      <c r="R43" s="35">
        <v>0</v>
      </c>
      <c r="S43" s="35">
        <v>0</v>
      </c>
      <c r="T43" s="35">
        <v>0</v>
      </c>
      <c r="U43" s="35">
        <v>0</v>
      </c>
      <c r="V43" s="17">
        <f t="shared" si="56"/>
        <v>0</v>
      </c>
      <c r="W43" s="17">
        <f t="shared" si="57"/>
        <v>0</v>
      </c>
      <c r="X43" s="17">
        <f t="shared" si="58"/>
        <v>0</v>
      </c>
      <c r="Y43" s="34"/>
      <c r="Z43" s="19" t="s">
        <v>100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17">
        <f t="shared" si="59"/>
        <v>0</v>
      </c>
      <c r="AI43" s="17">
        <f t="shared" si="60"/>
        <v>0</v>
      </c>
      <c r="AJ43" s="17">
        <f t="shared" si="61"/>
        <v>0</v>
      </c>
      <c r="AK43" s="34"/>
      <c r="AL43" s="19" t="s">
        <v>100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17">
        <f t="shared" si="62"/>
        <v>0</v>
      </c>
      <c r="AU43" s="17">
        <f t="shared" si="63"/>
        <v>0</v>
      </c>
      <c r="AV43" s="17">
        <f t="shared" si="64"/>
        <v>0</v>
      </c>
      <c r="AW43" s="34"/>
      <c r="AX43" s="19" t="s">
        <v>100</v>
      </c>
      <c r="AY43" s="35">
        <v>0</v>
      </c>
      <c r="AZ43" s="35">
        <v>0</v>
      </c>
      <c r="BA43" s="35"/>
      <c r="BB43" s="35">
        <v>0</v>
      </c>
      <c r="BC43" s="35">
        <v>0</v>
      </c>
      <c r="BD43" s="35">
        <v>0</v>
      </c>
      <c r="BE43" s="35">
        <v>0</v>
      </c>
      <c r="BF43" s="17">
        <f t="shared" si="65"/>
        <v>0</v>
      </c>
      <c r="BG43" s="17">
        <f t="shared" si="66"/>
        <v>0</v>
      </c>
      <c r="BH43" s="17">
        <f t="shared" si="67"/>
        <v>0</v>
      </c>
      <c r="BI43" s="34"/>
      <c r="BJ43" s="19" t="s">
        <v>100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17">
        <f t="shared" si="68"/>
        <v>0</v>
      </c>
      <c r="BS43" s="17">
        <f t="shared" si="69"/>
        <v>0</v>
      </c>
      <c r="BT43" s="17">
        <f t="shared" si="70"/>
        <v>0</v>
      </c>
      <c r="BU43" s="34"/>
      <c r="BV43" s="19" t="s">
        <v>100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122">
        <f t="shared" si="71"/>
        <v>0</v>
      </c>
      <c r="CE43" s="17">
        <f t="shared" si="72"/>
        <v>0</v>
      </c>
      <c r="CF43" s="17">
        <f t="shared" si="73"/>
        <v>0</v>
      </c>
      <c r="CG43" s="34"/>
      <c r="CH43" s="19" t="s">
        <v>100</v>
      </c>
      <c r="CI43" s="85">
        <f t="shared" si="22"/>
        <v>0</v>
      </c>
      <c r="CJ43" s="85">
        <f t="shared" si="23"/>
        <v>0</v>
      </c>
      <c r="CK43" s="85">
        <f t="shared" si="24"/>
        <v>0</v>
      </c>
      <c r="CL43" s="85">
        <f t="shared" si="25"/>
        <v>0</v>
      </c>
      <c r="CM43" s="85">
        <f t="shared" si="26"/>
        <v>0</v>
      </c>
      <c r="CN43" s="85">
        <f t="shared" si="27"/>
        <v>0</v>
      </c>
      <c r="CO43" s="85">
        <f t="shared" si="28"/>
        <v>0</v>
      </c>
      <c r="CP43" s="85">
        <f t="shared" si="29"/>
        <v>0</v>
      </c>
      <c r="CQ43" s="85">
        <f t="shared" si="30"/>
        <v>0</v>
      </c>
      <c r="CR43" s="85">
        <f t="shared" si="31"/>
        <v>0</v>
      </c>
    </row>
    <row r="44" spans="1:98" x14ac:dyDescent="0.3">
      <c r="A44" s="34" t="s">
        <v>15</v>
      </c>
      <c r="B44" s="19" t="s">
        <v>101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17">
        <f t="shared" si="53"/>
        <v>0</v>
      </c>
      <c r="K44" s="17">
        <f t="shared" si="54"/>
        <v>0</v>
      </c>
      <c r="L44" s="17">
        <f t="shared" si="55"/>
        <v>0</v>
      </c>
      <c r="M44" s="34" t="s">
        <v>15</v>
      </c>
      <c r="N44" s="19" t="s">
        <v>101</v>
      </c>
      <c r="O44" s="35">
        <v>0</v>
      </c>
      <c r="P44" s="35">
        <v>0</v>
      </c>
      <c r="Q44" s="35"/>
      <c r="R44" s="35">
        <v>0</v>
      </c>
      <c r="S44" s="35">
        <v>0</v>
      </c>
      <c r="T44" s="35">
        <v>0</v>
      </c>
      <c r="U44" s="35">
        <v>0</v>
      </c>
      <c r="V44" s="17">
        <f t="shared" si="56"/>
        <v>0</v>
      </c>
      <c r="W44" s="17">
        <f t="shared" si="57"/>
        <v>0</v>
      </c>
      <c r="X44" s="17">
        <f t="shared" si="58"/>
        <v>0</v>
      </c>
      <c r="Y44" s="34" t="s">
        <v>15</v>
      </c>
      <c r="Z44" s="19" t="s">
        <v>101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17">
        <f t="shared" si="59"/>
        <v>0</v>
      </c>
      <c r="AI44" s="17">
        <f t="shared" si="60"/>
        <v>0</v>
      </c>
      <c r="AJ44" s="17">
        <f t="shared" si="61"/>
        <v>0</v>
      </c>
      <c r="AK44" s="34" t="s">
        <v>15</v>
      </c>
      <c r="AL44" s="19" t="s">
        <v>101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17">
        <f t="shared" si="62"/>
        <v>0</v>
      </c>
      <c r="AU44" s="17">
        <f t="shared" si="63"/>
        <v>0</v>
      </c>
      <c r="AV44" s="17">
        <f t="shared" si="64"/>
        <v>0</v>
      </c>
      <c r="AW44" s="34" t="s">
        <v>15</v>
      </c>
      <c r="AX44" s="19" t="s">
        <v>101</v>
      </c>
      <c r="AY44" s="35">
        <v>0</v>
      </c>
      <c r="AZ44" s="35">
        <v>0</v>
      </c>
      <c r="BA44" s="35"/>
      <c r="BB44" s="35">
        <v>0</v>
      </c>
      <c r="BC44" s="35">
        <v>0</v>
      </c>
      <c r="BD44" s="35">
        <v>0</v>
      </c>
      <c r="BE44" s="35">
        <v>0</v>
      </c>
      <c r="BF44" s="17">
        <f t="shared" si="65"/>
        <v>0</v>
      </c>
      <c r="BG44" s="17">
        <f t="shared" si="66"/>
        <v>0</v>
      </c>
      <c r="BH44" s="17">
        <f t="shared" si="67"/>
        <v>0</v>
      </c>
      <c r="BI44" s="34" t="s">
        <v>15</v>
      </c>
      <c r="BJ44" s="19" t="s">
        <v>101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17">
        <f t="shared" si="68"/>
        <v>0</v>
      </c>
      <c r="BS44" s="17">
        <f t="shared" si="69"/>
        <v>0</v>
      </c>
      <c r="BT44" s="17">
        <f t="shared" si="70"/>
        <v>0</v>
      </c>
      <c r="BU44" s="34" t="s">
        <v>15</v>
      </c>
      <c r="BV44" s="19" t="s">
        <v>101</v>
      </c>
      <c r="BW44" s="35">
        <v>0</v>
      </c>
      <c r="BX44" s="35">
        <v>0</v>
      </c>
      <c r="BY44" s="35">
        <v>0</v>
      </c>
      <c r="BZ44" s="35">
        <v>0</v>
      </c>
      <c r="CA44" s="35">
        <v>0</v>
      </c>
      <c r="CB44" s="35">
        <v>0</v>
      </c>
      <c r="CC44" s="35">
        <v>0</v>
      </c>
      <c r="CD44" s="122">
        <f t="shared" si="71"/>
        <v>0</v>
      </c>
      <c r="CE44" s="17">
        <f t="shared" si="72"/>
        <v>0</v>
      </c>
      <c r="CF44" s="17">
        <f t="shared" si="73"/>
        <v>0</v>
      </c>
      <c r="CG44" s="34" t="s">
        <v>15</v>
      </c>
      <c r="CH44" s="19" t="s">
        <v>101</v>
      </c>
      <c r="CI44" s="85">
        <f t="shared" si="22"/>
        <v>0</v>
      </c>
      <c r="CJ44" s="85">
        <f t="shared" si="23"/>
        <v>0</v>
      </c>
      <c r="CK44" s="85">
        <f t="shared" si="24"/>
        <v>0</v>
      </c>
      <c r="CL44" s="85">
        <f t="shared" si="25"/>
        <v>0</v>
      </c>
      <c r="CM44" s="85">
        <f t="shared" si="26"/>
        <v>0</v>
      </c>
      <c r="CN44" s="85">
        <f t="shared" si="27"/>
        <v>0</v>
      </c>
      <c r="CO44" s="85">
        <f t="shared" si="28"/>
        <v>0</v>
      </c>
      <c r="CP44" s="85">
        <f t="shared" si="29"/>
        <v>0</v>
      </c>
      <c r="CQ44" s="85">
        <f t="shared" si="30"/>
        <v>0</v>
      </c>
      <c r="CR44" s="85">
        <f t="shared" si="31"/>
        <v>0</v>
      </c>
    </row>
    <row r="45" spans="1:98" x14ac:dyDescent="0.3">
      <c r="A45" s="34" t="s">
        <v>16</v>
      </c>
      <c r="B45" s="18" t="s">
        <v>102</v>
      </c>
      <c r="C45" s="35">
        <f t="shared" ref="C45:I45" si="78">C40+C41+C42+C44</f>
        <v>0</v>
      </c>
      <c r="D45" s="35">
        <f t="shared" si="78"/>
        <v>0</v>
      </c>
      <c r="E45" s="35">
        <f t="shared" si="78"/>
        <v>0</v>
      </c>
      <c r="F45" s="35">
        <f t="shared" si="78"/>
        <v>0</v>
      </c>
      <c r="G45" s="35">
        <f t="shared" si="78"/>
        <v>0</v>
      </c>
      <c r="H45" s="35">
        <f t="shared" si="78"/>
        <v>0</v>
      </c>
      <c r="I45" s="35">
        <f t="shared" si="78"/>
        <v>0</v>
      </c>
      <c r="J45" s="17">
        <f t="shared" si="53"/>
        <v>0</v>
      </c>
      <c r="K45" s="17">
        <f t="shared" si="54"/>
        <v>0</v>
      </c>
      <c r="L45" s="17">
        <f t="shared" si="55"/>
        <v>0</v>
      </c>
      <c r="M45" s="34" t="s">
        <v>16</v>
      </c>
      <c r="N45" s="18" t="s">
        <v>102</v>
      </c>
      <c r="O45" s="35">
        <f>O40+O41+O42+O44</f>
        <v>0</v>
      </c>
      <c r="P45" s="35">
        <f>P40+P41+P42+P44</f>
        <v>0</v>
      </c>
      <c r="Q45" s="35">
        <f>Q40+Q41+Q42+Q44</f>
        <v>0</v>
      </c>
      <c r="R45" s="35">
        <f>R40+R41+R42+R44</f>
        <v>0</v>
      </c>
      <c r="S45" s="35">
        <v>0</v>
      </c>
      <c r="T45" s="35">
        <v>0</v>
      </c>
      <c r="U45" s="35">
        <f>U40+U41+U42+U44</f>
        <v>0</v>
      </c>
      <c r="V45" s="17">
        <f t="shared" si="56"/>
        <v>0</v>
      </c>
      <c r="W45" s="17">
        <f t="shared" si="57"/>
        <v>0</v>
      </c>
      <c r="X45" s="17">
        <f t="shared" si="58"/>
        <v>0</v>
      </c>
      <c r="Y45" s="34" t="s">
        <v>16</v>
      </c>
      <c r="Z45" s="18" t="s">
        <v>102</v>
      </c>
      <c r="AA45" s="35">
        <f>AA40+AA41+AA42+AA44</f>
        <v>0</v>
      </c>
      <c r="AB45" s="35">
        <f>AB40+AB41+AB42+AB44</f>
        <v>0</v>
      </c>
      <c r="AC45" s="35">
        <f>AC40+AC41+AC42+AC44</f>
        <v>0</v>
      </c>
      <c r="AD45" s="35">
        <f>AD40+AD41+AD42+AD44</f>
        <v>0</v>
      </c>
      <c r="AE45" s="35">
        <v>0</v>
      </c>
      <c r="AF45" s="35">
        <v>0</v>
      </c>
      <c r="AG45" s="35">
        <f>AG40+AG41+AG42+AG44</f>
        <v>0</v>
      </c>
      <c r="AH45" s="17">
        <f t="shared" si="59"/>
        <v>0</v>
      </c>
      <c r="AI45" s="17">
        <f t="shared" si="60"/>
        <v>0</v>
      </c>
      <c r="AJ45" s="17">
        <f t="shared" si="61"/>
        <v>0</v>
      </c>
      <c r="AK45" s="34" t="s">
        <v>16</v>
      </c>
      <c r="AL45" s="18" t="s">
        <v>102</v>
      </c>
      <c r="AM45" s="35">
        <f>AM40+AM41+AM42+AM44</f>
        <v>0</v>
      </c>
      <c r="AN45" s="35">
        <f>AN40+AN41+AN42+AN44</f>
        <v>0</v>
      </c>
      <c r="AO45" s="35">
        <f>AO40+AO41+AO42+AO44</f>
        <v>0</v>
      </c>
      <c r="AP45" s="35">
        <f>AP40+AP41+AP42+AP44</f>
        <v>0</v>
      </c>
      <c r="AQ45" s="35">
        <v>0</v>
      </c>
      <c r="AR45" s="35">
        <v>0</v>
      </c>
      <c r="AS45" s="35">
        <f>AS40+AS41+AS42+AS44</f>
        <v>0</v>
      </c>
      <c r="AT45" s="17">
        <f t="shared" si="62"/>
        <v>0</v>
      </c>
      <c r="AU45" s="17">
        <f t="shared" si="63"/>
        <v>0</v>
      </c>
      <c r="AV45" s="17">
        <f t="shared" si="64"/>
        <v>0</v>
      </c>
      <c r="AW45" s="34" t="s">
        <v>16</v>
      </c>
      <c r="AX45" s="18" t="s">
        <v>102</v>
      </c>
      <c r="AY45" s="35">
        <f>AY40+AY41+AY42+AY44</f>
        <v>0</v>
      </c>
      <c r="AZ45" s="35">
        <f>AZ40+AZ41+AZ42+AZ44</f>
        <v>0</v>
      </c>
      <c r="BA45" s="35">
        <f>BA40+BA41+BA42+BA44</f>
        <v>0</v>
      </c>
      <c r="BB45" s="35">
        <f>BB40+BB41+BB42+BB44</f>
        <v>0</v>
      </c>
      <c r="BC45" s="35">
        <v>0</v>
      </c>
      <c r="BD45" s="35">
        <v>0</v>
      </c>
      <c r="BE45" s="35">
        <f>BE40+BE41+BE42+BE44</f>
        <v>0</v>
      </c>
      <c r="BF45" s="17">
        <f t="shared" si="65"/>
        <v>0</v>
      </c>
      <c r="BG45" s="17">
        <f t="shared" si="66"/>
        <v>0</v>
      </c>
      <c r="BH45" s="17">
        <f t="shared" si="67"/>
        <v>0</v>
      </c>
      <c r="BI45" s="34" t="s">
        <v>16</v>
      </c>
      <c r="BJ45" s="18" t="s">
        <v>102</v>
      </c>
      <c r="BK45" s="35">
        <f>BK40+BK41+BK42+BK44</f>
        <v>0</v>
      </c>
      <c r="BL45" s="35">
        <f>BL40+BL41+BL42+BL44</f>
        <v>0</v>
      </c>
      <c r="BM45" s="35">
        <f>BM40+BM41+BM42+BM44</f>
        <v>0</v>
      </c>
      <c r="BN45" s="35">
        <f>BN40+BN41+BN42+BN44</f>
        <v>0</v>
      </c>
      <c r="BO45" s="35">
        <v>0</v>
      </c>
      <c r="BP45" s="35">
        <v>0</v>
      </c>
      <c r="BQ45" s="35">
        <f>BQ40+BQ41+BQ42+BQ44</f>
        <v>0</v>
      </c>
      <c r="BR45" s="17">
        <f t="shared" si="68"/>
        <v>0</v>
      </c>
      <c r="BS45" s="17">
        <f t="shared" si="69"/>
        <v>0</v>
      </c>
      <c r="BT45" s="17">
        <f t="shared" si="70"/>
        <v>0</v>
      </c>
      <c r="BU45" s="34" t="s">
        <v>16</v>
      </c>
      <c r="BV45" s="18" t="s">
        <v>102</v>
      </c>
      <c r="BW45" s="35">
        <f>BW40+BW41+BW42+BW44</f>
        <v>0</v>
      </c>
      <c r="BX45" s="35">
        <f>BX40+BX41+BX42+BX44</f>
        <v>0</v>
      </c>
      <c r="BY45" s="35">
        <f>BY40+BY41+BY42+BY44</f>
        <v>0</v>
      </c>
      <c r="BZ45" s="35">
        <f>BZ40+BZ41+BZ42+BZ44</f>
        <v>0</v>
      </c>
      <c r="CA45" s="35">
        <f>CA40+CA41+CA42+CA44</f>
        <v>0</v>
      </c>
      <c r="CB45" s="35">
        <v>0</v>
      </c>
      <c r="CC45" s="35">
        <f>CC40+CC41+CC42+CC44</f>
        <v>0</v>
      </c>
      <c r="CD45" s="122">
        <f t="shared" si="71"/>
        <v>0</v>
      </c>
      <c r="CE45" s="17">
        <f t="shared" si="72"/>
        <v>0</v>
      </c>
      <c r="CF45" s="17">
        <f t="shared" si="73"/>
        <v>0</v>
      </c>
      <c r="CG45" s="34" t="s">
        <v>16</v>
      </c>
      <c r="CH45" s="18" t="s">
        <v>102</v>
      </c>
      <c r="CI45" s="85">
        <f t="shared" si="22"/>
        <v>0</v>
      </c>
      <c r="CJ45" s="85">
        <f t="shared" si="23"/>
        <v>0</v>
      </c>
      <c r="CK45" s="85">
        <f t="shared" si="24"/>
        <v>0</v>
      </c>
      <c r="CL45" s="85">
        <f t="shared" si="25"/>
        <v>0</v>
      </c>
      <c r="CM45" s="85">
        <f t="shared" si="26"/>
        <v>0</v>
      </c>
      <c r="CN45" s="85">
        <f t="shared" si="27"/>
        <v>0</v>
      </c>
      <c r="CO45" s="85">
        <f t="shared" si="28"/>
        <v>0</v>
      </c>
      <c r="CP45" s="85">
        <f t="shared" si="29"/>
        <v>0</v>
      </c>
      <c r="CQ45" s="85">
        <f t="shared" si="30"/>
        <v>0</v>
      </c>
      <c r="CR45" s="85">
        <f t="shared" si="31"/>
        <v>0</v>
      </c>
    </row>
    <row r="46" spans="1:98" ht="21.6" x14ac:dyDescent="0.3">
      <c r="A46" s="34" t="s">
        <v>17</v>
      </c>
      <c r="B46" s="18" t="s">
        <v>103</v>
      </c>
      <c r="C46" s="35">
        <f t="shared" ref="C46:I46" si="79">C39+C45</f>
        <v>376116</v>
      </c>
      <c r="D46" s="35">
        <f t="shared" si="79"/>
        <v>388350</v>
      </c>
      <c r="E46" s="35">
        <f t="shared" si="79"/>
        <v>366406</v>
      </c>
      <c r="F46" s="35">
        <f t="shared" si="79"/>
        <v>0</v>
      </c>
      <c r="G46" s="35">
        <f t="shared" si="79"/>
        <v>0</v>
      </c>
      <c r="H46" s="35">
        <f t="shared" si="79"/>
        <v>0</v>
      </c>
      <c r="I46" s="35">
        <f t="shared" si="79"/>
        <v>0</v>
      </c>
      <c r="J46" s="17">
        <f t="shared" si="53"/>
        <v>376116</v>
      </c>
      <c r="K46" s="17">
        <f t="shared" si="54"/>
        <v>388350</v>
      </c>
      <c r="L46" s="17">
        <f t="shared" si="55"/>
        <v>366406</v>
      </c>
      <c r="M46" s="34" t="s">
        <v>17</v>
      </c>
      <c r="N46" s="18" t="s">
        <v>103</v>
      </c>
      <c r="O46" s="35">
        <f>O39+O45</f>
        <v>60304</v>
      </c>
      <c r="P46" s="35">
        <f>P39+P45</f>
        <v>61364</v>
      </c>
      <c r="Q46" s="35">
        <f>Q39+Q45</f>
        <v>54628</v>
      </c>
      <c r="R46" s="35">
        <f>R39+R45</f>
        <v>0</v>
      </c>
      <c r="S46" s="35">
        <f>S39+S45</f>
        <v>0</v>
      </c>
      <c r="T46" s="35">
        <v>0</v>
      </c>
      <c r="U46" s="35">
        <f>U39+U45</f>
        <v>0</v>
      </c>
      <c r="V46" s="17">
        <f t="shared" si="56"/>
        <v>60304</v>
      </c>
      <c r="W46" s="17">
        <f t="shared" si="57"/>
        <v>61364</v>
      </c>
      <c r="X46" s="17">
        <f t="shared" si="58"/>
        <v>54628</v>
      </c>
      <c r="Y46" s="34" t="s">
        <v>17</v>
      </c>
      <c r="Z46" s="18" t="s">
        <v>103</v>
      </c>
      <c r="AA46" s="35">
        <f>AA39+AA45</f>
        <v>56529</v>
      </c>
      <c r="AB46" s="35">
        <f>AB39+AB45</f>
        <v>57201</v>
      </c>
      <c r="AC46" s="35">
        <f>AC39+AC45</f>
        <v>46350</v>
      </c>
      <c r="AD46" s="35">
        <f>AD39+AD45</f>
        <v>0</v>
      </c>
      <c r="AE46" s="35">
        <f>AE39+AE45</f>
        <v>0</v>
      </c>
      <c r="AF46" s="35">
        <v>0</v>
      </c>
      <c r="AG46" s="35">
        <f>AG39+AG45</f>
        <v>0</v>
      </c>
      <c r="AH46" s="17">
        <f t="shared" si="59"/>
        <v>56529</v>
      </c>
      <c r="AI46" s="17">
        <f t="shared" si="60"/>
        <v>57201</v>
      </c>
      <c r="AJ46" s="17">
        <f t="shared" si="61"/>
        <v>46350</v>
      </c>
      <c r="AK46" s="34" t="s">
        <v>17</v>
      </c>
      <c r="AL46" s="18" t="s">
        <v>103</v>
      </c>
      <c r="AM46" s="35">
        <f>AM39+AM45</f>
        <v>241521</v>
      </c>
      <c r="AN46" s="35">
        <f>AN39+AN45</f>
        <v>246321</v>
      </c>
      <c r="AO46" s="35">
        <f>AO39+AO45</f>
        <v>217278</v>
      </c>
      <c r="AP46" s="35">
        <f>AP39+AP45</f>
        <v>0</v>
      </c>
      <c r="AQ46" s="35">
        <v>0</v>
      </c>
      <c r="AR46" s="35">
        <v>0</v>
      </c>
      <c r="AS46" s="35">
        <f>AS39+AS45</f>
        <v>0</v>
      </c>
      <c r="AT46" s="17">
        <f t="shared" si="62"/>
        <v>241521</v>
      </c>
      <c r="AU46" s="17">
        <f t="shared" si="63"/>
        <v>246321</v>
      </c>
      <c r="AV46" s="17">
        <f t="shared" si="64"/>
        <v>217278</v>
      </c>
      <c r="AW46" s="34" t="s">
        <v>17</v>
      </c>
      <c r="AX46" s="18" t="s">
        <v>103</v>
      </c>
      <c r="AY46" s="35">
        <f>AY39+AY45</f>
        <v>164883</v>
      </c>
      <c r="AZ46" s="35">
        <f>AZ39+AZ45</f>
        <v>168697</v>
      </c>
      <c r="BA46" s="35">
        <f>BA39+BA45</f>
        <v>157300</v>
      </c>
      <c r="BB46" s="35">
        <f>BB39+BB45</f>
        <v>0</v>
      </c>
      <c r="BC46" s="35">
        <f>BC39+BC45</f>
        <v>0</v>
      </c>
      <c r="BD46" s="35">
        <v>0</v>
      </c>
      <c r="BE46" s="35">
        <f>BE39+BE45</f>
        <v>0</v>
      </c>
      <c r="BF46" s="17">
        <f t="shared" si="65"/>
        <v>164883</v>
      </c>
      <c r="BG46" s="17">
        <f t="shared" si="66"/>
        <v>168697</v>
      </c>
      <c r="BH46" s="17">
        <f t="shared" si="67"/>
        <v>157300</v>
      </c>
      <c r="BI46" s="34" t="s">
        <v>17</v>
      </c>
      <c r="BJ46" s="18" t="s">
        <v>103</v>
      </c>
      <c r="BK46" s="35">
        <f>BK39+BK45</f>
        <v>42688</v>
      </c>
      <c r="BL46" s="35">
        <f t="shared" ref="BL46:BQ46" si="80">BL39+BL45</f>
        <v>53279</v>
      </c>
      <c r="BM46" s="35">
        <f t="shared" si="80"/>
        <v>46605</v>
      </c>
      <c r="BN46" s="35">
        <f t="shared" si="80"/>
        <v>0</v>
      </c>
      <c r="BO46" s="35">
        <f t="shared" si="80"/>
        <v>0</v>
      </c>
      <c r="BP46" s="35">
        <v>0</v>
      </c>
      <c r="BQ46" s="35">
        <f t="shared" si="80"/>
        <v>0</v>
      </c>
      <c r="BR46" s="17">
        <f t="shared" si="68"/>
        <v>42688</v>
      </c>
      <c r="BS46" s="17">
        <f t="shared" si="69"/>
        <v>53279</v>
      </c>
      <c r="BT46" s="17">
        <f t="shared" si="70"/>
        <v>46605</v>
      </c>
      <c r="BU46" s="34" t="s">
        <v>17</v>
      </c>
      <c r="BV46" s="18" t="s">
        <v>103</v>
      </c>
      <c r="BW46" s="35">
        <f>BW39+BW45</f>
        <v>19231</v>
      </c>
      <c r="BX46" s="35">
        <f>BX39+BX45</f>
        <v>20035</v>
      </c>
      <c r="BY46" s="35">
        <f>BY39+BY45</f>
        <v>19129</v>
      </c>
      <c r="BZ46" s="35">
        <f>BZ39+BZ45</f>
        <v>0</v>
      </c>
      <c r="CA46" s="35">
        <f>CA39+CA45</f>
        <v>0</v>
      </c>
      <c r="CB46" s="35">
        <v>0</v>
      </c>
      <c r="CC46" s="35">
        <f>CC39+CC45</f>
        <v>0</v>
      </c>
      <c r="CD46" s="122">
        <f t="shared" si="71"/>
        <v>19231</v>
      </c>
      <c r="CE46" s="17">
        <f t="shared" si="72"/>
        <v>20035</v>
      </c>
      <c r="CF46" s="17">
        <f t="shared" si="73"/>
        <v>19129</v>
      </c>
      <c r="CG46" s="34" t="s">
        <v>17</v>
      </c>
      <c r="CH46" s="18" t="s">
        <v>103</v>
      </c>
      <c r="CI46" s="85">
        <f t="shared" si="22"/>
        <v>961272</v>
      </c>
      <c r="CJ46" s="85">
        <f t="shared" si="23"/>
        <v>995247</v>
      </c>
      <c r="CK46" s="85">
        <f t="shared" si="24"/>
        <v>907696</v>
      </c>
      <c r="CL46" s="85">
        <f t="shared" si="25"/>
        <v>0</v>
      </c>
      <c r="CM46" s="85">
        <f t="shared" si="26"/>
        <v>0</v>
      </c>
      <c r="CN46" s="85">
        <f t="shared" si="27"/>
        <v>0</v>
      </c>
      <c r="CO46" s="85">
        <f t="shared" si="28"/>
        <v>0</v>
      </c>
      <c r="CP46" s="85">
        <f t="shared" si="29"/>
        <v>961272</v>
      </c>
      <c r="CQ46" s="85">
        <f t="shared" si="30"/>
        <v>995247</v>
      </c>
      <c r="CR46" s="85">
        <f t="shared" si="31"/>
        <v>907696</v>
      </c>
    </row>
    <row r="47" spans="1:98" x14ac:dyDescent="0.3">
      <c r="A47" s="34"/>
      <c r="B47" s="19"/>
      <c r="C47" s="35"/>
      <c r="D47" s="35"/>
      <c r="E47" s="35"/>
      <c r="F47" s="35"/>
      <c r="G47" s="35"/>
      <c r="H47" s="35"/>
      <c r="I47" s="35"/>
      <c r="J47" s="93"/>
      <c r="K47" s="17"/>
      <c r="L47" s="17"/>
      <c r="M47" s="34"/>
      <c r="N47" s="19"/>
      <c r="O47" s="35"/>
      <c r="P47" s="35"/>
      <c r="Q47" s="35"/>
      <c r="R47" s="35"/>
      <c r="S47" s="35"/>
      <c r="T47" s="35"/>
      <c r="U47" s="35"/>
      <c r="V47" s="93"/>
      <c r="W47" s="93"/>
      <c r="X47" s="93"/>
      <c r="Y47" s="34"/>
      <c r="Z47" s="19"/>
      <c r="AA47" s="35"/>
      <c r="AB47" s="35"/>
      <c r="AC47" s="35"/>
      <c r="AD47" s="35"/>
      <c r="AE47" s="35"/>
      <c r="AF47" s="35"/>
      <c r="AG47" s="35"/>
      <c r="AH47" s="93"/>
      <c r="AI47" s="93"/>
      <c r="AJ47" s="93"/>
      <c r="AK47" s="93"/>
      <c r="AL47" s="19"/>
      <c r="AM47" s="35"/>
      <c r="AN47" s="35"/>
      <c r="AO47" s="35"/>
      <c r="AP47" s="35"/>
      <c r="AQ47" s="35"/>
      <c r="AR47" s="35"/>
      <c r="AS47" s="35"/>
      <c r="AT47" s="93"/>
      <c r="AU47" s="93"/>
      <c r="AV47" s="93"/>
      <c r="AW47" s="34"/>
      <c r="AX47" s="19"/>
      <c r="AY47" s="35"/>
      <c r="AZ47" s="35"/>
      <c r="BA47" s="35"/>
      <c r="BB47" s="35"/>
      <c r="BC47" s="35"/>
      <c r="BD47" s="35"/>
      <c r="BE47" s="35"/>
      <c r="BF47" s="93"/>
      <c r="BG47" s="93"/>
      <c r="BH47" s="93"/>
      <c r="BI47" s="34"/>
      <c r="BJ47" s="19"/>
      <c r="BK47" s="35"/>
      <c r="BL47" s="35"/>
      <c r="BM47" s="35"/>
      <c r="BN47" s="35"/>
      <c r="BO47" s="35"/>
      <c r="BP47" s="35"/>
      <c r="BQ47" s="35"/>
      <c r="BR47" s="93"/>
      <c r="BS47" s="93"/>
      <c r="BT47" s="93"/>
      <c r="BU47" s="34"/>
      <c r="BV47" s="19"/>
      <c r="BW47" s="35"/>
      <c r="BX47" s="35"/>
      <c r="BY47" s="35"/>
      <c r="BZ47" s="35"/>
      <c r="CA47" s="35"/>
      <c r="CB47" s="35"/>
      <c r="CC47" s="35"/>
      <c r="CD47" s="159"/>
      <c r="CE47" s="93"/>
      <c r="CF47" s="93"/>
      <c r="CG47" s="273"/>
      <c r="CH47" s="273"/>
      <c r="CI47" s="273"/>
      <c r="CJ47" s="273"/>
      <c r="CK47" s="273"/>
      <c r="CL47" s="273"/>
      <c r="CM47" s="272"/>
      <c r="CN47" s="47"/>
      <c r="CO47" s="47"/>
      <c r="CP47" s="47"/>
      <c r="CQ47" s="47"/>
      <c r="CR47" s="273"/>
    </row>
    <row r="48" spans="1:98" s="7" customFormat="1" x14ac:dyDescent="0.3">
      <c r="A48" s="34"/>
      <c r="B48" s="28"/>
      <c r="C48" s="35"/>
      <c r="D48" s="35"/>
      <c r="E48" s="35"/>
      <c r="F48" s="35"/>
      <c r="G48" s="35"/>
      <c r="H48" s="35"/>
      <c r="I48" s="35"/>
      <c r="J48" s="93"/>
      <c r="K48" s="17"/>
      <c r="L48" s="17"/>
      <c r="M48" s="34"/>
      <c r="N48" s="28"/>
      <c r="O48" s="35"/>
      <c r="P48" s="35"/>
      <c r="Q48" s="35"/>
      <c r="R48" s="35"/>
      <c r="S48" s="35"/>
      <c r="T48" s="35"/>
      <c r="U48" s="35"/>
      <c r="V48" s="93"/>
      <c r="W48" s="93"/>
      <c r="X48" s="93"/>
      <c r="Y48" s="34"/>
      <c r="Z48" s="28"/>
      <c r="AA48" s="35"/>
      <c r="AB48" s="35"/>
      <c r="AC48" s="35"/>
      <c r="AD48" s="35"/>
      <c r="AE48" s="35"/>
      <c r="AF48" s="35"/>
      <c r="AG48" s="35"/>
      <c r="AH48" s="93"/>
      <c r="AI48" s="93"/>
      <c r="AJ48" s="93"/>
      <c r="AK48" s="34"/>
      <c r="AL48" s="28"/>
      <c r="AM48" s="35"/>
      <c r="AN48" s="35"/>
      <c r="AO48" s="35"/>
      <c r="AP48" s="35"/>
      <c r="AQ48" s="35"/>
      <c r="AR48" s="35"/>
      <c r="AS48" s="35"/>
      <c r="AT48" s="93"/>
      <c r="AU48" s="93"/>
      <c r="AV48" s="93"/>
      <c r="AW48" s="34"/>
      <c r="AX48" s="28"/>
      <c r="AY48" s="35"/>
      <c r="AZ48" s="35"/>
      <c r="BA48" s="35"/>
      <c r="BB48" s="35"/>
      <c r="BC48" s="35"/>
      <c r="BD48" s="35"/>
      <c r="BE48" s="35"/>
      <c r="BF48" s="93"/>
      <c r="BG48" s="93"/>
      <c r="BH48" s="93"/>
      <c r="BI48" s="34"/>
      <c r="BJ48" s="28"/>
      <c r="BK48" s="35"/>
      <c r="BL48" s="35"/>
      <c r="BM48" s="35"/>
      <c r="BN48" s="35"/>
      <c r="BO48" s="35"/>
      <c r="BP48" s="35"/>
      <c r="BQ48" s="35"/>
      <c r="BR48" s="93"/>
      <c r="BS48" s="93"/>
      <c r="BT48" s="93"/>
      <c r="BU48" s="34"/>
      <c r="BV48" s="28"/>
      <c r="BW48" s="35"/>
      <c r="BX48" s="35"/>
      <c r="BY48" s="35"/>
      <c r="BZ48" s="35"/>
      <c r="CA48" s="35"/>
      <c r="CB48" s="35"/>
      <c r="CC48" s="35"/>
      <c r="CD48" s="159"/>
      <c r="CE48" s="93"/>
      <c r="CF48" s="93"/>
      <c r="CG48" s="273"/>
      <c r="CH48" s="273"/>
      <c r="CI48" s="273"/>
      <c r="CJ48" s="273"/>
      <c r="CK48" s="273"/>
      <c r="CL48" s="273"/>
      <c r="CM48" s="272"/>
      <c r="CN48" s="47"/>
      <c r="CO48" s="47"/>
      <c r="CP48" s="47"/>
      <c r="CQ48" s="47"/>
      <c r="CR48" s="273"/>
    </row>
    <row r="49" spans="1:91" s="7" customFormat="1" x14ac:dyDescent="0.3">
      <c r="A49" s="95"/>
      <c r="B49" s="27"/>
      <c r="C49" s="37"/>
      <c r="D49" s="37"/>
      <c r="E49" s="37"/>
      <c r="F49" s="37"/>
      <c r="G49" s="37"/>
      <c r="H49" s="37"/>
      <c r="I49" s="37"/>
      <c r="J49" s="96"/>
      <c r="K49" s="96"/>
      <c r="L49" s="96"/>
      <c r="M49" s="95"/>
      <c r="N49" s="27"/>
      <c r="O49" s="37"/>
      <c r="P49" s="37"/>
      <c r="Q49" s="37"/>
      <c r="R49" s="37"/>
      <c r="S49" s="37"/>
      <c r="T49" s="37"/>
      <c r="U49" s="37"/>
      <c r="V49" s="96"/>
      <c r="W49" s="96"/>
      <c r="X49" s="96"/>
      <c r="Y49" s="95"/>
      <c r="Z49" s="27"/>
      <c r="AA49" s="37"/>
      <c r="AB49" s="37"/>
      <c r="AC49" s="37"/>
      <c r="AD49" s="37"/>
      <c r="AE49" s="37"/>
      <c r="AF49" s="37"/>
      <c r="AG49" s="37"/>
      <c r="AH49" s="96"/>
      <c r="AI49" s="96"/>
      <c r="AJ49" s="96"/>
      <c r="AK49" s="95"/>
      <c r="AL49" s="27"/>
      <c r="AM49" s="37"/>
      <c r="AN49" s="37"/>
      <c r="AO49" s="37"/>
      <c r="AP49" s="37"/>
      <c r="AQ49" s="37"/>
      <c r="AR49" s="37"/>
      <c r="AS49" s="37"/>
      <c r="AT49" s="96"/>
      <c r="AU49" s="96"/>
      <c r="AV49" s="96"/>
      <c r="AW49" s="95"/>
      <c r="AX49" s="27"/>
      <c r="AY49" s="37"/>
      <c r="AZ49" s="37"/>
      <c r="BA49" s="37"/>
      <c r="BB49" s="37"/>
      <c r="BC49" s="37"/>
      <c r="BD49" s="37"/>
      <c r="BE49" s="37"/>
      <c r="BF49" s="96"/>
      <c r="BG49" s="96"/>
      <c r="BH49" s="96"/>
      <c r="BI49" s="95"/>
      <c r="BJ49" s="27"/>
      <c r="BK49" s="37"/>
      <c r="BL49" s="37"/>
      <c r="BM49" s="37"/>
      <c r="BN49" s="37"/>
      <c r="BO49" s="37"/>
      <c r="BP49" s="37"/>
      <c r="BQ49" s="37"/>
      <c r="BR49" s="96"/>
      <c r="BS49" s="96"/>
      <c r="BT49" s="96"/>
      <c r="BU49" s="95"/>
      <c r="BV49" s="27"/>
      <c r="BW49" s="37"/>
      <c r="BX49" s="37"/>
      <c r="BY49" s="37"/>
      <c r="BZ49" s="37"/>
      <c r="CA49" s="37"/>
      <c r="CB49" s="37"/>
      <c r="CC49" s="37"/>
      <c r="CD49" s="96"/>
      <c r="CE49" s="96"/>
      <c r="CF49" s="96"/>
      <c r="CM49" s="22"/>
    </row>
    <row r="50" spans="1:91" s="7" customFormat="1" x14ac:dyDescent="0.3">
      <c r="A50" s="97"/>
      <c r="B50" s="98"/>
      <c r="C50" s="99"/>
      <c r="D50" s="99"/>
      <c r="E50" s="99"/>
      <c r="F50" s="99"/>
      <c r="G50" s="99"/>
      <c r="H50" s="99"/>
      <c r="I50" s="22"/>
      <c r="J50" s="99"/>
      <c r="K50" s="99"/>
      <c r="L50" s="99"/>
      <c r="CM50" s="22"/>
    </row>
    <row r="51" spans="1:91" x14ac:dyDescent="0.3">
      <c r="A51" s="97"/>
      <c r="B51" s="100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M51" s="22"/>
    </row>
    <row r="52" spans="1:91" x14ac:dyDescent="0.3">
      <c r="A52" s="6"/>
      <c r="B52" s="87"/>
      <c r="C52" s="22"/>
      <c r="D52" s="22"/>
      <c r="E52" s="22"/>
    </row>
    <row r="53" spans="1:91" x14ac:dyDescent="0.3">
      <c r="A53" s="6"/>
      <c r="B53" s="20"/>
      <c r="C53" s="21"/>
      <c r="D53" s="21"/>
      <c r="E53" s="21"/>
    </row>
    <row r="54" spans="1:91" x14ac:dyDescent="0.3">
      <c r="A54" s="26"/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1:91" x14ac:dyDescent="0.3">
      <c r="A55" s="26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91" x14ac:dyDescent="0.3">
      <c r="A56" s="26"/>
      <c r="B56" s="50"/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7" spans="1:91" x14ac:dyDescent="0.3">
      <c r="A57" s="6"/>
      <c r="B57" s="51"/>
      <c r="C57" s="52"/>
      <c r="D57" s="52"/>
      <c r="E57" s="52"/>
      <c r="F57" s="7"/>
      <c r="G57" s="7"/>
      <c r="H57" s="7"/>
      <c r="I57" s="7"/>
      <c r="J57" s="42"/>
      <c r="K57" s="42"/>
      <c r="L57" s="42"/>
    </row>
    <row r="58" spans="1:91" x14ac:dyDescent="0.3">
      <c r="A58" s="26"/>
      <c r="B58" s="48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91" x14ac:dyDescent="0.3">
      <c r="A59" s="26"/>
      <c r="B59" s="48"/>
      <c r="C59" s="53"/>
      <c r="D59" s="53"/>
      <c r="E59" s="53"/>
      <c r="F59" s="53"/>
      <c r="G59" s="53"/>
      <c r="H59" s="53"/>
      <c r="I59" s="53"/>
      <c r="J59" s="53"/>
      <c r="K59" s="53"/>
      <c r="L59" s="53"/>
    </row>
    <row r="60" spans="1:91" x14ac:dyDescent="0.3">
      <c r="A60" s="26"/>
      <c r="B60" s="48"/>
      <c r="C60" s="53"/>
      <c r="D60" s="53"/>
      <c r="E60" s="53"/>
      <c r="F60" s="53"/>
      <c r="G60" s="53"/>
      <c r="H60" s="53"/>
      <c r="I60" s="53"/>
      <c r="J60" s="53"/>
      <c r="K60" s="53"/>
      <c r="L60" s="53"/>
    </row>
    <row r="61" spans="1:91" x14ac:dyDescent="0.3">
      <c r="A61" s="26"/>
      <c r="B61" s="48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91" x14ac:dyDescent="0.3">
      <c r="A62" s="26"/>
      <c r="B62" s="48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1:91" x14ac:dyDescent="0.3">
      <c r="A63" s="26"/>
      <c r="B63" s="46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91" x14ac:dyDescent="0.3">
      <c r="A64" s="26"/>
      <c r="B64" s="48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1:12" x14ac:dyDescent="0.3">
      <c r="A65" s="26"/>
      <c r="B65" s="48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2" x14ac:dyDescent="0.3">
      <c r="A66" s="26"/>
      <c r="B66" s="48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x14ac:dyDescent="0.3">
      <c r="A67" s="26"/>
      <c r="B67" s="46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1:12" x14ac:dyDescent="0.3">
      <c r="A68" s="26"/>
      <c r="B68" s="27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12" x14ac:dyDescent="0.3">
      <c r="A69" s="26"/>
      <c r="B69" s="27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3">
      <c r="A70" s="26"/>
      <c r="B70" s="27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3">
      <c r="A72" s="338"/>
      <c r="B72" s="339"/>
      <c r="C72" s="339"/>
      <c r="D72" s="87"/>
      <c r="E72" s="87"/>
      <c r="F72" s="40"/>
      <c r="G72" s="40"/>
      <c r="H72" s="40"/>
      <c r="I72" s="340"/>
      <c r="J72" s="341"/>
      <c r="K72" s="148"/>
      <c r="L72" s="148"/>
    </row>
    <row r="73" spans="1:12" x14ac:dyDescent="0.3">
      <c r="A73" s="338"/>
      <c r="B73" s="339"/>
      <c r="C73" s="339"/>
      <c r="D73" s="87"/>
      <c r="E73" s="87"/>
      <c r="F73" s="40"/>
      <c r="G73" s="40"/>
      <c r="H73" s="40"/>
      <c r="I73" s="40"/>
      <c r="J73" s="40"/>
      <c r="K73" s="40"/>
      <c r="L73" s="40"/>
    </row>
    <row r="74" spans="1:12" x14ac:dyDescent="0.3">
      <c r="A74" s="26"/>
      <c r="B74" s="41"/>
      <c r="C74" s="42"/>
      <c r="D74" s="42"/>
      <c r="E74" s="42"/>
      <c r="F74" s="40"/>
      <c r="G74" s="40"/>
      <c r="H74" s="40"/>
      <c r="I74" s="40"/>
      <c r="J74" s="42"/>
      <c r="K74" s="42"/>
      <c r="L74" s="42"/>
    </row>
    <row r="75" spans="1:12" x14ac:dyDescent="0.3">
      <c r="A75" s="43"/>
      <c r="B75" s="44"/>
      <c r="C75" s="45"/>
      <c r="D75" s="45"/>
      <c r="E75" s="45"/>
      <c r="F75" s="40"/>
      <c r="G75" s="40"/>
      <c r="H75" s="40"/>
      <c r="I75" s="40"/>
      <c r="J75" s="26"/>
      <c r="K75" s="26"/>
      <c r="L75" s="26"/>
    </row>
    <row r="76" spans="1:12" x14ac:dyDescent="0.3">
      <c r="A76" s="2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</row>
    <row r="77" spans="1:12" x14ac:dyDescent="0.3">
      <c r="A77" s="26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x14ac:dyDescent="0.3">
      <c r="A78" s="26"/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</row>
    <row r="79" spans="1:12" x14ac:dyDescent="0.3">
      <c r="A79" s="26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1:12" x14ac:dyDescent="0.3">
      <c r="A80" s="26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</row>
    <row r="81" spans="1:12" x14ac:dyDescent="0.3">
      <c r="A81" s="26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</row>
    <row r="82" spans="1:12" x14ac:dyDescent="0.3">
      <c r="A82" s="26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x14ac:dyDescent="0.3">
      <c r="A83" s="26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x14ac:dyDescent="0.3">
      <c r="A84" s="26"/>
      <c r="B84" s="50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x14ac:dyDescent="0.3">
      <c r="A85" s="6"/>
      <c r="B85" s="51"/>
      <c r="C85" s="52"/>
      <c r="D85" s="52"/>
      <c r="E85" s="52"/>
      <c r="F85" s="7"/>
      <c r="G85" s="7"/>
      <c r="H85" s="7"/>
      <c r="I85" s="7"/>
      <c r="J85" s="42"/>
      <c r="K85" s="42"/>
      <c r="L85" s="42"/>
    </row>
    <row r="86" spans="1:12" x14ac:dyDescent="0.3">
      <c r="A86" s="26"/>
      <c r="B86" s="48"/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1:12" x14ac:dyDescent="0.3">
      <c r="A87" s="26"/>
      <c r="B87" s="48"/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1:12" x14ac:dyDescent="0.3">
      <c r="A88" s="26"/>
      <c r="B88" s="48"/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1:12" x14ac:dyDescent="0.3">
      <c r="A89" s="26"/>
      <c r="B89" s="48"/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1:12" x14ac:dyDescent="0.3">
      <c r="A90" s="26"/>
      <c r="B90" s="48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2" x14ac:dyDescent="0.3">
      <c r="A91" s="26"/>
      <c r="B91" s="46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1:12" x14ac:dyDescent="0.3">
      <c r="A92" s="26"/>
      <c r="B92" s="48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1:12" x14ac:dyDescent="0.3">
      <c r="A93" s="26"/>
      <c r="B93" s="48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12" x14ac:dyDescent="0.3">
      <c r="A94" s="26"/>
      <c r="B94" s="48"/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1:12" x14ac:dyDescent="0.3">
      <c r="A95" s="26"/>
      <c r="B95" s="46"/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1:12" x14ac:dyDescent="0.3">
      <c r="A96" s="26"/>
      <c r="B96" s="27"/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1:25" x14ac:dyDescent="0.3">
      <c r="A97" s="338"/>
      <c r="B97" s="339"/>
      <c r="C97" s="339"/>
      <c r="D97" s="87"/>
      <c r="E97" s="87"/>
      <c r="F97" s="40"/>
      <c r="G97" s="40"/>
      <c r="H97" s="40"/>
      <c r="I97" s="340"/>
      <c r="J97" s="341"/>
      <c r="K97" s="148"/>
      <c r="L97" s="148"/>
    </row>
    <row r="98" spans="1:25" x14ac:dyDescent="0.3">
      <c r="A98" s="338"/>
      <c r="B98" s="339"/>
      <c r="C98" s="339"/>
      <c r="D98" s="87"/>
      <c r="E98" s="87"/>
      <c r="F98" s="40"/>
      <c r="G98" s="40"/>
      <c r="H98" s="40"/>
      <c r="I98" s="40"/>
      <c r="J98" s="40"/>
      <c r="K98" s="40"/>
      <c r="L98" s="40"/>
    </row>
    <row r="99" spans="1:25" x14ac:dyDescent="0.3">
      <c r="A99" s="26"/>
      <c r="B99" s="41"/>
      <c r="C99" s="42"/>
      <c r="D99" s="42"/>
      <c r="E99" s="42"/>
      <c r="F99" s="40"/>
      <c r="G99" s="40"/>
      <c r="H99" s="40"/>
      <c r="I99" s="40"/>
      <c r="J99" s="42"/>
      <c r="K99" s="42"/>
      <c r="L99" s="42"/>
    </row>
    <row r="100" spans="1:25" x14ac:dyDescent="0.3">
      <c r="A100" s="43"/>
      <c r="B100" s="44"/>
      <c r="C100" s="45"/>
      <c r="D100" s="45"/>
      <c r="E100" s="45"/>
      <c r="F100" s="40"/>
      <c r="G100" s="40"/>
      <c r="H100" s="40"/>
      <c r="I100" s="40"/>
      <c r="J100" s="26"/>
      <c r="K100" s="26"/>
      <c r="L100" s="26"/>
    </row>
    <row r="101" spans="1:25" x14ac:dyDescent="0.3">
      <c r="A101" s="26"/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1:25" x14ac:dyDescent="0.3">
      <c r="A102" s="26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</row>
    <row r="103" spans="1:25" x14ac:dyDescent="0.3">
      <c r="A103" s="26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9"/>
    </row>
    <row r="104" spans="1:25" x14ac:dyDescent="0.3">
      <c r="A104" s="26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25" x14ac:dyDescent="0.3">
      <c r="A105" s="26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</row>
    <row r="106" spans="1:25" x14ac:dyDescent="0.3">
      <c r="A106" s="26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</row>
    <row r="107" spans="1:25" x14ac:dyDescent="0.3">
      <c r="A107" s="26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</row>
    <row r="108" spans="1:25" x14ac:dyDescent="0.3">
      <c r="A108" s="26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  <row r="109" spans="1:25" x14ac:dyDescent="0.3">
      <c r="A109" s="26"/>
      <c r="B109" s="50"/>
      <c r="C109" s="49"/>
      <c r="D109" s="49"/>
      <c r="E109" s="49"/>
      <c r="F109" s="49"/>
      <c r="G109" s="49"/>
      <c r="H109" s="49"/>
      <c r="I109" s="49"/>
      <c r="J109" s="49"/>
      <c r="K109" s="49"/>
      <c r="L109" s="49"/>
    </row>
    <row r="110" spans="1:25" x14ac:dyDescent="0.3">
      <c r="A110" s="6"/>
      <c r="B110" s="51"/>
      <c r="C110" s="52"/>
      <c r="D110" s="52"/>
      <c r="E110" s="52"/>
      <c r="F110" s="7"/>
      <c r="G110" s="7"/>
      <c r="H110" s="7"/>
      <c r="I110" s="7"/>
      <c r="J110" s="42"/>
      <c r="K110" s="42"/>
      <c r="L110" s="42"/>
      <c r="M110" s="39"/>
      <c r="Y110" s="39"/>
    </row>
    <row r="111" spans="1:25" x14ac:dyDescent="0.3">
      <c r="A111" s="26"/>
      <c r="B111" s="48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36"/>
      <c r="Y111" s="36"/>
    </row>
    <row r="112" spans="1:25" x14ac:dyDescent="0.3">
      <c r="A112" s="26"/>
      <c r="B112" s="48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36"/>
      <c r="Y112" s="36"/>
    </row>
    <row r="113" spans="1:26" x14ac:dyDescent="0.3">
      <c r="A113" s="26"/>
      <c r="B113" s="48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36"/>
      <c r="N113" s="36"/>
      <c r="Y113" s="36"/>
      <c r="Z113" s="36"/>
    </row>
    <row r="114" spans="1:26" x14ac:dyDescent="0.3">
      <c r="A114" s="26"/>
      <c r="B114" s="48"/>
      <c r="C114" s="53"/>
      <c r="D114" s="53"/>
      <c r="E114" s="53"/>
      <c r="F114" s="53"/>
      <c r="G114" s="53"/>
      <c r="H114" s="53"/>
      <c r="I114" s="53"/>
      <c r="J114" s="53"/>
      <c r="K114" s="53"/>
      <c r="L114" s="53"/>
    </row>
    <row r="115" spans="1:26" x14ac:dyDescent="0.3">
      <c r="A115" s="26"/>
      <c r="B115" s="48"/>
      <c r="C115" s="53"/>
      <c r="D115" s="53"/>
      <c r="E115" s="53"/>
      <c r="F115" s="53"/>
      <c r="G115" s="53"/>
      <c r="H115" s="53"/>
      <c r="I115" s="53"/>
      <c r="J115" s="53"/>
      <c r="K115" s="53"/>
      <c r="L115" s="53"/>
    </row>
    <row r="116" spans="1:26" x14ac:dyDescent="0.3">
      <c r="A116" s="26"/>
      <c r="B116" s="46"/>
      <c r="C116" s="53"/>
      <c r="D116" s="53"/>
      <c r="E116" s="53"/>
      <c r="F116" s="53"/>
      <c r="G116" s="53"/>
      <c r="H116" s="53"/>
      <c r="I116" s="53"/>
      <c r="J116" s="53"/>
      <c r="K116" s="53"/>
      <c r="L116" s="53"/>
    </row>
    <row r="117" spans="1:26" x14ac:dyDescent="0.3">
      <c r="A117" s="26"/>
      <c r="B117" s="48"/>
      <c r="C117" s="53"/>
      <c r="D117" s="53"/>
      <c r="E117" s="53"/>
      <c r="F117" s="53"/>
      <c r="G117" s="53"/>
      <c r="H117" s="53"/>
      <c r="I117" s="53"/>
      <c r="J117" s="53"/>
      <c r="K117" s="53"/>
      <c r="L117" s="53"/>
    </row>
    <row r="118" spans="1:26" x14ac:dyDescent="0.3">
      <c r="A118" s="26"/>
      <c r="B118" s="48"/>
      <c r="C118" s="53"/>
      <c r="D118" s="53"/>
      <c r="E118" s="53"/>
      <c r="F118" s="53"/>
      <c r="G118" s="53"/>
      <c r="H118" s="53"/>
      <c r="I118" s="53"/>
      <c r="J118" s="53"/>
      <c r="K118" s="53"/>
      <c r="L118" s="53"/>
    </row>
    <row r="119" spans="1:26" x14ac:dyDescent="0.3">
      <c r="A119" s="26"/>
      <c r="B119" s="48"/>
      <c r="C119" s="53"/>
      <c r="D119" s="53"/>
      <c r="E119" s="53"/>
      <c r="F119" s="53"/>
      <c r="G119" s="53"/>
      <c r="H119" s="53"/>
      <c r="I119" s="53"/>
      <c r="J119" s="53"/>
      <c r="K119" s="53"/>
      <c r="L119" s="53"/>
    </row>
    <row r="120" spans="1:26" x14ac:dyDescent="0.3">
      <c r="A120" s="26"/>
      <c r="B120" s="46"/>
      <c r="C120" s="53"/>
      <c r="D120" s="53"/>
      <c r="E120" s="53"/>
      <c r="F120" s="53"/>
      <c r="G120" s="53"/>
      <c r="H120" s="53"/>
      <c r="I120" s="53"/>
      <c r="J120" s="53"/>
      <c r="K120" s="53"/>
      <c r="L120" s="53"/>
    </row>
    <row r="121" spans="1:26" x14ac:dyDescent="0.3">
      <c r="A121" s="26"/>
      <c r="B121" s="27"/>
      <c r="C121" s="53"/>
      <c r="D121" s="53"/>
      <c r="E121" s="53"/>
      <c r="F121" s="53"/>
      <c r="G121" s="53"/>
      <c r="H121" s="53"/>
      <c r="I121" s="53"/>
      <c r="J121" s="53"/>
      <c r="K121" s="53"/>
      <c r="L121" s="53"/>
    </row>
    <row r="122" spans="1:26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26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26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26" x14ac:dyDescent="0.3">
      <c r="A125" s="338"/>
      <c r="B125" s="339"/>
      <c r="C125" s="339"/>
      <c r="D125" s="87"/>
      <c r="E125" s="87"/>
      <c r="F125" s="40"/>
      <c r="G125" s="40"/>
      <c r="H125" s="40"/>
      <c r="I125" s="340"/>
      <c r="J125" s="341"/>
      <c r="K125" s="148"/>
      <c r="L125" s="148"/>
    </row>
    <row r="126" spans="1:26" x14ac:dyDescent="0.3">
      <c r="A126" s="338"/>
      <c r="B126" s="339"/>
      <c r="C126" s="339"/>
      <c r="D126" s="87"/>
      <c r="E126" s="87"/>
      <c r="F126" s="40"/>
      <c r="G126" s="40"/>
      <c r="H126" s="40"/>
      <c r="I126" s="40"/>
      <c r="J126" s="40"/>
      <c r="K126" s="40"/>
      <c r="L126" s="40"/>
    </row>
    <row r="127" spans="1:26" x14ac:dyDescent="0.3">
      <c r="A127" s="26"/>
      <c r="B127" s="41"/>
      <c r="C127" s="42"/>
      <c r="D127" s="42"/>
      <c r="E127" s="42"/>
      <c r="F127" s="40"/>
      <c r="G127" s="40"/>
      <c r="H127" s="40"/>
      <c r="I127" s="40"/>
      <c r="J127" s="42"/>
      <c r="K127" s="42"/>
      <c r="L127" s="42"/>
    </row>
    <row r="128" spans="1:26" x14ac:dyDescent="0.3">
      <c r="A128" s="43"/>
      <c r="B128" s="44"/>
      <c r="C128" s="45"/>
      <c r="D128" s="45"/>
      <c r="E128" s="45"/>
      <c r="F128" s="40"/>
      <c r="G128" s="40"/>
      <c r="H128" s="40"/>
      <c r="I128" s="40"/>
      <c r="J128" s="26"/>
      <c r="K128" s="26"/>
      <c r="L128" s="26"/>
    </row>
    <row r="129" spans="1:12" x14ac:dyDescent="0.3">
      <c r="A129" s="26"/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</row>
    <row r="130" spans="1:12" x14ac:dyDescent="0.3">
      <c r="A130" s="26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 spans="1:12" x14ac:dyDescent="0.3">
      <c r="A131" s="26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9"/>
    </row>
    <row r="132" spans="1:12" x14ac:dyDescent="0.3">
      <c r="A132" s="26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9"/>
    </row>
    <row r="133" spans="1:12" x14ac:dyDescent="0.3">
      <c r="A133" s="26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9"/>
    </row>
    <row r="134" spans="1:12" x14ac:dyDescent="0.3">
      <c r="A134" s="26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9"/>
    </row>
    <row r="135" spans="1:12" x14ac:dyDescent="0.3">
      <c r="A135" s="26"/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x14ac:dyDescent="0.3">
      <c r="A136" s="26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x14ac:dyDescent="0.3">
      <c r="A137" s="26"/>
      <c r="B137" s="50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x14ac:dyDescent="0.3">
      <c r="A138" s="6"/>
      <c r="B138" s="51"/>
      <c r="C138" s="52"/>
      <c r="D138" s="52"/>
      <c r="E138" s="52"/>
      <c r="F138" s="7"/>
      <c r="G138" s="7"/>
      <c r="H138" s="7"/>
      <c r="I138" s="7"/>
      <c r="J138" s="42"/>
      <c r="K138" s="42"/>
      <c r="L138" s="42"/>
    </row>
    <row r="139" spans="1:12" x14ac:dyDescent="0.3">
      <c r="A139" s="26"/>
      <c r="B139" s="48"/>
      <c r="C139" s="53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x14ac:dyDescent="0.3">
      <c r="A140" s="26"/>
      <c r="B140" s="48"/>
      <c r="C140" s="53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x14ac:dyDescent="0.3">
      <c r="A141" s="26"/>
      <c r="B141" s="48"/>
      <c r="C141" s="53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x14ac:dyDescent="0.3">
      <c r="A142" s="26"/>
      <c r="B142" s="48"/>
      <c r="C142" s="53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x14ac:dyDescent="0.3">
      <c r="A143" s="26"/>
      <c r="B143" s="48"/>
      <c r="C143" s="53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x14ac:dyDescent="0.3">
      <c r="A144" s="26"/>
      <c r="B144" s="46"/>
      <c r="C144" s="53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x14ac:dyDescent="0.3">
      <c r="A145" s="26"/>
      <c r="B145" s="48"/>
      <c r="C145" s="53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x14ac:dyDescent="0.3">
      <c r="A146" s="26"/>
      <c r="B146" s="48"/>
      <c r="C146" s="53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x14ac:dyDescent="0.3">
      <c r="A147" s="26"/>
      <c r="B147" s="48"/>
      <c r="C147" s="53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x14ac:dyDescent="0.3">
      <c r="A148" s="26"/>
      <c r="B148" s="46"/>
      <c r="C148" s="53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x14ac:dyDescent="0.3">
      <c r="A149" s="26"/>
      <c r="B149" s="27"/>
      <c r="C149" s="53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x14ac:dyDescent="0.3">
      <c r="A150" s="338"/>
      <c r="B150" s="339"/>
      <c r="C150" s="339"/>
      <c r="D150" s="87"/>
      <c r="E150" s="87"/>
      <c r="F150" s="40"/>
      <c r="G150" s="40"/>
      <c r="H150" s="40"/>
      <c r="I150" s="340"/>
      <c r="J150" s="341"/>
      <c r="K150" s="148"/>
      <c r="L150" s="148"/>
    </row>
    <row r="151" spans="1:12" x14ac:dyDescent="0.3">
      <c r="A151" s="338"/>
      <c r="B151" s="339"/>
      <c r="C151" s="339"/>
      <c r="D151" s="87"/>
      <c r="E151" s="87"/>
      <c r="F151" s="40"/>
      <c r="G151" s="40"/>
      <c r="H151" s="40"/>
      <c r="I151" s="40"/>
      <c r="J151" s="40"/>
      <c r="K151" s="40"/>
      <c r="L151" s="40"/>
    </row>
    <row r="152" spans="1:12" x14ac:dyDescent="0.3">
      <c r="A152" s="26"/>
      <c r="B152" s="41"/>
      <c r="C152" s="42"/>
      <c r="D152" s="42"/>
      <c r="E152" s="42"/>
      <c r="F152" s="40"/>
      <c r="G152" s="40"/>
      <c r="H152" s="40"/>
      <c r="I152" s="40"/>
      <c r="J152" s="42"/>
      <c r="K152" s="42"/>
      <c r="L152" s="42"/>
    </row>
    <row r="153" spans="1:12" x14ac:dyDescent="0.3">
      <c r="A153" s="43"/>
      <c r="B153" s="44"/>
      <c r="C153" s="45"/>
      <c r="D153" s="45"/>
      <c r="E153" s="45"/>
      <c r="F153" s="40"/>
      <c r="G153" s="40"/>
      <c r="H153" s="40"/>
      <c r="I153" s="40"/>
      <c r="J153" s="26"/>
      <c r="K153" s="26"/>
      <c r="L153" s="26"/>
    </row>
    <row r="154" spans="1:12" x14ac:dyDescent="0.3">
      <c r="A154" s="26"/>
      <c r="B154" s="46"/>
      <c r="C154" s="47"/>
      <c r="D154" s="47"/>
      <c r="E154" s="47"/>
      <c r="F154" s="47"/>
      <c r="G154" s="47"/>
      <c r="H154" s="47"/>
      <c r="I154" s="47"/>
      <c r="J154" s="47"/>
      <c r="K154" s="47"/>
      <c r="L154" s="47"/>
    </row>
    <row r="155" spans="1:12" x14ac:dyDescent="0.3">
      <c r="A155" s="26"/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x14ac:dyDescent="0.3">
      <c r="A156" s="26"/>
      <c r="B156" s="48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x14ac:dyDescent="0.3">
      <c r="A157" s="26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x14ac:dyDescent="0.3">
      <c r="A158" s="26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x14ac:dyDescent="0.3">
      <c r="A159" s="26"/>
      <c r="B159" s="48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x14ac:dyDescent="0.3">
      <c r="A160" s="26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x14ac:dyDescent="0.3">
      <c r="A161" s="26"/>
      <c r="B161" s="48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x14ac:dyDescent="0.3">
      <c r="A162" s="26"/>
      <c r="B162" s="50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x14ac:dyDescent="0.3">
      <c r="A163" s="6"/>
      <c r="B163" s="51"/>
      <c r="C163" s="52"/>
      <c r="D163" s="52"/>
      <c r="E163" s="52"/>
      <c r="F163" s="7"/>
      <c r="G163" s="7"/>
      <c r="H163" s="7"/>
      <c r="I163" s="7"/>
      <c r="J163" s="42"/>
      <c r="K163" s="42"/>
      <c r="L163" s="42"/>
    </row>
    <row r="164" spans="1:12" x14ac:dyDescent="0.3">
      <c r="A164" s="26"/>
      <c r="B164" s="48"/>
      <c r="C164" s="53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x14ac:dyDescent="0.3">
      <c r="A165" s="26"/>
      <c r="B165" s="48"/>
      <c r="C165" s="53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x14ac:dyDescent="0.3">
      <c r="A166" s="26"/>
      <c r="B166" s="48"/>
      <c r="C166" s="53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x14ac:dyDescent="0.3">
      <c r="A167" s="26"/>
      <c r="B167" s="48"/>
      <c r="C167" s="53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x14ac:dyDescent="0.3">
      <c r="A168" s="26"/>
      <c r="B168" s="48"/>
      <c r="C168" s="53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x14ac:dyDescent="0.3">
      <c r="A169" s="26"/>
      <c r="B169" s="46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x14ac:dyDescent="0.3">
      <c r="A170" s="26"/>
      <c r="B170" s="48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x14ac:dyDescent="0.3">
      <c r="A171" s="26"/>
      <c r="B171" s="48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x14ac:dyDescent="0.3">
      <c r="A172" s="26"/>
      <c r="B172" s="48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x14ac:dyDescent="0.3">
      <c r="A173" s="26"/>
      <c r="B173" s="46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x14ac:dyDescent="0.3">
      <c r="A174" s="26"/>
      <c r="B174" s="27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</sheetData>
  <mergeCells count="64">
    <mergeCell ref="AI5:AJ5"/>
    <mergeCell ref="AU5:AV5"/>
    <mergeCell ref="BG5:BH5"/>
    <mergeCell ref="AI26:AJ26"/>
    <mergeCell ref="BQ5:BR5"/>
    <mergeCell ref="BQ26:BR26"/>
    <mergeCell ref="AS26:AT26"/>
    <mergeCell ref="BE5:BF5"/>
    <mergeCell ref="BE26:BF26"/>
    <mergeCell ref="CC5:CD5"/>
    <mergeCell ref="CC26:CD26"/>
    <mergeCell ref="BK2:BO4"/>
    <mergeCell ref="BE2:BH4"/>
    <mergeCell ref="AS2:AV4"/>
    <mergeCell ref="CC2:CF4"/>
    <mergeCell ref="BQ2:BT4"/>
    <mergeCell ref="BU2:BV4"/>
    <mergeCell ref="BW2:CA4"/>
    <mergeCell ref="BS5:BT5"/>
    <mergeCell ref="BS26:BT26"/>
    <mergeCell ref="CE26:CF26"/>
    <mergeCell ref="CE5:CF5"/>
    <mergeCell ref="AU26:AV26"/>
    <mergeCell ref="BG26:BH26"/>
    <mergeCell ref="AS5:AT5"/>
    <mergeCell ref="CM3:CO4"/>
    <mergeCell ref="CG3:CL3"/>
    <mergeCell ref="CG4:CL4"/>
    <mergeCell ref="Y2:Z4"/>
    <mergeCell ref="AA2:AE4"/>
    <mergeCell ref="AK2:AL4"/>
    <mergeCell ref="AM2:AQ4"/>
    <mergeCell ref="AW2:AX4"/>
    <mergeCell ref="AY2:BC4"/>
    <mergeCell ref="BI2:BJ4"/>
    <mergeCell ref="AG2:AJ4"/>
    <mergeCell ref="M2:N4"/>
    <mergeCell ref="O2:S4"/>
    <mergeCell ref="I2:L4"/>
    <mergeCell ref="A151:C151"/>
    <mergeCell ref="A98:C98"/>
    <mergeCell ref="A125:C125"/>
    <mergeCell ref="I125:J125"/>
    <mergeCell ref="A126:C126"/>
    <mergeCell ref="A150:C150"/>
    <mergeCell ref="I150:J150"/>
    <mergeCell ref="I5:J5"/>
    <mergeCell ref="I26:J26"/>
    <mergeCell ref="K5:L5"/>
    <mergeCell ref="A2:B4"/>
    <mergeCell ref="C2:G4"/>
    <mergeCell ref="K26:L26"/>
    <mergeCell ref="A97:C97"/>
    <mergeCell ref="I97:J97"/>
    <mergeCell ref="A73:C73"/>
    <mergeCell ref="A72:C72"/>
    <mergeCell ref="I72:J72"/>
    <mergeCell ref="U2:X4"/>
    <mergeCell ref="AG5:AH5"/>
    <mergeCell ref="AG26:AH26"/>
    <mergeCell ref="U5:V5"/>
    <mergeCell ref="U26:V26"/>
    <mergeCell ref="W5:X5"/>
    <mergeCell ref="W26:X26"/>
  </mergeCells>
  <phoneticPr fontId="3" type="noConversion"/>
  <pageMargins left="0.6" right="0.7" top="0.35" bottom="0.33" header="0.3" footer="0.3"/>
  <pageSetup paperSize="9" scale="68" orientation="portrait" r:id="rId1"/>
  <colBreaks count="6" manualBreakCount="6">
    <brk id="12" max="47" man="1"/>
    <brk id="24" max="47" man="1"/>
    <brk id="36" max="47" man="1"/>
    <brk id="48" max="47" man="1"/>
    <brk id="60" max="47" man="1"/>
    <brk id="72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J26"/>
  <sheetViews>
    <sheetView view="pageBreakPreview" topLeftCell="A16" zoomScaleNormal="100" zoomScaleSheetLayoutView="100" workbookViewId="0">
      <selection activeCell="G16" sqref="G16:H16"/>
    </sheetView>
  </sheetViews>
  <sheetFormatPr defaultRowHeight="14.4" x14ac:dyDescent="0.3"/>
  <cols>
    <col min="1" max="1" width="6.44140625" customWidth="1"/>
    <col min="10" max="10" width="5.88671875" customWidth="1"/>
  </cols>
  <sheetData>
    <row r="1" spans="1:10" x14ac:dyDescent="0.3">
      <c r="A1" s="332" t="s">
        <v>429</v>
      </c>
      <c r="B1" s="332"/>
      <c r="C1" s="167"/>
      <c r="D1" s="344" t="s">
        <v>498</v>
      </c>
      <c r="E1" s="370"/>
      <c r="F1" s="370"/>
      <c r="G1" s="370"/>
      <c r="H1" s="342" t="s">
        <v>573</v>
      </c>
      <c r="I1" s="327"/>
      <c r="J1" s="327"/>
    </row>
    <row r="2" spans="1:10" x14ac:dyDescent="0.3">
      <c r="A2" s="332"/>
      <c r="B2" s="332"/>
      <c r="C2" s="150"/>
      <c r="D2" s="370"/>
      <c r="E2" s="370"/>
      <c r="F2" s="370"/>
      <c r="G2" s="370"/>
      <c r="H2" s="327"/>
      <c r="I2" s="327"/>
      <c r="J2" s="327"/>
    </row>
    <row r="3" spans="1:10" x14ac:dyDescent="0.3">
      <c r="A3" s="332"/>
      <c r="B3" s="332"/>
      <c r="C3" s="150"/>
      <c r="D3" s="370"/>
      <c r="E3" s="370"/>
      <c r="F3" s="370"/>
      <c r="G3" s="370"/>
      <c r="H3" s="331"/>
      <c r="I3" s="331"/>
      <c r="J3" s="331"/>
    </row>
    <row r="4" spans="1:10" ht="13.5" customHeight="1" x14ac:dyDescent="0.3">
      <c r="D4" s="80"/>
      <c r="E4" s="333"/>
      <c r="F4" s="333"/>
      <c r="I4" s="333" t="s">
        <v>30</v>
      </c>
      <c r="J4" s="333"/>
    </row>
    <row r="5" spans="1:10" ht="31.5" customHeight="1" x14ac:dyDescent="0.3">
      <c r="A5" s="118" t="s">
        <v>36</v>
      </c>
      <c r="B5" s="355" t="s">
        <v>37</v>
      </c>
      <c r="C5" s="356"/>
      <c r="D5" s="356"/>
      <c r="E5" s="357" t="s">
        <v>548</v>
      </c>
      <c r="F5" s="358"/>
      <c r="G5" s="357" t="s">
        <v>549</v>
      </c>
      <c r="H5" s="359"/>
      <c r="I5" s="355" t="s">
        <v>38</v>
      </c>
      <c r="J5" s="360"/>
    </row>
    <row r="6" spans="1:10" x14ac:dyDescent="0.3">
      <c r="A6" s="25" t="s">
        <v>9</v>
      </c>
      <c r="B6" s="364" t="s">
        <v>40</v>
      </c>
      <c r="C6" s="365"/>
      <c r="D6" s="365"/>
      <c r="E6" s="366">
        <v>0</v>
      </c>
      <c r="F6" s="367"/>
      <c r="G6" s="368">
        <v>0</v>
      </c>
      <c r="H6" s="369"/>
      <c r="I6" s="361"/>
      <c r="J6" s="371"/>
    </row>
    <row r="7" spans="1:10" ht="15" customHeight="1" x14ac:dyDescent="0.3">
      <c r="A7" s="124"/>
      <c r="B7" s="372" t="s">
        <v>160</v>
      </c>
      <c r="C7" s="373"/>
      <c r="D7" s="373"/>
      <c r="E7" s="374">
        <v>0</v>
      </c>
      <c r="F7" s="374"/>
      <c r="G7" s="368">
        <v>0</v>
      </c>
      <c r="H7" s="369"/>
      <c r="I7" s="361"/>
      <c r="J7" s="375"/>
    </row>
    <row r="8" spans="1:10" x14ac:dyDescent="0.3">
      <c r="A8" s="361"/>
      <c r="B8" s="362"/>
      <c r="C8" s="362"/>
      <c r="D8" s="362"/>
      <c r="E8" s="362"/>
      <c r="F8" s="362"/>
      <c r="G8" s="362"/>
      <c r="H8" s="362"/>
      <c r="I8" s="362"/>
      <c r="J8" s="363"/>
    </row>
    <row r="9" spans="1:10" x14ac:dyDescent="0.3">
      <c r="A9" s="25" t="s">
        <v>10</v>
      </c>
      <c r="B9" s="376" t="s">
        <v>159</v>
      </c>
      <c r="C9" s="377"/>
      <c r="D9" s="378"/>
      <c r="E9" s="379">
        <v>2000</v>
      </c>
      <c r="F9" s="380"/>
      <c r="G9" s="381">
        <v>0</v>
      </c>
      <c r="H9" s="369"/>
      <c r="I9" s="361"/>
      <c r="J9" s="371"/>
    </row>
    <row r="10" spans="1:10" x14ac:dyDescent="0.3">
      <c r="A10" s="361"/>
      <c r="B10" s="362"/>
      <c r="C10" s="362"/>
      <c r="D10" s="362"/>
      <c r="E10" s="362"/>
      <c r="F10" s="362"/>
      <c r="G10" s="362"/>
      <c r="H10" s="362"/>
      <c r="I10" s="362"/>
      <c r="J10" s="363"/>
    </row>
    <row r="11" spans="1:10" x14ac:dyDescent="0.3">
      <c r="A11" s="25" t="s">
        <v>11</v>
      </c>
      <c r="B11" s="376" t="s">
        <v>158</v>
      </c>
      <c r="C11" s="377"/>
      <c r="D11" s="378"/>
      <c r="E11" s="379">
        <v>7000</v>
      </c>
      <c r="F11" s="380"/>
      <c r="G11" s="381">
        <v>0</v>
      </c>
      <c r="H11" s="369"/>
      <c r="I11" s="361"/>
      <c r="J11" s="371"/>
    </row>
    <row r="12" spans="1:10" x14ac:dyDescent="0.3">
      <c r="A12" s="361"/>
      <c r="B12" s="362"/>
      <c r="C12" s="362"/>
      <c r="D12" s="362"/>
      <c r="E12" s="362"/>
      <c r="F12" s="362"/>
      <c r="G12" s="362"/>
      <c r="H12" s="362"/>
      <c r="I12" s="362"/>
      <c r="J12" s="363"/>
    </row>
    <row r="13" spans="1:10" x14ac:dyDescent="0.3">
      <c r="A13" s="25" t="s">
        <v>12</v>
      </c>
      <c r="B13" s="383" t="s">
        <v>41</v>
      </c>
      <c r="C13" s="383"/>
      <c r="D13" s="383"/>
      <c r="E13" s="374">
        <v>10000</v>
      </c>
      <c r="F13" s="374"/>
      <c r="G13" s="381">
        <v>2074</v>
      </c>
      <c r="H13" s="369"/>
      <c r="I13" s="361"/>
      <c r="J13" s="375"/>
    </row>
    <row r="14" spans="1:10" x14ac:dyDescent="0.3">
      <c r="A14" s="382"/>
      <c r="B14" s="375"/>
      <c r="C14" s="375"/>
      <c r="D14" s="375"/>
      <c r="E14" s="375"/>
      <c r="F14" s="375"/>
      <c r="G14" s="375"/>
      <c r="H14" s="375"/>
      <c r="I14" s="375"/>
      <c r="J14" s="371"/>
    </row>
    <row r="15" spans="1:10" x14ac:dyDescent="0.3">
      <c r="A15" s="25" t="s">
        <v>13</v>
      </c>
      <c r="B15" s="383" t="s">
        <v>166</v>
      </c>
      <c r="C15" s="383"/>
      <c r="D15" s="383"/>
      <c r="E15" s="374">
        <f>SUM(E16:F22)</f>
        <v>85825</v>
      </c>
      <c r="F15" s="374"/>
      <c r="G15" s="374">
        <f>SUM(G16:H19)</f>
        <v>92568</v>
      </c>
      <c r="H15" s="374"/>
      <c r="I15" s="362"/>
      <c r="J15" s="371"/>
    </row>
    <row r="16" spans="1:10" x14ac:dyDescent="0.3">
      <c r="A16" s="107"/>
      <c r="B16" s="389" t="s">
        <v>554</v>
      </c>
      <c r="C16" s="389"/>
      <c r="D16" s="389"/>
      <c r="E16" s="395">
        <v>40000</v>
      </c>
      <c r="F16" s="395"/>
      <c r="G16" s="390">
        <f>80816-2074</f>
        <v>78742</v>
      </c>
      <c r="H16" s="391"/>
      <c r="I16" s="277"/>
      <c r="J16" s="278"/>
    </row>
    <row r="17" spans="1:10" x14ac:dyDescent="0.3">
      <c r="A17" s="137"/>
      <c r="B17" s="389" t="s">
        <v>555</v>
      </c>
      <c r="C17" s="389"/>
      <c r="D17" s="389"/>
      <c r="E17" s="395">
        <v>17000</v>
      </c>
      <c r="F17" s="395"/>
      <c r="G17" s="390">
        <v>2241</v>
      </c>
      <c r="H17" s="391"/>
      <c r="I17" s="277"/>
      <c r="J17" s="278"/>
    </row>
    <row r="18" spans="1:10" x14ac:dyDescent="0.3">
      <c r="A18" s="137"/>
      <c r="B18" s="389" t="s">
        <v>556</v>
      </c>
      <c r="C18" s="389"/>
      <c r="D18" s="389"/>
      <c r="E18" s="390">
        <v>14000</v>
      </c>
      <c r="F18" s="391"/>
      <c r="G18" s="390">
        <v>11585</v>
      </c>
      <c r="H18" s="391"/>
      <c r="I18" s="277"/>
      <c r="J18" s="278"/>
    </row>
    <row r="19" spans="1:10" x14ac:dyDescent="0.3">
      <c r="A19" s="137"/>
      <c r="B19" s="389" t="s">
        <v>557</v>
      </c>
      <c r="C19" s="389"/>
      <c r="D19" s="389"/>
      <c r="E19" s="390">
        <v>1500</v>
      </c>
      <c r="F19" s="391"/>
      <c r="G19" s="390">
        <v>0</v>
      </c>
      <c r="H19" s="391"/>
      <c r="I19" s="277"/>
      <c r="J19" s="278"/>
    </row>
    <row r="20" spans="1:10" x14ac:dyDescent="0.3">
      <c r="A20" s="312"/>
      <c r="B20" s="389" t="s">
        <v>161</v>
      </c>
      <c r="C20" s="389"/>
      <c r="D20" s="389"/>
      <c r="E20" s="390">
        <v>2000</v>
      </c>
      <c r="F20" s="391"/>
      <c r="G20" s="390">
        <v>2000</v>
      </c>
      <c r="H20" s="391"/>
      <c r="I20" s="304"/>
      <c r="J20" s="305"/>
    </row>
    <row r="21" spans="1:10" x14ac:dyDescent="0.3">
      <c r="A21" s="312"/>
      <c r="B21" s="392" t="s">
        <v>162</v>
      </c>
      <c r="C21" s="393"/>
      <c r="D21" s="394"/>
      <c r="E21" s="390">
        <v>5000</v>
      </c>
      <c r="F21" s="391"/>
      <c r="G21" s="390">
        <v>0</v>
      </c>
      <c r="H21" s="391"/>
      <c r="I21" s="304"/>
      <c r="J21" s="305"/>
    </row>
    <row r="22" spans="1:10" x14ac:dyDescent="0.3">
      <c r="A22" s="312"/>
      <c r="B22" s="392" t="s">
        <v>558</v>
      </c>
      <c r="C22" s="393"/>
      <c r="D22" s="394"/>
      <c r="E22" s="390">
        <v>6325</v>
      </c>
      <c r="F22" s="391"/>
      <c r="G22" s="390">
        <v>2000</v>
      </c>
      <c r="H22" s="391"/>
      <c r="I22" s="304"/>
      <c r="J22" s="305"/>
    </row>
    <row r="23" spans="1:10" x14ac:dyDescent="0.3">
      <c r="A23" s="1"/>
      <c r="B23" s="384" t="s">
        <v>42</v>
      </c>
      <c r="C23" s="385"/>
      <c r="D23" s="386"/>
      <c r="E23" s="387">
        <f>+E6+E13+E15+E9+E11</f>
        <v>104825</v>
      </c>
      <c r="F23" s="388"/>
      <c r="G23" s="387">
        <f>+G6+G13+G15+G9+G11</f>
        <v>94642</v>
      </c>
      <c r="H23" s="388"/>
      <c r="I23" s="276"/>
      <c r="J23" s="283"/>
    </row>
    <row r="26" spans="1:10" x14ac:dyDescent="0.3">
      <c r="H26" s="13"/>
    </row>
  </sheetData>
  <mergeCells count="61">
    <mergeCell ref="I13:J13"/>
    <mergeCell ref="B17:D17"/>
    <mergeCell ref="E17:F17"/>
    <mergeCell ref="G17:H17"/>
    <mergeCell ref="B16:D16"/>
    <mergeCell ref="E16:F16"/>
    <mergeCell ref="G16:H16"/>
    <mergeCell ref="E22:F22"/>
    <mergeCell ref="G21:H21"/>
    <mergeCell ref="G22:H22"/>
    <mergeCell ref="E20:F20"/>
    <mergeCell ref="G20:H20"/>
    <mergeCell ref="E21:F21"/>
    <mergeCell ref="A12:J12"/>
    <mergeCell ref="B13:D13"/>
    <mergeCell ref="E13:F13"/>
    <mergeCell ref="G13:H13"/>
    <mergeCell ref="B23:D23"/>
    <mergeCell ref="E23:F23"/>
    <mergeCell ref="G23:H23"/>
    <mergeCell ref="B18:D18"/>
    <mergeCell ref="E18:F18"/>
    <mergeCell ref="G18:H18"/>
    <mergeCell ref="B19:D19"/>
    <mergeCell ref="E19:F19"/>
    <mergeCell ref="G19:H19"/>
    <mergeCell ref="B20:D20"/>
    <mergeCell ref="B21:D21"/>
    <mergeCell ref="B22:D22"/>
    <mergeCell ref="A14:J14"/>
    <mergeCell ref="B15:D15"/>
    <mergeCell ref="E15:F15"/>
    <mergeCell ref="G15:H15"/>
    <mergeCell ref="I15:J15"/>
    <mergeCell ref="G9:H9"/>
    <mergeCell ref="I9:J9"/>
    <mergeCell ref="B11:D11"/>
    <mergeCell ref="E11:F11"/>
    <mergeCell ref="G11:H11"/>
    <mergeCell ref="I11:J11"/>
    <mergeCell ref="A1:B3"/>
    <mergeCell ref="D1:G3"/>
    <mergeCell ref="H1:J3"/>
    <mergeCell ref="E4:F4"/>
    <mergeCell ref="I4:J4"/>
    <mergeCell ref="B5:D5"/>
    <mergeCell ref="E5:F5"/>
    <mergeCell ref="G5:H5"/>
    <mergeCell ref="I5:J5"/>
    <mergeCell ref="A10:J10"/>
    <mergeCell ref="B6:D6"/>
    <mergeCell ref="E6:F6"/>
    <mergeCell ref="G6:H6"/>
    <mergeCell ref="I6:J6"/>
    <mergeCell ref="B7:D7"/>
    <mergeCell ref="E7:F7"/>
    <mergeCell ref="G7:H7"/>
    <mergeCell ref="I7:J7"/>
    <mergeCell ref="A8:J8"/>
    <mergeCell ref="B9:D9"/>
    <mergeCell ref="E9:F9"/>
  </mergeCells>
  <phoneticPr fontId="22" type="noConversion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G13"/>
  <sheetViews>
    <sheetView view="pageBreakPreview" zoomScale="110" zoomScaleNormal="100" zoomScaleSheetLayoutView="110" workbookViewId="0">
      <selection activeCell="F8" sqref="F8"/>
    </sheetView>
  </sheetViews>
  <sheetFormatPr defaultRowHeight="14.4" x14ac:dyDescent="0.3"/>
  <cols>
    <col min="1" max="1" width="12.6640625" customWidth="1"/>
    <col min="2" max="2" width="42" customWidth="1"/>
    <col min="3" max="3" width="10.88671875" customWidth="1"/>
    <col min="5" max="5" width="5.33203125" customWidth="1"/>
    <col min="6" max="6" width="13" customWidth="1"/>
    <col min="7" max="7" width="11.5546875" customWidth="1"/>
  </cols>
  <sheetData>
    <row r="1" spans="1:7" ht="23.25" customHeight="1" x14ac:dyDescent="0.3">
      <c r="A1" s="5"/>
      <c r="B1" s="5"/>
      <c r="C1" s="5"/>
      <c r="D1" s="5"/>
      <c r="E1" s="5"/>
      <c r="F1" s="5"/>
      <c r="G1" s="5"/>
    </row>
    <row r="2" spans="1:7" x14ac:dyDescent="0.3">
      <c r="A2" s="326" t="s">
        <v>429</v>
      </c>
      <c r="B2" s="324" t="s">
        <v>499</v>
      </c>
      <c r="C2" s="403"/>
      <c r="D2" s="5"/>
      <c r="E2" s="326" t="s">
        <v>574</v>
      </c>
      <c r="F2" s="326"/>
      <c r="G2" s="327"/>
    </row>
    <row r="3" spans="1:7" x14ac:dyDescent="0.3">
      <c r="A3" s="332"/>
      <c r="B3" s="404"/>
      <c r="C3" s="403"/>
      <c r="D3" s="177"/>
      <c r="E3" s="327"/>
      <c r="F3" s="327"/>
      <c r="G3" s="327"/>
    </row>
    <row r="4" spans="1:7" x14ac:dyDescent="0.3">
      <c r="A4" s="332"/>
      <c r="B4" s="404"/>
      <c r="C4" s="403"/>
      <c r="D4" s="5"/>
      <c r="E4" s="327"/>
      <c r="F4" s="327"/>
      <c r="G4" s="327"/>
    </row>
    <row r="5" spans="1:7" x14ac:dyDescent="0.3">
      <c r="A5" s="5"/>
      <c r="B5" s="5"/>
      <c r="C5" s="5"/>
      <c r="D5" s="400"/>
      <c r="E5" s="400"/>
      <c r="F5" s="26"/>
      <c r="G5" s="43" t="s">
        <v>30</v>
      </c>
    </row>
    <row r="6" spans="1:7" ht="51" customHeight="1" x14ac:dyDescent="0.3">
      <c r="A6" s="15" t="s">
        <v>28</v>
      </c>
      <c r="B6" s="15" t="s">
        <v>29</v>
      </c>
      <c r="C6" s="16" t="s">
        <v>500</v>
      </c>
      <c r="D6" s="401" t="s">
        <v>501</v>
      </c>
      <c r="E6" s="401"/>
      <c r="F6" s="16" t="s">
        <v>502</v>
      </c>
      <c r="G6" s="15" t="s">
        <v>38</v>
      </c>
    </row>
    <row r="7" spans="1:7" ht="15.9" customHeight="1" x14ac:dyDescent="0.3">
      <c r="A7" s="34" t="s">
        <v>45</v>
      </c>
      <c r="B7" s="124" t="s">
        <v>604</v>
      </c>
      <c r="C7" s="253">
        <v>17000</v>
      </c>
      <c r="D7" s="399">
        <f>17485-79</f>
        <v>17406</v>
      </c>
      <c r="E7" s="402"/>
      <c r="F7" s="293">
        <f>13287-78</f>
        <v>13209</v>
      </c>
      <c r="G7" s="178"/>
    </row>
    <row r="8" spans="1:7" ht="15.9" customHeight="1" x14ac:dyDescent="0.3">
      <c r="A8" s="34" t="s">
        <v>50</v>
      </c>
      <c r="B8" s="124" t="s">
        <v>603</v>
      </c>
      <c r="C8" s="253">
        <v>0</v>
      </c>
      <c r="D8" s="396">
        <v>713</v>
      </c>
      <c r="E8" s="398"/>
      <c r="F8" s="295">
        <v>713</v>
      </c>
      <c r="G8" s="178"/>
    </row>
    <row r="9" spans="1:7" ht="15.9" customHeight="1" x14ac:dyDescent="0.3">
      <c r="A9" s="34" t="s">
        <v>44</v>
      </c>
      <c r="B9" s="124" t="s">
        <v>170</v>
      </c>
      <c r="C9" s="253">
        <v>0</v>
      </c>
      <c r="D9" s="396">
        <v>79</v>
      </c>
      <c r="E9" s="397"/>
      <c r="F9" s="295">
        <v>79</v>
      </c>
      <c r="G9" s="178"/>
    </row>
    <row r="10" spans="1:7" ht="15.9" customHeight="1" x14ac:dyDescent="0.3">
      <c r="A10" s="34"/>
      <c r="B10" s="68" t="s">
        <v>0</v>
      </c>
      <c r="C10" s="253">
        <f>SUM(C7:C9)</f>
        <v>17000</v>
      </c>
      <c r="D10" s="399">
        <f>SUM(D7:E9)</f>
        <v>18198</v>
      </c>
      <c r="E10" s="397"/>
      <c r="F10" s="294">
        <f>SUM(F7:F9)</f>
        <v>14001</v>
      </c>
      <c r="G10" s="178"/>
    </row>
    <row r="11" spans="1:7" x14ac:dyDescent="0.3">
      <c r="F11" s="320"/>
    </row>
    <row r="12" spans="1:7" x14ac:dyDescent="0.3">
      <c r="D12" s="13"/>
      <c r="F12" s="13"/>
    </row>
    <row r="13" spans="1:7" x14ac:dyDescent="0.3">
      <c r="D13" s="13"/>
    </row>
  </sheetData>
  <mergeCells count="9">
    <mergeCell ref="D9:E9"/>
    <mergeCell ref="D8:E8"/>
    <mergeCell ref="D10:E10"/>
    <mergeCell ref="A2:A4"/>
    <mergeCell ref="E2:G4"/>
    <mergeCell ref="D5:E5"/>
    <mergeCell ref="D6:E6"/>
    <mergeCell ref="D7:E7"/>
    <mergeCell ref="B2:C4"/>
  </mergeCells>
  <phoneticPr fontId="22" type="noConversion"/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N32"/>
  <sheetViews>
    <sheetView view="pageBreakPreview" topLeftCell="A4" zoomScaleNormal="100" zoomScaleSheetLayoutView="100" workbookViewId="0">
      <selection activeCell="I14" sqref="I14"/>
    </sheetView>
  </sheetViews>
  <sheetFormatPr defaultRowHeight="14.4" x14ac:dyDescent="0.3"/>
  <cols>
    <col min="1" max="1" width="8" customWidth="1"/>
    <col min="2" max="2" width="33.109375" customWidth="1"/>
  </cols>
  <sheetData>
    <row r="1" spans="1:14" x14ac:dyDescent="0.3">
      <c r="A1" s="10"/>
      <c r="B1" s="405" t="s">
        <v>429</v>
      </c>
      <c r="C1" s="324" t="s">
        <v>503</v>
      </c>
      <c r="D1" s="407"/>
      <c r="E1" s="407"/>
      <c r="F1" s="407"/>
      <c r="G1" s="407"/>
      <c r="H1" s="407"/>
      <c r="I1" s="407"/>
      <c r="J1" s="146"/>
      <c r="K1" s="146"/>
      <c r="L1" s="326" t="s">
        <v>575</v>
      </c>
      <c r="M1" s="326"/>
      <c r="N1" s="2"/>
    </row>
    <row r="2" spans="1:14" x14ac:dyDescent="0.3">
      <c r="A2" s="10"/>
      <c r="B2" s="406"/>
      <c r="C2" s="407"/>
      <c r="D2" s="407"/>
      <c r="E2" s="407"/>
      <c r="F2" s="407"/>
      <c r="G2" s="407"/>
      <c r="H2" s="407"/>
      <c r="I2" s="407"/>
      <c r="J2" s="146"/>
      <c r="K2" s="146"/>
      <c r="L2" s="326"/>
      <c r="M2" s="326"/>
      <c r="N2" s="2"/>
    </row>
    <row r="3" spans="1:14" x14ac:dyDescent="0.3">
      <c r="A3" s="150"/>
      <c r="B3" s="150"/>
      <c r="C3" s="150"/>
      <c r="D3" s="150"/>
      <c r="E3" s="150"/>
      <c r="F3" s="146"/>
      <c r="G3" s="146"/>
      <c r="H3" s="146"/>
      <c r="I3" s="146"/>
      <c r="J3" s="146"/>
      <c r="K3" s="146"/>
      <c r="L3" s="146"/>
      <c r="M3" s="11"/>
      <c r="N3" s="11"/>
    </row>
    <row r="4" spans="1:14" x14ac:dyDescent="0.3">
      <c r="A4" s="4"/>
      <c r="B4" s="4"/>
      <c r="C4" s="4"/>
      <c r="D4" s="4"/>
      <c r="E4" s="4"/>
      <c r="F4" s="10"/>
      <c r="G4" s="10"/>
      <c r="H4" s="10"/>
      <c r="I4" s="10"/>
      <c r="J4" s="10"/>
      <c r="K4" s="10"/>
      <c r="L4" s="11"/>
      <c r="M4" s="11"/>
      <c r="N4" s="11"/>
    </row>
    <row r="5" spans="1:14" x14ac:dyDescent="0.3">
      <c r="A5" s="10"/>
      <c r="B5" s="10"/>
      <c r="C5" s="11"/>
      <c r="D5" s="11"/>
      <c r="E5" s="11"/>
      <c r="F5" s="10"/>
      <c r="G5" s="10"/>
      <c r="H5" s="10"/>
      <c r="I5" s="9"/>
      <c r="J5" s="9"/>
      <c r="K5" s="9"/>
      <c r="L5" s="11"/>
      <c r="M5" s="11"/>
      <c r="N5" s="11"/>
    </row>
    <row r="6" spans="1:14" ht="72.599999999999994" x14ac:dyDescent="0.3">
      <c r="A6" s="127" t="s">
        <v>28</v>
      </c>
      <c r="B6" s="127" t="s">
        <v>29</v>
      </c>
      <c r="C6" s="271" t="s">
        <v>504</v>
      </c>
      <c r="D6" s="271" t="s">
        <v>505</v>
      </c>
      <c r="E6" s="271" t="s">
        <v>506</v>
      </c>
    </row>
    <row r="7" spans="1:14" x14ac:dyDescent="0.3">
      <c r="A7" s="123" t="s">
        <v>9</v>
      </c>
      <c r="B7" s="133" t="s">
        <v>51</v>
      </c>
      <c r="C7" s="126">
        <v>8</v>
      </c>
      <c r="D7" s="126">
        <v>8</v>
      </c>
      <c r="E7" s="126">
        <v>8</v>
      </c>
    </row>
    <row r="8" spans="1:14" x14ac:dyDescent="0.3">
      <c r="A8" s="123"/>
      <c r="B8" s="129" t="s">
        <v>59</v>
      </c>
      <c r="C8" s="141">
        <v>1</v>
      </c>
      <c r="D8" s="141">
        <v>1</v>
      </c>
      <c r="E8" s="141">
        <v>1</v>
      </c>
    </row>
    <row r="9" spans="1:14" x14ac:dyDescent="0.3">
      <c r="A9" s="123"/>
      <c r="B9" s="129" t="s">
        <v>58</v>
      </c>
      <c r="C9" s="141">
        <v>7</v>
      </c>
      <c r="D9" s="141">
        <v>7</v>
      </c>
      <c r="E9" s="141">
        <v>6</v>
      </c>
    </row>
    <row r="10" spans="1:14" x14ac:dyDescent="0.3">
      <c r="A10" s="123"/>
      <c r="B10" s="129" t="s">
        <v>57</v>
      </c>
      <c r="C10" s="314">
        <v>0.5</v>
      </c>
      <c r="D10" s="314">
        <v>0.5</v>
      </c>
      <c r="E10" s="314">
        <v>0.5</v>
      </c>
    </row>
    <row r="11" spans="1:14" x14ac:dyDescent="0.3">
      <c r="A11" s="123"/>
      <c r="B11" s="135" t="s">
        <v>156</v>
      </c>
      <c r="C11" s="136">
        <v>15</v>
      </c>
      <c r="D11" s="136">
        <v>15</v>
      </c>
      <c r="E11" s="136">
        <v>3</v>
      </c>
    </row>
    <row r="12" spans="1:14" x14ac:dyDescent="0.3">
      <c r="A12" s="128" t="s">
        <v>10</v>
      </c>
      <c r="B12" s="133" t="s">
        <v>1</v>
      </c>
      <c r="C12" s="126">
        <v>60</v>
      </c>
      <c r="D12" s="126">
        <v>60</v>
      </c>
      <c r="E12" s="126">
        <v>52</v>
      </c>
    </row>
    <row r="13" spans="1:14" x14ac:dyDescent="0.3">
      <c r="A13" s="130"/>
      <c r="B13" s="124" t="s">
        <v>2</v>
      </c>
      <c r="C13" s="141">
        <v>48</v>
      </c>
      <c r="D13" s="141">
        <v>48</v>
      </c>
      <c r="E13" s="141">
        <v>43</v>
      </c>
    </row>
    <row r="14" spans="1:14" x14ac:dyDescent="0.3">
      <c r="A14" s="123"/>
      <c r="B14" s="124" t="s">
        <v>426</v>
      </c>
      <c r="C14" s="141">
        <v>10</v>
      </c>
      <c r="D14" s="141">
        <v>10</v>
      </c>
      <c r="E14" s="141">
        <v>7</v>
      </c>
    </row>
    <row r="15" spans="1:14" x14ac:dyDescent="0.3">
      <c r="A15" s="123"/>
      <c r="B15" s="124" t="s">
        <v>427</v>
      </c>
      <c r="C15" s="141">
        <v>2</v>
      </c>
      <c r="D15" s="141">
        <v>2</v>
      </c>
      <c r="E15" s="141">
        <v>2</v>
      </c>
    </row>
    <row r="16" spans="1:14" x14ac:dyDescent="0.3">
      <c r="A16" s="123"/>
      <c r="B16" s="321" t="s">
        <v>605</v>
      </c>
      <c r="C16" s="136">
        <v>3</v>
      </c>
      <c r="D16" s="136">
        <v>3</v>
      </c>
      <c r="E16" s="136">
        <v>3</v>
      </c>
    </row>
    <row r="17" spans="1:5" x14ac:dyDescent="0.3">
      <c r="A17" s="128" t="s">
        <v>11</v>
      </c>
      <c r="B17" s="133" t="s">
        <v>52</v>
      </c>
      <c r="C17" s="126">
        <v>15</v>
      </c>
      <c r="D17" s="126">
        <v>15</v>
      </c>
      <c r="E17" s="126">
        <v>13</v>
      </c>
    </row>
    <row r="18" spans="1:5" x14ac:dyDescent="0.3">
      <c r="A18" s="128" t="s">
        <v>12</v>
      </c>
      <c r="B18" s="133" t="s">
        <v>448</v>
      </c>
      <c r="C18" s="134">
        <v>42.5</v>
      </c>
      <c r="D18" s="134">
        <v>42.5</v>
      </c>
      <c r="E18" s="126">
        <v>40</v>
      </c>
    </row>
    <row r="19" spans="1:5" x14ac:dyDescent="0.3">
      <c r="A19" s="128"/>
      <c r="B19" s="321" t="s">
        <v>605</v>
      </c>
      <c r="C19" s="141">
        <v>2</v>
      </c>
      <c r="D19" s="141">
        <v>2</v>
      </c>
      <c r="E19" s="141">
        <v>2</v>
      </c>
    </row>
    <row r="20" spans="1:5" x14ac:dyDescent="0.3">
      <c r="A20" s="128" t="s">
        <v>13</v>
      </c>
      <c r="B20" s="133" t="s">
        <v>53</v>
      </c>
      <c r="C20" s="126">
        <v>36</v>
      </c>
      <c r="D20" s="126">
        <v>36</v>
      </c>
      <c r="E20" s="126">
        <v>31</v>
      </c>
    </row>
    <row r="21" spans="1:5" x14ac:dyDescent="0.3">
      <c r="A21" s="128"/>
      <c r="B21" s="321" t="s">
        <v>605</v>
      </c>
      <c r="C21" s="141">
        <v>2</v>
      </c>
      <c r="D21" s="141">
        <v>1</v>
      </c>
      <c r="E21" s="141">
        <v>1</v>
      </c>
    </row>
    <row r="22" spans="1:5" x14ac:dyDescent="0.3">
      <c r="A22" s="128" t="s">
        <v>14</v>
      </c>
      <c r="B22" s="133" t="s">
        <v>154</v>
      </c>
      <c r="C22" s="126">
        <v>4</v>
      </c>
      <c r="D22" s="126">
        <v>4</v>
      </c>
      <c r="E22" s="126">
        <v>4</v>
      </c>
    </row>
    <row r="23" spans="1:5" x14ac:dyDescent="0.3">
      <c r="A23" s="128" t="s">
        <v>15</v>
      </c>
      <c r="B23" s="133" t="s">
        <v>54</v>
      </c>
      <c r="C23" s="126">
        <v>8</v>
      </c>
      <c r="D23" s="126">
        <v>8</v>
      </c>
      <c r="E23" s="126">
        <v>6</v>
      </c>
    </row>
    <row r="24" spans="1:5" x14ac:dyDescent="0.3">
      <c r="A24" s="128">
        <v>8</v>
      </c>
      <c r="B24" s="133" t="s">
        <v>157</v>
      </c>
      <c r="C24" s="126">
        <v>13</v>
      </c>
      <c r="D24" s="126">
        <v>13</v>
      </c>
      <c r="E24" s="126">
        <v>13</v>
      </c>
    </row>
    <row r="25" spans="1:5" x14ac:dyDescent="0.3">
      <c r="A25" s="123"/>
      <c r="B25" s="124"/>
      <c r="C25" s="141"/>
      <c r="D25" s="141"/>
      <c r="E25" s="141"/>
    </row>
    <row r="26" spans="1:5" x14ac:dyDescent="0.3">
      <c r="A26" s="131"/>
      <c r="B26" s="125" t="s">
        <v>0</v>
      </c>
      <c r="C26" s="315">
        <f>+C7+C12+C17+C18+C20+C22+C23</f>
        <v>173.5</v>
      </c>
      <c r="D26" s="315">
        <f>+D7+D12+D17+D18+D20+D22+D23</f>
        <v>173.5</v>
      </c>
      <c r="E26" s="315">
        <f>+E7+E12+E17+E18+E20+E22+E23</f>
        <v>154</v>
      </c>
    </row>
    <row r="27" spans="1:5" x14ac:dyDescent="0.3">
      <c r="A27" s="131"/>
      <c r="B27" s="132" t="s">
        <v>155</v>
      </c>
      <c r="C27" s="132"/>
      <c r="D27" s="132"/>
      <c r="E27" s="132"/>
    </row>
    <row r="28" spans="1:5" x14ac:dyDescent="0.3">
      <c r="A28" s="131"/>
      <c r="B28" s="131"/>
      <c r="C28" s="131"/>
      <c r="D28" s="131"/>
      <c r="E28" s="131"/>
    </row>
    <row r="29" spans="1:5" x14ac:dyDescent="0.3">
      <c r="A29" s="131"/>
      <c r="B29" s="131"/>
      <c r="C29" s="131"/>
      <c r="D29" s="131"/>
      <c r="E29" s="131"/>
    </row>
    <row r="30" spans="1:5" x14ac:dyDescent="0.3">
      <c r="A30" s="131"/>
      <c r="B30" s="131"/>
      <c r="C30" s="131"/>
      <c r="D30" s="131"/>
      <c r="E30" s="131"/>
    </row>
    <row r="31" spans="1:5" x14ac:dyDescent="0.3">
      <c r="A31" s="131"/>
      <c r="B31" s="131"/>
      <c r="C31" s="131"/>
      <c r="D31" s="131"/>
      <c r="E31" s="131"/>
    </row>
    <row r="32" spans="1:5" x14ac:dyDescent="0.3">
      <c r="A32" s="131"/>
      <c r="B32" s="131"/>
      <c r="C32" s="131"/>
      <c r="D32" s="131"/>
      <c r="E32" s="131"/>
    </row>
  </sheetData>
  <mergeCells count="3">
    <mergeCell ref="B1:B2"/>
    <mergeCell ref="C1:I2"/>
    <mergeCell ref="L1:M2"/>
  </mergeCells>
  <phoneticPr fontId="22" type="noConversion"/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L19"/>
  <sheetViews>
    <sheetView view="pageBreakPreview" topLeftCell="A2" zoomScale="115" zoomScaleNormal="100" zoomScaleSheetLayoutView="115" workbookViewId="0">
      <selection activeCell="D19" sqref="D19:L19"/>
    </sheetView>
  </sheetViews>
  <sheetFormatPr defaultRowHeight="14.4" x14ac:dyDescent="0.3"/>
  <cols>
    <col min="1" max="1" width="7.44140625" customWidth="1"/>
    <col min="2" max="2" width="31.44140625" customWidth="1"/>
    <col min="3" max="3" width="10.109375" customWidth="1"/>
    <col min="4" max="4" width="9.33203125" customWidth="1"/>
    <col min="5" max="5" width="10" customWidth="1"/>
    <col min="6" max="6" width="9.109375" customWidth="1"/>
    <col min="7" max="7" width="9" customWidth="1"/>
    <col min="8" max="8" width="10" customWidth="1"/>
    <col min="9" max="9" width="10.109375" customWidth="1"/>
    <col min="10" max="10" width="9.5546875" customWidth="1"/>
    <col min="11" max="11" width="10.6640625" customWidth="1"/>
    <col min="12" max="12" width="10.109375" customWidth="1"/>
  </cols>
  <sheetData>
    <row r="1" spans="1:12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6" customHeight="1" x14ac:dyDescent="0.3">
      <c r="B2" s="2"/>
      <c r="C2" s="408"/>
      <c r="D2" s="408"/>
      <c r="E2" s="408"/>
      <c r="F2" s="409"/>
      <c r="G2" s="149"/>
      <c r="H2" s="149"/>
      <c r="I2" s="260"/>
      <c r="J2" s="146"/>
      <c r="K2" s="146"/>
      <c r="L2" s="146"/>
    </row>
    <row r="3" spans="1:12" ht="33.75" customHeight="1" x14ac:dyDescent="0.3">
      <c r="A3" s="263"/>
      <c r="B3" s="261" t="s">
        <v>429</v>
      </c>
      <c r="C3" s="410" t="s">
        <v>507</v>
      </c>
      <c r="D3" s="411"/>
      <c r="E3" s="411"/>
      <c r="F3" s="411"/>
      <c r="G3" s="411"/>
      <c r="H3" s="264"/>
      <c r="I3" s="146"/>
      <c r="J3" s="326" t="s">
        <v>576</v>
      </c>
      <c r="K3" s="332"/>
      <c r="L3" s="162"/>
    </row>
    <row r="4" spans="1:12" x14ac:dyDescent="0.3">
      <c r="C4" s="80"/>
      <c r="D4" s="80"/>
      <c r="E4" s="80"/>
      <c r="F4" s="89"/>
      <c r="G4" s="89"/>
      <c r="H4" s="89"/>
      <c r="I4" s="146"/>
      <c r="J4" s="146"/>
      <c r="K4" s="146"/>
      <c r="L4" s="146"/>
    </row>
    <row r="5" spans="1:12" x14ac:dyDescent="0.3">
      <c r="A5" s="26"/>
      <c r="B5" s="26"/>
      <c r="C5" s="55"/>
      <c r="D5" s="55"/>
      <c r="E5" s="55"/>
      <c r="F5" s="45"/>
      <c r="G5" s="45"/>
      <c r="H5" s="45"/>
      <c r="I5" s="333" t="s">
        <v>30</v>
      </c>
      <c r="J5" s="334"/>
      <c r="K5" s="148"/>
      <c r="L5" s="148"/>
    </row>
    <row r="6" spans="1:12" ht="72.75" customHeight="1" x14ac:dyDescent="0.3">
      <c r="A6" s="118" t="s">
        <v>28</v>
      </c>
      <c r="B6" s="118" t="s">
        <v>29</v>
      </c>
      <c r="C6" s="119" t="s">
        <v>508</v>
      </c>
      <c r="D6" s="119" t="s">
        <v>509</v>
      </c>
      <c r="E6" s="119" t="s">
        <v>510</v>
      </c>
      <c r="F6" s="119" t="s">
        <v>511</v>
      </c>
      <c r="G6" s="119" t="s">
        <v>512</v>
      </c>
      <c r="H6" s="119" t="s">
        <v>513</v>
      </c>
      <c r="I6" s="119" t="s">
        <v>514</v>
      </c>
      <c r="J6" s="119" t="s">
        <v>515</v>
      </c>
      <c r="K6" s="119" t="s">
        <v>516</v>
      </c>
      <c r="L6" s="119" t="s">
        <v>486</v>
      </c>
    </row>
    <row r="7" spans="1:12" x14ac:dyDescent="0.3">
      <c r="A7" s="266" t="s">
        <v>9</v>
      </c>
      <c r="B7" s="30" t="s">
        <v>425</v>
      </c>
      <c r="C7" s="269">
        <v>180000</v>
      </c>
      <c r="D7" s="269">
        <v>223733</v>
      </c>
      <c r="E7" s="269">
        <v>223733</v>
      </c>
      <c r="F7" s="269">
        <v>0</v>
      </c>
      <c r="G7" s="269">
        <v>0</v>
      </c>
      <c r="H7" s="269">
        <v>0</v>
      </c>
      <c r="I7" s="269">
        <v>0</v>
      </c>
      <c r="J7" s="270">
        <f>C7+F7+I7</f>
        <v>180000</v>
      </c>
      <c r="K7" s="270">
        <v>229312</v>
      </c>
      <c r="L7" s="270">
        <v>229312</v>
      </c>
    </row>
    <row r="8" spans="1:12" x14ac:dyDescent="0.3">
      <c r="A8" s="142" t="s">
        <v>10</v>
      </c>
      <c r="B8" s="30" t="s">
        <v>559</v>
      </c>
      <c r="C8" s="32">
        <v>1272</v>
      </c>
      <c r="D8" s="32">
        <v>1272</v>
      </c>
      <c r="E8" s="32">
        <v>1253</v>
      </c>
      <c r="F8" s="32">
        <v>0</v>
      </c>
      <c r="G8" s="32">
        <v>0</v>
      </c>
      <c r="H8" s="32">
        <v>0</v>
      </c>
      <c r="I8" s="32">
        <v>0</v>
      </c>
      <c r="J8" s="306">
        <f>C8+F8+I8</f>
        <v>1272</v>
      </c>
      <c r="K8" s="306">
        <f t="shared" ref="K8:L16" si="0">D8+G8</f>
        <v>1272</v>
      </c>
      <c r="L8" s="306">
        <v>994</v>
      </c>
    </row>
    <row r="9" spans="1:12" x14ac:dyDescent="0.3">
      <c r="A9" s="142" t="s">
        <v>11</v>
      </c>
      <c r="B9" s="30" t="s">
        <v>560</v>
      </c>
      <c r="C9" s="307">
        <v>0</v>
      </c>
      <c r="D9" s="307">
        <v>0</v>
      </c>
      <c r="E9" s="307">
        <v>0</v>
      </c>
      <c r="F9" s="307">
        <v>1600</v>
      </c>
      <c r="G9" s="307">
        <v>1600</v>
      </c>
      <c r="H9" s="307">
        <v>1500</v>
      </c>
      <c r="I9" s="307">
        <v>0</v>
      </c>
      <c r="J9" s="306">
        <f>C9+F9+I9</f>
        <v>1600</v>
      </c>
      <c r="K9" s="306">
        <f t="shared" si="0"/>
        <v>1600</v>
      </c>
      <c r="L9" s="306">
        <f t="shared" si="0"/>
        <v>1500</v>
      </c>
    </row>
    <row r="10" spans="1:12" x14ac:dyDescent="0.3">
      <c r="A10" s="142" t="s">
        <v>12</v>
      </c>
      <c r="B10" s="30" t="s">
        <v>561</v>
      </c>
      <c r="C10" s="307">
        <v>0</v>
      </c>
      <c r="D10" s="307">
        <v>0</v>
      </c>
      <c r="E10" s="307">
        <v>0</v>
      </c>
      <c r="F10" s="307">
        <v>1500</v>
      </c>
      <c r="G10" s="307">
        <v>1500</v>
      </c>
      <c r="H10" s="307">
        <v>1500</v>
      </c>
      <c r="I10" s="307">
        <v>0</v>
      </c>
      <c r="J10" s="306">
        <f t="shared" ref="J10:J16" si="1">C10+F10+I10</f>
        <v>1500</v>
      </c>
      <c r="K10" s="306">
        <f t="shared" si="0"/>
        <v>1500</v>
      </c>
      <c r="L10" s="306">
        <f t="shared" si="0"/>
        <v>1500</v>
      </c>
    </row>
    <row r="11" spans="1:12" x14ac:dyDescent="0.3">
      <c r="A11" s="266" t="s">
        <v>13</v>
      </c>
      <c r="B11" s="30" t="s">
        <v>562</v>
      </c>
      <c r="C11" s="307">
        <v>0</v>
      </c>
      <c r="D11" s="307">
        <v>0</v>
      </c>
      <c r="E11" s="307">
        <v>0</v>
      </c>
      <c r="F11" s="307">
        <v>4000</v>
      </c>
      <c r="G11" s="307">
        <v>4000</v>
      </c>
      <c r="H11" s="307">
        <v>4000</v>
      </c>
      <c r="I11" s="307"/>
      <c r="J11" s="306">
        <f t="shared" si="1"/>
        <v>4000</v>
      </c>
      <c r="K11" s="306">
        <f t="shared" si="0"/>
        <v>4000</v>
      </c>
      <c r="L11" s="306">
        <f t="shared" si="0"/>
        <v>4000</v>
      </c>
    </row>
    <row r="12" spans="1:12" x14ac:dyDescent="0.3">
      <c r="A12" s="266" t="s">
        <v>15</v>
      </c>
      <c r="B12" s="30" t="s">
        <v>606</v>
      </c>
      <c r="C12" s="307">
        <v>0</v>
      </c>
      <c r="D12" s="307">
        <v>83191</v>
      </c>
      <c r="E12" s="307">
        <v>3461</v>
      </c>
      <c r="F12" s="307">
        <v>0</v>
      </c>
      <c r="G12" s="307">
        <v>0</v>
      </c>
      <c r="H12" s="307">
        <v>0</v>
      </c>
      <c r="I12" s="307">
        <v>0</v>
      </c>
      <c r="J12" s="309">
        <f t="shared" ref="J12" si="2">C12+F12+I12</f>
        <v>0</v>
      </c>
      <c r="K12" s="309">
        <f t="shared" ref="K12" si="3">D12+G12</f>
        <v>83191</v>
      </c>
      <c r="L12" s="309">
        <f t="shared" ref="L12" si="4">E12+H12</f>
        <v>3461</v>
      </c>
    </row>
    <row r="13" spans="1:12" x14ac:dyDescent="0.3">
      <c r="A13" s="142" t="s">
        <v>16</v>
      </c>
      <c r="B13" s="30" t="s">
        <v>563</v>
      </c>
      <c r="C13" s="307">
        <v>0</v>
      </c>
      <c r="D13" s="307">
        <v>0</v>
      </c>
      <c r="E13" s="307">
        <v>0</v>
      </c>
      <c r="F13" s="307">
        <v>33000</v>
      </c>
      <c r="G13" s="307">
        <v>33000</v>
      </c>
      <c r="H13" s="307">
        <v>31692</v>
      </c>
      <c r="I13" s="32">
        <v>0</v>
      </c>
      <c r="J13" s="306">
        <f t="shared" si="1"/>
        <v>33000</v>
      </c>
      <c r="K13" s="306">
        <f t="shared" si="0"/>
        <v>33000</v>
      </c>
      <c r="L13" s="306">
        <f t="shared" si="0"/>
        <v>31692</v>
      </c>
    </row>
    <row r="14" spans="1:12" x14ac:dyDescent="0.3">
      <c r="A14" s="142" t="s">
        <v>17</v>
      </c>
      <c r="B14" s="30" t="s">
        <v>564</v>
      </c>
      <c r="C14" s="307">
        <v>0</v>
      </c>
      <c r="D14" s="307">
        <v>0</v>
      </c>
      <c r="E14" s="307">
        <v>0</v>
      </c>
      <c r="F14" s="313">
        <v>420</v>
      </c>
      <c r="G14" s="307">
        <v>420</v>
      </c>
      <c r="H14" s="307">
        <v>420</v>
      </c>
      <c r="I14" s="32"/>
      <c r="J14" s="306">
        <f t="shared" si="1"/>
        <v>420</v>
      </c>
      <c r="K14" s="306">
        <f t="shared" si="0"/>
        <v>420</v>
      </c>
      <c r="L14" s="306">
        <f t="shared" si="0"/>
        <v>420</v>
      </c>
    </row>
    <row r="15" spans="1:12" ht="21.6" x14ac:dyDescent="0.3">
      <c r="A15" s="142" t="s">
        <v>18</v>
      </c>
      <c r="B15" s="30" t="s">
        <v>565</v>
      </c>
      <c r="C15" s="307">
        <v>0</v>
      </c>
      <c r="D15" s="307">
        <v>0</v>
      </c>
      <c r="E15" s="307">
        <v>0</v>
      </c>
      <c r="F15" s="313">
        <v>250</v>
      </c>
      <c r="G15" s="307">
        <v>250</v>
      </c>
      <c r="H15" s="307">
        <v>250</v>
      </c>
      <c r="I15" s="32">
        <v>0</v>
      </c>
      <c r="J15" s="306">
        <f t="shared" si="1"/>
        <v>250</v>
      </c>
      <c r="K15" s="306">
        <f t="shared" si="0"/>
        <v>250</v>
      </c>
      <c r="L15" s="306">
        <f t="shared" si="0"/>
        <v>250</v>
      </c>
    </row>
    <row r="16" spans="1:12" x14ac:dyDescent="0.3">
      <c r="A16" s="266" t="s">
        <v>19</v>
      </c>
      <c r="B16" s="30" t="s">
        <v>566</v>
      </c>
      <c r="C16" s="307">
        <v>0</v>
      </c>
      <c r="D16" s="307">
        <v>0</v>
      </c>
      <c r="E16" s="307">
        <v>0</v>
      </c>
      <c r="F16" s="313">
        <v>2000</v>
      </c>
      <c r="G16" s="307">
        <v>2000</v>
      </c>
      <c r="H16" s="307">
        <v>2000</v>
      </c>
      <c r="I16" s="32"/>
      <c r="J16" s="306">
        <f t="shared" si="1"/>
        <v>2000</v>
      </c>
      <c r="K16" s="306">
        <f t="shared" si="0"/>
        <v>2000</v>
      </c>
      <c r="L16" s="306">
        <f t="shared" si="0"/>
        <v>2000</v>
      </c>
    </row>
    <row r="17" spans="1:12" x14ac:dyDescent="0.3">
      <c r="A17" s="142" t="s">
        <v>20</v>
      </c>
      <c r="B17" s="138" t="s">
        <v>0</v>
      </c>
      <c r="C17" s="306">
        <f>SUM(C7:C16)</f>
        <v>181272</v>
      </c>
      <c r="D17" s="306">
        <f>SUM(D7:D15)</f>
        <v>308196</v>
      </c>
      <c r="E17" s="306">
        <f>SUM(E7:E15)</f>
        <v>228447</v>
      </c>
      <c r="F17" s="306">
        <f>SUM(F7:F16)</f>
        <v>42770</v>
      </c>
      <c r="G17" s="306">
        <f>SUM(G7:G16)</f>
        <v>42770</v>
      </c>
      <c r="H17" s="306">
        <f>SUM(H7:H16)</f>
        <v>41362</v>
      </c>
      <c r="I17" s="306">
        <f>SUM(I7:I15)-I13</f>
        <v>0</v>
      </c>
      <c r="J17" s="306">
        <f>SUM(J7:J16)</f>
        <v>224042</v>
      </c>
      <c r="K17" s="306">
        <f t="shared" ref="K17:L17" si="5">SUM(K7:K16)</f>
        <v>356545</v>
      </c>
      <c r="L17" s="309">
        <f t="shared" si="5"/>
        <v>275129</v>
      </c>
    </row>
    <row r="19" spans="1:12" x14ac:dyDescent="0.3">
      <c r="D19" s="13"/>
      <c r="E19" s="13"/>
      <c r="K19" s="17"/>
      <c r="L19" s="17"/>
    </row>
  </sheetData>
  <mergeCells count="4">
    <mergeCell ref="C2:F2"/>
    <mergeCell ref="C3:G3"/>
    <mergeCell ref="J3:K3"/>
    <mergeCell ref="I5:J5"/>
  </mergeCells>
  <phoneticPr fontId="22" type="noConversion"/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R43"/>
  <sheetViews>
    <sheetView view="pageBreakPreview" zoomScale="60" zoomScaleNormal="100" workbookViewId="0">
      <selection activeCell="F10" sqref="F10"/>
    </sheetView>
  </sheetViews>
  <sheetFormatPr defaultColWidth="9.109375" defaultRowHeight="14.4" x14ac:dyDescent="0.3"/>
  <cols>
    <col min="1" max="1" width="7.109375" style="11" customWidth="1"/>
    <col min="2" max="2" width="65.44140625" style="11" customWidth="1"/>
    <col min="3" max="3" width="18.44140625" style="11" customWidth="1"/>
    <col min="4" max="4" width="18.33203125" style="11" customWidth="1"/>
    <col min="5" max="13" width="7.6640625" style="11" customWidth="1"/>
    <col min="14" max="14" width="8.6640625" style="11" customWidth="1"/>
    <col min="15" max="16384" width="9.109375" style="11"/>
  </cols>
  <sheetData>
    <row r="1" spans="1:15" ht="15" customHeight="1" x14ac:dyDescent="0.3">
      <c r="A1" s="176" t="s">
        <v>431</v>
      </c>
      <c r="B1" s="165"/>
      <c r="C1" s="412" t="s">
        <v>577</v>
      </c>
      <c r="D1" s="413"/>
      <c r="E1" s="82"/>
      <c r="F1" s="94"/>
      <c r="G1" s="94"/>
      <c r="H1" s="94"/>
      <c r="I1" s="81"/>
      <c r="J1" s="81"/>
      <c r="K1" s="81"/>
      <c r="L1" s="81"/>
      <c r="M1" s="82"/>
      <c r="N1" s="82"/>
    </row>
    <row r="2" spans="1:15" ht="19.5" customHeight="1" x14ac:dyDescent="0.3">
      <c r="A2" s="7"/>
      <c r="B2" s="180" t="s">
        <v>171</v>
      </c>
      <c r="C2" s="413"/>
      <c r="D2" s="413"/>
      <c r="E2" s="179"/>
      <c r="F2" s="179"/>
      <c r="G2" s="179"/>
      <c r="H2" s="179"/>
      <c r="I2" s="179"/>
      <c r="J2" s="179"/>
      <c r="K2" s="163"/>
      <c r="L2" s="167"/>
      <c r="M2" s="167"/>
      <c r="N2" s="158"/>
    </row>
    <row r="3" spans="1:15" ht="15" customHeight="1" x14ac:dyDescent="0.3">
      <c r="A3" s="7"/>
      <c r="B3" s="180" t="s">
        <v>517</v>
      </c>
      <c r="C3" s="413"/>
      <c r="D3" s="413"/>
      <c r="E3" s="179"/>
      <c r="F3" s="179"/>
      <c r="G3" s="179"/>
      <c r="H3" s="179"/>
      <c r="I3" s="179"/>
      <c r="J3" s="179"/>
      <c r="K3" s="167"/>
      <c r="L3" s="167"/>
      <c r="M3" s="167"/>
      <c r="N3" s="158"/>
    </row>
    <row r="4" spans="1:15" x14ac:dyDescent="0.3">
      <c r="A4" s="7"/>
      <c r="B4" s="7"/>
      <c r="C4" s="7"/>
      <c r="D4" s="7"/>
      <c r="E4" s="179"/>
      <c r="F4" s="179"/>
      <c r="G4" s="179"/>
      <c r="H4" s="179"/>
      <c r="I4" s="179"/>
      <c r="J4" s="179"/>
      <c r="K4" s="167"/>
      <c r="L4" s="167"/>
      <c r="M4" s="167"/>
      <c r="N4" s="158"/>
    </row>
    <row r="5" spans="1:15" x14ac:dyDescent="0.3">
      <c r="A5" s="7"/>
      <c r="B5" s="7"/>
      <c r="C5" s="7"/>
      <c r="D5" s="7"/>
      <c r="F5" s="10"/>
      <c r="G5" s="10"/>
      <c r="H5" s="10"/>
      <c r="I5" s="9"/>
      <c r="J5" s="9"/>
      <c r="K5" s="9"/>
    </row>
    <row r="6" spans="1:15" s="12" customFormat="1" ht="18.75" customHeight="1" x14ac:dyDescent="0.3">
      <c r="A6" s="7"/>
      <c r="B6" s="7"/>
      <c r="C6" s="7"/>
      <c r="D6" s="151" t="s">
        <v>30</v>
      </c>
      <c r="E6" s="168"/>
      <c r="F6" s="168"/>
      <c r="G6" s="168"/>
      <c r="H6" s="168"/>
      <c r="I6" s="168"/>
      <c r="J6" s="168"/>
      <c r="K6" s="168"/>
      <c r="L6" s="168"/>
      <c r="M6" s="169"/>
      <c r="N6" s="169"/>
      <c r="O6" s="170"/>
    </row>
    <row r="7" spans="1:15" ht="23.4" customHeight="1" x14ac:dyDescent="0.3">
      <c r="A7" s="181" t="s">
        <v>104</v>
      </c>
      <c r="B7" s="181" t="s">
        <v>37</v>
      </c>
      <c r="C7" s="182" t="s">
        <v>518</v>
      </c>
      <c r="D7" s="181" t="s">
        <v>519</v>
      </c>
      <c r="E7" s="57"/>
      <c r="F7" s="57"/>
      <c r="G7" s="57"/>
      <c r="H7" s="57"/>
      <c r="I7" s="57"/>
      <c r="J7" s="57"/>
      <c r="K7" s="57"/>
      <c r="L7" s="171"/>
      <c r="M7" s="172"/>
      <c r="N7" s="172"/>
      <c r="O7" s="63"/>
    </row>
    <row r="8" spans="1:15" x14ac:dyDescent="0.3">
      <c r="A8" s="181" t="s">
        <v>9</v>
      </c>
      <c r="B8" s="132" t="s">
        <v>172</v>
      </c>
      <c r="C8" s="71"/>
      <c r="D8" s="71"/>
      <c r="E8" s="160"/>
      <c r="F8" s="160"/>
      <c r="G8" s="160"/>
      <c r="H8" s="160"/>
      <c r="I8" s="160"/>
      <c r="J8" s="160"/>
      <c r="K8" s="160"/>
      <c r="L8" s="173"/>
      <c r="M8" s="172"/>
      <c r="N8" s="172"/>
      <c r="O8" s="63"/>
    </row>
    <row r="9" spans="1:15" x14ac:dyDescent="0.3">
      <c r="A9" s="181" t="s">
        <v>10</v>
      </c>
      <c r="B9" s="132" t="s">
        <v>173</v>
      </c>
      <c r="C9" s="17">
        <v>309444</v>
      </c>
      <c r="D9" s="126">
        <f>D10+D11+D12</f>
        <v>315719</v>
      </c>
      <c r="E9" s="160"/>
      <c r="F9" s="160"/>
      <c r="G9" s="160"/>
      <c r="H9" s="160"/>
      <c r="I9" s="160"/>
      <c r="J9" s="160"/>
      <c r="K9" s="160"/>
      <c r="L9" s="40"/>
      <c r="M9" s="172"/>
      <c r="N9" s="172"/>
      <c r="O9" s="63"/>
    </row>
    <row r="10" spans="1:15" x14ac:dyDescent="0.3">
      <c r="A10" s="183" t="s">
        <v>43</v>
      </c>
      <c r="B10" s="124" t="s">
        <v>466</v>
      </c>
      <c r="C10" s="17">
        <v>1078</v>
      </c>
      <c r="D10" s="141">
        <v>1928</v>
      </c>
      <c r="E10" s="160"/>
      <c r="F10" s="160"/>
      <c r="G10" s="160"/>
      <c r="H10" s="160"/>
      <c r="I10" s="160"/>
      <c r="J10" s="160"/>
      <c r="K10" s="160"/>
      <c r="L10" s="40"/>
      <c r="M10" s="172"/>
      <c r="N10" s="172"/>
      <c r="O10" s="63"/>
    </row>
    <row r="11" spans="1:15" x14ac:dyDescent="0.3">
      <c r="A11" s="183" t="s">
        <v>44</v>
      </c>
      <c r="B11" s="132" t="s">
        <v>174</v>
      </c>
      <c r="C11" s="17">
        <v>299208</v>
      </c>
      <c r="D11" s="141">
        <v>304215</v>
      </c>
      <c r="E11" s="174"/>
      <c r="F11" s="174"/>
      <c r="G11" s="174"/>
      <c r="H11" s="174"/>
      <c r="I11" s="174"/>
      <c r="J11" s="174"/>
      <c r="K11" s="174"/>
      <c r="L11" s="175"/>
      <c r="M11" s="172"/>
      <c r="N11" s="172"/>
      <c r="O11" s="63"/>
    </row>
    <row r="12" spans="1:15" x14ac:dyDescent="0.3">
      <c r="A12" s="183" t="s">
        <v>50</v>
      </c>
      <c r="B12" s="132" t="s">
        <v>175</v>
      </c>
      <c r="C12" s="17">
        <v>9158</v>
      </c>
      <c r="D12" s="141">
        <v>9576</v>
      </c>
      <c r="E12" s="57"/>
      <c r="F12" s="57"/>
      <c r="G12" s="57"/>
      <c r="H12" s="57"/>
      <c r="I12" s="57"/>
      <c r="J12" s="57"/>
      <c r="K12" s="57"/>
      <c r="L12" s="57"/>
      <c r="M12" s="172"/>
      <c r="N12" s="172"/>
      <c r="O12" s="63"/>
    </row>
    <row r="13" spans="1:15" x14ac:dyDescent="0.3">
      <c r="A13" s="183" t="s">
        <v>11</v>
      </c>
      <c r="B13" s="132" t="s">
        <v>176</v>
      </c>
      <c r="C13" s="17">
        <v>5025</v>
      </c>
      <c r="D13" s="126">
        <v>5025</v>
      </c>
      <c r="E13" s="160"/>
      <c r="F13" s="160"/>
      <c r="G13" s="160"/>
      <c r="H13" s="160"/>
      <c r="I13" s="160"/>
      <c r="J13" s="160"/>
      <c r="K13" s="160"/>
      <c r="L13" s="160"/>
      <c r="M13" s="172"/>
      <c r="N13" s="172"/>
      <c r="O13" s="63"/>
    </row>
    <row r="14" spans="1:15" x14ac:dyDescent="0.3">
      <c r="A14" s="183" t="s">
        <v>169</v>
      </c>
      <c r="B14" s="132" t="s">
        <v>177</v>
      </c>
      <c r="C14" s="17">
        <v>5025</v>
      </c>
      <c r="D14" s="141">
        <v>5186</v>
      </c>
      <c r="E14" s="160"/>
      <c r="F14" s="40"/>
      <c r="G14" s="40"/>
      <c r="H14" s="40"/>
      <c r="I14" s="40"/>
      <c r="J14" s="40"/>
      <c r="K14" s="40"/>
      <c r="L14" s="40"/>
      <c r="M14" s="172"/>
      <c r="N14" s="172"/>
      <c r="O14" s="63"/>
    </row>
    <row r="15" spans="1:15" x14ac:dyDescent="0.3">
      <c r="A15" s="181" t="s">
        <v>12</v>
      </c>
      <c r="B15" s="132" t="s">
        <v>0</v>
      </c>
      <c r="C15" s="17">
        <v>314469</v>
      </c>
      <c r="D15" s="72">
        <f>D8+D9+D13</f>
        <v>320744</v>
      </c>
      <c r="E15" s="160"/>
      <c r="F15" s="40"/>
      <c r="G15" s="40"/>
      <c r="H15" s="40"/>
      <c r="I15" s="40"/>
      <c r="J15" s="40"/>
      <c r="K15" s="40"/>
      <c r="L15" s="40"/>
      <c r="M15" s="172"/>
      <c r="N15" s="172"/>
    </row>
    <row r="16" spans="1:15" x14ac:dyDescent="0.3">
      <c r="A16" s="181"/>
      <c r="B16" s="132"/>
      <c r="C16" s="71"/>
      <c r="D16" s="71"/>
      <c r="E16" s="160"/>
      <c r="F16" s="40"/>
      <c r="G16" s="40"/>
      <c r="H16" s="40"/>
      <c r="I16" s="40"/>
      <c r="J16" s="40"/>
      <c r="K16" s="40"/>
      <c r="L16" s="40"/>
      <c r="M16" s="172"/>
      <c r="N16" s="172"/>
    </row>
    <row r="17" spans="1:18" x14ac:dyDescent="0.3">
      <c r="A17" s="181"/>
      <c r="B17" s="132"/>
      <c r="C17" s="71"/>
      <c r="D17" s="71"/>
      <c r="E17" s="57"/>
      <c r="F17" s="152"/>
      <c r="G17" s="152"/>
      <c r="H17" s="152"/>
      <c r="I17" s="152"/>
      <c r="J17" s="152"/>
      <c r="K17" s="152"/>
      <c r="L17" s="152"/>
      <c r="M17" s="172"/>
      <c r="N17" s="172"/>
    </row>
    <row r="18" spans="1:18" x14ac:dyDescent="0.3">
      <c r="A18" s="181"/>
      <c r="B18" s="132"/>
      <c r="C18" s="71"/>
      <c r="D18" s="71"/>
      <c r="E18" s="57"/>
      <c r="F18" s="152"/>
      <c r="G18" s="152"/>
      <c r="H18" s="152"/>
      <c r="I18" s="152"/>
      <c r="J18" s="152"/>
      <c r="K18" s="152"/>
      <c r="L18" s="152"/>
      <c r="M18" s="172"/>
      <c r="N18" s="172"/>
    </row>
    <row r="19" spans="1:18" x14ac:dyDescent="0.3">
      <c r="A19" s="181"/>
      <c r="B19" s="132"/>
      <c r="C19" s="71"/>
      <c r="D19" s="71"/>
      <c r="E19" s="160"/>
      <c r="F19" s="40"/>
      <c r="G19" s="40"/>
      <c r="H19" s="40"/>
      <c r="I19" s="40"/>
      <c r="J19" s="40"/>
      <c r="K19" s="40"/>
      <c r="L19" s="40"/>
      <c r="M19" s="172"/>
      <c r="N19" s="172"/>
      <c r="R19" s="154"/>
    </row>
    <row r="20" spans="1:18" x14ac:dyDescent="0.3">
      <c r="A20" s="181"/>
      <c r="B20" s="132"/>
      <c r="C20" s="71"/>
      <c r="D20" s="71"/>
      <c r="E20" s="57"/>
      <c r="F20" s="152"/>
      <c r="G20" s="152"/>
      <c r="H20" s="152"/>
      <c r="I20" s="152"/>
      <c r="J20" s="152"/>
      <c r="K20" s="152"/>
      <c r="L20" s="152"/>
      <c r="M20" s="172"/>
      <c r="N20" s="172"/>
    </row>
    <row r="21" spans="1:18" x14ac:dyDescent="0.3">
      <c r="A21" s="181"/>
      <c r="B21" s="132"/>
      <c r="C21" s="71"/>
      <c r="D21" s="71"/>
      <c r="E21" s="160"/>
      <c r="F21" s="40"/>
      <c r="G21" s="40"/>
      <c r="H21" s="40"/>
      <c r="I21" s="40"/>
      <c r="J21" s="40"/>
      <c r="K21" s="40"/>
      <c r="L21" s="40"/>
      <c r="M21" s="172"/>
      <c r="N21" s="172"/>
    </row>
    <row r="22" spans="1:18" x14ac:dyDescent="0.3">
      <c r="A22" s="153"/>
      <c r="B22" s="152"/>
      <c r="C22" s="57"/>
      <c r="D22" s="57"/>
      <c r="E22" s="57"/>
      <c r="F22" s="152"/>
      <c r="G22" s="152"/>
      <c r="H22" s="152"/>
      <c r="I22" s="152"/>
      <c r="J22" s="152"/>
      <c r="K22" s="152"/>
      <c r="L22" s="152"/>
      <c r="M22" s="172"/>
      <c r="N22" s="172"/>
    </row>
    <row r="23" spans="1:18" x14ac:dyDescent="0.3">
      <c r="A23" s="153"/>
      <c r="B23" s="152"/>
      <c r="C23" s="57"/>
      <c r="D23" s="57"/>
      <c r="E23" s="57"/>
      <c r="F23" s="152"/>
      <c r="G23" s="152"/>
      <c r="H23" s="152"/>
      <c r="I23" s="152"/>
      <c r="J23" s="152"/>
      <c r="K23" s="152"/>
      <c r="L23" s="152"/>
      <c r="M23" s="172"/>
      <c r="N23" s="172"/>
    </row>
    <row r="24" spans="1:18" x14ac:dyDescent="0.3">
      <c r="A24" s="153"/>
      <c r="B24" s="152"/>
      <c r="C24" s="57"/>
      <c r="D24" s="57"/>
      <c r="E24" s="57"/>
      <c r="F24" s="152"/>
      <c r="G24" s="152"/>
      <c r="H24" s="152"/>
      <c r="I24" s="152"/>
      <c r="J24" s="152"/>
      <c r="K24" s="152"/>
      <c r="L24" s="152"/>
      <c r="M24" s="172"/>
      <c r="N24" s="172"/>
    </row>
    <row r="25" spans="1:18" x14ac:dyDescent="0.3">
      <c r="A25" s="26"/>
      <c r="B25" s="40"/>
      <c r="C25" s="160"/>
      <c r="D25" s="160"/>
      <c r="E25" s="160"/>
      <c r="F25" s="40"/>
      <c r="G25" s="40"/>
      <c r="H25" s="40"/>
      <c r="I25" s="40"/>
      <c r="J25" s="40"/>
      <c r="K25" s="40"/>
      <c r="L25" s="40"/>
      <c r="M25" s="172"/>
      <c r="N25" s="172"/>
    </row>
    <row r="26" spans="1:18" x14ac:dyDescent="0.3">
      <c r="A26" s="26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171"/>
      <c r="M26" s="172"/>
      <c r="N26" s="172"/>
    </row>
    <row r="27" spans="1:18" x14ac:dyDescent="0.3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172"/>
      <c r="N27" s="172"/>
    </row>
    <row r="28" spans="1:18" x14ac:dyDescent="0.3">
      <c r="A28" s="63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63"/>
      <c r="N28" s="63"/>
    </row>
    <row r="29" spans="1:18" x14ac:dyDescent="0.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8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8" x14ac:dyDescent="0.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8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3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7" spans="1:14" x14ac:dyDescent="0.3">
      <c r="B37" s="326"/>
      <c r="C37" s="326"/>
      <c r="D37" s="327"/>
      <c r="E37" s="327"/>
      <c r="F37" s="327"/>
      <c r="G37" s="327"/>
      <c r="H37" s="146"/>
    </row>
    <row r="38" spans="1:14" x14ac:dyDescent="0.3">
      <c r="B38" s="327"/>
      <c r="C38" s="327"/>
      <c r="D38" s="327"/>
      <c r="E38" s="327"/>
      <c r="F38" s="327"/>
      <c r="G38" s="327"/>
      <c r="H38" s="146"/>
    </row>
    <row r="39" spans="1:14" x14ac:dyDescent="0.3">
      <c r="B39" s="327"/>
      <c r="C39" s="327"/>
      <c r="D39" s="327"/>
      <c r="E39" s="327"/>
      <c r="F39" s="327"/>
      <c r="G39" s="327"/>
      <c r="H39" s="146"/>
    </row>
    <row r="42" spans="1:14" x14ac:dyDescent="0.3">
      <c r="B42" s="344"/>
    </row>
    <row r="43" spans="1:14" x14ac:dyDescent="0.3">
      <c r="B43" s="406"/>
    </row>
  </sheetData>
  <mergeCells count="3">
    <mergeCell ref="B37:G39"/>
    <mergeCell ref="B42:B43"/>
    <mergeCell ref="C1:D3"/>
  </mergeCells>
  <phoneticPr fontId="3" type="noConversion"/>
  <pageMargins left="0.43" right="0.38" top="0.6" bottom="0.98425196850393704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</sheetPr>
  <dimension ref="A1:I14"/>
  <sheetViews>
    <sheetView view="pageBreakPreview" zoomScale="130" zoomScaleNormal="100" zoomScaleSheetLayoutView="130" workbookViewId="0">
      <selection activeCell="I7" sqref="I7"/>
    </sheetView>
  </sheetViews>
  <sheetFormatPr defaultRowHeight="14.4" x14ac:dyDescent="0.3"/>
  <cols>
    <col min="1" max="1" width="13.88671875" customWidth="1"/>
    <col min="6" max="6" width="5.5546875" customWidth="1"/>
    <col min="7" max="7" width="11.88671875" customWidth="1"/>
    <col min="8" max="9" width="12" customWidth="1"/>
  </cols>
  <sheetData>
    <row r="1" spans="1:9" x14ac:dyDescent="0.3">
      <c r="A1" s="184"/>
      <c r="B1" s="7"/>
      <c r="C1" s="7"/>
      <c r="D1" s="7"/>
      <c r="E1" s="7"/>
      <c r="F1" s="7"/>
      <c r="G1" s="164"/>
      <c r="H1" s="164"/>
      <c r="I1" s="164"/>
    </row>
    <row r="2" spans="1:9" x14ac:dyDescent="0.3">
      <c r="A2" s="185" t="s">
        <v>520</v>
      </c>
      <c r="B2" s="417" t="s">
        <v>521</v>
      </c>
      <c r="C2" s="418"/>
      <c r="D2" s="418"/>
      <c r="E2" s="418"/>
      <c r="F2" s="418"/>
      <c r="G2" s="327"/>
      <c r="H2" s="412" t="s">
        <v>578</v>
      </c>
      <c r="I2" s="327"/>
    </row>
    <row r="3" spans="1:9" ht="32.25" customHeight="1" x14ac:dyDescent="0.3">
      <c r="A3" s="7"/>
      <c r="B3" s="331"/>
      <c r="C3" s="331"/>
      <c r="D3" s="331"/>
      <c r="E3" s="331"/>
      <c r="F3" s="331"/>
      <c r="G3" s="331"/>
      <c r="H3" s="331"/>
      <c r="I3" s="331"/>
    </row>
    <row r="4" spans="1:9" ht="28.5" customHeight="1" x14ac:dyDescent="0.3">
      <c r="A4" s="7"/>
      <c r="B4" s="7"/>
      <c r="C4" s="7"/>
      <c r="D4" s="7"/>
      <c r="E4" s="7"/>
      <c r="F4" s="7"/>
      <c r="G4" s="7"/>
      <c r="H4" s="419" t="s">
        <v>30</v>
      </c>
      <c r="I4" s="420"/>
    </row>
    <row r="5" spans="1:9" s="317" customFormat="1" ht="36.75" customHeight="1" x14ac:dyDescent="0.3">
      <c r="A5" s="118" t="s">
        <v>36</v>
      </c>
      <c r="B5" s="355" t="s">
        <v>37</v>
      </c>
      <c r="C5" s="427"/>
      <c r="D5" s="427"/>
      <c r="E5" s="427"/>
      <c r="F5" s="428"/>
      <c r="G5" s="119" t="s">
        <v>522</v>
      </c>
      <c r="H5" s="119" t="s">
        <v>523</v>
      </c>
      <c r="I5" s="119" t="s">
        <v>502</v>
      </c>
    </row>
    <row r="6" spans="1:9" x14ac:dyDescent="0.3">
      <c r="A6" s="181" t="s">
        <v>9</v>
      </c>
      <c r="B6" s="429" t="s">
        <v>588</v>
      </c>
      <c r="C6" s="430"/>
      <c r="D6" s="430"/>
      <c r="E6" s="430"/>
      <c r="F6" s="431"/>
      <c r="G6" s="269">
        <v>180000</v>
      </c>
      <c r="H6" s="269">
        <v>229312</v>
      </c>
      <c r="I6" s="269">
        <v>229312</v>
      </c>
    </row>
    <row r="7" spans="1:9" x14ac:dyDescent="0.3">
      <c r="A7" s="186"/>
      <c r="B7" s="432"/>
      <c r="C7" s="433"/>
      <c r="D7" s="433"/>
      <c r="E7" s="433"/>
      <c r="F7" s="434"/>
      <c r="G7" s="71"/>
      <c r="H7" s="71"/>
      <c r="I7" s="71"/>
    </row>
    <row r="8" spans="1:9" x14ac:dyDescent="0.3">
      <c r="A8" s="186"/>
      <c r="B8" s="424"/>
      <c r="C8" s="425"/>
      <c r="D8" s="425"/>
      <c r="E8" s="425"/>
      <c r="F8" s="426"/>
      <c r="G8" s="71"/>
      <c r="H8" s="71"/>
      <c r="I8" s="71"/>
    </row>
    <row r="9" spans="1:9" x14ac:dyDescent="0.3">
      <c r="A9" s="186"/>
      <c r="B9" s="424"/>
      <c r="C9" s="425"/>
      <c r="D9" s="425"/>
      <c r="E9" s="425"/>
      <c r="F9" s="426"/>
      <c r="G9" s="71"/>
      <c r="H9" s="71"/>
      <c r="I9" s="71"/>
    </row>
    <row r="10" spans="1:9" s="317" customFormat="1" x14ac:dyDescent="0.3">
      <c r="A10" s="316"/>
      <c r="B10" s="421" t="s">
        <v>0</v>
      </c>
      <c r="C10" s="422"/>
      <c r="D10" s="422"/>
      <c r="E10" s="422"/>
      <c r="F10" s="423"/>
      <c r="G10" s="17">
        <v>180000</v>
      </c>
      <c r="H10" s="17">
        <f>H6+H7+H8</f>
        <v>229312</v>
      </c>
      <c r="I10" s="17">
        <f>I6+I7+I8</f>
        <v>229312</v>
      </c>
    </row>
    <row r="11" spans="1:9" x14ac:dyDescent="0.3">
      <c r="A11" s="1"/>
      <c r="B11" s="414"/>
      <c r="C11" s="415"/>
      <c r="D11" s="415"/>
      <c r="E11" s="415"/>
      <c r="F11" s="416"/>
      <c r="G11" s="71"/>
      <c r="H11" s="71"/>
      <c r="I11" s="71"/>
    </row>
    <row r="12" spans="1:9" x14ac:dyDescent="0.3">
      <c r="A12" s="1"/>
      <c r="B12" s="435"/>
      <c r="C12" s="436"/>
      <c r="D12" s="436"/>
      <c r="E12" s="436"/>
      <c r="F12" s="437"/>
      <c r="G12" s="71"/>
      <c r="H12" s="71"/>
      <c r="I12" s="71"/>
    </row>
    <row r="13" spans="1:9" x14ac:dyDescent="0.3">
      <c r="A13" s="1"/>
      <c r="B13" s="414"/>
      <c r="C13" s="415"/>
      <c r="D13" s="415"/>
      <c r="E13" s="415"/>
      <c r="F13" s="416"/>
      <c r="G13" s="71"/>
      <c r="H13" s="71"/>
      <c r="I13" s="71"/>
    </row>
    <row r="14" spans="1:9" x14ac:dyDescent="0.3">
      <c r="A14" s="1"/>
      <c r="B14" s="414"/>
      <c r="C14" s="415"/>
      <c r="D14" s="415"/>
      <c r="E14" s="415"/>
      <c r="F14" s="416"/>
      <c r="G14" s="71"/>
      <c r="H14" s="71"/>
      <c r="I14" s="71"/>
    </row>
  </sheetData>
  <mergeCells count="13">
    <mergeCell ref="B13:F13"/>
    <mergeCell ref="B14:F14"/>
    <mergeCell ref="H2:I3"/>
    <mergeCell ref="B2:G3"/>
    <mergeCell ref="H4:I4"/>
    <mergeCell ref="B10:F10"/>
    <mergeCell ref="B9:F9"/>
    <mergeCell ref="B5:F5"/>
    <mergeCell ref="B6:F6"/>
    <mergeCell ref="B7:F7"/>
    <mergeCell ref="B8:F8"/>
    <mergeCell ref="B11:F11"/>
    <mergeCell ref="B12:F12"/>
  </mergeCells>
  <phoneticPr fontId="22" type="noConversion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8</vt:i4>
      </vt:variant>
    </vt:vector>
  </HeadingPairs>
  <TitlesOfParts>
    <vt:vector size="25" baseType="lpstr">
      <vt:lpstr>2018 1.bevkiadfőössz. </vt:lpstr>
      <vt:lpstr>2. önkorm.bevkiad</vt:lpstr>
      <vt:lpstr>3-9 önálló int.be-ki.-OK</vt:lpstr>
      <vt:lpstr>10.tartalékok - OK</vt:lpstr>
      <vt:lpstr>11.segélyek - OK</vt:lpstr>
      <vt:lpstr>12.engedélyezett létszám_OK</vt:lpstr>
      <vt:lpstr>13.pénzeszköz átadás - OK</vt:lpstr>
      <vt:lpstr>14.közvetett támogatás</vt:lpstr>
      <vt:lpstr>15.műk.tám.saját kft-nek-OK</vt:lpstr>
      <vt:lpstr>16.tartós részesedések-OK</vt:lpstr>
      <vt:lpstr>17.pénzeszköz vált.-OK</vt:lpstr>
      <vt:lpstr>18a-b pénzforg.mérleg</vt:lpstr>
      <vt:lpstr>19.egysz.mérleg,eredmény</vt:lpstr>
      <vt:lpstr>20.maradvány-OK</vt:lpstr>
      <vt:lpstr>21.egysz.váll.maradvány-OK</vt:lpstr>
      <vt:lpstr>22.vagyonkimutatás</vt:lpstr>
      <vt:lpstr>23.Unios támogatások</vt:lpstr>
      <vt:lpstr>'10.tartalékok - OK'!Nyomtatási_terület</vt:lpstr>
      <vt:lpstr>'11.segélyek - OK'!Nyomtatási_terület</vt:lpstr>
      <vt:lpstr>'12.engedélyezett létszám_OK'!Nyomtatási_terület</vt:lpstr>
      <vt:lpstr>'14.közvetett támogatás'!Nyomtatási_terület</vt:lpstr>
      <vt:lpstr>'18a-b pénzforg.mérleg'!Nyomtatási_terület</vt:lpstr>
      <vt:lpstr>'2. önkorm.bevkiad'!Nyomtatási_terület</vt:lpstr>
      <vt:lpstr>'2018 1.bevkiadfőössz. '!Nyomtatási_terület</vt:lpstr>
      <vt:lpstr>'3-9 önálló int.be-ki.-OK'!Nyomtatási_terület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Cserép Zsolt</cp:lastModifiedBy>
  <cp:lastPrinted>2019-05-21T07:46:06Z</cp:lastPrinted>
  <dcterms:created xsi:type="dcterms:W3CDTF">2012-02-02T18:37:10Z</dcterms:created>
  <dcterms:modified xsi:type="dcterms:W3CDTF">2019-05-21T08:18:50Z</dcterms:modified>
</cp:coreProperties>
</file>