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395" windowHeight="6660" firstSheet="2" activeTab="7"/>
  </bookViews>
  <sheets>
    <sheet name="1_melléklet" sheetId="8" r:id="rId1"/>
    <sheet name="2_ab_melléklet" sheetId="3" r:id="rId2"/>
    <sheet name="3_sz_melléklet" sheetId="4" r:id="rId3"/>
    <sheet name="4_sz_melléklet" sheetId="1" r:id="rId4"/>
    <sheet name="5_sz_melléklet" sheetId="10" r:id="rId5"/>
    <sheet name="6_sz_melléklet" sheetId="11" r:id="rId6"/>
    <sheet name="7_sz_melléklet" sheetId="12" r:id="rId7"/>
    <sheet name="8. melléklet" sheetId="9" r:id="rId8"/>
  </sheets>
  <externalReferences>
    <externalReference r:id="rId9"/>
  </externalReferences>
  <definedNames>
    <definedName name="_xlnm.Print_Titles" localSheetId="1">'2_ab_melléklet'!$A:$B</definedName>
    <definedName name="_xlnm.Print_Titles" localSheetId="2">'3_sz_melléklet'!$A:$B</definedName>
    <definedName name="_xlnm.Print_Titles" localSheetId="3">'4_sz_melléklet'!$A:$B</definedName>
    <definedName name="_xlnm.Print_Titles" localSheetId="6">'7_sz_melléklet'!$1:$4</definedName>
    <definedName name="_xlnm.Print_Area" localSheetId="1">'2_ab_melléklet'!$A$1:$Z$42</definedName>
    <definedName name="_xlnm.Print_Area" localSheetId="2">'3_sz_melléklet'!$A$1:$Q$23</definedName>
    <definedName name="_xlnm.Print_Area" localSheetId="3">'4_sz_melléklet'!$A$1:$N$25</definedName>
    <definedName name="_xlnm.Print_Area" localSheetId="4">'5_sz_melléklet'!$A$1:$G$25</definedName>
    <definedName name="_xlnm.Print_Area" localSheetId="6">'7_sz_melléklet'!$A$1:$E$72</definedName>
    <definedName name="_xlnm.Print_Area" localSheetId="7">'8. melléklet'!$B$1:$I$22</definedName>
  </definedNames>
  <calcPr calcId="145621"/>
</workbook>
</file>

<file path=xl/calcChain.xml><?xml version="1.0" encoding="utf-8"?>
<calcChain xmlns="http://schemas.openxmlformats.org/spreadsheetml/2006/main">
  <c r="D20" i="9" l="1"/>
  <c r="E20" i="9"/>
  <c r="C7" i="11"/>
  <c r="C8" i="11"/>
  <c r="D19" i="11"/>
  <c r="E19" i="11"/>
  <c r="F19" i="11"/>
  <c r="C19" i="11"/>
  <c r="D16" i="11"/>
  <c r="D20" i="11" s="1"/>
  <c r="E16" i="11"/>
  <c r="E20" i="11" s="1"/>
  <c r="F16" i="11"/>
  <c r="F20" i="11" s="1"/>
  <c r="C22" i="11"/>
  <c r="C18" i="11"/>
  <c r="C17" i="11"/>
  <c r="C15" i="11"/>
  <c r="C16" i="11" s="1"/>
  <c r="C20" i="11" s="1"/>
  <c r="C14" i="11"/>
  <c r="C11" i="11"/>
  <c r="C10" i="11"/>
  <c r="D12" i="11"/>
  <c r="E12" i="11"/>
  <c r="F12" i="11"/>
  <c r="D9" i="11"/>
  <c r="D13" i="11" s="1"/>
  <c r="E9" i="11"/>
  <c r="F9" i="11"/>
  <c r="D52" i="12"/>
  <c r="E52" i="12"/>
  <c r="D53" i="12"/>
  <c r="E53" i="12"/>
  <c r="D54" i="12"/>
  <c r="E54" i="12"/>
  <c r="D50" i="12"/>
  <c r="E50" i="12"/>
  <c r="F51" i="12"/>
  <c r="G51" i="12"/>
  <c r="H51" i="12"/>
  <c r="J51" i="12"/>
  <c r="K51" i="12"/>
  <c r="I51" i="12"/>
  <c r="F58" i="12"/>
  <c r="H58" i="12"/>
  <c r="I58" i="12"/>
  <c r="J58" i="12"/>
  <c r="K58" i="12"/>
  <c r="G58" i="12"/>
  <c r="K19" i="12"/>
  <c r="K21" i="12" s="1"/>
  <c r="J19" i="12"/>
  <c r="J21" i="12" s="1"/>
  <c r="H34" i="12"/>
  <c r="I34" i="12"/>
  <c r="J34" i="12"/>
  <c r="K34" i="12"/>
  <c r="G34" i="12"/>
  <c r="G60" i="12"/>
  <c r="H60" i="12"/>
  <c r="I60" i="12"/>
  <c r="J60" i="12"/>
  <c r="K60" i="12"/>
  <c r="F60" i="12"/>
  <c r="D62" i="12"/>
  <c r="E62" i="12"/>
  <c r="D63" i="12"/>
  <c r="E63" i="12"/>
  <c r="E24" i="11" l="1"/>
  <c r="E25" i="11" s="1"/>
  <c r="D24" i="11"/>
  <c r="D25" i="11" s="1"/>
  <c r="C24" i="11"/>
  <c r="C25" i="11"/>
  <c r="F24" i="11"/>
  <c r="F25" i="11" s="1"/>
  <c r="E13" i="11"/>
  <c r="E21" i="11" s="1"/>
  <c r="F13" i="11"/>
  <c r="F23" i="11" s="1"/>
  <c r="C12" i="11"/>
  <c r="C9" i="11"/>
  <c r="F21" i="11"/>
  <c r="D21" i="11"/>
  <c r="D23" i="11"/>
  <c r="D60" i="12"/>
  <c r="E60" i="12"/>
  <c r="E23" i="11" l="1"/>
  <c r="C13" i="11"/>
  <c r="C21" i="11" s="1"/>
  <c r="C23" i="11" l="1"/>
  <c r="D58" i="12" l="1"/>
  <c r="E58" i="12"/>
  <c r="D57" i="12"/>
  <c r="E57" i="12"/>
  <c r="D55" i="12"/>
  <c r="E55" i="12"/>
  <c r="D56" i="12"/>
  <c r="E56" i="12"/>
  <c r="H61" i="12"/>
  <c r="I61" i="12"/>
  <c r="J61" i="12"/>
  <c r="K61" i="12"/>
  <c r="F61" i="12"/>
  <c r="G48" i="12"/>
  <c r="H48" i="12"/>
  <c r="I48" i="12"/>
  <c r="J48" i="12"/>
  <c r="K48" i="12"/>
  <c r="K72" i="12" s="1"/>
  <c r="F48" i="12"/>
  <c r="D47" i="12"/>
  <c r="E47" i="12"/>
  <c r="E48" i="12"/>
  <c r="D46" i="12"/>
  <c r="E46" i="12"/>
  <c r="D44" i="12"/>
  <c r="E44" i="12"/>
  <c r="D45" i="12"/>
  <c r="E45" i="12"/>
  <c r="F12" i="12"/>
  <c r="G12" i="12"/>
  <c r="I12" i="12"/>
  <c r="J12" i="12"/>
  <c r="K12" i="12"/>
  <c r="H12" i="12"/>
  <c r="D36" i="12"/>
  <c r="E36" i="12"/>
  <c r="D34" i="12"/>
  <c r="E34" i="12"/>
  <c r="D33" i="12"/>
  <c r="E33" i="12"/>
  <c r="G29" i="12"/>
  <c r="G35" i="12" s="1"/>
  <c r="H29" i="12"/>
  <c r="H35" i="12" s="1"/>
  <c r="I29" i="12"/>
  <c r="I35" i="12" s="1"/>
  <c r="J29" i="12"/>
  <c r="J35" i="12" s="1"/>
  <c r="K29" i="12"/>
  <c r="K35" i="12" s="1"/>
  <c r="F29" i="12"/>
  <c r="D29" i="12" s="1"/>
  <c r="D32" i="12"/>
  <c r="E32" i="12"/>
  <c r="D27" i="12"/>
  <c r="E27" i="12"/>
  <c r="D28" i="12"/>
  <c r="E28" i="12"/>
  <c r="E29" i="12"/>
  <c r="D30" i="12"/>
  <c r="E30" i="12"/>
  <c r="D31" i="12"/>
  <c r="E31" i="12"/>
  <c r="E26" i="12"/>
  <c r="D26" i="12"/>
  <c r="G25" i="12"/>
  <c r="H25" i="12"/>
  <c r="I25" i="12"/>
  <c r="J25" i="12"/>
  <c r="K25" i="12"/>
  <c r="F25" i="12"/>
  <c r="D25" i="12" s="1"/>
  <c r="C25" i="12"/>
  <c r="C70" i="12"/>
  <c r="C71" i="12" s="1"/>
  <c r="C72" i="12" s="1"/>
  <c r="D22" i="12"/>
  <c r="E22" i="12"/>
  <c r="D23" i="12"/>
  <c r="E23" i="12"/>
  <c r="D24" i="12"/>
  <c r="E24" i="12"/>
  <c r="D21" i="12"/>
  <c r="E21" i="12"/>
  <c r="G9" i="12"/>
  <c r="G14" i="12" s="1"/>
  <c r="H9" i="12"/>
  <c r="H14" i="12" s="1"/>
  <c r="I9" i="12"/>
  <c r="J9" i="12"/>
  <c r="J14" i="12" s="1"/>
  <c r="J42" i="12" s="1"/>
  <c r="K9" i="12"/>
  <c r="F9" i="12"/>
  <c r="D9" i="12" s="1"/>
  <c r="D6" i="12"/>
  <c r="E6" i="12"/>
  <c r="D7" i="12"/>
  <c r="E7" i="12"/>
  <c r="D8" i="12"/>
  <c r="E8" i="12"/>
  <c r="E9" i="12"/>
  <c r="D10" i="12"/>
  <c r="E10" i="12"/>
  <c r="D11" i="12"/>
  <c r="E11" i="12"/>
  <c r="E12" i="12"/>
  <c r="D13" i="12"/>
  <c r="E13" i="12"/>
  <c r="D15" i="12"/>
  <c r="E15" i="12"/>
  <c r="D16" i="12"/>
  <c r="E16" i="12"/>
  <c r="D17" i="12"/>
  <c r="E17" i="12"/>
  <c r="D18" i="12"/>
  <c r="E18" i="12"/>
  <c r="D19" i="12"/>
  <c r="E19" i="12"/>
  <c r="D20" i="12"/>
  <c r="E20" i="12"/>
  <c r="E25" i="12"/>
  <c r="D37" i="12"/>
  <c r="E37" i="12"/>
  <c r="D38" i="12"/>
  <c r="E38" i="12"/>
  <c r="D39" i="12"/>
  <c r="E39" i="12"/>
  <c r="D40" i="12"/>
  <c r="E40" i="12"/>
  <c r="D41" i="12"/>
  <c r="E41" i="12"/>
  <c r="D43" i="12"/>
  <c r="E43" i="12"/>
  <c r="D49" i="12"/>
  <c r="E49" i="12"/>
  <c r="D59" i="12"/>
  <c r="E59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E5" i="12"/>
  <c r="D5" i="12"/>
  <c r="C19" i="12"/>
  <c r="C21" i="12" s="1"/>
  <c r="C12" i="12"/>
  <c r="D11" i="10"/>
  <c r="D8" i="10"/>
  <c r="D7" i="10"/>
  <c r="E11" i="10"/>
  <c r="E8" i="10"/>
  <c r="J72" i="12" l="1"/>
  <c r="K14" i="12"/>
  <c r="D48" i="12"/>
  <c r="I14" i="12"/>
  <c r="H72" i="12"/>
  <c r="I72" i="12"/>
  <c r="E51" i="12"/>
  <c r="D61" i="12"/>
  <c r="F72" i="12"/>
  <c r="D72" i="12" s="1"/>
  <c r="D51" i="12"/>
  <c r="G61" i="12"/>
  <c r="E61" i="12" s="1"/>
  <c r="E35" i="12"/>
  <c r="K42" i="12"/>
  <c r="I42" i="12"/>
  <c r="G42" i="12"/>
  <c r="F35" i="12"/>
  <c r="D35" i="12" s="1"/>
  <c r="H42" i="12"/>
  <c r="D12" i="12"/>
  <c r="E14" i="12"/>
  <c r="F14" i="12"/>
  <c r="C11" i="10"/>
  <c r="D10" i="10"/>
  <c r="C10" i="10"/>
  <c r="C8" i="10"/>
  <c r="M14" i="10"/>
  <c r="D9" i="10" s="1"/>
  <c r="D12" i="10" s="1"/>
  <c r="L14" i="10"/>
  <c r="N14" i="10"/>
  <c r="E9" i="10" s="1"/>
  <c r="C18" i="10"/>
  <c r="C40" i="12"/>
  <c r="C39" i="12"/>
  <c r="C5" i="12"/>
  <c r="C14" i="12" s="1"/>
  <c r="N23" i="10"/>
  <c r="M23" i="10"/>
  <c r="L23" i="10"/>
  <c r="O22" i="10"/>
  <c r="O21" i="10"/>
  <c r="F10" i="10" s="1"/>
  <c r="G21" i="10"/>
  <c r="F21" i="10"/>
  <c r="E21" i="10"/>
  <c r="D21" i="10"/>
  <c r="C21" i="10"/>
  <c r="O20" i="10"/>
  <c r="O19" i="10"/>
  <c r="O18" i="10"/>
  <c r="N15" i="10"/>
  <c r="M15" i="10"/>
  <c r="L15" i="10"/>
  <c r="O14" i="10"/>
  <c r="O13" i="10"/>
  <c r="O12" i="10"/>
  <c r="F11" i="10"/>
  <c r="E10" i="10"/>
  <c r="N9" i="10"/>
  <c r="N25" i="10" s="1"/>
  <c r="M9" i="10"/>
  <c r="M25" i="10" s="1"/>
  <c r="L9" i="10"/>
  <c r="L25" i="10" s="1"/>
  <c r="C9" i="10"/>
  <c r="O8" i="10"/>
  <c r="O7" i="10"/>
  <c r="F8" i="10" s="1"/>
  <c r="E7" i="10"/>
  <c r="E12" i="10" s="1"/>
  <c r="C7" i="10"/>
  <c r="C12" i="10" s="1"/>
  <c r="O6" i="10"/>
  <c r="F7" i="10" s="1"/>
  <c r="G72" i="12" l="1"/>
  <c r="E72" i="12" s="1"/>
  <c r="E42" i="12"/>
  <c r="C41" i="12"/>
  <c r="C42" i="12" s="1"/>
  <c r="D14" i="12"/>
  <c r="F42" i="12"/>
  <c r="O15" i="10"/>
  <c r="O9" i="10"/>
  <c r="F9" i="10"/>
  <c r="F12" i="10" s="1"/>
  <c r="O23" i="10"/>
  <c r="O25" i="10" l="1"/>
  <c r="D42" i="12"/>
  <c r="J21" i="4" l="1"/>
  <c r="O20" i="4"/>
  <c r="P20" i="4"/>
  <c r="Q20" i="4"/>
  <c r="O13" i="4"/>
  <c r="P13" i="4"/>
  <c r="M9" i="4"/>
  <c r="M10" i="4"/>
  <c r="M11" i="4"/>
  <c r="Q13" i="4"/>
  <c r="N15" i="4"/>
  <c r="D7" i="4"/>
  <c r="P8" i="4"/>
  <c r="Q8" i="4"/>
  <c r="O8" i="4"/>
  <c r="P12" i="4"/>
  <c r="Q12" i="4"/>
  <c r="O12" i="4"/>
  <c r="J7" i="4"/>
  <c r="K7" i="4"/>
  <c r="O19" i="4" l="1"/>
  <c r="C22" i="4"/>
  <c r="D22" i="4"/>
  <c r="E22" i="4"/>
  <c r="K6" i="1"/>
  <c r="I6" i="1"/>
  <c r="S31" i="3"/>
  <c r="T36" i="3"/>
  <c r="S36" i="3"/>
  <c r="K35" i="3"/>
  <c r="J35" i="3"/>
  <c r="N32" i="3" l="1"/>
  <c r="M32" i="3"/>
  <c r="V36" i="3"/>
  <c r="X39" i="3"/>
  <c r="Y39" i="3"/>
  <c r="Z39" i="3"/>
  <c r="J16" i="3"/>
  <c r="J6" i="3"/>
  <c r="V6" i="3"/>
  <c r="V16" i="3"/>
  <c r="K16" i="3"/>
  <c r="Q16" i="3"/>
  <c r="P16" i="3"/>
  <c r="W16" i="3"/>
  <c r="Y26" i="3"/>
  <c r="Z15" i="3"/>
  <c r="Y15" i="3"/>
  <c r="X15" i="3"/>
  <c r="K6" i="3"/>
  <c r="M20" i="3"/>
  <c r="X33" i="3" l="1"/>
  <c r="Y33" i="3"/>
  <c r="Z33" i="3"/>
  <c r="P27" i="3"/>
  <c r="D11" i="1"/>
  <c r="E11" i="1"/>
  <c r="F11" i="1"/>
  <c r="G11" i="1"/>
  <c r="H11" i="1"/>
  <c r="I11" i="1"/>
  <c r="J11" i="1"/>
  <c r="K11" i="1"/>
  <c r="D13" i="1"/>
  <c r="E13" i="1"/>
  <c r="F13" i="1"/>
  <c r="G13" i="1"/>
  <c r="H13" i="1"/>
  <c r="I13" i="1"/>
  <c r="J13" i="1"/>
  <c r="K13" i="1"/>
  <c r="D23" i="1"/>
  <c r="D25" i="1" s="1"/>
  <c r="E23" i="1"/>
  <c r="E25" i="1" s="1"/>
  <c r="F23" i="1"/>
  <c r="F25" i="1" s="1"/>
  <c r="G23" i="1"/>
  <c r="G25" i="1" s="1"/>
  <c r="H23" i="1"/>
  <c r="H25" i="1" s="1"/>
  <c r="I23" i="1"/>
  <c r="I25" i="1" s="1"/>
  <c r="J23" i="1"/>
  <c r="J25" i="1" s="1"/>
  <c r="K23" i="1"/>
  <c r="N23" i="1" s="1"/>
  <c r="M18" i="1"/>
  <c r="N18" i="1"/>
  <c r="M20" i="1"/>
  <c r="N20" i="1"/>
  <c r="M21" i="1"/>
  <c r="N21" i="1"/>
  <c r="M22" i="1"/>
  <c r="N22" i="1"/>
  <c r="M8" i="1"/>
  <c r="N8" i="1"/>
  <c r="M9" i="1"/>
  <c r="N9" i="1"/>
  <c r="M10" i="1"/>
  <c r="N10" i="1"/>
  <c r="M11" i="1"/>
  <c r="N11" i="1"/>
  <c r="N6" i="1"/>
  <c r="M6" i="1"/>
  <c r="L22" i="1"/>
  <c r="L21" i="1"/>
  <c r="L20" i="1"/>
  <c r="L18" i="1"/>
  <c r="L10" i="1"/>
  <c r="L9" i="1"/>
  <c r="L8" i="1"/>
  <c r="L6" i="1"/>
  <c r="G22" i="4"/>
  <c r="H22" i="4"/>
  <c r="I22" i="4"/>
  <c r="J22" i="4"/>
  <c r="K22" i="4"/>
  <c r="L22" i="4"/>
  <c r="M22" i="4"/>
  <c r="N22" i="4"/>
  <c r="O21" i="4"/>
  <c r="O22" i="4" s="1"/>
  <c r="P21" i="4"/>
  <c r="Q21" i="4"/>
  <c r="P19" i="4"/>
  <c r="Q19" i="4"/>
  <c r="D15" i="4"/>
  <c r="E15" i="4"/>
  <c r="F15" i="4"/>
  <c r="G15" i="4"/>
  <c r="H15" i="4"/>
  <c r="I15" i="4"/>
  <c r="J15" i="4"/>
  <c r="K15" i="4"/>
  <c r="L15" i="4"/>
  <c r="M15" i="4"/>
  <c r="O9" i="4"/>
  <c r="P9" i="4"/>
  <c r="Q9" i="4"/>
  <c r="O10" i="4"/>
  <c r="P10" i="4"/>
  <c r="Q10" i="4"/>
  <c r="O11" i="4"/>
  <c r="P11" i="4"/>
  <c r="Q11" i="4"/>
  <c r="O14" i="4"/>
  <c r="P14" i="4"/>
  <c r="Q14" i="4"/>
  <c r="P7" i="4"/>
  <c r="Q7" i="4"/>
  <c r="O7" i="4"/>
  <c r="P22" i="4" l="1"/>
  <c r="Q22" i="4"/>
  <c r="P15" i="4"/>
  <c r="Q15" i="4"/>
  <c r="M13" i="1"/>
  <c r="N13" i="1"/>
  <c r="K25" i="1"/>
  <c r="N25" i="1" s="1"/>
  <c r="M23" i="1"/>
  <c r="M25" i="1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V27" i="3"/>
  <c r="W27" i="3"/>
  <c r="S27" i="3"/>
  <c r="T27" i="3"/>
  <c r="Q27" i="3"/>
  <c r="M27" i="3"/>
  <c r="N27" i="3"/>
  <c r="J27" i="3"/>
  <c r="K27" i="3"/>
  <c r="D27" i="3"/>
  <c r="E27" i="3"/>
  <c r="F27" i="3"/>
  <c r="G27" i="3"/>
  <c r="H27" i="3"/>
  <c r="X32" i="3"/>
  <c r="Y32" i="3"/>
  <c r="Z32" i="3"/>
  <c r="X34" i="3"/>
  <c r="Y34" i="3"/>
  <c r="Z34" i="3"/>
  <c r="X35" i="3"/>
  <c r="Y35" i="3"/>
  <c r="Z35" i="3"/>
  <c r="X36" i="3"/>
  <c r="Y36" i="3"/>
  <c r="Z36" i="3"/>
  <c r="X37" i="3"/>
  <c r="Y37" i="3"/>
  <c r="Z37" i="3"/>
  <c r="X38" i="3"/>
  <c r="Y38" i="3"/>
  <c r="Z38" i="3"/>
  <c r="X40" i="3"/>
  <c r="Y40" i="3"/>
  <c r="Z40" i="3"/>
  <c r="X41" i="3"/>
  <c r="Y41" i="3"/>
  <c r="Z41" i="3"/>
  <c r="Y31" i="3"/>
  <c r="Z31" i="3"/>
  <c r="X31" i="3"/>
  <c r="X6" i="3"/>
  <c r="Y6" i="3"/>
  <c r="Z6" i="3"/>
  <c r="X7" i="3"/>
  <c r="Y7" i="3"/>
  <c r="Z7" i="3"/>
  <c r="X8" i="3"/>
  <c r="Y8" i="3"/>
  <c r="Z8" i="3"/>
  <c r="X9" i="3"/>
  <c r="Y9" i="3"/>
  <c r="Z9" i="3"/>
  <c r="X10" i="3"/>
  <c r="Y10" i="3"/>
  <c r="Z10" i="3"/>
  <c r="X11" i="3"/>
  <c r="Y11" i="3"/>
  <c r="Z11" i="3"/>
  <c r="X12" i="3"/>
  <c r="Y12" i="3"/>
  <c r="Z12" i="3"/>
  <c r="X13" i="3"/>
  <c r="Y13" i="3"/>
  <c r="Z13" i="3"/>
  <c r="X14" i="3"/>
  <c r="Y14" i="3"/>
  <c r="Z14" i="3"/>
  <c r="X16" i="3"/>
  <c r="Y16" i="3"/>
  <c r="Z16" i="3"/>
  <c r="X17" i="3"/>
  <c r="Y17" i="3"/>
  <c r="Z17" i="3"/>
  <c r="X18" i="3"/>
  <c r="Y18" i="3"/>
  <c r="Z18" i="3"/>
  <c r="X19" i="3"/>
  <c r="Y19" i="3"/>
  <c r="Z19" i="3"/>
  <c r="X20" i="3"/>
  <c r="Y20" i="3"/>
  <c r="Z20" i="3"/>
  <c r="X21" i="3"/>
  <c r="Y21" i="3"/>
  <c r="Z21" i="3"/>
  <c r="X22" i="3"/>
  <c r="Y22" i="3"/>
  <c r="Z22" i="3"/>
  <c r="X23" i="3"/>
  <c r="Y23" i="3"/>
  <c r="Z23" i="3"/>
  <c r="X24" i="3"/>
  <c r="Y24" i="3"/>
  <c r="Z24" i="3"/>
  <c r="X25" i="3"/>
  <c r="Y25" i="3"/>
  <c r="Z25" i="3"/>
  <c r="X26" i="3"/>
  <c r="Z26" i="3"/>
  <c r="Y5" i="3"/>
  <c r="Z5" i="3"/>
  <c r="X5" i="3"/>
  <c r="C11" i="1"/>
  <c r="L11" i="1" s="1"/>
  <c r="C23" i="1"/>
  <c r="F22" i="4"/>
  <c r="C42" i="3"/>
  <c r="C27" i="3"/>
  <c r="L27" i="3"/>
  <c r="R27" i="3"/>
  <c r="U27" i="3"/>
  <c r="I27" i="3"/>
  <c r="O27" i="3"/>
  <c r="C25" i="1" l="1"/>
  <c r="L23" i="1"/>
  <c r="X27" i="3"/>
  <c r="Z42" i="3"/>
  <c r="Y42" i="3"/>
  <c r="Z27" i="3"/>
  <c r="Y27" i="3"/>
  <c r="C13" i="1"/>
  <c r="L13" i="1" s="1"/>
  <c r="C15" i="4"/>
  <c r="O15" i="4"/>
  <c r="X42" i="3" l="1"/>
  <c r="L25" i="1"/>
  <c r="M15" i="9" l="1"/>
  <c r="G12" i="9"/>
  <c r="G20" i="9" s="1"/>
  <c r="H12" i="9"/>
  <c r="H20" i="9" s="1"/>
  <c r="I12" i="9"/>
  <c r="I20" i="9" s="1"/>
  <c r="F12" i="9"/>
  <c r="F20" i="9" s="1"/>
  <c r="C12" i="9"/>
  <c r="C20" i="9" s="1"/>
  <c r="K20" i="9" l="1"/>
</calcChain>
</file>

<file path=xl/sharedStrings.xml><?xml version="1.0" encoding="utf-8"?>
<sst xmlns="http://schemas.openxmlformats.org/spreadsheetml/2006/main" count="606" uniqueCount="355">
  <si>
    <t>eFt</t>
  </si>
  <si>
    <t>Valkó Nagyközség Önkormányzatának Címrendje</t>
  </si>
  <si>
    <t>Cím száma</t>
  </si>
  <si>
    <t>Cím neve</t>
  </si>
  <si>
    <t>Alcím száma</t>
  </si>
  <si>
    <t>Alcím neve</t>
  </si>
  <si>
    <t>Önkormányzat</t>
  </si>
  <si>
    <t>Zöldterület kezelés</t>
  </si>
  <si>
    <t>Utak, hidak kezelése</t>
  </si>
  <si>
    <t>Nem lakóingatlan bérbeadás</t>
  </si>
  <si>
    <t>Város és községgazdálkodás</t>
  </si>
  <si>
    <t>Vízügy ter. Igazgat.</t>
  </si>
  <si>
    <t>Közvilágítás</t>
  </si>
  <si>
    <t>Átmeneti szoc. Segély</t>
  </si>
  <si>
    <t>Temetési segély</t>
  </si>
  <si>
    <t>Háziorvosi szolgálat</t>
  </si>
  <si>
    <t>Köztemetés</t>
  </si>
  <si>
    <t>Család és nővédelem</t>
  </si>
  <si>
    <t>Települési hulladék kez.</t>
  </si>
  <si>
    <t>Kulturális tevékenység</t>
  </si>
  <si>
    <t>Sport feladatok</t>
  </si>
  <si>
    <t>Egyéb közfoglalkoztatás</t>
  </si>
  <si>
    <t>Polgármesteri  Hivatal</t>
  </si>
  <si>
    <t>Önkorm.igazgat.tevék.</t>
  </si>
  <si>
    <t>Aktívkorúak</t>
  </si>
  <si>
    <t>Lakásfenntartási</t>
  </si>
  <si>
    <t>Napköziotthonos Óvoda</t>
  </si>
  <si>
    <t>Munkahelyi étkezés</t>
  </si>
  <si>
    <t>Óvodai nevelés</t>
  </si>
  <si>
    <t>Óvodai étkezés</t>
  </si>
  <si>
    <t>Iskolai étkezés</t>
  </si>
  <si>
    <t>PH</t>
  </si>
  <si>
    <t>Óvoda</t>
  </si>
  <si>
    <t>összesen</t>
  </si>
  <si>
    <t>Megbízás</t>
  </si>
  <si>
    <t>Védőnő</t>
  </si>
  <si>
    <t xml:space="preserve">Valkó Nagyközség Önkormányzat </t>
  </si>
  <si>
    <t xml:space="preserve">Kiadások </t>
  </si>
  <si>
    <t>Személyi juttatás</t>
  </si>
  <si>
    <t>Járulék</t>
  </si>
  <si>
    <t>Dologi kiadás</t>
  </si>
  <si>
    <t>Ellátottak juttatásai</t>
  </si>
  <si>
    <t>Támogatások, átadott pénzeszközök</t>
  </si>
  <si>
    <t>Tartalékok</t>
  </si>
  <si>
    <t>Felhalmozási kiadások</t>
  </si>
  <si>
    <t>Összesen</t>
  </si>
  <si>
    <t>Szennyvíz gyűjtése</t>
  </si>
  <si>
    <t>Települési hulladék kezelés</t>
  </si>
  <si>
    <t>Utak hidak kezelése</t>
  </si>
  <si>
    <t>Országgyűlési választás</t>
  </si>
  <si>
    <t>Helyi önkormányzati választás</t>
  </si>
  <si>
    <t>Európaparlamenti Választás</t>
  </si>
  <si>
    <t>Vízügy ter. Igazgatás</t>
  </si>
  <si>
    <t xml:space="preserve"> - ebből: saját intézm.műk.támog.</t>
  </si>
  <si>
    <t>Bérp.jutt.hosszú idejű közfogl.</t>
  </si>
  <si>
    <t>Téli közfoglalkoztatás</t>
  </si>
  <si>
    <t>Sportfeladatok</t>
  </si>
  <si>
    <t>Intézmény összesen:</t>
  </si>
  <si>
    <t>Bevételek</t>
  </si>
  <si>
    <t>Bérleti díj</t>
  </si>
  <si>
    <t>Szolgáltatás ellenértéke, tovább száml.szolg.</t>
  </si>
  <si>
    <t>Működési ktsgv.-i támogatás</t>
  </si>
  <si>
    <t>Alapoktól kapott támogatások</t>
  </si>
  <si>
    <t>Egyéb bevételek</t>
  </si>
  <si>
    <t>Felhalmozási bevételek</t>
  </si>
  <si>
    <t>Állami  átengedett és normatív bevételek</t>
  </si>
  <si>
    <t>Bevétel összesen:</t>
  </si>
  <si>
    <t>óvodapedagógus</t>
  </si>
  <si>
    <t>Óv.ped.munkáját segítő</t>
  </si>
  <si>
    <t>Konyhai dolgozó</t>
  </si>
  <si>
    <t>Könyvtáros</t>
  </si>
  <si>
    <t>Létszámadatok:</t>
  </si>
  <si>
    <t>Engedélyezett létszám:</t>
  </si>
  <si>
    <t>teljes munkaidős</t>
  </si>
  <si>
    <t>Közalkalmazottak</t>
  </si>
  <si>
    <t>Munka törvénykönyve alá tartozók</t>
  </si>
  <si>
    <t>Köztisztviselők</t>
  </si>
  <si>
    <t>rész munkaidős</t>
  </si>
  <si>
    <t>Valkó Nagyközség Önkormányzat Napköziotthonos Óvoda</t>
  </si>
  <si>
    <t>Óvodai étkeztetés</t>
  </si>
  <si>
    <t>Iskolai étkeztetés</t>
  </si>
  <si>
    <t>Felnőtt étkeztetés</t>
  </si>
  <si>
    <t>Étkeztetés összesen:</t>
  </si>
  <si>
    <t>Térítési díj bevétel</t>
  </si>
  <si>
    <t>Működési támogatás</t>
  </si>
  <si>
    <t>Egyéb bevétel</t>
  </si>
  <si>
    <t>Valkó Nagyközség Önkormányzat Polgármesteri Hivatal</t>
  </si>
  <si>
    <t>Önkormányzati igazgatás</t>
  </si>
  <si>
    <t>Aktív korúak támogatása</t>
  </si>
  <si>
    <t>Lakásfenntartási támogatás</t>
  </si>
  <si>
    <t>Közgyógyellátás</t>
  </si>
  <si>
    <t>Sportlétesítmény üzemeltetése</t>
  </si>
  <si>
    <t>Szolgáltatás ellenértéke</t>
  </si>
  <si>
    <t>Europaparlamenti választás</t>
  </si>
  <si>
    <t>Állami kötött támogatások és átengedett adók</t>
  </si>
  <si>
    <t>Rendszeres Gyermekvédelmi</t>
  </si>
  <si>
    <t>Óvodáztatási támogatás</t>
  </si>
  <si>
    <t>Közgyógy ellátás</t>
  </si>
  <si>
    <t>1.  számú melléklet</t>
  </si>
  <si>
    <t>polgármester</t>
  </si>
  <si>
    <t>jegyző</t>
  </si>
  <si>
    <t>intézményvezető</t>
  </si>
  <si>
    <t>2014. évi költségvetési beszámolója</t>
  </si>
  <si>
    <t>a költségvetési beszámolójához</t>
  </si>
  <si>
    <t>megnevezés</t>
  </si>
  <si>
    <t>kofog kód</t>
  </si>
  <si>
    <t>Eredeti előirányzat</t>
  </si>
  <si>
    <t>Módosított előirányzat</t>
  </si>
  <si>
    <t>Teljesítés</t>
  </si>
  <si>
    <t>051030</t>
  </si>
  <si>
    <t>045160</t>
  </si>
  <si>
    <t>013350</t>
  </si>
  <si>
    <t>066010</t>
  </si>
  <si>
    <t>064010</t>
  </si>
  <si>
    <t>066020</t>
  </si>
  <si>
    <t>072111</t>
  </si>
  <si>
    <t>074031</t>
  </si>
  <si>
    <t>106020</t>
  </si>
  <si>
    <t>101150</t>
  </si>
  <si>
    <t>107060</t>
  </si>
  <si>
    <t>107010</t>
  </si>
  <si>
    <t>041233</t>
  </si>
  <si>
    <t>082091</t>
  </si>
  <si>
    <t>081045</t>
  </si>
  <si>
    <t>016010</t>
  </si>
  <si>
    <t xml:space="preserve"> ----</t>
  </si>
  <si>
    <t>Valkó, 2015. március 27</t>
  </si>
  <si>
    <t>018010</t>
  </si>
  <si>
    <t>041232</t>
  </si>
  <si>
    <t>011130</t>
  </si>
  <si>
    <t>105010</t>
  </si>
  <si>
    <t>081030</t>
  </si>
  <si>
    <t>091110</t>
  </si>
  <si>
    <t>096010</t>
  </si>
  <si>
    <t>096020</t>
  </si>
  <si>
    <t>900080</t>
  </si>
  <si>
    <t xml:space="preserve"> Valkó 2015. március 27</t>
  </si>
  <si>
    <t>Adó  és közhatalmi bevételek</t>
  </si>
  <si>
    <t>Állami  átengedett és normatív bevételek visszatérítése</t>
  </si>
  <si>
    <t>Óvodai nevelés (IPR)</t>
  </si>
  <si>
    <t>Országgyűlési, Európaparlamenti és Önkormányzati választások</t>
  </si>
  <si>
    <t>Gyermekvédelmi ellátások</t>
  </si>
  <si>
    <t>Egyéb szociális ellátások</t>
  </si>
  <si>
    <t>104051</t>
  </si>
  <si>
    <t>Vagyonkimutatás</t>
  </si>
  <si>
    <t>Valkó Nagyközség Önkormányzata</t>
  </si>
  <si>
    <t>e ft</t>
  </si>
  <si>
    <t>ovi</t>
  </si>
  <si>
    <t>nyitóbruttó</t>
  </si>
  <si>
    <t>Záró bruttó</t>
  </si>
  <si>
    <t>Halmozott ÉCS</t>
  </si>
  <si>
    <t>nettó</t>
  </si>
  <si>
    <t>Nyitó Bruttó</t>
  </si>
  <si>
    <t>Halmozott értékcsökkenés:</t>
  </si>
  <si>
    <t>Záró M.érték</t>
  </si>
  <si>
    <t>immet</t>
  </si>
  <si>
    <t>immateriális javak</t>
  </si>
  <si>
    <t>ingatlan</t>
  </si>
  <si>
    <t>ingatlanok</t>
  </si>
  <si>
    <t>gép</t>
  </si>
  <si>
    <t>egyéb gép berendezés</t>
  </si>
  <si>
    <t>üzemeltetésre átadott eszközök</t>
  </si>
  <si>
    <t>TE összesen:</t>
  </si>
  <si>
    <t>Eszközök megoszlása: (mérleg értéken)</t>
  </si>
  <si>
    <t>Üzemeltetésre átadott eszközök</t>
  </si>
  <si>
    <t>Polgármesteri Hivatal</t>
  </si>
  <si>
    <t>Vízmű</t>
  </si>
  <si>
    <t>ONK</t>
  </si>
  <si>
    <t>üzemeltet</t>
  </si>
  <si>
    <t>sorsz.:</t>
  </si>
  <si>
    <t>megnevezés:</t>
  </si>
  <si>
    <t>Ovi</t>
  </si>
  <si>
    <t>01</t>
  </si>
  <si>
    <t>02</t>
  </si>
  <si>
    <t>03</t>
  </si>
  <si>
    <t>04</t>
  </si>
  <si>
    <t>05</t>
  </si>
  <si>
    <t>06</t>
  </si>
  <si>
    <t>07</t>
  </si>
  <si>
    <t>08</t>
  </si>
  <si>
    <t>Valkó Nagyközség Intézményei Összesen</t>
  </si>
  <si>
    <t>I</t>
  </si>
  <si>
    <t>Immateriális javak</t>
  </si>
  <si>
    <t>D</t>
  </si>
  <si>
    <t>Saját tőke</t>
  </si>
  <si>
    <t>II</t>
  </si>
  <si>
    <t>Tárgyi eszközök</t>
  </si>
  <si>
    <t>Tartós részesedést jelentő befektetés</t>
  </si>
  <si>
    <t>E</t>
  </si>
  <si>
    <t>Hitelviszonyt megtestesítő értékpapír</t>
  </si>
  <si>
    <t>III</t>
  </si>
  <si>
    <t>Befektetett pénzügyi eszközök</t>
  </si>
  <si>
    <t>IV</t>
  </si>
  <si>
    <t>Üzemeltetésre, kezelésre átadott eszközök</t>
  </si>
  <si>
    <t>A</t>
  </si>
  <si>
    <t>Befektetett eszközök összesen</t>
  </si>
  <si>
    <t>Készletek</t>
  </si>
  <si>
    <t>Követelések áruszállításból, vevők</t>
  </si>
  <si>
    <t>Adó követelés</t>
  </si>
  <si>
    <t>Egyéb követelések</t>
  </si>
  <si>
    <t xml:space="preserve">II </t>
  </si>
  <si>
    <t>Követelések összesen</t>
  </si>
  <si>
    <t>Értékpapírok összesen</t>
  </si>
  <si>
    <t>Kötelezettségek áruszállításból</t>
  </si>
  <si>
    <t>Pénztárak, betétkönyvek</t>
  </si>
  <si>
    <t>Rövid lejáratú kötelezettségek:</t>
  </si>
  <si>
    <t>Idegen pénzeszköz</t>
  </si>
  <si>
    <t>Passzív függő elszámolások</t>
  </si>
  <si>
    <t>Pénzeszközök összesen</t>
  </si>
  <si>
    <t>Passzív átfutó elszámolások</t>
  </si>
  <si>
    <t>Aktív függő elszámolások</t>
  </si>
  <si>
    <t>Passzív kiegyenlítő elszámolások</t>
  </si>
  <si>
    <t>Aktív átfutó elszámolások</t>
  </si>
  <si>
    <t>Költségvetésen kívüli passzív elszámolások</t>
  </si>
  <si>
    <t>Költségvetési kiegyenlítő elszámolások</t>
  </si>
  <si>
    <t>Passzív pénzügyi elszámolások</t>
  </si>
  <si>
    <t>Költségvetésen kívüli aktív pénzügyi elsz.</t>
  </si>
  <si>
    <t>Aktív pénzügyi elszámolások</t>
  </si>
  <si>
    <t>Kötelezettségek összesen</t>
  </si>
  <si>
    <t>B</t>
  </si>
  <si>
    <t>Forgóeszközök összesen</t>
  </si>
  <si>
    <t>ESZKÖZÖK ÖSSZESEN</t>
  </si>
  <si>
    <t>FORRÁSOK ÖSSZESEN</t>
  </si>
  <si>
    <t>TÁRGYI ESZKÖZÖK 2014.</t>
  </si>
  <si>
    <t>beruházások és felújítások</t>
  </si>
  <si>
    <t>egyéb gép berendezés,jármű</t>
  </si>
  <si>
    <t>Csatorna</t>
  </si>
  <si>
    <t>MÉRLEG 2014</t>
  </si>
  <si>
    <t>Önkorm</t>
  </si>
  <si>
    <t>OVI</t>
  </si>
  <si>
    <t>A/I</t>
  </si>
  <si>
    <t>A/II</t>
  </si>
  <si>
    <t>A/II/1</t>
  </si>
  <si>
    <t>A/II/2</t>
  </si>
  <si>
    <t>A/II/4</t>
  </si>
  <si>
    <t>Ingatlanok és kapcsolódó vagyoni jogok</t>
  </si>
  <si>
    <t>Gépek, berendezések, felszerelések, járművek</t>
  </si>
  <si>
    <t>Beruházások, felújítások</t>
  </si>
  <si>
    <t>A/III/1</t>
  </si>
  <si>
    <t>A/III/2</t>
  </si>
  <si>
    <t>A/IV</t>
  </si>
  <si>
    <t>A/III</t>
  </si>
  <si>
    <t>C/II</t>
  </si>
  <si>
    <t>C/III</t>
  </si>
  <si>
    <t>C/IV</t>
  </si>
  <si>
    <t>C</t>
  </si>
  <si>
    <t>Forintszámlák</t>
  </si>
  <si>
    <t>D/I/3</t>
  </si>
  <si>
    <t>D/I/4</t>
  </si>
  <si>
    <t>D/I/5</t>
  </si>
  <si>
    <t>Költségvetési évben esedékes követelések közhatalmi bevételekre</t>
  </si>
  <si>
    <t>Költségvetési évben esedékes követelések működési bevételekre</t>
  </si>
  <si>
    <t>Költségvetési évben esedékes követelések felhalmozási bevételekre</t>
  </si>
  <si>
    <t xml:space="preserve">Költségvetési évben esedékes követelések </t>
  </si>
  <si>
    <t>D/I</t>
  </si>
  <si>
    <t>D/III/1</t>
  </si>
  <si>
    <t>Adott előlegek</t>
  </si>
  <si>
    <t>ebből: foglalkoztatottaknak adott előlegek</t>
  </si>
  <si>
    <t>ebből: egyéb adott előleg</t>
  </si>
  <si>
    <t>D/III/4</t>
  </si>
  <si>
    <t>Forgótőke elszámolás</t>
  </si>
  <si>
    <t>Követelés jellegű sajátos elszámolások</t>
  </si>
  <si>
    <t>D/III</t>
  </si>
  <si>
    <t>Követelések</t>
  </si>
  <si>
    <t>Egyéb sajátos eszköz oldali elszámolások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</si>
  <si>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</si>
  <si>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</si>
  <si>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</si>
  <si>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</si>
  <si>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</si>
  <si>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</t>
  </si>
  <si>
    <t>G/IV</t>
  </si>
  <si>
    <t>Felhalmozott eredmény</t>
  </si>
  <si>
    <t>G/VI</t>
  </si>
  <si>
    <t>Mérleg szerinti eredmény</t>
  </si>
  <si>
    <t>G</t>
  </si>
  <si>
    <t>H/I/3</t>
  </si>
  <si>
    <t>Költségvetési évben esedékes kötelezettségek dologi kiadásokra</t>
  </si>
  <si>
    <t>H</t>
  </si>
  <si>
    <t>H/I</t>
  </si>
  <si>
    <t xml:space="preserve">Költségvetési évben esedékes kötelezettségek </t>
  </si>
  <si>
    <t>H/II/7</t>
  </si>
  <si>
    <t>Költségvetési évet követően esedékes kötelezettségek, felújításokra</t>
  </si>
  <si>
    <t>H/II/9</t>
  </si>
  <si>
    <t>Költségvetési évet követően esedékes kötelezettségek, finanszírozási kiadásokra</t>
  </si>
  <si>
    <t>ebből: államháztartási előleg visszafizetése</t>
  </si>
  <si>
    <t>H/II</t>
  </si>
  <si>
    <t>Költségvetési évet követően esedékes kötelezettségek</t>
  </si>
  <si>
    <t>H/III/1</t>
  </si>
  <si>
    <t>Kapott előlegek</t>
  </si>
  <si>
    <t>H/III</t>
  </si>
  <si>
    <t>Kötelezettség jellegű sajátos elszámolások</t>
  </si>
  <si>
    <t>Kötelezettségek</t>
  </si>
  <si>
    <t>H/II/4</t>
  </si>
  <si>
    <t>H/II/5</t>
  </si>
  <si>
    <t>H/II/6</t>
  </si>
  <si>
    <t>Költségvetési évet követően esedékes kötelezettségek dologi kiadásokra</t>
  </si>
  <si>
    <t>Költségvetési évet követően esedékes kötelezettségek ellátottak pénzbeni tuttatásaira</t>
  </si>
  <si>
    <t>Költségvetési évet követően esedékes kötelezettségek működési célú kiadásokra</t>
  </si>
  <si>
    <t>Egyéb forrásoldali elszámolások</t>
  </si>
  <si>
    <t>H/I/4</t>
  </si>
  <si>
    <t>Költségvetési évben esedékes kötelezettségek ellátottak pénzbeni juttatására</t>
  </si>
  <si>
    <t>Régi</t>
  </si>
  <si>
    <t>Új</t>
  </si>
  <si>
    <t>RÉGI</t>
  </si>
  <si>
    <t>Sor-
szám</t>
  </si>
  <si>
    <t>Megnevezés</t>
  </si>
  <si>
    <t>Összeg</t>
  </si>
  <si>
    <t>1.</t>
  </si>
  <si>
    <t>2.</t>
  </si>
  <si>
    <t>3.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</si>
  <si>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</si>
  <si>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</si>
  <si>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</si>
  <si>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</si>
  <si>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</si>
  <si>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</si>
  <si>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</si>
  <si>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</si>
  <si>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</si>
  <si>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</si>
  <si>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</si>
  <si>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</si>
  <si>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</si>
  <si>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</si>
  <si>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</si>
  <si>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</si>
  <si>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</si>
  <si>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</si>
  <si>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</si>
  <si>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</si>
  <si>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</si>
  <si>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</si>
  <si>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</si>
  <si>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</si>
  <si>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</si>
  <si>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</si>
  <si>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 xml:space="preserve"> PÉNZMARADVÁNY-KIMUTATÁS 2014</t>
  </si>
  <si>
    <t>4.</t>
  </si>
  <si>
    <t>5.</t>
  </si>
  <si>
    <t>6.</t>
  </si>
  <si>
    <t>Önkorm.</t>
  </si>
  <si>
    <t>319916</t>
  </si>
  <si>
    <t>Közfoglalkoztatottak átlagos statisztikai létszáma:</t>
  </si>
  <si>
    <t xml:space="preserve">"a" melléklet: Kiadások </t>
  </si>
  <si>
    <t>"b" melléklet: Bevételek</t>
  </si>
  <si>
    <t>2. sz. melléklet 1. oldal</t>
  </si>
  <si>
    <t>2. sz. melléklet 2. oldal</t>
  </si>
  <si>
    <t>2. sz. melléklet 3. oldal</t>
  </si>
  <si>
    <t>3. sz. melléklet 1. oldal</t>
  </si>
  <si>
    <t>3. sz. melléklet 2. oldal</t>
  </si>
  <si>
    <t>4. sz. melléklet</t>
  </si>
  <si>
    <t>5. sz. melléklet</t>
  </si>
  <si>
    <t>6. sz. melléklet</t>
  </si>
  <si>
    <t>8. sz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</si>
</sst>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rgb="FFFFFFCC"/>
      <name val="Calibri"/>
      <family val="2"/>
      <charset val="238"/>
      <scheme val="minor"/>
    </font>
    <font>
      <b/>
      <sz val="11"/>
      <color rgb="FFFFFFCC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8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7" fillId="0" borderId="2" xfId="0" applyFont="1" applyBorder="1" applyAlignment="1">
      <alignment horizontal="left"/>
    </xf>
    <xf numFmtId="0" fontId="4" fillId="0" borderId="0" xfId="0" applyFont="1" applyBorder="1"/>
    <xf numFmtId="3" fontId="7" fillId="0" borderId="5" xfId="0" applyNumberFormat="1" applyFont="1" applyBorder="1"/>
    <xf numFmtId="0" fontId="4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7" fillId="0" borderId="0" xfId="0" applyFont="1"/>
    <xf numFmtId="0" fontId="10" fillId="2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0" xfId="0" applyFont="1" applyFill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4" fontId="4" fillId="0" borderId="0" xfId="0" applyNumberFormat="1" applyFont="1"/>
    <xf numFmtId="3" fontId="4" fillId="0" borderId="0" xfId="0" applyNumberFormat="1" applyFont="1" applyBorder="1" applyAlignment="1"/>
    <xf numFmtId="0" fontId="4" fillId="0" borderId="5" xfId="0" applyFont="1" applyBorder="1" applyAlignment="1">
      <alignment horizontal="center" vertical="center"/>
    </xf>
    <xf numFmtId="3" fontId="0" fillId="0" borderId="0" xfId="0" applyNumberFormat="1"/>
    <xf numFmtId="0" fontId="4" fillId="0" borderId="5" xfId="0" applyFont="1" applyBorder="1"/>
    <xf numFmtId="3" fontId="4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3" fontId="7" fillId="0" borderId="8" xfId="0" applyNumberFormat="1" applyFont="1" applyBorder="1"/>
    <xf numFmtId="3" fontId="7" fillId="0" borderId="6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/>
    <xf numFmtId="0" fontId="5" fillId="0" borderId="0" xfId="0" applyFont="1" applyAlignment="1"/>
    <xf numFmtId="3" fontId="7" fillId="0" borderId="0" xfId="0" applyNumberFormat="1" applyFont="1"/>
    <xf numFmtId="3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3" fontId="0" fillId="0" borderId="0" xfId="0" applyNumberFormat="1" applyBorder="1"/>
    <xf numFmtId="3" fontId="1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/>
    <xf numFmtId="3" fontId="0" fillId="0" borderId="2" xfId="0" applyNumberFormat="1" applyBorder="1"/>
    <xf numFmtId="3" fontId="0" fillId="0" borderId="5" xfId="0" applyNumberFormat="1" applyBorder="1"/>
    <xf numFmtId="0" fontId="0" fillId="0" borderId="19" xfId="0" applyBorder="1"/>
    <xf numFmtId="0" fontId="0" fillId="0" borderId="11" xfId="0" applyBorder="1"/>
    <xf numFmtId="0" fontId="1" fillId="0" borderId="20" xfId="0" applyFont="1" applyBorder="1"/>
    <xf numFmtId="0" fontId="1" fillId="0" borderId="1" xfId="0" applyFont="1" applyBorder="1"/>
    <xf numFmtId="3" fontId="1" fillId="0" borderId="4" xfId="0" applyNumberFormat="1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3" fillId="3" borderId="0" xfId="0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2" xfId="0" applyFont="1" applyBorder="1"/>
    <xf numFmtId="0" fontId="1" fillId="0" borderId="5" xfId="0" applyFont="1" applyBorder="1"/>
    <xf numFmtId="0" fontId="0" fillId="0" borderId="0" xfId="0" applyFont="1"/>
    <xf numFmtId="3" fontId="1" fillId="4" borderId="2" xfId="0" applyNumberFormat="1" applyFont="1" applyFill="1" applyBorder="1"/>
    <xf numFmtId="3" fontId="1" fillId="4" borderId="0" xfId="0" applyNumberFormat="1" applyFont="1" applyFill="1"/>
    <xf numFmtId="3" fontId="1" fillId="5" borderId="2" xfId="0" applyNumberFormat="1" applyFont="1" applyFill="1" applyBorder="1"/>
    <xf numFmtId="3" fontId="1" fillId="5" borderId="0" xfId="0" applyNumberFormat="1" applyFont="1" applyFill="1"/>
    <xf numFmtId="0" fontId="1" fillId="4" borderId="2" xfId="0" applyFont="1" applyFill="1" applyBorder="1"/>
    <xf numFmtId="0" fontId="1" fillId="4" borderId="0" xfId="0" applyFont="1" applyFill="1"/>
    <xf numFmtId="0" fontId="1" fillId="5" borderId="2" xfId="0" applyFont="1" applyFill="1" applyBorder="1"/>
    <xf numFmtId="0" fontId="1" fillId="5" borderId="0" xfId="0" applyFont="1" applyFill="1"/>
    <xf numFmtId="0" fontId="1" fillId="0" borderId="2" xfId="0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3" fontId="1" fillId="6" borderId="2" xfId="0" applyNumberFormat="1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Font="1"/>
    <xf numFmtId="3" fontId="0" fillId="0" borderId="0" xfId="0" applyNumberFormat="1" applyFont="1" applyBorder="1"/>
    <xf numFmtId="0" fontId="1" fillId="5" borderId="21" xfId="0" applyFont="1" applyFill="1" applyBorder="1"/>
    <xf numFmtId="0" fontId="0" fillId="5" borderId="0" xfId="0" applyFont="1" applyFill="1"/>
    <xf numFmtId="0" fontId="0" fillId="6" borderId="4" xfId="0" applyFont="1" applyFill="1" applyBorder="1"/>
    <xf numFmtId="0" fontId="1" fillId="6" borderId="4" xfId="0" applyFont="1" applyFill="1" applyBorder="1"/>
    <xf numFmtId="0" fontId="0" fillId="6" borderId="0" xfId="0" applyFont="1" applyFill="1"/>
    <xf numFmtId="3" fontId="0" fillId="6" borderId="0" xfId="0" applyNumberFormat="1" applyFont="1" applyFill="1"/>
    <xf numFmtId="3" fontId="0" fillId="5" borderId="0" xfId="0" applyNumberFormat="1" applyFont="1" applyFill="1"/>
    <xf numFmtId="0" fontId="0" fillId="4" borderId="2" xfId="0" applyFont="1" applyFill="1" applyBorder="1"/>
    <xf numFmtId="0" fontId="0" fillId="4" borderId="0" xfId="0" applyFont="1" applyFill="1"/>
    <xf numFmtId="0" fontId="0" fillId="0" borderId="2" xfId="0" applyFont="1" applyFill="1" applyBorder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3" fillId="7" borderId="0" xfId="0" applyFont="1" applyFill="1"/>
    <xf numFmtId="0" fontId="16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165" fontId="16" fillId="0" borderId="2" xfId="0" applyNumberFormat="1" applyFont="1" applyFill="1" applyBorder="1" applyAlignment="1">
      <alignment horizontal="right" vertical="center" wrapText="1"/>
    </xf>
    <xf numFmtId="1" fontId="13" fillId="0" borderId="2" xfId="0" applyNumberFormat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right" vertical="center"/>
    </xf>
    <xf numFmtId="3" fontId="4" fillId="8" borderId="2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3" fillId="0" borderId="0" xfId="0" applyFont="1" applyFill="1"/>
    <xf numFmtId="0" fontId="16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12" fillId="0" borderId="0" xfId="0" applyFont="1" applyAlignment="1"/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1/Dokumentumok/2013/BESZ_II/2013_besz_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_melléklet"/>
      <sheetName val="1_sz_melléklet"/>
      <sheetName val="2_sz_melléklet"/>
      <sheetName val="3_sz_melléklet"/>
      <sheetName val="4_sz_melléklet"/>
      <sheetName val="5_sz_melléklet"/>
      <sheetName val="létszám tábla"/>
      <sheetName val="o_m"/>
      <sheetName val="p_m"/>
      <sheetName val="n_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C3">
            <v>0</v>
          </cell>
        </row>
      </sheetData>
      <sheetData sheetId="8">
        <row r="3">
          <cell r="C3">
            <v>0</v>
          </cell>
        </row>
      </sheetData>
      <sheetData sheetId="9">
        <row r="3">
          <cell r="C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topLeftCell="A15" workbookViewId="0">
      <selection activeCell="H28" sqref="H28"/>
    </sheetView>
  </sheetViews>
  <sheetFormatPr defaultRowHeight="15.75" x14ac:dyDescent="0.25"/>
  <cols>
    <col min="1" max="1" width="6.85546875" style="2" customWidth="1"/>
    <col min="2" max="2" width="18.28515625" style="2" customWidth="1"/>
    <col min="3" max="3" width="6.7109375" style="2" customWidth="1"/>
    <col min="4" max="4" width="45" style="2" customWidth="1"/>
    <col min="5" max="16384" width="9.140625" style="2"/>
  </cols>
  <sheetData>
    <row r="1" spans="1:4" x14ac:dyDescent="0.25">
      <c r="D1" s="3" t="s">
        <v>98</v>
      </c>
    </row>
    <row r="2" spans="1:4" s="4" customFormat="1" x14ac:dyDescent="0.25">
      <c r="A2" s="179" t="s">
        <v>1</v>
      </c>
      <c r="B2" s="179"/>
      <c r="C2" s="179"/>
      <c r="D2" s="179"/>
    </row>
    <row r="3" spans="1:4" s="4" customFormat="1" x14ac:dyDescent="0.25">
      <c r="A3" s="179" t="s">
        <v>103</v>
      </c>
      <c r="B3" s="179"/>
      <c r="C3" s="179"/>
      <c r="D3" s="179"/>
    </row>
    <row r="5" spans="1:4" ht="34.5" customHeight="1" x14ac:dyDescent="0.25">
      <c r="A5" s="5" t="s">
        <v>2</v>
      </c>
      <c r="B5" s="6" t="s">
        <v>3</v>
      </c>
      <c r="C5" s="5" t="s">
        <v>4</v>
      </c>
      <c r="D5" s="6" t="s">
        <v>5</v>
      </c>
    </row>
    <row r="6" spans="1:4" x14ac:dyDescent="0.25">
      <c r="A6" s="180">
        <v>1</v>
      </c>
      <c r="B6" s="180" t="s">
        <v>6</v>
      </c>
      <c r="C6" s="7">
        <v>1</v>
      </c>
      <c r="D6" s="7" t="s">
        <v>94</v>
      </c>
    </row>
    <row r="7" spans="1:4" x14ac:dyDescent="0.25">
      <c r="A7" s="181"/>
      <c r="B7" s="181"/>
      <c r="C7" s="7">
        <v>2</v>
      </c>
      <c r="D7" s="7" t="s">
        <v>46</v>
      </c>
    </row>
    <row r="8" spans="1:4" x14ac:dyDescent="0.25">
      <c r="A8" s="181"/>
      <c r="B8" s="181"/>
      <c r="C8" s="7">
        <v>3</v>
      </c>
      <c r="D8" s="7" t="s">
        <v>18</v>
      </c>
    </row>
    <row r="9" spans="1:4" x14ac:dyDescent="0.25">
      <c r="A9" s="181"/>
      <c r="B9" s="181"/>
      <c r="C9" s="7">
        <v>4</v>
      </c>
      <c r="D9" s="7" t="s">
        <v>8</v>
      </c>
    </row>
    <row r="10" spans="1:4" x14ac:dyDescent="0.25">
      <c r="A10" s="181"/>
      <c r="B10" s="181"/>
      <c r="C10" s="7">
        <v>5</v>
      </c>
      <c r="D10" s="7" t="s">
        <v>9</v>
      </c>
    </row>
    <row r="11" spans="1:4" x14ac:dyDescent="0.25">
      <c r="A11" s="181"/>
      <c r="B11" s="181"/>
      <c r="C11" s="7">
        <v>6</v>
      </c>
      <c r="D11" s="7" t="s">
        <v>7</v>
      </c>
    </row>
    <row r="12" spans="1:4" x14ac:dyDescent="0.25">
      <c r="A12" s="181"/>
      <c r="B12" s="181"/>
      <c r="C12" s="7">
        <v>7</v>
      </c>
      <c r="D12" s="7" t="s">
        <v>49</v>
      </c>
    </row>
    <row r="13" spans="1:4" x14ac:dyDescent="0.25">
      <c r="A13" s="181"/>
      <c r="B13" s="181"/>
      <c r="C13" s="7">
        <v>8</v>
      </c>
      <c r="D13" s="7" t="s">
        <v>50</v>
      </c>
    </row>
    <row r="14" spans="1:4" x14ac:dyDescent="0.25">
      <c r="A14" s="181"/>
      <c r="B14" s="181"/>
      <c r="C14" s="7">
        <v>9</v>
      </c>
      <c r="D14" s="7" t="s">
        <v>93</v>
      </c>
    </row>
    <row r="15" spans="1:4" x14ac:dyDescent="0.25">
      <c r="A15" s="181"/>
      <c r="B15" s="181"/>
      <c r="C15" s="7">
        <v>10</v>
      </c>
      <c r="D15" s="7" t="s">
        <v>11</v>
      </c>
    </row>
    <row r="16" spans="1:4" x14ac:dyDescent="0.25">
      <c r="A16" s="181"/>
      <c r="B16" s="181"/>
      <c r="C16" s="7">
        <v>11</v>
      </c>
      <c r="D16" s="7" t="s">
        <v>12</v>
      </c>
    </row>
    <row r="17" spans="1:4" x14ac:dyDescent="0.25">
      <c r="A17" s="181"/>
      <c r="B17" s="181"/>
      <c r="C17" s="7">
        <v>12</v>
      </c>
      <c r="D17" s="7" t="s">
        <v>10</v>
      </c>
    </row>
    <row r="18" spans="1:4" x14ac:dyDescent="0.25">
      <c r="A18" s="181"/>
      <c r="B18" s="181"/>
      <c r="C18" s="7">
        <v>13</v>
      </c>
      <c r="D18" s="7" t="s">
        <v>15</v>
      </c>
    </row>
    <row r="19" spans="1:4" x14ac:dyDescent="0.25">
      <c r="A19" s="181"/>
      <c r="B19" s="181"/>
      <c r="C19" s="7">
        <v>14</v>
      </c>
      <c r="D19" s="7" t="s">
        <v>17</v>
      </c>
    </row>
    <row r="20" spans="1:4" x14ac:dyDescent="0.25">
      <c r="A20" s="181"/>
      <c r="B20" s="181"/>
      <c r="C20" s="7">
        <v>15</v>
      </c>
      <c r="D20" s="7" t="s">
        <v>13</v>
      </c>
    </row>
    <row r="21" spans="1:4" x14ac:dyDescent="0.25">
      <c r="A21" s="181"/>
      <c r="B21" s="181"/>
      <c r="C21" s="7">
        <v>16</v>
      </c>
      <c r="D21" s="7" t="s">
        <v>14</v>
      </c>
    </row>
    <row r="22" spans="1:4" x14ac:dyDescent="0.25">
      <c r="A22" s="181"/>
      <c r="B22" s="181"/>
      <c r="C22" s="7">
        <v>17</v>
      </c>
      <c r="D22" s="7" t="s">
        <v>16</v>
      </c>
    </row>
    <row r="23" spans="1:4" x14ac:dyDescent="0.25">
      <c r="A23" s="181"/>
      <c r="B23" s="181"/>
      <c r="C23" s="7">
        <v>18</v>
      </c>
      <c r="D23" s="7" t="s">
        <v>21</v>
      </c>
    </row>
    <row r="24" spans="1:4" x14ac:dyDescent="0.25">
      <c r="A24" s="181"/>
      <c r="B24" s="181"/>
      <c r="C24" s="7">
        <v>19</v>
      </c>
      <c r="D24" s="7" t="s">
        <v>55</v>
      </c>
    </row>
    <row r="25" spans="1:4" x14ac:dyDescent="0.25">
      <c r="A25" s="181"/>
      <c r="B25" s="181"/>
      <c r="C25" s="7">
        <v>20</v>
      </c>
      <c r="D25" s="7" t="s">
        <v>19</v>
      </c>
    </row>
    <row r="26" spans="1:4" x14ac:dyDescent="0.25">
      <c r="A26" s="182"/>
      <c r="B26" s="182"/>
      <c r="C26" s="7">
        <v>21</v>
      </c>
      <c r="D26" s="7" t="s">
        <v>20</v>
      </c>
    </row>
    <row r="27" spans="1:4" x14ac:dyDescent="0.25">
      <c r="A27" s="173">
        <v>2</v>
      </c>
      <c r="B27" s="176" t="s">
        <v>22</v>
      </c>
      <c r="C27" s="7">
        <v>1</v>
      </c>
      <c r="D27" s="7" t="s">
        <v>23</v>
      </c>
    </row>
    <row r="28" spans="1:4" x14ac:dyDescent="0.25">
      <c r="A28" s="174"/>
      <c r="B28" s="177"/>
      <c r="C28" s="7">
        <v>2</v>
      </c>
      <c r="D28" s="7" t="s">
        <v>24</v>
      </c>
    </row>
    <row r="29" spans="1:4" x14ac:dyDescent="0.25">
      <c r="A29" s="174"/>
      <c r="B29" s="177"/>
      <c r="C29" s="7">
        <v>3</v>
      </c>
      <c r="D29" s="7" t="s">
        <v>25</v>
      </c>
    </row>
    <row r="30" spans="1:4" x14ac:dyDescent="0.25">
      <c r="A30" s="174"/>
      <c r="B30" s="177"/>
      <c r="C30" s="7">
        <v>4</v>
      </c>
      <c r="D30" s="7" t="s">
        <v>95</v>
      </c>
    </row>
    <row r="31" spans="1:4" x14ac:dyDescent="0.25">
      <c r="A31" s="174"/>
      <c r="B31" s="177"/>
      <c r="C31" s="7">
        <v>5</v>
      </c>
      <c r="D31" s="7" t="s">
        <v>96</v>
      </c>
    </row>
    <row r="32" spans="1:4" x14ac:dyDescent="0.25">
      <c r="A32" s="174"/>
      <c r="B32" s="177"/>
      <c r="C32" s="7">
        <v>6</v>
      </c>
      <c r="D32" s="7" t="s">
        <v>97</v>
      </c>
    </row>
    <row r="33" spans="1:4" x14ac:dyDescent="0.25">
      <c r="A33" s="173">
        <v>3</v>
      </c>
      <c r="B33" s="176" t="s">
        <v>26</v>
      </c>
      <c r="C33" s="7">
        <v>1</v>
      </c>
      <c r="D33" s="7" t="s">
        <v>27</v>
      </c>
    </row>
    <row r="34" spans="1:4" x14ac:dyDescent="0.25">
      <c r="A34" s="174"/>
      <c r="B34" s="177"/>
      <c r="C34" s="7">
        <v>2</v>
      </c>
      <c r="D34" s="7" t="s">
        <v>28</v>
      </c>
    </row>
    <row r="35" spans="1:4" x14ac:dyDescent="0.25">
      <c r="A35" s="174"/>
      <c r="B35" s="177"/>
      <c r="C35" s="7">
        <v>3</v>
      </c>
      <c r="D35" s="7" t="s">
        <v>29</v>
      </c>
    </row>
    <row r="36" spans="1:4" x14ac:dyDescent="0.25">
      <c r="A36" s="175"/>
      <c r="B36" s="178"/>
      <c r="C36" s="7">
        <v>4</v>
      </c>
      <c r="D36" s="7" t="s">
        <v>30</v>
      </c>
    </row>
  </sheetData>
  <mergeCells count="8">
    <mergeCell ref="A33:A36"/>
    <mergeCell ref="B33:B36"/>
    <mergeCell ref="A2:D2"/>
    <mergeCell ref="A3:D3"/>
    <mergeCell ref="A6:A26"/>
    <mergeCell ref="B6:B26"/>
    <mergeCell ref="A27:A32"/>
    <mergeCell ref="B27:B32"/>
  </mergeCells>
  <pageMargins left="1.0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50"/>
  <sheetViews>
    <sheetView view="pageBreakPreview" zoomScale="60" zoomScaleNormal="100" workbookViewId="0">
      <pane xSplit="2" topLeftCell="I1" activePane="topRight" state="frozenSplit"/>
      <selection activeCell="A10" sqref="A10"/>
      <selection pane="topRight" activeCell="S13" sqref="S13"/>
    </sheetView>
  </sheetViews>
  <sheetFormatPr defaultRowHeight="12.75" x14ac:dyDescent="0.2"/>
  <cols>
    <col min="1" max="1" width="12.7109375" style="9" customWidth="1"/>
    <col min="2" max="2" width="25" style="10" customWidth="1"/>
    <col min="3" max="8" width="12.28515625" style="11" customWidth="1"/>
    <col min="9" max="14" width="12.28515625" style="12" customWidth="1"/>
    <col min="15" max="17" width="13" style="12" customWidth="1"/>
    <col min="18" max="23" width="12.28515625" style="12" customWidth="1"/>
    <col min="24" max="24" width="13.42578125" style="11" customWidth="1"/>
    <col min="25" max="26" width="13.42578125" style="13" customWidth="1"/>
    <col min="27" max="274" width="9.140625" style="13"/>
    <col min="275" max="275" width="24.5703125" style="13" customWidth="1"/>
    <col min="276" max="279" width="16.5703125" style="13" customWidth="1"/>
    <col min="280" max="530" width="9.140625" style="13"/>
    <col min="531" max="531" width="24.5703125" style="13" customWidth="1"/>
    <col min="532" max="535" width="16.5703125" style="13" customWidth="1"/>
    <col min="536" max="786" width="9.140625" style="13"/>
    <col min="787" max="787" width="24.5703125" style="13" customWidth="1"/>
    <col min="788" max="791" width="16.5703125" style="13" customWidth="1"/>
    <col min="792" max="1042" width="9.140625" style="13"/>
    <col min="1043" max="1043" width="24.5703125" style="13" customWidth="1"/>
    <col min="1044" max="1047" width="16.5703125" style="13" customWidth="1"/>
    <col min="1048" max="1298" width="9.140625" style="13"/>
    <col min="1299" max="1299" width="24.5703125" style="13" customWidth="1"/>
    <col min="1300" max="1303" width="16.5703125" style="13" customWidth="1"/>
    <col min="1304" max="1554" width="9.140625" style="13"/>
    <col min="1555" max="1555" width="24.5703125" style="13" customWidth="1"/>
    <col min="1556" max="1559" width="16.5703125" style="13" customWidth="1"/>
    <col min="1560" max="1810" width="9.140625" style="13"/>
    <col min="1811" max="1811" width="24.5703125" style="13" customWidth="1"/>
    <col min="1812" max="1815" width="16.5703125" style="13" customWidth="1"/>
    <col min="1816" max="2066" width="9.140625" style="13"/>
    <col min="2067" max="2067" width="24.5703125" style="13" customWidth="1"/>
    <col min="2068" max="2071" width="16.5703125" style="13" customWidth="1"/>
    <col min="2072" max="2322" width="9.140625" style="13"/>
    <col min="2323" max="2323" width="24.5703125" style="13" customWidth="1"/>
    <col min="2324" max="2327" width="16.5703125" style="13" customWidth="1"/>
    <col min="2328" max="2578" width="9.140625" style="13"/>
    <col min="2579" max="2579" width="24.5703125" style="13" customWidth="1"/>
    <col min="2580" max="2583" width="16.5703125" style="13" customWidth="1"/>
    <col min="2584" max="2834" width="9.140625" style="13"/>
    <col min="2835" max="2835" width="24.5703125" style="13" customWidth="1"/>
    <col min="2836" max="2839" width="16.5703125" style="13" customWidth="1"/>
    <col min="2840" max="3090" width="9.140625" style="13"/>
    <col min="3091" max="3091" width="24.5703125" style="13" customWidth="1"/>
    <col min="3092" max="3095" width="16.5703125" style="13" customWidth="1"/>
    <col min="3096" max="3346" width="9.140625" style="13"/>
    <col min="3347" max="3347" width="24.5703125" style="13" customWidth="1"/>
    <col min="3348" max="3351" width="16.5703125" style="13" customWidth="1"/>
    <col min="3352" max="3602" width="9.140625" style="13"/>
    <col min="3603" max="3603" width="24.5703125" style="13" customWidth="1"/>
    <col min="3604" max="3607" width="16.5703125" style="13" customWidth="1"/>
    <col min="3608" max="3858" width="9.140625" style="13"/>
    <col min="3859" max="3859" width="24.5703125" style="13" customWidth="1"/>
    <col min="3860" max="3863" width="16.5703125" style="13" customWidth="1"/>
    <col min="3864" max="4114" width="9.140625" style="13"/>
    <col min="4115" max="4115" width="24.5703125" style="13" customWidth="1"/>
    <col min="4116" max="4119" width="16.5703125" style="13" customWidth="1"/>
    <col min="4120" max="4370" width="9.140625" style="13"/>
    <col min="4371" max="4371" width="24.5703125" style="13" customWidth="1"/>
    <col min="4372" max="4375" width="16.5703125" style="13" customWidth="1"/>
    <col min="4376" max="4626" width="9.140625" style="13"/>
    <col min="4627" max="4627" width="24.5703125" style="13" customWidth="1"/>
    <col min="4628" max="4631" width="16.5703125" style="13" customWidth="1"/>
    <col min="4632" max="4882" width="9.140625" style="13"/>
    <col min="4883" max="4883" width="24.5703125" style="13" customWidth="1"/>
    <col min="4884" max="4887" width="16.5703125" style="13" customWidth="1"/>
    <col min="4888" max="5138" width="9.140625" style="13"/>
    <col min="5139" max="5139" width="24.5703125" style="13" customWidth="1"/>
    <col min="5140" max="5143" width="16.5703125" style="13" customWidth="1"/>
    <col min="5144" max="5394" width="9.140625" style="13"/>
    <col min="5395" max="5395" width="24.5703125" style="13" customWidth="1"/>
    <col min="5396" max="5399" width="16.5703125" style="13" customWidth="1"/>
    <col min="5400" max="5650" width="9.140625" style="13"/>
    <col min="5651" max="5651" width="24.5703125" style="13" customWidth="1"/>
    <col min="5652" max="5655" width="16.5703125" style="13" customWidth="1"/>
    <col min="5656" max="5906" width="9.140625" style="13"/>
    <col min="5907" max="5907" width="24.5703125" style="13" customWidth="1"/>
    <col min="5908" max="5911" width="16.5703125" style="13" customWidth="1"/>
    <col min="5912" max="6162" width="9.140625" style="13"/>
    <col min="6163" max="6163" width="24.5703125" style="13" customWidth="1"/>
    <col min="6164" max="6167" width="16.5703125" style="13" customWidth="1"/>
    <col min="6168" max="6418" width="9.140625" style="13"/>
    <col min="6419" max="6419" width="24.5703125" style="13" customWidth="1"/>
    <col min="6420" max="6423" width="16.5703125" style="13" customWidth="1"/>
    <col min="6424" max="6674" width="9.140625" style="13"/>
    <col min="6675" max="6675" width="24.5703125" style="13" customWidth="1"/>
    <col min="6676" max="6679" width="16.5703125" style="13" customWidth="1"/>
    <col min="6680" max="6930" width="9.140625" style="13"/>
    <col min="6931" max="6931" width="24.5703125" style="13" customWidth="1"/>
    <col min="6932" max="6935" width="16.5703125" style="13" customWidth="1"/>
    <col min="6936" max="7186" width="9.140625" style="13"/>
    <col min="7187" max="7187" width="24.5703125" style="13" customWidth="1"/>
    <col min="7188" max="7191" width="16.5703125" style="13" customWidth="1"/>
    <col min="7192" max="7442" width="9.140625" style="13"/>
    <col min="7443" max="7443" width="24.5703125" style="13" customWidth="1"/>
    <col min="7444" max="7447" width="16.5703125" style="13" customWidth="1"/>
    <col min="7448" max="7698" width="9.140625" style="13"/>
    <col min="7699" max="7699" width="24.5703125" style="13" customWidth="1"/>
    <col min="7700" max="7703" width="16.5703125" style="13" customWidth="1"/>
    <col min="7704" max="7954" width="9.140625" style="13"/>
    <col min="7955" max="7955" width="24.5703125" style="13" customWidth="1"/>
    <col min="7956" max="7959" width="16.5703125" style="13" customWidth="1"/>
    <col min="7960" max="8210" width="9.140625" style="13"/>
    <col min="8211" max="8211" width="24.5703125" style="13" customWidth="1"/>
    <col min="8212" max="8215" width="16.5703125" style="13" customWidth="1"/>
    <col min="8216" max="8466" width="9.140625" style="13"/>
    <col min="8467" max="8467" width="24.5703125" style="13" customWidth="1"/>
    <col min="8468" max="8471" width="16.5703125" style="13" customWidth="1"/>
    <col min="8472" max="8722" width="9.140625" style="13"/>
    <col min="8723" max="8723" width="24.5703125" style="13" customWidth="1"/>
    <col min="8724" max="8727" width="16.5703125" style="13" customWidth="1"/>
    <col min="8728" max="8978" width="9.140625" style="13"/>
    <col min="8979" max="8979" width="24.5703125" style="13" customWidth="1"/>
    <col min="8980" max="8983" width="16.5703125" style="13" customWidth="1"/>
    <col min="8984" max="9234" width="9.140625" style="13"/>
    <col min="9235" max="9235" width="24.5703125" style="13" customWidth="1"/>
    <col min="9236" max="9239" width="16.5703125" style="13" customWidth="1"/>
    <col min="9240" max="9490" width="9.140625" style="13"/>
    <col min="9491" max="9491" width="24.5703125" style="13" customWidth="1"/>
    <col min="9492" max="9495" width="16.5703125" style="13" customWidth="1"/>
    <col min="9496" max="9746" width="9.140625" style="13"/>
    <col min="9747" max="9747" width="24.5703125" style="13" customWidth="1"/>
    <col min="9748" max="9751" width="16.5703125" style="13" customWidth="1"/>
    <col min="9752" max="10002" width="9.140625" style="13"/>
    <col min="10003" max="10003" width="24.5703125" style="13" customWidth="1"/>
    <col min="10004" max="10007" width="16.5703125" style="13" customWidth="1"/>
    <col min="10008" max="10258" width="9.140625" style="13"/>
    <col min="10259" max="10259" width="24.5703125" style="13" customWidth="1"/>
    <col min="10260" max="10263" width="16.5703125" style="13" customWidth="1"/>
    <col min="10264" max="10514" width="9.140625" style="13"/>
    <col min="10515" max="10515" width="24.5703125" style="13" customWidth="1"/>
    <col min="10516" max="10519" width="16.5703125" style="13" customWidth="1"/>
    <col min="10520" max="10770" width="9.140625" style="13"/>
    <col min="10771" max="10771" width="24.5703125" style="13" customWidth="1"/>
    <col min="10772" max="10775" width="16.5703125" style="13" customWidth="1"/>
    <col min="10776" max="11026" width="9.140625" style="13"/>
    <col min="11027" max="11027" width="24.5703125" style="13" customWidth="1"/>
    <col min="11028" max="11031" width="16.5703125" style="13" customWidth="1"/>
    <col min="11032" max="11282" width="9.140625" style="13"/>
    <col min="11283" max="11283" width="24.5703125" style="13" customWidth="1"/>
    <col min="11284" max="11287" width="16.5703125" style="13" customWidth="1"/>
    <col min="11288" max="11538" width="9.140625" style="13"/>
    <col min="11539" max="11539" width="24.5703125" style="13" customWidth="1"/>
    <col min="11540" max="11543" width="16.5703125" style="13" customWidth="1"/>
    <col min="11544" max="11794" width="9.140625" style="13"/>
    <col min="11795" max="11795" width="24.5703125" style="13" customWidth="1"/>
    <col min="11796" max="11799" width="16.5703125" style="13" customWidth="1"/>
    <col min="11800" max="12050" width="9.140625" style="13"/>
    <col min="12051" max="12051" width="24.5703125" style="13" customWidth="1"/>
    <col min="12052" max="12055" width="16.5703125" style="13" customWidth="1"/>
    <col min="12056" max="12306" width="9.140625" style="13"/>
    <col min="12307" max="12307" width="24.5703125" style="13" customWidth="1"/>
    <col min="12308" max="12311" width="16.5703125" style="13" customWidth="1"/>
    <col min="12312" max="12562" width="9.140625" style="13"/>
    <col min="12563" max="12563" width="24.5703125" style="13" customWidth="1"/>
    <col min="12564" max="12567" width="16.5703125" style="13" customWidth="1"/>
    <col min="12568" max="12818" width="9.140625" style="13"/>
    <col min="12819" max="12819" width="24.5703125" style="13" customWidth="1"/>
    <col min="12820" max="12823" width="16.5703125" style="13" customWidth="1"/>
    <col min="12824" max="13074" width="9.140625" style="13"/>
    <col min="13075" max="13075" width="24.5703125" style="13" customWidth="1"/>
    <col min="13076" max="13079" width="16.5703125" style="13" customWidth="1"/>
    <col min="13080" max="13330" width="9.140625" style="13"/>
    <col min="13331" max="13331" width="24.5703125" style="13" customWidth="1"/>
    <col min="13332" max="13335" width="16.5703125" style="13" customWidth="1"/>
    <col min="13336" max="13586" width="9.140625" style="13"/>
    <col min="13587" max="13587" width="24.5703125" style="13" customWidth="1"/>
    <col min="13588" max="13591" width="16.5703125" style="13" customWidth="1"/>
    <col min="13592" max="13842" width="9.140625" style="13"/>
    <col min="13843" max="13843" width="24.5703125" style="13" customWidth="1"/>
    <col min="13844" max="13847" width="16.5703125" style="13" customWidth="1"/>
    <col min="13848" max="14098" width="9.140625" style="13"/>
    <col min="14099" max="14099" width="24.5703125" style="13" customWidth="1"/>
    <col min="14100" max="14103" width="16.5703125" style="13" customWidth="1"/>
    <col min="14104" max="14354" width="9.140625" style="13"/>
    <col min="14355" max="14355" width="24.5703125" style="13" customWidth="1"/>
    <col min="14356" max="14359" width="16.5703125" style="13" customWidth="1"/>
    <col min="14360" max="14610" width="9.140625" style="13"/>
    <col min="14611" max="14611" width="24.5703125" style="13" customWidth="1"/>
    <col min="14612" max="14615" width="16.5703125" style="13" customWidth="1"/>
    <col min="14616" max="14866" width="9.140625" style="13"/>
    <col min="14867" max="14867" width="24.5703125" style="13" customWidth="1"/>
    <col min="14868" max="14871" width="16.5703125" style="13" customWidth="1"/>
    <col min="14872" max="15122" width="9.140625" style="13"/>
    <col min="15123" max="15123" width="24.5703125" style="13" customWidth="1"/>
    <col min="15124" max="15127" width="16.5703125" style="13" customWidth="1"/>
    <col min="15128" max="15378" width="9.140625" style="13"/>
    <col min="15379" max="15379" width="24.5703125" style="13" customWidth="1"/>
    <col min="15380" max="15383" width="16.5703125" style="13" customWidth="1"/>
    <col min="15384" max="15634" width="9.140625" style="13"/>
    <col min="15635" max="15635" width="24.5703125" style="13" customWidth="1"/>
    <col min="15636" max="15639" width="16.5703125" style="13" customWidth="1"/>
    <col min="15640" max="15890" width="9.140625" style="13"/>
    <col min="15891" max="15891" width="24.5703125" style="13" customWidth="1"/>
    <col min="15892" max="15895" width="16.5703125" style="13" customWidth="1"/>
    <col min="15896" max="16146" width="9.140625" style="13"/>
    <col min="16147" max="16147" width="24.5703125" style="13" customWidth="1"/>
    <col min="16148" max="16151" width="16.5703125" style="13" customWidth="1"/>
    <col min="16152" max="16384" width="9.140625" style="13"/>
  </cols>
  <sheetData>
    <row r="1" spans="1:26" s="14" customFormat="1" ht="15.75" x14ac:dyDescent="0.25">
      <c r="B1" s="84" t="s">
        <v>36</v>
      </c>
      <c r="C1" s="84"/>
      <c r="D1" s="84"/>
      <c r="E1" s="84"/>
      <c r="F1" s="84"/>
      <c r="G1" s="84"/>
      <c r="H1" s="84"/>
      <c r="I1" s="84" t="s">
        <v>346</v>
      </c>
      <c r="K1" s="84"/>
      <c r="L1" s="84"/>
      <c r="M1" s="84"/>
      <c r="N1" s="84"/>
      <c r="O1" s="84"/>
      <c r="P1" s="84"/>
      <c r="Q1" s="84"/>
      <c r="R1" s="84" t="s">
        <v>347</v>
      </c>
      <c r="S1" s="84"/>
      <c r="T1" s="84"/>
      <c r="U1" s="84"/>
      <c r="V1" s="84"/>
      <c r="W1" s="84"/>
      <c r="X1" s="84" t="s">
        <v>348</v>
      </c>
    </row>
    <row r="2" spans="1:26" s="14" customFormat="1" ht="16.5" thickBot="1" x14ac:dyDescent="0.3">
      <c r="B2" s="84" t="s">
        <v>102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Z2" s="21" t="s">
        <v>0</v>
      </c>
    </row>
    <row r="3" spans="1:26" ht="18.75" customHeight="1" x14ac:dyDescent="0.2">
      <c r="A3" s="189" t="s">
        <v>344</v>
      </c>
      <c r="B3" s="189"/>
      <c r="C3" s="190" t="s">
        <v>38</v>
      </c>
      <c r="D3" s="190"/>
      <c r="E3" s="190"/>
      <c r="F3" s="191" t="s">
        <v>39</v>
      </c>
      <c r="G3" s="192"/>
      <c r="H3" s="193"/>
      <c r="I3" s="191" t="s">
        <v>40</v>
      </c>
      <c r="J3" s="192"/>
      <c r="K3" s="193"/>
      <c r="L3" s="191" t="s">
        <v>41</v>
      </c>
      <c r="M3" s="192"/>
      <c r="N3" s="193"/>
      <c r="O3" s="191" t="s">
        <v>42</v>
      </c>
      <c r="P3" s="192"/>
      <c r="Q3" s="193"/>
      <c r="R3" s="191" t="s">
        <v>43</v>
      </c>
      <c r="S3" s="192"/>
      <c r="T3" s="193"/>
      <c r="U3" s="191" t="s">
        <v>44</v>
      </c>
      <c r="V3" s="192"/>
      <c r="W3" s="193"/>
      <c r="X3" s="194" t="s">
        <v>45</v>
      </c>
      <c r="Y3" s="194"/>
      <c r="Z3" s="194"/>
    </row>
    <row r="4" spans="1:26" ht="27.75" customHeight="1" x14ac:dyDescent="0.2">
      <c r="A4" s="22" t="s">
        <v>105</v>
      </c>
      <c r="B4" s="22" t="s">
        <v>104</v>
      </c>
      <c r="C4" s="24" t="s">
        <v>106</v>
      </c>
      <c r="D4" s="24" t="s">
        <v>107</v>
      </c>
      <c r="E4" s="24" t="s">
        <v>108</v>
      </c>
      <c r="F4" s="24" t="s">
        <v>106</v>
      </c>
      <c r="G4" s="24" t="s">
        <v>107</v>
      </c>
      <c r="H4" s="24" t="s">
        <v>108</v>
      </c>
      <c r="I4" s="24" t="s">
        <v>106</v>
      </c>
      <c r="J4" s="24" t="s">
        <v>107</v>
      </c>
      <c r="K4" s="24" t="s">
        <v>108</v>
      </c>
      <c r="L4" s="24" t="s">
        <v>106</v>
      </c>
      <c r="M4" s="24" t="s">
        <v>107</v>
      </c>
      <c r="N4" s="24" t="s">
        <v>108</v>
      </c>
      <c r="O4" s="24" t="s">
        <v>106</v>
      </c>
      <c r="P4" s="24" t="s">
        <v>107</v>
      </c>
      <c r="Q4" s="24" t="s">
        <v>108</v>
      </c>
      <c r="R4" s="24" t="s">
        <v>106</v>
      </c>
      <c r="S4" s="24" t="s">
        <v>107</v>
      </c>
      <c r="T4" s="24" t="s">
        <v>108</v>
      </c>
      <c r="U4" s="24" t="s">
        <v>106</v>
      </c>
      <c r="V4" s="24" t="s">
        <v>107</v>
      </c>
      <c r="W4" s="24" t="s">
        <v>108</v>
      </c>
      <c r="X4" s="24" t="s">
        <v>106</v>
      </c>
      <c r="Y4" s="24" t="s">
        <v>107</v>
      </c>
      <c r="Z4" s="24" t="s">
        <v>108</v>
      </c>
    </row>
    <row r="5" spans="1:26" x14ac:dyDescent="0.2">
      <c r="A5" s="9" t="s">
        <v>125</v>
      </c>
      <c r="B5" s="23" t="s">
        <v>46</v>
      </c>
      <c r="C5" s="24"/>
      <c r="D5" s="24"/>
      <c r="E5" s="24"/>
      <c r="F5" s="24"/>
      <c r="G5" s="24"/>
      <c r="H5" s="24"/>
      <c r="I5" s="25"/>
      <c r="J5" s="25"/>
      <c r="K5" s="25"/>
      <c r="L5" s="24"/>
      <c r="M5" s="24"/>
      <c r="N5" s="24"/>
      <c r="O5" s="25">
        <v>4349</v>
      </c>
      <c r="P5" s="25"/>
      <c r="Q5" s="25"/>
      <c r="R5" s="24"/>
      <c r="S5" s="24"/>
      <c r="T5" s="24"/>
      <c r="U5" s="24"/>
      <c r="V5" s="24"/>
      <c r="W5" s="24"/>
      <c r="X5" s="26">
        <f>C5+F5+I5+L5+O5+R5+U5</f>
        <v>4349</v>
      </c>
      <c r="Y5" s="26">
        <f t="shared" ref="Y5:Z5" si="0">D5+G5+J5+M5+P5+S5+V5</f>
        <v>0</v>
      </c>
      <c r="Z5" s="26">
        <f t="shared" si="0"/>
        <v>0</v>
      </c>
    </row>
    <row r="6" spans="1:26" x14ac:dyDescent="0.2">
      <c r="A6" s="71" t="s">
        <v>109</v>
      </c>
      <c r="B6" s="28" t="s">
        <v>47</v>
      </c>
      <c r="C6" s="29"/>
      <c r="D6" s="29"/>
      <c r="E6" s="29"/>
      <c r="F6" s="29"/>
      <c r="G6" s="29"/>
      <c r="H6" s="29"/>
      <c r="I6" s="29">
        <v>11544</v>
      </c>
      <c r="J6" s="29">
        <f>9353+600</f>
        <v>9953</v>
      </c>
      <c r="K6" s="29">
        <f>9353</f>
        <v>9353</v>
      </c>
      <c r="L6" s="29"/>
      <c r="M6" s="29"/>
      <c r="N6" s="29"/>
      <c r="O6" s="29"/>
      <c r="P6" s="29"/>
      <c r="Q6" s="29"/>
      <c r="R6" s="29"/>
      <c r="S6" s="29"/>
      <c r="T6" s="29"/>
      <c r="U6" s="29">
        <v>1200</v>
      </c>
      <c r="V6" s="29">
        <f>1200-600</f>
        <v>600</v>
      </c>
      <c r="W6" s="29">
        <v>600</v>
      </c>
      <c r="X6" s="26">
        <f t="shared" ref="X6:X26" si="1">C6+F6+I6+L6+O6+R6+U6</f>
        <v>12744</v>
      </c>
      <c r="Y6" s="26">
        <f t="shared" ref="Y6:Y25" si="2">D6+G6+J6+M6+P6+S6+V6</f>
        <v>10553</v>
      </c>
      <c r="Z6" s="83">
        <f t="shared" ref="Z6:Z26" si="3">E6+H6+K6+N6+Q6+T6+W6</f>
        <v>9953</v>
      </c>
    </row>
    <row r="7" spans="1:26" x14ac:dyDescent="0.2">
      <c r="A7" s="71" t="s">
        <v>110</v>
      </c>
      <c r="B7" s="28" t="s">
        <v>48</v>
      </c>
      <c r="C7" s="29"/>
      <c r="D7" s="29"/>
      <c r="E7" s="29"/>
      <c r="F7" s="29"/>
      <c r="G7" s="29"/>
      <c r="H7" s="29"/>
      <c r="I7" s="29">
        <v>826</v>
      </c>
      <c r="J7" s="29">
        <v>2958</v>
      </c>
      <c r="K7" s="29">
        <v>2958</v>
      </c>
      <c r="L7" s="29"/>
      <c r="M7" s="29"/>
      <c r="N7" s="29"/>
      <c r="O7" s="29"/>
      <c r="P7" s="29"/>
      <c r="Q7" s="29"/>
      <c r="R7" s="29"/>
      <c r="S7" s="29">
        <v>44000</v>
      </c>
      <c r="T7" s="29"/>
      <c r="U7" s="29"/>
      <c r="V7" s="29"/>
      <c r="W7" s="29"/>
      <c r="X7" s="26">
        <f t="shared" si="1"/>
        <v>826</v>
      </c>
      <c r="Y7" s="26">
        <f t="shared" si="2"/>
        <v>46958</v>
      </c>
      <c r="Z7" s="83">
        <f t="shared" si="3"/>
        <v>2958</v>
      </c>
    </row>
    <row r="8" spans="1:26" x14ac:dyDescent="0.2">
      <c r="A8" s="71" t="s">
        <v>111</v>
      </c>
      <c r="B8" s="28" t="s">
        <v>9</v>
      </c>
      <c r="C8" s="29"/>
      <c r="D8" s="29"/>
      <c r="E8" s="29"/>
      <c r="F8" s="29"/>
      <c r="G8" s="29"/>
      <c r="H8" s="29"/>
      <c r="I8" s="29">
        <v>3934</v>
      </c>
      <c r="J8" s="29">
        <v>1545</v>
      </c>
      <c r="K8" s="29">
        <v>1545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6">
        <f t="shared" si="1"/>
        <v>3934</v>
      </c>
      <c r="Y8" s="26">
        <f t="shared" si="2"/>
        <v>1545</v>
      </c>
      <c r="Z8" s="83">
        <f t="shared" si="3"/>
        <v>1545</v>
      </c>
    </row>
    <row r="9" spans="1:26" x14ac:dyDescent="0.2">
      <c r="A9" s="71" t="s">
        <v>112</v>
      </c>
      <c r="B9" s="28" t="s">
        <v>7</v>
      </c>
      <c r="C9" s="29"/>
      <c r="D9" s="29"/>
      <c r="E9" s="29"/>
      <c r="F9" s="29"/>
      <c r="G9" s="29"/>
      <c r="H9" s="29"/>
      <c r="I9" s="29">
        <v>1623</v>
      </c>
      <c r="J9" s="29">
        <v>2853</v>
      </c>
      <c r="K9" s="29">
        <v>2853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6">
        <f t="shared" si="1"/>
        <v>1623</v>
      </c>
      <c r="Y9" s="26">
        <f t="shared" si="2"/>
        <v>2853</v>
      </c>
      <c r="Z9" s="83">
        <f t="shared" si="3"/>
        <v>2853</v>
      </c>
    </row>
    <row r="10" spans="1:26" x14ac:dyDescent="0.2">
      <c r="A10" s="71" t="s">
        <v>124</v>
      </c>
      <c r="B10" s="28" t="s">
        <v>49</v>
      </c>
      <c r="C10" s="29"/>
      <c r="D10" s="29"/>
      <c r="E10" s="29"/>
      <c r="F10" s="29"/>
      <c r="G10" s="29"/>
      <c r="H10" s="29"/>
      <c r="I10" s="29">
        <v>90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6">
        <f t="shared" si="1"/>
        <v>90</v>
      </c>
      <c r="Y10" s="26">
        <f t="shared" si="2"/>
        <v>0</v>
      </c>
      <c r="Z10" s="26">
        <f t="shared" si="3"/>
        <v>0</v>
      </c>
    </row>
    <row r="11" spans="1:26" x14ac:dyDescent="0.2">
      <c r="A11" s="71" t="s">
        <v>124</v>
      </c>
      <c r="B11" s="28" t="s">
        <v>50</v>
      </c>
      <c r="C11" s="29"/>
      <c r="D11" s="29"/>
      <c r="E11" s="29"/>
      <c r="F11" s="29"/>
      <c r="G11" s="29"/>
      <c r="H11" s="29"/>
      <c r="I11" s="29">
        <v>90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6">
        <f t="shared" si="1"/>
        <v>90</v>
      </c>
      <c r="Y11" s="26">
        <f t="shared" si="2"/>
        <v>0</v>
      </c>
      <c r="Z11" s="26">
        <f t="shared" si="3"/>
        <v>0</v>
      </c>
    </row>
    <row r="12" spans="1:26" x14ac:dyDescent="0.2">
      <c r="A12" s="71" t="s">
        <v>124</v>
      </c>
      <c r="B12" s="28" t="s">
        <v>51</v>
      </c>
      <c r="C12" s="29"/>
      <c r="D12" s="29"/>
      <c r="E12" s="29"/>
      <c r="F12" s="29"/>
      <c r="G12" s="29"/>
      <c r="H12" s="29"/>
      <c r="I12" s="29">
        <v>90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6">
        <f t="shared" si="1"/>
        <v>90</v>
      </c>
      <c r="Y12" s="26">
        <f t="shared" si="2"/>
        <v>0</v>
      </c>
      <c r="Z12" s="26">
        <f t="shared" si="3"/>
        <v>0</v>
      </c>
    </row>
    <row r="13" spans="1:26" x14ac:dyDescent="0.2">
      <c r="A13" s="9" t="s">
        <v>125</v>
      </c>
      <c r="B13" s="28" t="s">
        <v>52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>
        <v>100</v>
      </c>
      <c r="P13" s="29"/>
      <c r="Q13" s="29"/>
      <c r="R13" s="29"/>
      <c r="S13" s="29"/>
      <c r="T13" s="29"/>
      <c r="U13" s="29"/>
      <c r="V13" s="29"/>
      <c r="W13" s="29"/>
      <c r="X13" s="26">
        <f t="shared" si="1"/>
        <v>100</v>
      </c>
      <c r="Y13" s="26">
        <f t="shared" si="2"/>
        <v>0</v>
      </c>
      <c r="Z13" s="26">
        <f t="shared" si="3"/>
        <v>0</v>
      </c>
    </row>
    <row r="14" spans="1:26" x14ac:dyDescent="0.2">
      <c r="A14" s="71" t="s">
        <v>113</v>
      </c>
      <c r="B14" s="28" t="s">
        <v>12</v>
      </c>
      <c r="C14" s="29"/>
      <c r="D14" s="29"/>
      <c r="E14" s="29"/>
      <c r="F14" s="29"/>
      <c r="G14" s="29"/>
      <c r="H14" s="29"/>
      <c r="I14" s="29">
        <v>3146</v>
      </c>
      <c r="J14" s="29">
        <v>5004</v>
      </c>
      <c r="K14" s="29">
        <v>5004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6">
        <f t="shared" si="1"/>
        <v>3146</v>
      </c>
      <c r="Y14" s="26">
        <f t="shared" si="2"/>
        <v>5004</v>
      </c>
      <c r="Z14" s="83">
        <f t="shared" si="3"/>
        <v>5004</v>
      </c>
    </row>
    <row r="15" spans="1:26" x14ac:dyDescent="0.2">
      <c r="A15" s="71" t="s">
        <v>127</v>
      </c>
      <c r="B15" s="39" t="s">
        <v>138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>
        <v>4827</v>
      </c>
      <c r="Q15" s="29">
        <v>6021</v>
      </c>
      <c r="R15" s="29"/>
      <c r="S15" s="29"/>
      <c r="T15" s="29"/>
      <c r="U15" s="29"/>
      <c r="V15" s="29"/>
      <c r="W15" s="29"/>
      <c r="X15" s="26">
        <f t="shared" si="1"/>
        <v>0</v>
      </c>
      <c r="Y15" s="26">
        <f t="shared" si="2"/>
        <v>4827</v>
      </c>
      <c r="Z15" s="83">
        <f t="shared" si="3"/>
        <v>6021</v>
      </c>
    </row>
    <row r="16" spans="1:26" ht="17.25" customHeight="1" x14ac:dyDescent="0.2">
      <c r="A16" s="71" t="s">
        <v>114</v>
      </c>
      <c r="B16" s="28" t="s">
        <v>10</v>
      </c>
      <c r="C16" s="29"/>
      <c r="D16" s="29"/>
      <c r="E16" s="29"/>
      <c r="F16" s="29"/>
      <c r="G16" s="29">
        <v>11</v>
      </c>
      <c r="H16" s="29">
        <v>11</v>
      </c>
      <c r="I16" s="29">
        <v>4851</v>
      </c>
      <c r="J16" s="82">
        <f>18229-600-3917-3845+6713+6021</f>
        <v>22601</v>
      </c>
      <c r="K16" s="29">
        <f>18229+600-11962+1641+18583</f>
        <v>27091</v>
      </c>
      <c r="L16" s="29"/>
      <c r="M16" s="29"/>
      <c r="N16" s="29"/>
      <c r="O16" s="29">
        <v>124587</v>
      </c>
      <c r="P16" s="29">
        <f>159530+11962-16624+4662</f>
        <v>159530</v>
      </c>
      <c r="Q16" s="29">
        <f>146917</f>
        <v>146917</v>
      </c>
      <c r="R16" s="29">
        <v>24755</v>
      </c>
      <c r="S16" s="29">
        <v>2857</v>
      </c>
      <c r="T16" s="29"/>
      <c r="U16" s="29">
        <v>13510</v>
      </c>
      <c r="V16" s="29">
        <f>12410+5080+13-6713</f>
        <v>10790</v>
      </c>
      <c r="W16" s="29">
        <f>12410+5080-6100-600</f>
        <v>10790</v>
      </c>
      <c r="X16" s="26">
        <f t="shared" si="1"/>
        <v>167703</v>
      </c>
      <c r="Y16" s="26">
        <f t="shared" si="2"/>
        <v>195789</v>
      </c>
      <c r="Z16" s="83">
        <f t="shared" si="3"/>
        <v>184809</v>
      </c>
    </row>
    <row r="17" spans="1:27" s="33" customFormat="1" x14ac:dyDescent="0.2">
      <c r="B17" s="30" t="s">
        <v>53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>
        <v>122553</v>
      </c>
      <c r="P17" s="32">
        <v>159530</v>
      </c>
      <c r="Q17" s="32">
        <v>146917</v>
      </c>
      <c r="R17" s="32"/>
      <c r="S17" s="32"/>
      <c r="T17" s="32"/>
      <c r="U17" s="32"/>
      <c r="V17" s="32"/>
      <c r="W17" s="32"/>
      <c r="X17" s="26">
        <f t="shared" si="1"/>
        <v>122553</v>
      </c>
      <c r="Y17" s="26">
        <f t="shared" si="2"/>
        <v>159530</v>
      </c>
      <c r="Z17" s="83">
        <f t="shared" si="3"/>
        <v>146917</v>
      </c>
    </row>
    <row r="18" spans="1:27" x14ac:dyDescent="0.2">
      <c r="A18" s="71" t="s">
        <v>115</v>
      </c>
      <c r="B18" s="28" t="s">
        <v>15</v>
      </c>
      <c r="C18" s="29"/>
      <c r="D18" s="29"/>
      <c r="E18" s="29"/>
      <c r="F18" s="29"/>
      <c r="G18" s="29"/>
      <c r="H18" s="29"/>
      <c r="I18" s="29"/>
      <c r="J18" s="29">
        <v>145</v>
      </c>
      <c r="K18" s="29"/>
      <c r="L18" s="29"/>
      <c r="M18" s="29"/>
      <c r="N18" s="29"/>
      <c r="O18" s="29">
        <v>145</v>
      </c>
      <c r="P18" s="29"/>
      <c r="Q18" s="29"/>
      <c r="R18" s="29"/>
      <c r="S18" s="29"/>
      <c r="T18" s="29"/>
      <c r="U18" s="29"/>
      <c r="V18" s="29"/>
      <c r="W18" s="29"/>
      <c r="X18" s="26">
        <f t="shared" si="1"/>
        <v>145</v>
      </c>
      <c r="Y18" s="26">
        <f t="shared" si="2"/>
        <v>145</v>
      </c>
      <c r="Z18" s="83">
        <f t="shared" si="3"/>
        <v>0</v>
      </c>
    </row>
    <row r="19" spans="1:27" x14ac:dyDescent="0.2">
      <c r="A19" s="71" t="s">
        <v>116</v>
      </c>
      <c r="B19" s="28" t="s">
        <v>17</v>
      </c>
      <c r="C19" s="29">
        <v>1890</v>
      </c>
      <c r="D19" s="29">
        <v>325</v>
      </c>
      <c r="E19" s="29">
        <v>325</v>
      </c>
      <c r="F19" s="29">
        <v>510</v>
      </c>
      <c r="G19" s="29">
        <v>120</v>
      </c>
      <c r="H19" s="29">
        <v>120</v>
      </c>
      <c r="I19" s="29">
        <v>489</v>
      </c>
      <c r="J19" s="29">
        <v>2171</v>
      </c>
      <c r="K19" s="29">
        <v>2171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6">
        <f t="shared" si="1"/>
        <v>2889</v>
      </c>
      <c r="Y19" s="26">
        <f t="shared" si="2"/>
        <v>2616</v>
      </c>
      <c r="Z19" s="83">
        <f t="shared" si="3"/>
        <v>2616</v>
      </c>
    </row>
    <row r="20" spans="1:27" x14ac:dyDescent="0.2">
      <c r="A20" s="71" t="s">
        <v>119</v>
      </c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  <c r="L20" s="29">
        <v>4285</v>
      </c>
      <c r="M20" s="29">
        <f>6297+294</f>
        <v>6591</v>
      </c>
      <c r="N20" s="29">
        <v>6297</v>
      </c>
      <c r="O20" s="29"/>
      <c r="P20" s="29"/>
      <c r="Q20" s="29"/>
      <c r="R20" s="29"/>
      <c r="S20" s="29"/>
      <c r="T20" s="29"/>
      <c r="U20" s="29"/>
      <c r="V20" s="29"/>
      <c r="W20" s="29"/>
      <c r="X20" s="26">
        <f t="shared" si="1"/>
        <v>4285</v>
      </c>
      <c r="Y20" s="26">
        <f t="shared" si="2"/>
        <v>6591</v>
      </c>
      <c r="Z20" s="83">
        <f t="shared" si="3"/>
        <v>6297</v>
      </c>
    </row>
    <row r="21" spans="1:27" x14ac:dyDescent="0.2">
      <c r="A21" s="71" t="s">
        <v>120</v>
      </c>
      <c r="B21" s="28" t="s">
        <v>14</v>
      </c>
      <c r="C21" s="29"/>
      <c r="D21" s="29"/>
      <c r="E21" s="29"/>
      <c r="F21" s="29"/>
      <c r="G21" s="29"/>
      <c r="H21" s="29"/>
      <c r="I21" s="29"/>
      <c r="J21" s="29"/>
      <c r="K21" s="29"/>
      <c r="L21" s="29">
        <v>450</v>
      </c>
      <c r="M21" s="29">
        <v>450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6">
        <f t="shared" si="1"/>
        <v>450</v>
      </c>
      <c r="Y21" s="26">
        <f t="shared" si="2"/>
        <v>450</v>
      </c>
      <c r="Z21" s="83">
        <f t="shared" si="3"/>
        <v>0</v>
      </c>
    </row>
    <row r="22" spans="1:27" x14ac:dyDescent="0.2">
      <c r="A22" s="71" t="s">
        <v>119</v>
      </c>
      <c r="B22" s="28" t="s">
        <v>16</v>
      </c>
      <c r="C22" s="29"/>
      <c r="D22" s="29"/>
      <c r="E22" s="29"/>
      <c r="F22" s="29"/>
      <c r="G22" s="29"/>
      <c r="H22" s="29"/>
      <c r="I22" s="29"/>
      <c r="J22" s="29"/>
      <c r="K22" s="29"/>
      <c r="L22" s="29">
        <v>260</v>
      </c>
      <c r="M22" s="29">
        <v>260</v>
      </c>
      <c r="N22" s="29">
        <v>240</v>
      </c>
      <c r="O22" s="29"/>
      <c r="P22" s="29"/>
      <c r="Q22" s="29"/>
      <c r="R22" s="29"/>
      <c r="S22" s="29"/>
      <c r="T22" s="29"/>
      <c r="U22" s="29"/>
      <c r="V22" s="29"/>
      <c r="W22" s="29"/>
      <c r="X22" s="26">
        <f t="shared" si="1"/>
        <v>260</v>
      </c>
      <c r="Y22" s="26">
        <f t="shared" si="2"/>
        <v>260</v>
      </c>
      <c r="Z22" s="83">
        <f t="shared" si="3"/>
        <v>240</v>
      </c>
    </row>
    <row r="23" spans="1:27" x14ac:dyDescent="0.2">
      <c r="A23" s="71" t="s">
        <v>128</v>
      </c>
      <c r="B23" s="28" t="s">
        <v>54</v>
      </c>
      <c r="C23" s="29">
        <v>469</v>
      </c>
      <c r="D23" s="29">
        <v>16367</v>
      </c>
      <c r="E23" s="29">
        <v>16367</v>
      </c>
      <c r="F23" s="29">
        <v>63</v>
      </c>
      <c r="G23" s="29">
        <v>2200</v>
      </c>
      <c r="H23" s="29">
        <v>2200</v>
      </c>
      <c r="I23" s="29">
        <v>600</v>
      </c>
      <c r="J23" s="29">
        <v>581</v>
      </c>
      <c r="K23" s="29">
        <v>581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>
        <v>1108</v>
      </c>
      <c r="W23" s="29">
        <v>1108</v>
      </c>
      <c r="X23" s="26">
        <f t="shared" si="1"/>
        <v>1132</v>
      </c>
      <c r="Y23" s="26">
        <f t="shared" si="2"/>
        <v>20256</v>
      </c>
      <c r="Z23" s="83">
        <f t="shared" si="3"/>
        <v>20256</v>
      </c>
    </row>
    <row r="24" spans="1:27" x14ac:dyDescent="0.2">
      <c r="A24" s="71" t="s">
        <v>121</v>
      </c>
      <c r="B24" s="28" t="s">
        <v>55</v>
      </c>
      <c r="C24" s="29">
        <v>21818</v>
      </c>
      <c r="D24" s="29">
        <v>30131</v>
      </c>
      <c r="E24" s="29">
        <v>30131</v>
      </c>
      <c r="F24" s="29">
        <v>2945</v>
      </c>
      <c r="G24" s="29">
        <v>4071</v>
      </c>
      <c r="H24" s="29">
        <v>4071</v>
      </c>
      <c r="I24" s="29">
        <v>900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>
        <v>600</v>
      </c>
      <c r="V24" s="29"/>
      <c r="W24" s="29"/>
      <c r="X24" s="26">
        <f t="shared" si="1"/>
        <v>26263</v>
      </c>
      <c r="Y24" s="26">
        <f t="shared" si="2"/>
        <v>34202</v>
      </c>
      <c r="Z24" s="83">
        <f t="shared" si="3"/>
        <v>34202</v>
      </c>
    </row>
    <row r="25" spans="1:27" x14ac:dyDescent="0.2">
      <c r="A25" s="71" t="s">
        <v>122</v>
      </c>
      <c r="B25" s="28" t="s">
        <v>19</v>
      </c>
      <c r="C25" s="29">
        <v>1320</v>
      </c>
      <c r="D25" s="29"/>
      <c r="E25" s="29"/>
      <c r="F25" s="29">
        <v>356</v>
      </c>
      <c r="G25" s="29"/>
      <c r="H25" s="29"/>
      <c r="I25" s="29">
        <v>215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6">
        <f t="shared" si="1"/>
        <v>1891</v>
      </c>
      <c r="Y25" s="26">
        <f t="shared" si="2"/>
        <v>0</v>
      </c>
      <c r="Z25" s="83">
        <f t="shared" si="3"/>
        <v>0</v>
      </c>
    </row>
    <row r="26" spans="1:27" x14ac:dyDescent="0.2">
      <c r="A26" s="71" t="s">
        <v>123</v>
      </c>
      <c r="B26" s="28" t="s">
        <v>56</v>
      </c>
      <c r="C26" s="34"/>
      <c r="D26" s="34"/>
      <c r="E26" s="34"/>
      <c r="F26" s="34"/>
      <c r="G26" s="34"/>
      <c r="H26" s="34"/>
      <c r="I26" s="34"/>
      <c r="J26" s="34">
        <v>3700</v>
      </c>
      <c r="K26" s="34">
        <v>3700</v>
      </c>
      <c r="L26" s="34"/>
      <c r="M26" s="34"/>
      <c r="N26" s="34"/>
      <c r="O26" s="35">
        <v>3700</v>
      </c>
      <c r="P26" s="35"/>
      <c r="Q26" s="35"/>
      <c r="R26" s="34"/>
      <c r="S26" s="34"/>
      <c r="T26" s="34"/>
      <c r="U26" s="34"/>
      <c r="V26" s="34">
        <v>6100</v>
      </c>
      <c r="W26" s="34">
        <v>6100</v>
      </c>
      <c r="X26" s="26">
        <f t="shared" si="1"/>
        <v>3700</v>
      </c>
      <c r="Y26" s="26">
        <f>D26+G26+J26+M26+P26+S26+V26</f>
        <v>9800</v>
      </c>
      <c r="Z26" s="83">
        <f t="shared" si="3"/>
        <v>9800</v>
      </c>
    </row>
    <row r="27" spans="1:27" s="37" customFormat="1" x14ac:dyDescent="0.2">
      <c r="A27" s="36" t="s">
        <v>57</v>
      </c>
      <c r="B27" s="36"/>
      <c r="C27" s="26">
        <f>SUM(C5:C26)</f>
        <v>25497</v>
      </c>
      <c r="D27" s="26">
        <f t="shared" ref="D27:H27" si="4">SUM(D5:D26)</f>
        <v>46823</v>
      </c>
      <c r="E27" s="26">
        <f t="shared" si="4"/>
        <v>46823</v>
      </c>
      <c r="F27" s="26">
        <f t="shared" si="4"/>
        <v>3874</v>
      </c>
      <c r="G27" s="26">
        <f t="shared" si="4"/>
        <v>6402</v>
      </c>
      <c r="H27" s="26">
        <f t="shared" si="4"/>
        <v>6402</v>
      </c>
      <c r="I27" s="26">
        <f>SUM(I5:I26)</f>
        <v>28398</v>
      </c>
      <c r="J27" s="26">
        <f t="shared" ref="J27:K27" si="5">SUM(J5:J26)</f>
        <v>51511</v>
      </c>
      <c r="K27" s="26">
        <f t="shared" si="5"/>
        <v>55256</v>
      </c>
      <c r="L27" s="26">
        <f>SUM(L5:L26)</f>
        <v>4995</v>
      </c>
      <c r="M27" s="26">
        <f t="shared" ref="M27:N27" si="6">SUM(M5:M26)</f>
        <v>7301</v>
      </c>
      <c r="N27" s="26">
        <f t="shared" si="6"/>
        <v>6537</v>
      </c>
      <c r="O27" s="26">
        <f>SUM(O5:O26)-O17</f>
        <v>132881</v>
      </c>
      <c r="P27" s="26">
        <f>SUM(P5:P26)-P17</f>
        <v>164357</v>
      </c>
      <c r="Q27" s="26">
        <f t="shared" ref="Q27" si="7">SUM(Q5:Q26)-Q17</f>
        <v>152938</v>
      </c>
      <c r="R27" s="26">
        <f>SUM(R5:R26)</f>
        <v>24755</v>
      </c>
      <c r="S27" s="26">
        <f t="shared" ref="S27:T27" si="8">SUM(S5:S26)</f>
        <v>46857</v>
      </c>
      <c r="T27" s="26">
        <f t="shared" si="8"/>
        <v>0</v>
      </c>
      <c r="U27" s="26">
        <f>SUM(U5:U26)</f>
        <v>15310</v>
      </c>
      <c r="V27" s="26">
        <f t="shared" ref="V27:W27" si="9">SUM(V5:V26)</f>
        <v>18598</v>
      </c>
      <c r="W27" s="26">
        <f t="shared" si="9"/>
        <v>18598</v>
      </c>
      <c r="X27" s="26">
        <f>SUM(X5:X26)-X17</f>
        <v>235710</v>
      </c>
      <c r="Y27" s="26">
        <f>SUM(Y5:Y26)-Y17</f>
        <v>341849</v>
      </c>
      <c r="Z27" s="26">
        <f>SUM(Z5:Z26)-Z17</f>
        <v>286554</v>
      </c>
    </row>
    <row r="28" spans="1:27" s="37" customFormat="1" ht="13.5" thickBot="1" x14ac:dyDescent="0.25">
      <c r="A28" s="17"/>
      <c r="B28" s="18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9"/>
      <c r="Y28" s="19"/>
      <c r="Z28" s="19"/>
    </row>
    <row r="29" spans="1:27" ht="34.5" customHeight="1" x14ac:dyDescent="0.2">
      <c r="A29" s="188" t="s">
        <v>345</v>
      </c>
      <c r="B29" s="188"/>
      <c r="C29" s="183" t="s">
        <v>137</v>
      </c>
      <c r="D29" s="184"/>
      <c r="E29" s="185"/>
      <c r="F29" s="183" t="s">
        <v>59</v>
      </c>
      <c r="G29" s="184"/>
      <c r="H29" s="185"/>
      <c r="I29" s="183" t="s">
        <v>60</v>
      </c>
      <c r="J29" s="184"/>
      <c r="K29" s="185"/>
      <c r="L29" s="183" t="s">
        <v>61</v>
      </c>
      <c r="M29" s="184"/>
      <c r="N29" s="185"/>
      <c r="O29" s="183" t="s">
        <v>62</v>
      </c>
      <c r="P29" s="184"/>
      <c r="Q29" s="185"/>
      <c r="R29" s="183" t="s">
        <v>63</v>
      </c>
      <c r="S29" s="184"/>
      <c r="T29" s="185"/>
      <c r="U29" s="183" t="s">
        <v>64</v>
      </c>
      <c r="V29" s="184"/>
      <c r="W29" s="185"/>
      <c r="X29" s="194" t="s">
        <v>45</v>
      </c>
      <c r="Y29" s="194"/>
      <c r="Z29" s="194"/>
    </row>
    <row r="30" spans="1:27" ht="25.5" x14ac:dyDescent="0.2">
      <c r="A30" s="67" t="s">
        <v>105</v>
      </c>
      <c r="B30" s="67" t="s">
        <v>104</v>
      </c>
      <c r="C30" s="24" t="s">
        <v>106</v>
      </c>
      <c r="D30" s="24" t="s">
        <v>107</v>
      </c>
      <c r="E30" s="24" t="s">
        <v>108</v>
      </c>
      <c r="F30" s="24" t="s">
        <v>106</v>
      </c>
      <c r="G30" s="24" t="s">
        <v>107</v>
      </c>
      <c r="H30" s="24" t="s">
        <v>108</v>
      </c>
      <c r="I30" s="24" t="s">
        <v>106</v>
      </c>
      <c r="J30" s="24" t="s">
        <v>107</v>
      </c>
      <c r="K30" s="24" t="s">
        <v>108</v>
      </c>
      <c r="L30" s="24" t="s">
        <v>106</v>
      </c>
      <c r="M30" s="24" t="s">
        <v>107</v>
      </c>
      <c r="N30" s="24" t="s">
        <v>108</v>
      </c>
      <c r="O30" s="24" t="s">
        <v>106</v>
      </c>
      <c r="P30" s="24" t="s">
        <v>107</v>
      </c>
      <c r="Q30" s="24" t="s">
        <v>108</v>
      </c>
      <c r="R30" s="24" t="s">
        <v>106</v>
      </c>
      <c r="S30" s="24" t="s">
        <v>107</v>
      </c>
      <c r="T30" s="24" t="s">
        <v>108</v>
      </c>
      <c r="U30" s="24" t="s">
        <v>106</v>
      </c>
      <c r="V30" s="24" t="s">
        <v>107</v>
      </c>
      <c r="W30" s="24" t="s">
        <v>108</v>
      </c>
      <c r="X30" s="24" t="s">
        <v>106</v>
      </c>
      <c r="Y30" s="24" t="s">
        <v>107</v>
      </c>
      <c r="Z30" s="24" t="s">
        <v>108</v>
      </c>
    </row>
    <row r="31" spans="1:27" x14ac:dyDescent="0.2">
      <c r="A31" s="9" t="s">
        <v>125</v>
      </c>
      <c r="B31" s="23" t="s">
        <v>46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>
        <v>5000</v>
      </c>
      <c r="S31" s="25">
        <f>8512+5000</f>
        <v>13512</v>
      </c>
      <c r="T31" s="25">
        <v>8512</v>
      </c>
      <c r="U31" s="24"/>
      <c r="V31" s="70"/>
      <c r="W31" s="70"/>
      <c r="X31" s="38">
        <f>C31+F31+I31+L31+O31+R31+U31</f>
        <v>5000</v>
      </c>
      <c r="Y31" s="38">
        <f t="shared" ref="Y31:Z31" si="10">D31+G31+J31+M31+P31+S31+V31</f>
        <v>13512</v>
      </c>
      <c r="Z31" s="38">
        <f t="shared" si="10"/>
        <v>8512</v>
      </c>
      <c r="AA31" s="85"/>
    </row>
    <row r="32" spans="1:27" s="42" customFormat="1" x14ac:dyDescent="0.2">
      <c r="A32" s="71" t="s">
        <v>127</v>
      </c>
      <c r="B32" s="39" t="s">
        <v>65</v>
      </c>
      <c r="C32" s="38">
        <v>21600</v>
      </c>
      <c r="D32" s="38">
        <v>27492</v>
      </c>
      <c r="E32" s="38">
        <v>27492</v>
      </c>
      <c r="F32" s="38"/>
      <c r="G32" s="38"/>
      <c r="H32" s="38"/>
      <c r="I32" s="40"/>
      <c r="J32" s="40"/>
      <c r="K32" s="40"/>
      <c r="L32" s="41">
        <v>148829</v>
      </c>
      <c r="M32" s="41">
        <f>160380</f>
        <v>160380</v>
      </c>
      <c r="N32" s="41">
        <f>160380</f>
        <v>160380</v>
      </c>
      <c r="O32" s="40"/>
      <c r="P32" s="40"/>
      <c r="Q32" s="40"/>
      <c r="R32" s="40"/>
      <c r="S32" s="40">
        <v>4827</v>
      </c>
      <c r="T32" s="40">
        <v>4827</v>
      </c>
      <c r="U32" s="40"/>
      <c r="V32" s="40"/>
      <c r="W32" s="40"/>
      <c r="X32" s="38">
        <f>C32+F32+I32+L32+O32+R32+U32</f>
        <v>170429</v>
      </c>
      <c r="Y32" s="38">
        <f>D32+G32+J32+M32+P32+S32+V32</f>
        <v>192699</v>
      </c>
      <c r="Z32" s="38">
        <f>E32+H32+K32+N32+Q32+T32+W32</f>
        <v>192699</v>
      </c>
      <c r="AA32" s="85"/>
    </row>
    <row r="33" spans="1:27" s="42" customFormat="1" x14ac:dyDescent="0.2">
      <c r="A33" s="71" t="s">
        <v>110</v>
      </c>
      <c r="B33" s="28" t="s">
        <v>48</v>
      </c>
      <c r="C33" s="38"/>
      <c r="D33" s="38"/>
      <c r="E33" s="38"/>
      <c r="F33" s="38"/>
      <c r="G33" s="38"/>
      <c r="H33" s="38"/>
      <c r="I33" s="40"/>
      <c r="J33" s="40"/>
      <c r="K33" s="40"/>
      <c r="L33" s="41"/>
      <c r="M33" s="41"/>
      <c r="N33" s="41"/>
      <c r="O33" s="40"/>
      <c r="P33" s="40"/>
      <c r="Q33" s="40"/>
      <c r="R33" s="40"/>
      <c r="S33" s="40"/>
      <c r="T33" s="40"/>
      <c r="U33" s="40"/>
      <c r="V33" s="40">
        <v>44000</v>
      </c>
      <c r="W33" s="40">
        <v>44000</v>
      </c>
      <c r="X33" s="38">
        <f>C33+F33+I33+L33+O33+R33+U33</f>
        <v>0</v>
      </c>
      <c r="Y33" s="38">
        <f>D33+G33+J33+M33+P33+S33+V33</f>
        <v>44000</v>
      </c>
      <c r="Z33" s="38">
        <f>E33+H33+K33+N33+Q33+T33+W33</f>
        <v>44000</v>
      </c>
      <c r="AA33" s="85"/>
    </row>
    <row r="34" spans="1:27" x14ac:dyDescent="0.2">
      <c r="A34" s="71" t="s">
        <v>109</v>
      </c>
      <c r="B34" s="28" t="s">
        <v>47</v>
      </c>
      <c r="C34" s="29"/>
      <c r="D34" s="29"/>
      <c r="E34" s="29"/>
      <c r="F34" s="34"/>
      <c r="G34" s="69"/>
      <c r="H34" s="69"/>
      <c r="I34" s="41">
        <v>8400</v>
      </c>
      <c r="J34" s="41">
        <v>6222</v>
      </c>
      <c r="K34" s="41">
        <v>6222</v>
      </c>
      <c r="L34" s="29"/>
      <c r="M34" s="29"/>
      <c r="N34" s="29"/>
      <c r="O34" s="29"/>
      <c r="P34" s="29"/>
      <c r="Q34" s="29"/>
      <c r="R34" s="29">
        <v>2268</v>
      </c>
      <c r="S34" s="29">
        <v>1680</v>
      </c>
      <c r="T34" s="29">
        <v>1680</v>
      </c>
      <c r="U34" s="29"/>
      <c r="V34" s="29"/>
      <c r="W34" s="29"/>
      <c r="X34" s="38">
        <f t="shared" ref="X34:X41" si="11">C34+F34+I34+L34+O34+R34+U34</f>
        <v>10668</v>
      </c>
      <c r="Y34" s="38">
        <f t="shared" ref="Y34:Y41" si="12">D34+G34+J34+M34+P34+S34+V34</f>
        <v>7902</v>
      </c>
      <c r="Z34" s="38">
        <f t="shared" ref="Z34:Z41" si="13">E34+H34+K34+N34+Q34+T34+W34</f>
        <v>7902</v>
      </c>
      <c r="AA34" s="85"/>
    </row>
    <row r="35" spans="1:27" s="42" customFormat="1" x14ac:dyDescent="0.2">
      <c r="A35" s="71" t="s">
        <v>111</v>
      </c>
      <c r="B35" s="28" t="s">
        <v>9</v>
      </c>
      <c r="C35" s="38"/>
      <c r="D35" s="38"/>
      <c r="E35" s="38"/>
      <c r="F35" s="29">
        <v>3531</v>
      </c>
      <c r="G35" s="29">
        <v>3220</v>
      </c>
      <c r="H35" s="29">
        <v>3220</v>
      </c>
      <c r="I35" s="29">
        <v>3214</v>
      </c>
      <c r="J35" s="41">
        <f>5946-3220</f>
        <v>2726</v>
      </c>
      <c r="K35" s="41">
        <f>5946-3220</f>
        <v>2726</v>
      </c>
      <c r="L35" s="41"/>
      <c r="M35" s="41"/>
      <c r="N35" s="41"/>
      <c r="O35" s="41"/>
      <c r="P35" s="41"/>
      <c r="Q35" s="41"/>
      <c r="R35" s="41">
        <v>1821</v>
      </c>
      <c r="S35" s="41">
        <v>1605</v>
      </c>
      <c r="T35" s="41">
        <v>1605</v>
      </c>
      <c r="U35" s="40"/>
      <c r="V35" s="40"/>
      <c r="W35" s="40"/>
      <c r="X35" s="38">
        <f t="shared" si="11"/>
        <v>8566</v>
      </c>
      <c r="Y35" s="38">
        <f t="shared" si="12"/>
        <v>7551</v>
      </c>
      <c r="Z35" s="38">
        <f t="shared" si="13"/>
        <v>7551</v>
      </c>
      <c r="AA35" s="85"/>
    </row>
    <row r="36" spans="1:27" x14ac:dyDescent="0.2">
      <c r="A36" s="71" t="s">
        <v>114</v>
      </c>
      <c r="B36" s="28" t="s">
        <v>10</v>
      </c>
      <c r="C36" s="29"/>
      <c r="D36" s="29">
        <v>1058</v>
      </c>
      <c r="E36" s="29">
        <v>1058</v>
      </c>
      <c r="F36" s="35">
        <v>100</v>
      </c>
      <c r="G36" s="35">
        <v>114</v>
      </c>
      <c r="H36" s="35">
        <v>114</v>
      </c>
      <c r="I36" s="29"/>
      <c r="J36" s="29"/>
      <c r="K36" s="29"/>
      <c r="L36" s="29"/>
      <c r="M36" s="29"/>
      <c r="N36" s="29"/>
      <c r="O36" s="29"/>
      <c r="P36" s="29"/>
      <c r="Q36" s="29"/>
      <c r="R36" s="29">
        <v>27</v>
      </c>
      <c r="S36" s="41">
        <f>31+1505</f>
        <v>1536</v>
      </c>
      <c r="T36" s="41">
        <f>31+1505</f>
        <v>1536</v>
      </c>
      <c r="U36" s="41">
        <v>10534</v>
      </c>
      <c r="V36" s="41">
        <f>10534+83</f>
        <v>10617</v>
      </c>
      <c r="W36" s="41">
        <v>83</v>
      </c>
      <c r="X36" s="38">
        <f t="shared" si="11"/>
        <v>10661</v>
      </c>
      <c r="Y36" s="38">
        <f t="shared" si="12"/>
        <v>13325</v>
      </c>
      <c r="Z36" s="38">
        <f t="shared" si="13"/>
        <v>2791</v>
      </c>
      <c r="AA36" s="85"/>
    </row>
    <row r="37" spans="1:27" x14ac:dyDescent="0.2">
      <c r="A37" s="71" t="s">
        <v>115</v>
      </c>
      <c r="B37" s="28" t="s">
        <v>15</v>
      </c>
      <c r="C37" s="29"/>
      <c r="D37" s="29"/>
      <c r="E37" s="29"/>
      <c r="F37" s="35"/>
      <c r="G37" s="35"/>
      <c r="H37" s="35"/>
      <c r="I37" s="29"/>
      <c r="J37" s="29"/>
      <c r="K37" s="29"/>
      <c r="L37" s="29"/>
      <c r="M37" s="29"/>
      <c r="N37" s="29"/>
      <c r="O37" s="29">
        <v>145</v>
      </c>
      <c r="P37" s="29">
        <v>145</v>
      </c>
      <c r="Q37" s="29">
        <v>145</v>
      </c>
      <c r="R37" s="29"/>
      <c r="S37" s="41"/>
      <c r="T37" s="41"/>
      <c r="U37" s="41"/>
      <c r="V37" s="41"/>
      <c r="W37" s="41"/>
      <c r="X37" s="38">
        <f t="shared" si="11"/>
        <v>145</v>
      </c>
      <c r="Y37" s="38">
        <f t="shared" si="12"/>
        <v>145</v>
      </c>
      <c r="Z37" s="38">
        <f t="shared" si="13"/>
        <v>145</v>
      </c>
      <c r="AA37" s="85"/>
    </row>
    <row r="38" spans="1:27" x14ac:dyDescent="0.2">
      <c r="A38" s="71" t="s">
        <v>116</v>
      </c>
      <c r="B38" s="28" t="s">
        <v>17</v>
      </c>
      <c r="C38" s="29"/>
      <c r="D38" s="29"/>
      <c r="E38" s="29"/>
      <c r="F38" s="35"/>
      <c r="G38" s="35"/>
      <c r="H38" s="35"/>
      <c r="I38" s="29"/>
      <c r="J38" s="29"/>
      <c r="K38" s="29"/>
      <c r="L38" s="29"/>
      <c r="M38" s="29"/>
      <c r="N38" s="29"/>
      <c r="O38" s="29">
        <v>3606</v>
      </c>
      <c r="P38" s="29">
        <v>3957</v>
      </c>
      <c r="Q38" s="29">
        <v>3957</v>
      </c>
      <c r="R38" s="29"/>
      <c r="S38" s="41"/>
      <c r="T38" s="41"/>
      <c r="U38" s="41"/>
      <c r="V38" s="41"/>
      <c r="W38" s="41"/>
      <c r="X38" s="38">
        <f t="shared" si="11"/>
        <v>3606</v>
      </c>
      <c r="Y38" s="38">
        <f t="shared" si="12"/>
        <v>3957</v>
      </c>
      <c r="Z38" s="38">
        <f t="shared" si="13"/>
        <v>3957</v>
      </c>
      <c r="AA38" s="85"/>
    </row>
    <row r="39" spans="1:27" x14ac:dyDescent="0.2">
      <c r="A39" s="71" t="s">
        <v>132</v>
      </c>
      <c r="B39" s="28" t="s">
        <v>139</v>
      </c>
      <c r="C39" s="29"/>
      <c r="D39" s="29"/>
      <c r="E39" s="29"/>
      <c r="F39" s="35"/>
      <c r="G39" s="35"/>
      <c r="H39" s="35"/>
      <c r="I39" s="29"/>
      <c r="J39" s="29"/>
      <c r="K39" s="29"/>
      <c r="L39" s="29"/>
      <c r="M39" s="29"/>
      <c r="N39" s="29"/>
      <c r="O39" s="29"/>
      <c r="P39" s="29">
        <v>1518</v>
      </c>
      <c r="Q39" s="29">
        <v>1518</v>
      </c>
      <c r="R39" s="29"/>
      <c r="S39" s="41"/>
      <c r="T39" s="41"/>
      <c r="U39" s="41"/>
      <c r="V39" s="41"/>
      <c r="W39" s="41"/>
      <c r="X39" s="38">
        <f t="shared" ref="X39" si="14">C39+F39+I39+L39+O39+R39+U39</f>
        <v>0</v>
      </c>
      <c r="Y39" s="38">
        <f t="shared" ref="Y39" si="15">D39+G39+J39+M39+P39+S39+V39</f>
        <v>1518</v>
      </c>
      <c r="Z39" s="38">
        <f t="shared" ref="Z39" si="16">E39+H39+K39+N39+Q39+T39+W39</f>
        <v>1518</v>
      </c>
      <c r="AA39" s="85"/>
    </row>
    <row r="40" spans="1:27" s="42" customFormat="1" x14ac:dyDescent="0.2">
      <c r="A40" s="71" t="s">
        <v>128</v>
      </c>
      <c r="B40" s="28" t="s">
        <v>54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373</v>
      </c>
      <c r="P40" s="29">
        <v>55715</v>
      </c>
      <c r="Q40" s="29">
        <v>55715</v>
      </c>
      <c r="R40" s="29"/>
      <c r="S40" s="29"/>
      <c r="T40" s="29"/>
      <c r="U40" s="29"/>
      <c r="V40" s="29"/>
      <c r="W40" s="29"/>
      <c r="X40" s="38">
        <f t="shared" si="11"/>
        <v>373</v>
      </c>
      <c r="Y40" s="38">
        <f t="shared" si="12"/>
        <v>55715</v>
      </c>
      <c r="Z40" s="38">
        <f t="shared" si="13"/>
        <v>55715</v>
      </c>
      <c r="AA40" s="85"/>
    </row>
    <row r="41" spans="1:27" x14ac:dyDescent="0.2">
      <c r="A41" s="71" t="s">
        <v>121</v>
      </c>
      <c r="B41" s="28" t="s">
        <v>55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>
        <v>26262</v>
      </c>
      <c r="P41" s="35">
        <v>1525</v>
      </c>
      <c r="Q41" s="35">
        <v>1525</v>
      </c>
      <c r="R41" s="34"/>
      <c r="S41" s="34"/>
      <c r="T41" s="34"/>
      <c r="U41" s="35"/>
      <c r="V41" s="35"/>
      <c r="W41" s="35"/>
      <c r="X41" s="38">
        <f t="shared" si="11"/>
        <v>26262</v>
      </c>
      <c r="Y41" s="38">
        <f t="shared" si="12"/>
        <v>1525</v>
      </c>
      <c r="Z41" s="38">
        <f t="shared" si="13"/>
        <v>1525</v>
      </c>
      <c r="AA41" s="85"/>
    </row>
    <row r="42" spans="1:27" x14ac:dyDescent="0.2">
      <c r="A42" s="36" t="s">
        <v>66</v>
      </c>
      <c r="B42" s="36"/>
      <c r="C42" s="26">
        <f>SUM(C31:C41)</f>
        <v>21600</v>
      </c>
      <c r="D42" s="26">
        <f t="shared" ref="D42:W42" si="17">SUM(D31:D41)</f>
        <v>28550</v>
      </c>
      <c r="E42" s="26">
        <f t="shared" si="17"/>
        <v>28550</v>
      </c>
      <c r="F42" s="26">
        <f t="shared" si="17"/>
        <v>3631</v>
      </c>
      <c r="G42" s="26">
        <f t="shared" si="17"/>
        <v>3334</v>
      </c>
      <c r="H42" s="26">
        <f t="shared" si="17"/>
        <v>3334</v>
      </c>
      <c r="I42" s="26">
        <f t="shared" si="17"/>
        <v>11614</v>
      </c>
      <c r="J42" s="26">
        <f t="shared" si="17"/>
        <v>8948</v>
      </c>
      <c r="K42" s="26">
        <f t="shared" si="17"/>
        <v>8948</v>
      </c>
      <c r="L42" s="26">
        <f t="shared" si="17"/>
        <v>148829</v>
      </c>
      <c r="M42" s="26">
        <f t="shared" si="17"/>
        <v>160380</v>
      </c>
      <c r="N42" s="26">
        <f t="shared" si="17"/>
        <v>160380</v>
      </c>
      <c r="O42" s="26">
        <f t="shared" si="17"/>
        <v>30386</v>
      </c>
      <c r="P42" s="26">
        <f t="shared" si="17"/>
        <v>62860</v>
      </c>
      <c r="Q42" s="26">
        <f t="shared" si="17"/>
        <v>62860</v>
      </c>
      <c r="R42" s="26">
        <f t="shared" si="17"/>
        <v>9116</v>
      </c>
      <c r="S42" s="26">
        <f t="shared" si="17"/>
        <v>23160</v>
      </c>
      <c r="T42" s="26">
        <f t="shared" si="17"/>
        <v>18160</v>
      </c>
      <c r="U42" s="26">
        <f t="shared" si="17"/>
        <v>10534</v>
      </c>
      <c r="V42" s="26">
        <f t="shared" si="17"/>
        <v>54617</v>
      </c>
      <c r="W42" s="26">
        <f t="shared" si="17"/>
        <v>44083</v>
      </c>
      <c r="X42" s="26">
        <f>SUM(X31:X41)</f>
        <v>235710</v>
      </c>
      <c r="Y42" s="26">
        <f t="shared" ref="Y42:Z42" si="18">SUM(Y31:Y41)</f>
        <v>341849</v>
      </c>
      <c r="Z42" s="26">
        <f t="shared" si="18"/>
        <v>326315</v>
      </c>
      <c r="AA42" s="85"/>
    </row>
    <row r="44" spans="1:27" x14ac:dyDescent="0.2">
      <c r="Z44" s="65"/>
    </row>
    <row r="45" spans="1:27" x14ac:dyDescent="0.2">
      <c r="F45" s="12"/>
      <c r="G45" s="12"/>
      <c r="H45" s="12"/>
      <c r="Y45" s="11"/>
      <c r="Z45" s="11"/>
    </row>
    <row r="46" spans="1:27" x14ac:dyDescent="0.2">
      <c r="X46" s="64"/>
      <c r="Y46" s="64"/>
      <c r="Z46" s="64"/>
    </row>
    <row r="47" spans="1:27" x14ac:dyDescent="0.2">
      <c r="A47" s="10" t="s">
        <v>126</v>
      </c>
      <c r="X47" s="64"/>
      <c r="Y47" s="64"/>
      <c r="Z47" s="64"/>
    </row>
    <row r="48" spans="1:27" x14ac:dyDescent="0.2">
      <c r="X48" s="64"/>
      <c r="Y48" s="64"/>
      <c r="Z48" s="64"/>
    </row>
    <row r="49" spans="1:24" x14ac:dyDescent="0.2">
      <c r="L49" s="66"/>
      <c r="M49" s="66"/>
      <c r="N49" s="66"/>
      <c r="O49" s="66"/>
      <c r="P49" s="66"/>
      <c r="Q49" s="66"/>
      <c r="R49" s="186"/>
      <c r="S49" s="186"/>
      <c r="T49" s="186"/>
      <c r="U49" s="186"/>
      <c r="V49" s="186"/>
      <c r="W49" s="186"/>
      <c r="X49" s="186"/>
    </row>
    <row r="50" spans="1:24" x14ac:dyDescent="0.2">
      <c r="A50" s="13"/>
      <c r="L50" s="66"/>
      <c r="M50" s="66"/>
      <c r="N50" s="66"/>
      <c r="O50" s="66"/>
      <c r="P50" s="66"/>
      <c r="Q50" s="66"/>
      <c r="R50" s="187" t="s">
        <v>99</v>
      </c>
      <c r="S50" s="187"/>
      <c r="T50" s="187"/>
      <c r="U50" s="187"/>
      <c r="V50" s="187"/>
      <c r="W50" s="187"/>
      <c r="X50" s="187"/>
    </row>
  </sheetData>
  <mergeCells count="20">
    <mergeCell ref="A29:B29"/>
    <mergeCell ref="A3:B3"/>
    <mergeCell ref="C3:E3"/>
    <mergeCell ref="F3:H3"/>
    <mergeCell ref="X3:Z3"/>
    <mergeCell ref="U3:W3"/>
    <mergeCell ref="R3:T3"/>
    <mergeCell ref="O3:Q3"/>
    <mergeCell ref="L3:N3"/>
    <mergeCell ref="I3:K3"/>
    <mergeCell ref="I29:K29"/>
    <mergeCell ref="F29:H29"/>
    <mergeCell ref="C29:E29"/>
    <mergeCell ref="X29:Z29"/>
    <mergeCell ref="U29:W29"/>
    <mergeCell ref="R29:T29"/>
    <mergeCell ref="O29:Q29"/>
    <mergeCell ref="L29:N29"/>
    <mergeCell ref="R49:X49"/>
    <mergeCell ref="R50:X50"/>
  </mergeCells>
  <printOptions horizontalCentered="1" verticalCentered="1"/>
  <pageMargins left="0.19685039370078741" right="0.19685039370078741" top="0.31496062992125984" bottom="0.23622047244094491" header="0.31496062992125984" footer="0.19685039370078741"/>
  <pageSetup paperSize="9" scale="91" pageOrder="overThenDown" orientation="landscape" r:id="rId1"/>
  <colBreaks count="2" manualBreakCount="2">
    <brk id="11" max="41" man="1"/>
    <brk id="20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1"/>
  <sheetViews>
    <sheetView view="pageBreakPreview" zoomScale="60" zoomScaleNormal="100" workbookViewId="0">
      <selection activeCell="O2" sqref="O2"/>
    </sheetView>
  </sheetViews>
  <sheetFormatPr defaultRowHeight="12.75" x14ac:dyDescent="0.2"/>
  <cols>
    <col min="1" max="1" width="11" style="9" customWidth="1"/>
    <col min="2" max="2" width="26.85546875" style="9" customWidth="1"/>
    <col min="3" max="5" width="10.7109375" style="11" customWidth="1"/>
    <col min="6" max="8" width="10.140625" style="11" customWidth="1"/>
    <col min="9" max="11" width="11.42578125" style="12" customWidth="1"/>
    <col min="12" max="14" width="10.7109375" style="12" customWidth="1"/>
    <col min="15" max="15" width="11.5703125" style="11" customWidth="1"/>
    <col min="16" max="17" width="11.5703125" style="13" customWidth="1"/>
    <col min="18" max="265" width="9.140625" style="13"/>
    <col min="266" max="266" width="24.5703125" style="13" customWidth="1"/>
    <col min="267" max="270" width="16.5703125" style="13" customWidth="1"/>
    <col min="271" max="521" width="9.140625" style="13"/>
    <col min="522" max="522" width="24.5703125" style="13" customWidth="1"/>
    <col min="523" max="526" width="16.5703125" style="13" customWidth="1"/>
    <col min="527" max="777" width="9.140625" style="13"/>
    <col min="778" max="778" width="24.5703125" style="13" customWidth="1"/>
    <col min="779" max="782" width="16.5703125" style="13" customWidth="1"/>
    <col min="783" max="1033" width="9.140625" style="13"/>
    <col min="1034" max="1034" width="24.5703125" style="13" customWidth="1"/>
    <col min="1035" max="1038" width="16.5703125" style="13" customWidth="1"/>
    <col min="1039" max="1289" width="9.140625" style="13"/>
    <col min="1290" max="1290" width="24.5703125" style="13" customWidth="1"/>
    <col min="1291" max="1294" width="16.5703125" style="13" customWidth="1"/>
    <col min="1295" max="1545" width="9.140625" style="13"/>
    <col min="1546" max="1546" width="24.5703125" style="13" customWidth="1"/>
    <col min="1547" max="1550" width="16.5703125" style="13" customWidth="1"/>
    <col min="1551" max="1801" width="9.140625" style="13"/>
    <col min="1802" max="1802" width="24.5703125" style="13" customWidth="1"/>
    <col min="1803" max="1806" width="16.5703125" style="13" customWidth="1"/>
    <col min="1807" max="2057" width="9.140625" style="13"/>
    <col min="2058" max="2058" width="24.5703125" style="13" customWidth="1"/>
    <col min="2059" max="2062" width="16.5703125" style="13" customWidth="1"/>
    <col min="2063" max="2313" width="9.140625" style="13"/>
    <col min="2314" max="2314" width="24.5703125" style="13" customWidth="1"/>
    <col min="2315" max="2318" width="16.5703125" style="13" customWidth="1"/>
    <col min="2319" max="2569" width="9.140625" style="13"/>
    <col min="2570" max="2570" width="24.5703125" style="13" customWidth="1"/>
    <col min="2571" max="2574" width="16.5703125" style="13" customWidth="1"/>
    <col min="2575" max="2825" width="9.140625" style="13"/>
    <col min="2826" max="2826" width="24.5703125" style="13" customWidth="1"/>
    <col min="2827" max="2830" width="16.5703125" style="13" customWidth="1"/>
    <col min="2831" max="3081" width="9.140625" style="13"/>
    <col min="3082" max="3082" width="24.5703125" style="13" customWidth="1"/>
    <col min="3083" max="3086" width="16.5703125" style="13" customWidth="1"/>
    <col min="3087" max="3337" width="9.140625" style="13"/>
    <col min="3338" max="3338" width="24.5703125" style="13" customWidth="1"/>
    <col min="3339" max="3342" width="16.5703125" style="13" customWidth="1"/>
    <col min="3343" max="3593" width="9.140625" style="13"/>
    <col min="3594" max="3594" width="24.5703125" style="13" customWidth="1"/>
    <col min="3595" max="3598" width="16.5703125" style="13" customWidth="1"/>
    <col min="3599" max="3849" width="9.140625" style="13"/>
    <col min="3850" max="3850" width="24.5703125" style="13" customWidth="1"/>
    <col min="3851" max="3854" width="16.5703125" style="13" customWidth="1"/>
    <col min="3855" max="4105" width="9.140625" style="13"/>
    <col min="4106" max="4106" width="24.5703125" style="13" customWidth="1"/>
    <col min="4107" max="4110" width="16.5703125" style="13" customWidth="1"/>
    <col min="4111" max="4361" width="9.140625" style="13"/>
    <col min="4362" max="4362" width="24.5703125" style="13" customWidth="1"/>
    <col min="4363" max="4366" width="16.5703125" style="13" customWidth="1"/>
    <col min="4367" max="4617" width="9.140625" style="13"/>
    <col min="4618" max="4618" width="24.5703125" style="13" customWidth="1"/>
    <col min="4619" max="4622" width="16.5703125" style="13" customWidth="1"/>
    <col min="4623" max="4873" width="9.140625" style="13"/>
    <col min="4874" max="4874" width="24.5703125" style="13" customWidth="1"/>
    <col min="4875" max="4878" width="16.5703125" style="13" customWidth="1"/>
    <col min="4879" max="5129" width="9.140625" style="13"/>
    <col min="5130" max="5130" width="24.5703125" style="13" customWidth="1"/>
    <col min="5131" max="5134" width="16.5703125" style="13" customWidth="1"/>
    <col min="5135" max="5385" width="9.140625" style="13"/>
    <col min="5386" max="5386" width="24.5703125" style="13" customWidth="1"/>
    <col min="5387" max="5390" width="16.5703125" style="13" customWidth="1"/>
    <col min="5391" max="5641" width="9.140625" style="13"/>
    <col min="5642" max="5642" width="24.5703125" style="13" customWidth="1"/>
    <col min="5643" max="5646" width="16.5703125" style="13" customWidth="1"/>
    <col min="5647" max="5897" width="9.140625" style="13"/>
    <col min="5898" max="5898" width="24.5703125" style="13" customWidth="1"/>
    <col min="5899" max="5902" width="16.5703125" style="13" customWidth="1"/>
    <col min="5903" max="6153" width="9.140625" style="13"/>
    <col min="6154" max="6154" width="24.5703125" style="13" customWidth="1"/>
    <col min="6155" max="6158" width="16.5703125" style="13" customWidth="1"/>
    <col min="6159" max="6409" width="9.140625" style="13"/>
    <col min="6410" max="6410" width="24.5703125" style="13" customWidth="1"/>
    <col min="6411" max="6414" width="16.5703125" style="13" customWidth="1"/>
    <col min="6415" max="6665" width="9.140625" style="13"/>
    <col min="6666" max="6666" width="24.5703125" style="13" customWidth="1"/>
    <col min="6667" max="6670" width="16.5703125" style="13" customWidth="1"/>
    <col min="6671" max="6921" width="9.140625" style="13"/>
    <col min="6922" max="6922" width="24.5703125" style="13" customWidth="1"/>
    <col min="6923" max="6926" width="16.5703125" style="13" customWidth="1"/>
    <col min="6927" max="7177" width="9.140625" style="13"/>
    <col min="7178" max="7178" width="24.5703125" style="13" customWidth="1"/>
    <col min="7179" max="7182" width="16.5703125" style="13" customWidth="1"/>
    <col min="7183" max="7433" width="9.140625" style="13"/>
    <col min="7434" max="7434" width="24.5703125" style="13" customWidth="1"/>
    <col min="7435" max="7438" width="16.5703125" style="13" customWidth="1"/>
    <col min="7439" max="7689" width="9.140625" style="13"/>
    <col min="7690" max="7690" width="24.5703125" style="13" customWidth="1"/>
    <col min="7691" max="7694" width="16.5703125" style="13" customWidth="1"/>
    <col min="7695" max="7945" width="9.140625" style="13"/>
    <col min="7946" max="7946" width="24.5703125" style="13" customWidth="1"/>
    <col min="7947" max="7950" width="16.5703125" style="13" customWidth="1"/>
    <col min="7951" max="8201" width="9.140625" style="13"/>
    <col min="8202" max="8202" width="24.5703125" style="13" customWidth="1"/>
    <col min="8203" max="8206" width="16.5703125" style="13" customWidth="1"/>
    <col min="8207" max="8457" width="9.140625" style="13"/>
    <col min="8458" max="8458" width="24.5703125" style="13" customWidth="1"/>
    <col min="8459" max="8462" width="16.5703125" style="13" customWidth="1"/>
    <col min="8463" max="8713" width="9.140625" style="13"/>
    <col min="8714" max="8714" width="24.5703125" style="13" customWidth="1"/>
    <col min="8715" max="8718" width="16.5703125" style="13" customWidth="1"/>
    <col min="8719" max="8969" width="9.140625" style="13"/>
    <col min="8970" max="8970" width="24.5703125" style="13" customWidth="1"/>
    <col min="8971" max="8974" width="16.5703125" style="13" customWidth="1"/>
    <col min="8975" max="9225" width="9.140625" style="13"/>
    <col min="9226" max="9226" width="24.5703125" style="13" customWidth="1"/>
    <col min="9227" max="9230" width="16.5703125" style="13" customWidth="1"/>
    <col min="9231" max="9481" width="9.140625" style="13"/>
    <col min="9482" max="9482" width="24.5703125" style="13" customWidth="1"/>
    <col min="9483" max="9486" width="16.5703125" style="13" customWidth="1"/>
    <col min="9487" max="9737" width="9.140625" style="13"/>
    <col min="9738" max="9738" width="24.5703125" style="13" customWidth="1"/>
    <col min="9739" max="9742" width="16.5703125" style="13" customWidth="1"/>
    <col min="9743" max="9993" width="9.140625" style="13"/>
    <col min="9994" max="9994" width="24.5703125" style="13" customWidth="1"/>
    <col min="9995" max="9998" width="16.5703125" style="13" customWidth="1"/>
    <col min="9999" max="10249" width="9.140625" style="13"/>
    <col min="10250" max="10250" width="24.5703125" style="13" customWidth="1"/>
    <col min="10251" max="10254" width="16.5703125" style="13" customWidth="1"/>
    <col min="10255" max="10505" width="9.140625" style="13"/>
    <col min="10506" max="10506" width="24.5703125" style="13" customWidth="1"/>
    <col min="10507" max="10510" width="16.5703125" style="13" customWidth="1"/>
    <col min="10511" max="10761" width="9.140625" style="13"/>
    <col min="10762" max="10762" width="24.5703125" style="13" customWidth="1"/>
    <col min="10763" max="10766" width="16.5703125" style="13" customWidth="1"/>
    <col min="10767" max="11017" width="9.140625" style="13"/>
    <col min="11018" max="11018" width="24.5703125" style="13" customWidth="1"/>
    <col min="11019" max="11022" width="16.5703125" style="13" customWidth="1"/>
    <col min="11023" max="11273" width="9.140625" style="13"/>
    <col min="11274" max="11274" width="24.5703125" style="13" customWidth="1"/>
    <col min="11275" max="11278" width="16.5703125" style="13" customWidth="1"/>
    <col min="11279" max="11529" width="9.140625" style="13"/>
    <col min="11530" max="11530" width="24.5703125" style="13" customWidth="1"/>
    <col min="11531" max="11534" width="16.5703125" style="13" customWidth="1"/>
    <col min="11535" max="11785" width="9.140625" style="13"/>
    <col min="11786" max="11786" width="24.5703125" style="13" customWidth="1"/>
    <col min="11787" max="11790" width="16.5703125" style="13" customWidth="1"/>
    <col min="11791" max="12041" width="9.140625" style="13"/>
    <col min="12042" max="12042" width="24.5703125" style="13" customWidth="1"/>
    <col min="12043" max="12046" width="16.5703125" style="13" customWidth="1"/>
    <col min="12047" max="12297" width="9.140625" style="13"/>
    <col min="12298" max="12298" width="24.5703125" style="13" customWidth="1"/>
    <col min="12299" max="12302" width="16.5703125" style="13" customWidth="1"/>
    <col min="12303" max="12553" width="9.140625" style="13"/>
    <col min="12554" max="12554" width="24.5703125" style="13" customWidth="1"/>
    <col min="12555" max="12558" width="16.5703125" style="13" customWidth="1"/>
    <col min="12559" max="12809" width="9.140625" style="13"/>
    <col min="12810" max="12810" width="24.5703125" style="13" customWidth="1"/>
    <col min="12811" max="12814" width="16.5703125" style="13" customWidth="1"/>
    <col min="12815" max="13065" width="9.140625" style="13"/>
    <col min="13066" max="13066" width="24.5703125" style="13" customWidth="1"/>
    <col min="13067" max="13070" width="16.5703125" style="13" customWidth="1"/>
    <col min="13071" max="13321" width="9.140625" style="13"/>
    <col min="13322" max="13322" width="24.5703125" style="13" customWidth="1"/>
    <col min="13323" max="13326" width="16.5703125" style="13" customWidth="1"/>
    <col min="13327" max="13577" width="9.140625" style="13"/>
    <col min="13578" max="13578" width="24.5703125" style="13" customWidth="1"/>
    <col min="13579" max="13582" width="16.5703125" style="13" customWidth="1"/>
    <col min="13583" max="13833" width="9.140625" style="13"/>
    <col min="13834" max="13834" width="24.5703125" style="13" customWidth="1"/>
    <col min="13835" max="13838" width="16.5703125" style="13" customWidth="1"/>
    <col min="13839" max="14089" width="9.140625" style="13"/>
    <col min="14090" max="14090" width="24.5703125" style="13" customWidth="1"/>
    <col min="14091" max="14094" width="16.5703125" style="13" customWidth="1"/>
    <col min="14095" max="14345" width="9.140625" style="13"/>
    <col min="14346" max="14346" width="24.5703125" style="13" customWidth="1"/>
    <col min="14347" max="14350" width="16.5703125" style="13" customWidth="1"/>
    <col min="14351" max="14601" width="9.140625" style="13"/>
    <col min="14602" max="14602" width="24.5703125" style="13" customWidth="1"/>
    <col min="14603" max="14606" width="16.5703125" style="13" customWidth="1"/>
    <col min="14607" max="14857" width="9.140625" style="13"/>
    <col min="14858" max="14858" width="24.5703125" style="13" customWidth="1"/>
    <col min="14859" max="14862" width="16.5703125" style="13" customWidth="1"/>
    <col min="14863" max="15113" width="9.140625" style="13"/>
    <col min="15114" max="15114" width="24.5703125" style="13" customWidth="1"/>
    <col min="15115" max="15118" width="16.5703125" style="13" customWidth="1"/>
    <col min="15119" max="15369" width="9.140625" style="13"/>
    <col min="15370" max="15370" width="24.5703125" style="13" customWidth="1"/>
    <col min="15371" max="15374" width="16.5703125" style="13" customWidth="1"/>
    <col min="15375" max="15625" width="9.140625" style="13"/>
    <col min="15626" max="15626" width="24.5703125" style="13" customWidth="1"/>
    <col min="15627" max="15630" width="16.5703125" style="13" customWidth="1"/>
    <col min="15631" max="15881" width="9.140625" style="13"/>
    <col min="15882" max="15882" width="24.5703125" style="13" customWidth="1"/>
    <col min="15883" max="15886" width="16.5703125" style="13" customWidth="1"/>
    <col min="15887" max="16137" width="9.140625" style="13"/>
    <col min="16138" max="16138" width="24.5703125" style="13" customWidth="1"/>
    <col min="16139" max="16142" width="16.5703125" style="13" customWidth="1"/>
    <col min="16143" max="16384" width="9.140625" style="13"/>
  </cols>
  <sheetData>
    <row r="1" spans="1:17" s="14" customFormat="1" ht="15.75" x14ac:dyDescent="0.25">
      <c r="B1" s="84" t="s">
        <v>86</v>
      </c>
      <c r="C1" s="84"/>
      <c r="D1" s="84"/>
      <c r="E1" s="84"/>
      <c r="F1" s="84"/>
      <c r="G1" s="84"/>
      <c r="H1" s="84"/>
      <c r="I1" s="84" t="s">
        <v>349</v>
      </c>
      <c r="J1" s="84"/>
      <c r="K1" s="84"/>
      <c r="L1" s="84"/>
      <c r="M1" s="84"/>
      <c r="N1" s="84"/>
      <c r="O1" s="84" t="s">
        <v>350</v>
      </c>
    </row>
    <row r="2" spans="1:17" s="14" customFormat="1" ht="15.75" x14ac:dyDescent="0.25">
      <c r="B2" s="84" t="s">
        <v>102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7" x14ac:dyDescent="0.2">
      <c r="A3" s="16"/>
      <c r="B3" s="16"/>
    </row>
    <row r="4" spans="1:17" ht="13.5" thickBot="1" x14ac:dyDescent="0.25">
      <c r="A4" s="17"/>
      <c r="B4" s="17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/>
      <c r="O4" s="21" t="s">
        <v>0</v>
      </c>
    </row>
    <row r="5" spans="1:17" ht="25.5" customHeight="1" x14ac:dyDescent="0.25">
      <c r="A5" s="77"/>
      <c r="B5" s="171" t="s">
        <v>37</v>
      </c>
      <c r="C5" s="190" t="s">
        <v>38</v>
      </c>
      <c r="D5" s="190"/>
      <c r="E5" s="190"/>
      <c r="F5" s="191" t="s">
        <v>39</v>
      </c>
      <c r="G5" s="192"/>
      <c r="H5" s="193"/>
      <c r="I5" s="191" t="s">
        <v>40</v>
      </c>
      <c r="J5" s="192"/>
      <c r="K5" s="193"/>
      <c r="L5" s="191" t="s">
        <v>41</v>
      </c>
      <c r="M5" s="192"/>
      <c r="N5" s="193"/>
      <c r="O5" s="194" t="s">
        <v>45</v>
      </c>
      <c r="P5" s="194"/>
      <c r="Q5" s="194"/>
    </row>
    <row r="6" spans="1:17" ht="33" customHeight="1" x14ac:dyDescent="0.2">
      <c r="A6" s="79" t="s">
        <v>105</v>
      </c>
      <c r="B6" s="80" t="s">
        <v>104</v>
      </c>
      <c r="C6" s="24" t="s">
        <v>106</v>
      </c>
      <c r="D6" s="24" t="s">
        <v>107</v>
      </c>
      <c r="E6" s="24" t="s">
        <v>108</v>
      </c>
      <c r="F6" s="24" t="s">
        <v>106</v>
      </c>
      <c r="G6" s="24" t="s">
        <v>107</v>
      </c>
      <c r="H6" s="24" t="s">
        <v>108</v>
      </c>
      <c r="I6" s="24" t="s">
        <v>106</v>
      </c>
      <c r="J6" s="24" t="s">
        <v>107</v>
      </c>
      <c r="K6" s="24" t="s">
        <v>108</v>
      </c>
      <c r="L6" s="24" t="s">
        <v>106</v>
      </c>
      <c r="M6" s="24" t="s">
        <v>107</v>
      </c>
      <c r="N6" s="24" t="s">
        <v>108</v>
      </c>
      <c r="O6" s="24" t="s">
        <v>106</v>
      </c>
      <c r="P6" s="24" t="s">
        <v>107</v>
      </c>
      <c r="Q6" s="24" t="s">
        <v>108</v>
      </c>
    </row>
    <row r="7" spans="1:17" x14ac:dyDescent="0.2">
      <c r="A7" s="72" t="s">
        <v>129</v>
      </c>
      <c r="B7" s="28" t="s">
        <v>87</v>
      </c>
      <c r="C7" s="29">
        <v>22077</v>
      </c>
      <c r="D7" s="29">
        <f>27704+2284</f>
        <v>29988</v>
      </c>
      <c r="E7" s="29">
        <v>27704</v>
      </c>
      <c r="F7" s="29">
        <v>5751</v>
      </c>
      <c r="G7" s="29">
        <v>7036</v>
      </c>
      <c r="H7" s="29">
        <v>7036</v>
      </c>
      <c r="I7" s="29">
        <v>13250</v>
      </c>
      <c r="J7" s="29">
        <f>254+14082-1266+254</f>
        <v>13324</v>
      </c>
      <c r="K7" s="29">
        <f>11050+201</f>
        <v>11251</v>
      </c>
      <c r="L7" s="29"/>
      <c r="M7" s="29"/>
      <c r="N7" s="29"/>
      <c r="O7" s="35">
        <f>C7+F7+I7+L7</f>
        <v>41078</v>
      </c>
      <c r="P7" s="35">
        <f t="shared" ref="P7:Q8" si="0">D7+G7+J7+M7</f>
        <v>50348</v>
      </c>
      <c r="Q7" s="35">
        <f t="shared" si="0"/>
        <v>45991</v>
      </c>
    </row>
    <row r="8" spans="1:17" ht="38.25" x14ac:dyDescent="0.2">
      <c r="A8" s="89" t="s">
        <v>124</v>
      </c>
      <c r="B8" s="88" t="s">
        <v>140</v>
      </c>
      <c r="C8" s="29"/>
      <c r="D8" s="91">
        <v>823</v>
      </c>
      <c r="E8" s="91">
        <v>823</v>
      </c>
      <c r="F8" s="91"/>
      <c r="G8" s="91">
        <v>317</v>
      </c>
      <c r="H8" s="91">
        <v>317</v>
      </c>
      <c r="I8" s="91"/>
      <c r="J8" s="91">
        <v>247</v>
      </c>
      <c r="K8" s="91">
        <v>247</v>
      </c>
      <c r="L8" s="91"/>
      <c r="M8" s="91"/>
      <c r="N8" s="91"/>
      <c r="O8" s="92">
        <f t="shared" ref="O8:O14" si="1">C8+F8+I8+L8</f>
        <v>0</v>
      </c>
      <c r="P8" s="92">
        <f t="shared" si="0"/>
        <v>1387</v>
      </c>
      <c r="Q8" s="92">
        <f t="shared" si="0"/>
        <v>1387</v>
      </c>
    </row>
    <row r="9" spans="1:17" x14ac:dyDescent="0.2">
      <c r="A9" s="72" t="s">
        <v>130</v>
      </c>
      <c r="B9" s="28" t="s">
        <v>88</v>
      </c>
      <c r="C9" s="29"/>
      <c r="D9" s="29"/>
      <c r="E9" s="29"/>
      <c r="F9" s="29"/>
      <c r="G9" s="29"/>
      <c r="H9" s="29"/>
      <c r="I9" s="29"/>
      <c r="J9" s="29">
        <v>51</v>
      </c>
      <c r="K9" s="29">
        <v>51</v>
      </c>
      <c r="L9" s="29">
        <v>8016</v>
      </c>
      <c r="M9" s="29">
        <f>22195+2529</f>
        <v>24724</v>
      </c>
      <c r="N9" s="29">
        <v>22195</v>
      </c>
      <c r="O9" s="35">
        <f t="shared" si="1"/>
        <v>8016</v>
      </c>
      <c r="P9" s="35">
        <f t="shared" ref="P9:P14" si="2">D9+G9+J9+M9</f>
        <v>24775</v>
      </c>
      <c r="Q9" s="35">
        <f t="shared" ref="Q9:Q14" si="3">E9+H9+K9+N9</f>
        <v>22246</v>
      </c>
    </row>
    <row r="10" spans="1:17" x14ac:dyDescent="0.2">
      <c r="A10" s="72" t="s">
        <v>117</v>
      </c>
      <c r="B10" s="28" t="s">
        <v>89</v>
      </c>
      <c r="C10" s="29"/>
      <c r="D10" s="29"/>
      <c r="E10" s="29"/>
      <c r="F10" s="29"/>
      <c r="G10" s="29"/>
      <c r="H10" s="29"/>
      <c r="I10" s="29"/>
      <c r="J10" s="29"/>
      <c r="K10" s="29"/>
      <c r="L10" s="29">
        <v>990</v>
      </c>
      <c r="M10" s="29">
        <f>6061+675</f>
        <v>6736</v>
      </c>
      <c r="N10" s="29">
        <v>6061</v>
      </c>
      <c r="O10" s="35">
        <f t="shared" si="1"/>
        <v>990</v>
      </c>
      <c r="P10" s="35">
        <f t="shared" si="2"/>
        <v>6736</v>
      </c>
      <c r="Q10" s="35">
        <f t="shared" si="3"/>
        <v>6061</v>
      </c>
    </row>
    <row r="11" spans="1:17" x14ac:dyDescent="0.2">
      <c r="A11" s="72" t="s">
        <v>118</v>
      </c>
      <c r="B11" s="28" t="s">
        <v>90</v>
      </c>
      <c r="C11" s="29"/>
      <c r="D11" s="29"/>
      <c r="E11" s="29"/>
      <c r="F11" s="29"/>
      <c r="G11" s="29"/>
      <c r="H11" s="29"/>
      <c r="I11" s="29"/>
      <c r="J11" s="29"/>
      <c r="K11" s="29"/>
      <c r="L11" s="29">
        <v>800</v>
      </c>
      <c r="M11" s="29">
        <f>978+137</f>
        <v>1115</v>
      </c>
      <c r="N11" s="29">
        <v>978</v>
      </c>
      <c r="O11" s="35">
        <f t="shared" si="1"/>
        <v>800</v>
      </c>
      <c r="P11" s="35">
        <f t="shared" si="2"/>
        <v>1115</v>
      </c>
      <c r="Q11" s="35">
        <f t="shared" si="3"/>
        <v>978</v>
      </c>
    </row>
    <row r="12" spans="1:17" x14ac:dyDescent="0.2">
      <c r="A12" s="72" t="s">
        <v>143</v>
      </c>
      <c r="B12" s="28" t="s">
        <v>141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>
        <v>3424</v>
      </c>
      <c r="N12" s="29">
        <v>3424</v>
      </c>
      <c r="O12" s="35">
        <f t="shared" si="1"/>
        <v>0</v>
      </c>
      <c r="P12" s="35">
        <f t="shared" si="2"/>
        <v>3424</v>
      </c>
      <c r="Q12" s="35">
        <f t="shared" si="3"/>
        <v>3424</v>
      </c>
    </row>
    <row r="13" spans="1:17" x14ac:dyDescent="0.2">
      <c r="A13" s="72" t="s">
        <v>119</v>
      </c>
      <c r="B13" s="28" t="s">
        <v>142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879</v>
      </c>
      <c r="N13" s="29">
        <v>879</v>
      </c>
      <c r="O13" s="35">
        <f t="shared" ref="O13" si="4">C13+F13+I13+L13</f>
        <v>0</v>
      </c>
      <c r="P13" s="35">
        <f t="shared" ref="P13" si="5">D13+G13+J13+M13</f>
        <v>879</v>
      </c>
      <c r="Q13" s="35">
        <f t="shared" si="3"/>
        <v>879</v>
      </c>
    </row>
    <row r="14" spans="1:17" x14ac:dyDescent="0.2">
      <c r="A14" s="72" t="s">
        <v>131</v>
      </c>
      <c r="B14" s="28" t="s">
        <v>91</v>
      </c>
      <c r="C14" s="29">
        <v>960</v>
      </c>
      <c r="D14" s="29">
        <v>960</v>
      </c>
      <c r="E14" s="29">
        <v>350</v>
      </c>
      <c r="F14" s="29">
        <v>259</v>
      </c>
      <c r="G14" s="29">
        <v>96</v>
      </c>
      <c r="H14" s="29">
        <v>96</v>
      </c>
      <c r="I14" s="29">
        <v>714</v>
      </c>
      <c r="J14" s="29">
        <v>714</v>
      </c>
      <c r="K14" s="29"/>
      <c r="L14" s="29"/>
      <c r="M14" s="29"/>
      <c r="N14" s="29"/>
      <c r="O14" s="35">
        <f t="shared" si="1"/>
        <v>1933</v>
      </c>
      <c r="P14" s="35">
        <f t="shared" si="2"/>
        <v>1770</v>
      </c>
      <c r="Q14" s="35">
        <f t="shared" si="3"/>
        <v>446</v>
      </c>
    </row>
    <row r="15" spans="1:17" x14ac:dyDescent="0.2">
      <c r="A15" s="36" t="s">
        <v>57</v>
      </c>
      <c r="B15" s="36"/>
      <c r="C15" s="26">
        <f t="shared" ref="C15:Q15" si="6">SUM(C7:C14)</f>
        <v>23037</v>
      </c>
      <c r="D15" s="26">
        <f t="shared" si="6"/>
        <v>31771</v>
      </c>
      <c r="E15" s="26">
        <f t="shared" si="6"/>
        <v>28877</v>
      </c>
      <c r="F15" s="26">
        <f t="shared" si="6"/>
        <v>6010</v>
      </c>
      <c r="G15" s="26">
        <f t="shared" si="6"/>
        <v>7449</v>
      </c>
      <c r="H15" s="26">
        <f t="shared" si="6"/>
        <v>7449</v>
      </c>
      <c r="I15" s="26">
        <f t="shared" si="6"/>
        <v>13964</v>
      </c>
      <c r="J15" s="26">
        <f t="shared" si="6"/>
        <v>14336</v>
      </c>
      <c r="K15" s="26">
        <f t="shared" si="6"/>
        <v>11549</v>
      </c>
      <c r="L15" s="26">
        <f t="shared" si="6"/>
        <v>9806</v>
      </c>
      <c r="M15" s="26">
        <f t="shared" si="6"/>
        <v>36878</v>
      </c>
      <c r="N15" s="26">
        <f t="shared" si="6"/>
        <v>33537</v>
      </c>
      <c r="O15" s="26">
        <f t="shared" si="6"/>
        <v>52817</v>
      </c>
      <c r="P15" s="26">
        <f t="shared" si="6"/>
        <v>90434</v>
      </c>
      <c r="Q15" s="26">
        <f t="shared" si="6"/>
        <v>81412</v>
      </c>
    </row>
    <row r="16" spans="1:17" s="37" customFormat="1" ht="13.5" thickBot="1" x14ac:dyDescent="0.25">
      <c r="A16" s="17"/>
      <c r="B16" s="17"/>
      <c r="C16" s="19"/>
      <c r="D16" s="19"/>
      <c r="E16" s="19"/>
      <c r="F16" s="19"/>
      <c r="G16" s="19"/>
      <c r="H16" s="19"/>
      <c r="I16" s="20"/>
      <c r="J16" s="20"/>
      <c r="K16" s="20"/>
      <c r="L16" s="20"/>
      <c r="M16" s="20"/>
      <c r="N16" s="20"/>
      <c r="O16" s="19"/>
    </row>
    <row r="17" spans="1:17" ht="21" customHeight="1" x14ac:dyDescent="0.25">
      <c r="A17" s="77"/>
      <c r="B17" s="171" t="s">
        <v>58</v>
      </c>
      <c r="C17" s="195" t="s">
        <v>85</v>
      </c>
      <c r="D17" s="196"/>
      <c r="E17" s="197"/>
      <c r="F17" s="192" t="s">
        <v>59</v>
      </c>
      <c r="G17" s="192"/>
      <c r="H17" s="193"/>
      <c r="I17" s="191" t="s">
        <v>92</v>
      </c>
      <c r="J17" s="192"/>
      <c r="K17" s="193"/>
      <c r="L17" s="191" t="s">
        <v>61</v>
      </c>
      <c r="M17" s="192"/>
      <c r="N17" s="193"/>
      <c r="O17" s="194" t="s">
        <v>45</v>
      </c>
      <c r="P17" s="194"/>
      <c r="Q17" s="194"/>
    </row>
    <row r="18" spans="1:17" ht="35.25" customHeight="1" x14ac:dyDescent="0.2">
      <c r="A18" s="79" t="s">
        <v>105</v>
      </c>
      <c r="B18" s="80" t="s">
        <v>104</v>
      </c>
      <c r="C18" s="86" t="s">
        <v>106</v>
      </c>
      <c r="D18" s="86" t="s">
        <v>107</v>
      </c>
      <c r="E18" s="86" t="s">
        <v>108</v>
      </c>
      <c r="F18" s="24" t="s">
        <v>106</v>
      </c>
      <c r="G18" s="24" t="s">
        <v>107</v>
      </c>
      <c r="H18" s="24" t="s">
        <v>108</v>
      </c>
      <c r="I18" s="24" t="s">
        <v>106</v>
      </c>
      <c r="J18" s="24" t="s">
        <v>107</v>
      </c>
      <c r="K18" s="24" t="s">
        <v>108</v>
      </c>
      <c r="L18" s="24" t="s">
        <v>106</v>
      </c>
      <c r="M18" s="24" t="s">
        <v>107</v>
      </c>
      <c r="N18" s="24" t="s">
        <v>108</v>
      </c>
      <c r="O18" s="24" t="s">
        <v>106</v>
      </c>
      <c r="P18" s="24" t="s">
        <v>107</v>
      </c>
      <c r="Q18" s="24" t="s">
        <v>108</v>
      </c>
    </row>
    <row r="19" spans="1:17" s="42" customFormat="1" x14ac:dyDescent="0.2">
      <c r="A19" s="73" t="s">
        <v>129</v>
      </c>
      <c r="B19" s="78" t="s">
        <v>87</v>
      </c>
      <c r="C19" s="26"/>
      <c r="D19" s="26">
        <v>40</v>
      </c>
      <c r="E19" s="26">
        <v>40</v>
      </c>
      <c r="F19" s="75"/>
      <c r="G19" s="38"/>
      <c r="H19" s="38"/>
      <c r="I19" s="40"/>
      <c r="J19" s="40"/>
      <c r="K19" s="40"/>
      <c r="L19" s="40">
        <v>51817</v>
      </c>
      <c r="M19" s="40">
        <v>86852</v>
      </c>
      <c r="N19" s="40">
        <v>77304</v>
      </c>
      <c r="O19" s="91">
        <f>C19+F19+I19+L19</f>
        <v>51817</v>
      </c>
      <c r="P19" s="91">
        <f t="shared" ref="P19:Q19" si="7">D19+G19+J19+M19</f>
        <v>86892</v>
      </c>
      <c r="Q19" s="91">
        <f t="shared" si="7"/>
        <v>77344</v>
      </c>
    </row>
    <row r="20" spans="1:17" s="42" customFormat="1" ht="38.25" x14ac:dyDescent="0.2">
      <c r="A20" s="89" t="s">
        <v>124</v>
      </c>
      <c r="B20" s="88" t="s">
        <v>140</v>
      </c>
      <c r="C20" s="26"/>
      <c r="D20" s="90">
        <v>1679</v>
      </c>
      <c r="E20" s="90">
        <v>1679</v>
      </c>
      <c r="F20" s="75"/>
      <c r="G20" s="38"/>
      <c r="H20" s="38"/>
      <c r="I20" s="40"/>
      <c r="J20" s="40"/>
      <c r="K20" s="40"/>
      <c r="L20" s="40"/>
      <c r="M20" s="40"/>
      <c r="N20" s="40"/>
      <c r="O20" s="91">
        <f>C20+F20+I20+L20</f>
        <v>0</v>
      </c>
      <c r="P20" s="91">
        <f t="shared" ref="P20" si="8">D20+G20+J20+M20</f>
        <v>1679</v>
      </c>
      <c r="Q20" s="91">
        <f t="shared" ref="Q20" si="9">E20+H20+K20+N20</f>
        <v>1679</v>
      </c>
    </row>
    <row r="21" spans="1:17" s="42" customFormat="1" x14ac:dyDescent="0.2">
      <c r="A21" s="73" t="s">
        <v>131</v>
      </c>
      <c r="B21" s="78" t="s">
        <v>91</v>
      </c>
      <c r="C21" s="26"/>
      <c r="D21" s="26"/>
      <c r="E21" s="26"/>
      <c r="F21" s="76">
        <v>550</v>
      </c>
      <c r="G21" s="26">
        <v>738</v>
      </c>
      <c r="H21" s="26">
        <v>738</v>
      </c>
      <c r="I21" s="61">
        <v>450</v>
      </c>
      <c r="J21" s="61">
        <f>141+121</f>
        <v>262</v>
      </c>
      <c r="K21" s="61">
        <v>141</v>
      </c>
      <c r="L21" s="61"/>
      <c r="M21" s="61"/>
      <c r="N21" s="61"/>
      <c r="O21" s="35">
        <f>C21+F21+I21+L21</f>
        <v>1000</v>
      </c>
      <c r="P21" s="35">
        <f t="shared" ref="P21" si="10">D21+G21+J21+M21</f>
        <v>1000</v>
      </c>
      <c r="Q21" s="35">
        <f t="shared" ref="Q21" si="11">E21+H21+K21+N21</f>
        <v>879</v>
      </c>
    </row>
    <row r="22" spans="1:17" x14ac:dyDescent="0.2">
      <c r="A22" s="74" t="s">
        <v>66</v>
      </c>
      <c r="B22" s="74"/>
      <c r="C22" s="76">
        <f t="shared" ref="C22:E22" si="12">SUM(C19:C21)</f>
        <v>0</v>
      </c>
      <c r="D22" s="76">
        <f t="shared" si="12"/>
        <v>1719</v>
      </c>
      <c r="E22" s="76">
        <f t="shared" si="12"/>
        <v>1719</v>
      </c>
      <c r="F22" s="76">
        <f>SUM(F19:F21)</f>
        <v>550</v>
      </c>
      <c r="G22" s="76">
        <f t="shared" ref="G22:Q22" si="13">SUM(G19:G21)</f>
        <v>738</v>
      </c>
      <c r="H22" s="76">
        <f t="shared" si="13"/>
        <v>738</v>
      </c>
      <c r="I22" s="76">
        <f t="shared" si="13"/>
        <v>450</v>
      </c>
      <c r="J22" s="76">
        <f t="shared" si="13"/>
        <v>262</v>
      </c>
      <c r="K22" s="76">
        <f t="shared" si="13"/>
        <v>141</v>
      </c>
      <c r="L22" s="76">
        <f t="shared" si="13"/>
        <v>51817</v>
      </c>
      <c r="M22" s="76">
        <f t="shared" si="13"/>
        <v>86852</v>
      </c>
      <c r="N22" s="76">
        <f t="shared" si="13"/>
        <v>77304</v>
      </c>
      <c r="O22" s="76">
        <f t="shared" si="13"/>
        <v>52817</v>
      </c>
      <c r="P22" s="76">
        <f t="shared" si="13"/>
        <v>89571</v>
      </c>
      <c r="Q22" s="76">
        <f t="shared" si="13"/>
        <v>79902</v>
      </c>
    </row>
    <row r="24" spans="1:17" x14ac:dyDescent="0.2">
      <c r="P24" s="11"/>
      <c r="Q24" s="11"/>
    </row>
    <row r="25" spans="1:17" x14ac:dyDescent="0.2">
      <c r="P25" s="11"/>
      <c r="Q25" s="11"/>
    </row>
    <row r="30" spans="1:17" x14ac:dyDescent="0.2">
      <c r="A30" s="10" t="s">
        <v>126</v>
      </c>
      <c r="L30" s="186"/>
      <c r="M30" s="186"/>
      <c r="N30" s="186"/>
      <c r="O30" s="186"/>
    </row>
    <row r="31" spans="1:17" x14ac:dyDescent="0.2">
      <c r="L31" s="187" t="s">
        <v>100</v>
      </c>
      <c r="M31" s="187"/>
      <c r="N31" s="187"/>
      <c r="O31" s="187"/>
    </row>
  </sheetData>
  <mergeCells count="12">
    <mergeCell ref="L31:O31"/>
    <mergeCell ref="L30:O30"/>
    <mergeCell ref="C5:E5"/>
    <mergeCell ref="F5:H5"/>
    <mergeCell ref="I5:K5"/>
    <mergeCell ref="L5:N5"/>
    <mergeCell ref="F17:H17"/>
    <mergeCell ref="I17:K17"/>
    <mergeCell ref="L17:N17"/>
    <mergeCell ref="O17:Q17"/>
    <mergeCell ref="O5:Q5"/>
    <mergeCell ref="C17:E17"/>
  </mergeCells>
  <pageMargins left="0.23622047244094491" right="0.31496062992125984" top="0.55118110236220474" bottom="0.35433070866141736" header="0.31496062992125984" footer="0.31496062992125984"/>
  <pageSetup paperSize="9" scale="96" orientation="landscape" r:id="rId1"/>
  <headerFooter>
    <oddHeader xml:space="preserve">&amp;R
</oddHeader>
  </headerFooter>
  <colBreaks count="1" manualBreakCount="1">
    <brk id="11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view="pageBreakPreview" zoomScale="60" zoomScaleNormal="100" workbookViewId="0">
      <selection activeCell="Q3" sqref="Q3:R3"/>
    </sheetView>
  </sheetViews>
  <sheetFormatPr defaultRowHeight="12.75" x14ac:dyDescent="0.2"/>
  <cols>
    <col min="1" max="1" width="9.42578125" style="9" customWidth="1"/>
    <col min="2" max="2" width="20" style="9" customWidth="1"/>
    <col min="3" max="8" width="8.5703125" style="11" customWidth="1"/>
    <col min="9" max="11" width="8.5703125" style="12" customWidth="1"/>
    <col min="12" max="12" width="9.5703125" style="11" customWidth="1"/>
    <col min="13" max="14" width="9.5703125" style="13" customWidth="1"/>
    <col min="15" max="262" width="9.140625" style="13"/>
    <col min="263" max="263" width="24.5703125" style="13" customWidth="1"/>
    <col min="264" max="267" width="16.5703125" style="13" customWidth="1"/>
    <col min="268" max="518" width="9.140625" style="13"/>
    <col min="519" max="519" width="24.5703125" style="13" customWidth="1"/>
    <col min="520" max="523" width="16.5703125" style="13" customWidth="1"/>
    <col min="524" max="774" width="9.140625" style="13"/>
    <col min="775" max="775" width="24.5703125" style="13" customWidth="1"/>
    <col min="776" max="779" width="16.5703125" style="13" customWidth="1"/>
    <col min="780" max="1030" width="9.140625" style="13"/>
    <col min="1031" max="1031" width="24.5703125" style="13" customWidth="1"/>
    <col min="1032" max="1035" width="16.5703125" style="13" customWidth="1"/>
    <col min="1036" max="1286" width="9.140625" style="13"/>
    <col min="1287" max="1287" width="24.5703125" style="13" customWidth="1"/>
    <col min="1288" max="1291" width="16.5703125" style="13" customWidth="1"/>
    <col min="1292" max="1542" width="9.140625" style="13"/>
    <col min="1543" max="1543" width="24.5703125" style="13" customWidth="1"/>
    <col min="1544" max="1547" width="16.5703125" style="13" customWidth="1"/>
    <col min="1548" max="1798" width="9.140625" style="13"/>
    <col min="1799" max="1799" width="24.5703125" style="13" customWidth="1"/>
    <col min="1800" max="1803" width="16.5703125" style="13" customWidth="1"/>
    <col min="1804" max="2054" width="9.140625" style="13"/>
    <col min="2055" max="2055" width="24.5703125" style="13" customWidth="1"/>
    <col min="2056" max="2059" width="16.5703125" style="13" customWidth="1"/>
    <col min="2060" max="2310" width="9.140625" style="13"/>
    <col min="2311" max="2311" width="24.5703125" style="13" customWidth="1"/>
    <col min="2312" max="2315" width="16.5703125" style="13" customWidth="1"/>
    <col min="2316" max="2566" width="9.140625" style="13"/>
    <col min="2567" max="2567" width="24.5703125" style="13" customWidth="1"/>
    <col min="2568" max="2571" width="16.5703125" style="13" customWidth="1"/>
    <col min="2572" max="2822" width="9.140625" style="13"/>
    <col min="2823" max="2823" width="24.5703125" style="13" customWidth="1"/>
    <col min="2824" max="2827" width="16.5703125" style="13" customWidth="1"/>
    <col min="2828" max="3078" width="9.140625" style="13"/>
    <col min="3079" max="3079" width="24.5703125" style="13" customWidth="1"/>
    <col min="3080" max="3083" width="16.5703125" style="13" customWidth="1"/>
    <col min="3084" max="3334" width="9.140625" style="13"/>
    <col min="3335" max="3335" width="24.5703125" style="13" customWidth="1"/>
    <col min="3336" max="3339" width="16.5703125" style="13" customWidth="1"/>
    <col min="3340" max="3590" width="9.140625" style="13"/>
    <col min="3591" max="3591" width="24.5703125" style="13" customWidth="1"/>
    <col min="3592" max="3595" width="16.5703125" style="13" customWidth="1"/>
    <col min="3596" max="3846" width="9.140625" style="13"/>
    <col min="3847" max="3847" width="24.5703125" style="13" customWidth="1"/>
    <col min="3848" max="3851" width="16.5703125" style="13" customWidth="1"/>
    <col min="3852" max="4102" width="9.140625" style="13"/>
    <col min="4103" max="4103" width="24.5703125" style="13" customWidth="1"/>
    <col min="4104" max="4107" width="16.5703125" style="13" customWidth="1"/>
    <col min="4108" max="4358" width="9.140625" style="13"/>
    <col min="4359" max="4359" width="24.5703125" style="13" customWidth="1"/>
    <col min="4360" max="4363" width="16.5703125" style="13" customWidth="1"/>
    <col min="4364" max="4614" width="9.140625" style="13"/>
    <col min="4615" max="4615" width="24.5703125" style="13" customWidth="1"/>
    <col min="4616" max="4619" width="16.5703125" style="13" customWidth="1"/>
    <col min="4620" max="4870" width="9.140625" style="13"/>
    <col min="4871" max="4871" width="24.5703125" style="13" customWidth="1"/>
    <col min="4872" max="4875" width="16.5703125" style="13" customWidth="1"/>
    <col min="4876" max="5126" width="9.140625" style="13"/>
    <col min="5127" max="5127" width="24.5703125" style="13" customWidth="1"/>
    <col min="5128" max="5131" width="16.5703125" style="13" customWidth="1"/>
    <col min="5132" max="5382" width="9.140625" style="13"/>
    <col min="5383" max="5383" width="24.5703125" style="13" customWidth="1"/>
    <col min="5384" max="5387" width="16.5703125" style="13" customWidth="1"/>
    <col min="5388" max="5638" width="9.140625" style="13"/>
    <col min="5639" max="5639" width="24.5703125" style="13" customWidth="1"/>
    <col min="5640" max="5643" width="16.5703125" style="13" customWidth="1"/>
    <col min="5644" max="5894" width="9.140625" style="13"/>
    <col min="5895" max="5895" width="24.5703125" style="13" customWidth="1"/>
    <col min="5896" max="5899" width="16.5703125" style="13" customWidth="1"/>
    <col min="5900" max="6150" width="9.140625" style="13"/>
    <col min="6151" max="6151" width="24.5703125" style="13" customWidth="1"/>
    <col min="6152" max="6155" width="16.5703125" style="13" customWidth="1"/>
    <col min="6156" max="6406" width="9.140625" style="13"/>
    <col min="6407" max="6407" width="24.5703125" style="13" customWidth="1"/>
    <col min="6408" max="6411" width="16.5703125" style="13" customWidth="1"/>
    <col min="6412" max="6662" width="9.140625" style="13"/>
    <col min="6663" max="6663" width="24.5703125" style="13" customWidth="1"/>
    <col min="6664" max="6667" width="16.5703125" style="13" customWidth="1"/>
    <col min="6668" max="6918" width="9.140625" style="13"/>
    <col min="6919" max="6919" width="24.5703125" style="13" customWidth="1"/>
    <col min="6920" max="6923" width="16.5703125" style="13" customWidth="1"/>
    <col min="6924" max="7174" width="9.140625" style="13"/>
    <col min="7175" max="7175" width="24.5703125" style="13" customWidth="1"/>
    <col min="7176" max="7179" width="16.5703125" style="13" customWidth="1"/>
    <col min="7180" max="7430" width="9.140625" style="13"/>
    <col min="7431" max="7431" width="24.5703125" style="13" customWidth="1"/>
    <col min="7432" max="7435" width="16.5703125" style="13" customWidth="1"/>
    <col min="7436" max="7686" width="9.140625" style="13"/>
    <col min="7687" max="7687" width="24.5703125" style="13" customWidth="1"/>
    <col min="7688" max="7691" width="16.5703125" style="13" customWidth="1"/>
    <col min="7692" max="7942" width="9.140625" style="13"/>
    <col min="7943" max="7943" width="24.5703125" style="13" customWidth="1"/>
    <col min="7944" max="7947" width="16.5703125" style="13" customWidth="1"/>
    <col min="7948" max="8198" width="9.140625" style="13"/>
    <col min="8199" max="8199" width="24.5703125" style="13" customWidth="1"/>
    <col min="8200" max="8203" width="16.5703125" style="13" customWidth="1"/>
    <col min="8204" max="8454" width="9.140625" style="13"/>
    <col min="8455" max="8455" width="24.5703125" style="13" customWidth="1"/>
    <col min="8456" max="8459" width="16.5703125" style="13" customWidth="1"/>
    <col min="8460" max="8710" width="9.140625" style="13"/>
    <col min="8711" max="8711" width="24.5703125" style="13" customWidth="1"/>
    <col min="8712" max="8715" width="16.5703125" style="13" customWidth="1"/>
    <col min="8716" max="8966" width="9.140625" style="13"/>
    <col min="8967" max="8967" width="24.5703125" style="13" customWidth="1"/>
    <col min="8968" max="8971" width="16.5703125" style="13" customWidth="1"/>
    <col min="8972" max="9222" width="9.140625" style="13"/>
    <col min="9223" max="9223" width="24.5703125" style="13" customWidth="1"/>
    <col min="9224" max="9227" width="16.5703125" style="13" customWidth="1"/>
    <col min="9228" max="9478" width="9.140625" style="13"/>
    <col min="9479" max="9479" width="24.5703125" style="13" customWidth="1"/>
    <col min="9480" max="9483" width="16.5703125" style="13" customWidth="1"/>
    <col min="9484" max="9734" width="9.140625" style="13"/>
    <col min="9735" max="9735" width="24.5703125" style="13" customWidth="1"/>
    <col min="9736" max="9739" width="16.5703125" style="13" customWidth="1"/>
    <col min="9740" max="9990" width="9.140625" style="13"/>
    <col min="9991" max="9991" width="24.5703125" style="13" customWidth="1"/>
    <col min="9992" max="9995" width="16.5703125" style="13" customWidth="1"/>
    <col min="9996" max="10246" width="9.140625" style="13"/>
    <col min="10247" max="10247" width="24.5703125" style="13" customWidth="1"/>
    <col min="10248" max="10251" width="16.5703125" style="13" customWidth="1"/>
    <col min="10252" max="10502" width="9.140625" style="13"/>
    <col min="10503" max="10503" width="24.5703125" style="13" customWidth="1"/>
    <col min="10504" max="10507" width="16.5703125" style="13" customWidth="1"/>
    <col min="10508" max="10758" width="9.140625" style="13"/>
    <col min="10759" max="10759" width="24.5703125" style="13" customWidth="1"/>
    <col min="10760" max="10763" width="16.5703125" style="13" customWidth="1"/>
    <col min="10764" max="11014" width="9.140625" style="13"/>
    <col min="11015" max="11015" width="24.5703125" style="13" customWidth="1"/>
    <col min="11016" max="11019" width="16.5703125" style="13" customWidth="1"/>
    <col min="11020" max="11270" width="9.140625" style="13"/>
    <col min="11271" max="11271" width="24.5703125" style="13" customWidth="1"/>
    <col min="11272" max="11275" width="16.5703125" style="13" customWidth="1"/>
    <col min="11276" max="11526" width="9.140625" style="13"/>
    <col min="11527" max="11527" width="24.5703125" style="13" customWidth="1"/>
    <col min="11528" max="11531" width="16.5703125" style="13" customWidth="1"/>
    <col min="11532" max="11782" width="9.140625" style="13"/>
    <col min="11783" max="11783" width="24.5703125" style="13" customWidth="1"/>
    <col min="11784" max="11787" width="16.5703125" style="13" customWidth="1"/>
    <col min="11788" max="12038" width="9.140625" style="13"/>
    <col min="12039" max="12039" width="24.5703125" style="13" customWidth="1"/>
    <col min="12040" max="12043" width="16.5703125" style="13" customWidth="1"/>
    <col min="12044" max="12294" width="9.140625" style="13"/>
    <col min="12295" max="12295" width="24.5703125" style="13" customWidth="1"/>
    <col min="12296" max="12299" width="16.5703125" style="13" customWidth="1"/>
    <col min="12300" max="12550" width="9.140625" style="13"/>
    <col min="12551" max="12551" width="24.5703125" style="13" customWidth="1"/>
    <col min="12552" max="12555" width="16.5703125" style="13" customWidth="1"/>
    <col min="12556" max="12806" width="9.140625" style="13"/>
    <col min="12807" max="12807" width="24.5703125" style="13" customWidth="1"/>
    <col min="12808" max="12811" width="16.5703125" style="13" customWidth="1"/>
    <col min="12812" max="13062" width="9.140625" style="13"/>
    <col min="13063" max="13063" width="24.5703125" style="13" customWidth="1"/>
    <col min="13064" max="13067" width="16.5703125" style="13" customWidth="1"/>
    <col min="13068" max="13318" width="9.140625" style="13"/>
    <col min="13319" max="13319" width="24.5703125" style="13" customWidth="1"/>
    <col min="13320" max="13323" width="16.5703125" style="13" customWidth="1"/>
    <col min="13324" max="13574" width="9.140625" style="13"/>
    <col min="13575" max="13575" width="24.5703125" style="13" customWidth="1"/>
    <col min="13576" max="13579" width="16.5703125" style="13" customWidth="1"/>
    <col min="13580" max="13830" width="9.140625" style="13"/>
    <col min="13831" max="13831" width="24.5703125" style="13" customWidth="1"/>
    <col min="13832" max="13835" width="16.5703125" style="13" customWidth="1"/>
    <col min="13836" max="14086" width="9.140625" style="13"/>
    <col min="14087" max="14087" width="24.5703125" style="13" customWidth="1"/>
    <col min="14088" max="14091" width="16.5703125" style="13" customWidth="1"/>
    <col min="14092" max="14342" width="9.140625" style="13"/>
    <col min="14343" max="14343" width="24.5703125" style="13" customWidth="1"/>
    <col min="14344" max="14347" width="16.5703125" style="13" customWidth="1"/>
    <col min="14348" max="14598" width="9.140625" style="13"/>
    <col min="14599" max="14599" width="24.5703125" style="13" customWidth="1"/>
    <col min="14600" max="14603" width="16.5703125" style="13" customWidth="1"/>
    <col min="14604" max="14854" width="9.140625" style="13"/>
    <col min="14855" max="14855" width="24.5703125" style="13" customWidth="1"/>
    <col min="14856" max="14859" width="16.5703125" style="13" customWidth="1"/>
    <col min="14860" max="15110" width="9.140625" style="13"/>
    <col min="15111" max="15111" width="24.5703125" style="13" customWidth="1"/>
    <col min="15112" max="15115" width="16.5703125" style="13" customWidth="1"/>
    <col min="15116" max="15366" width="9.140625" style="13"/>
    <col min="15367" max="15367" width="24.5703125" style="13" customWidth="1"/>
    <col min="15368" max="15371" width="16.5703125" style="13" customWidth="1"/>
    <col min="15372" max="15622" width="9.140625" style="13"/>
    <col min="15623" max="15623" width="24.5703125" style="13" customWidth="1"/>
    <col min="15624" max="15627" width="16.5703125" style="13" customWidth="1"/>
    <col min="15628" max="15878" width="9.140625" style="13"/>
    <col min="15879" max="15879" width="24.5703125" style="13" customWidth="1"/>
    <col min="15880" max="15883" width="16.5703125" style="13" customWidth="1"/>
    <col min="15884" max="16134" width="9.140625" style="13"/>
    <col min="16135" max="16135" width="24.5703125" style="13" customWidth="1"/>
    <col min="16136" max="16139" width="16.5703125" style="13" customWidth="1"/>
    <col min="16140" max="16384" width="9.140625" style="13"/>
  </cols>
  <sheetData>
    <row r="1" spans="1:14" s="14" customFormat="1" ht="15.75" x14ac:dyDescent="0.25">
      <c r="B1" s="84" t="s">
        <v>78</v>
      </c>
      <c r="C1" s="84"/>
      <c r="D1" s="84"/>
      <c r="E1" s="84"/>
      <c r="F1" s="84"/>
      <c r="G1" s="84"/>
      <c r="H1" s="84"/>
      <c r="I1" s="84"/>
      <c r="J1" s="84"/>
      <c r="K1" s="84"/>
      <c r="L1" s="84" t="s">
        <v>351</v>
      </c>
    </row>
    <row r="2" spans="1:14" s="14" customFormat="1" ht="15.75" x14ac:dyDescent="0.25">
      <c r="B2" s="84" t="s">
        <v>102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ht="13.5" thickBot="1" x14ac:dyDescent="0.25">
      <c r="N3" s="21" t="s">
        <v>0</v>
      </c>
    </row>
    <row r="4" spans="1:14" ht="25.5" customHeight="1" x14ac:dyDescent="0.25">
      <c r="A4" s="27"/>
      <c r="B4" s="171" t="s">
        <v>37</v>
      </c>
      <c r="C4" s="199" t="s">
        <v>38</v>
      </c>
      <c r="D4" s="199"/>
      <c r="E4" s="199"/>
      <c r="F4" s="200" t="s">
        <v>39</v>
      </c>
      <c r="G4" s="201"/>
      <c r="H4" s="202"/>
      <c r="I4" s="203" t="s">
        <v>40</v>
      </c>
      <c r="J4" s="204"/>
      <c r="K4" s="205"/>
      <c r="L4" s="206" t="s">
        <v>45</v>
      </c>
      <c r="M4" s="206"/>
      <c r="N4" s="206"/>
    </row>
    <row r="5" spans="1:14" ht="35.25" customHeight="1" x14ac:dyDescent="0.2">
      <c r="A5" s="27" t="s">
        <v>105</v>
      </c>
      <c r="B5" s="27" t="s">
        <v>104</v>
      </c>
      <c r="C5" s="63" t="s">
        <v>106</v>
      </c>
      <c r="D5" s="63" t="s">
        <v>107</v>
      </c>
      <c r="E5" s="63" t="s">
        <v>108</v>
      </c>
      <c r="F5" s="63" t="s">
        <v>106</v>
      </c>
      <c r="G5" s="63" t="s">
        <v>107</v>
      </c>
      <c r="H5" s="63" t="s">
        <v>108</v>
      </c>
      <c r="I5" s="63" t="s">
        <v>106</v>
      </c>
      <c r="J5" s="63" t="s">
        <v>107</v>
      </c>
      <c r="K5" s="63" t="s">
        <v>108</v>
      </c>
      <c r="L5" s="63" t="s">
        <v>106</v>
      </c>
      <c r="M5" s="63" t="s">
        <v>107</v>
      </c>
      <c r="N5" s="63" t="s">
        <v>108</v>
      </c>
    </row>
    <row r="6" spans="1:14" s="42" customFormat="1" x14ac:dyDescent="0.2">
      <c r="A6" s="81" t="s">
        <v>132</v>
      </c>
      <c r="B6" s="36" t="s">
        <v>28</v>
      </c>
      <c r="C6" s="61">
        <v>37878</v>
      </c>
      <c r="D6" s="61">
        <v>38618</v>
      </c>
      <c r="E6" s="61">
        <v>38618</v>
      </c>
      <c r="F6" s="61">
        <v>9848</v>
      </c>
      <c r="G6" s="61">
        <v>10602</v>
      </c>
      <c r="H6" s="61">
        <v>10602</v>
      </c>
      <c r="I6" s="61">
        <f>5202</f>
        <v>5202</v>
      </c>
      <c r="J6" s="61">
        <v>3289</v>
      </c>
      <c r="K6" s="61">
        <f>838+2338+113</f>
        <v>3289</v>
      </c>
      <c r="L6" s="26">
        <f>C6+F6+I6</f>
        <v>52928</v>
      </c>
      <c r="M6" s="26">
        <f>D6+G6+J6</f>
        <v>52509</v>
      </c>
      <c r="N6" s="26">
        <f>E6+H6+K6</f>
        <v>52509</v>
      </c>
    </row>
    <row r="7" spans="1:14" x14ac:dyDescent="0.2">
      <c r="A7" s="72"/>
      <c r="B7" s="28"/>
      <c r="C7" s="29"/>
      <c r="D7" s="29"/>
      <c r="E7" s="29"/>
      <c r="F7" s="29"/>
      <c r="G7" s="29"/>
      <c r="H7" s="29"/>
      <c r="I7" s="29"/>
      <c r="J7" s="29"/>
      <c r="K7" s="29"/>
      <c r="L7" s="35"/>
      <c r="M7" s="35"/>
      <c r="N7" s="35"/>
    </row>
    <row r="8" spans="1:14" x14ac:dyDescent="0.2">
      <c r="A8" s="72" t="s">
        <v>133</v>
      </c>
      <c r="B8" s="28" t="s">
        <v>79</v>
      </c>
      <c r="C8" s="29">
        <v>2077</v>
      </c>
      <c r="D8" s="29">
        <v>2525</v>
      </c>
      <c r="E8" s="29">
        <v>2525</v>
      </c>
      <c r="F8" s="29">
        <v>536</v>
      </c>
      <c r="G8" s="29">
        <v>576</v>
      </c>
      <c r="H8" s="29">
        <v>576</v>
      </c>
      <c r="I8" s="29">
        <v>3567</v>
      </c>
      <c r="J8" s="29">
        <v>5168</v>
      </c>
      <c r="K8" s="29">
        <v>5168</v>
      </c>
      <c r="L8" s="26">
        <f>C8+F8+I8</f>
        <v>6180</v>
      </c>
      <c r="M8" s="26">
        <f t="shared" ref="M8:N11" si="0">D8+G8+J8</f>
        <v>8269</v>
      </c>
      <c r="N8" s="26">
        <f t="shared" si="0"/>
        <v>8269</v>
      </c>
    </row>
    <row r="9" spans="1:14" x14ac:dyDescent="0.2">
      <c r="A9" s="72" t="s">
        <v>134</v>
      </c>
      <c r="B9" s="28" t="s">
        <v>80</v>
      </c>
      <c r="C9" s="29">
        <v>3809</v>
      </c>
      <c r="D9" s="29">
        <v>3986</v>
      </c>
      <c r="E9" s="29">
        <v>3968</v>
      </c>
      <c r="F9" s="29">
        <v>984</v>
      </c>
      <c r="G9" s="29">
        <v>905</v>
      </c>
      <c r="H9" s="29">
        <v>905</v>
      </c>
      <c r="I9" s="29">
        <v>6539</v>
      </c>
      <c r="J9" s="29">
        <v>8122</v>
      </c>
      <c r="K9" s="29">
        <v>8122</v>
      </c>
      <c r="L9" s="26">
        <f>C9+F9+I9</f>
        <v>11332</v>
      </c>
      <c r="M9" s="26">
        <f t="shared" si="0"/>
        <v>13013</v>
      </c>
      <c r="N9" s="26">
        <f t="shared" si="0"/>
        <v>12995</v>
      </c>
    </row>
    <row r="10" spans="1:14" x14ac:dyDescent="0.2">
      <c r="A10" s="72" t="s">
        <v>135</v>
      </c>
      <c r="B10" s="28" t="s">
        <v>81</v>
      </c>
      <c r="C10" s="29">
        <v>1039</v>
      </c>
      <c r="D10" s="29">
        <v>721</v>
      </c>
      <c r="E10" s="29">
        <v>721</v>
      </c>
      <c r="F10" s="29">
        <v>268</v>
      </c>
      <c r="G10" s="29">
        <v>164</v>
      </c>
      <c r="H10" s="29">
        <v>164</v>
      </c>
      <c r="I10" s="29">
        <v>1782</v>
      </c>
      <c r="J10" s="29">
        <v>1478</v>
      </c>
      <c r="K10" s="29">
        <v>1478</v>
      </c>
      <c r="L10" s="26">
        <f>C10+F10+I10</f>
        <v>3089</v>
      </c>
      <c r="M10" s="26">
        <f t="shared" si="0"/>
        <v>2363</v>
      </c>
      <c r="N10" s="26">
        <f t="shared" si="0"/>
        <v>2363</v>
      </c>
    </row>
    <row r="11" spans="1:14" s="42" customFormat="1" x14ac:dyDescent="0.2">
      <c r="A11" s="81"/>
      <c r="B11" s="36" t="s">
        <v>82</v>
      </c>
      <c r="C11" s="61">
        <f>SUM(C8:C10)</f>
        <v>6925</v>
      </c>
      <c r="D11" s="61">
        <f t="shared" ref="D11:K11" si="1">SUM(D8:D10)</f>
        <v>7232</v>
      </c>
      <c r="E11" s="61">
        <f t="shared" si="1"/>
        <v>7214</v>
      </c>
      <c r="F11" s="61">
        <f t="shared" si="1"/>
        <v>1788</v>
      </c>
      <c r="G11" s="61">
        <f t="shared" si="1"/>
        <v>1645</v>
      </c>
      <c r="H11" s="61">
        <f t="shared" si="1"/>
        <v>1645</v>
      </c>
      <c r="I11" s="61">
        <f t="shared" si="1"/>
        <v>11888</v>
      </c>
      <c r="J11" s="61">
        <f t="shared" si="1"/>
        <v>14768</v>
      </c>
      <c r="K11" s="61">
        <f t="shared" si="1"/>
        <v>14768</v>
      </c>
      <c r="L11" s="26">
        <f>C11+F11+I11</f>
        <v>20601</v>
      </c>
      <c r="M11" s="26">
        <f t="shared" si="0"/>
        <v>23645</v>
      </c>
      <c r="N11" s="26">
        <f t="shared" si="0"/>
        <v>23627</v>
      </c>
    </row>
    <row r="12" spans="1:14" x14ac:dyDescent="0.2">
      <c r="A12" s="72"/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35"/>
      <c r="M12" s="35"/>
      <c r="N12" s="35"/>
    </row>
    <row r="13" spans="1:14" x14ac:dyDescent="0.2">
      <c r="A13" s="36" t="s">
        <v>57</v>
      </c>
      <c r="B13" s="36"/>
      <c r="C13" s="26">
        <f>C11+C6</f>
        <v>44803</v>
      </c>
      <c r="D13" s="26">
        <f t="shared" ref="D13:K13" si="2">D11+D6</f>
        <v>45850</v>
      </c>
      <c r="E13" s="26">
        <f t="shared" si="2"/>
        <v>45832</v>
      </c>
      <c r="F13" s="26">
        <f t="shared" si="2"/>
        <v>11636</v>
      </c>
      <c r="G13" s="26">
        <f t="shared" si="2"/>
        <v>12247</v>
      </c>
      <c r="H13" s="26">
        <f t="shared" si="2"/>
        <v>12247</v>
      </c>
      <c r="I13" s="26">
        <f t="shared" si="2"/>
        <v>17090</v>
      </c>
      <c r="J13" s="26">
        <f t="shared" si="2"/>
        <v>18057</v>
      </c>
      <c r="K13" s="26">
        <f t="shared" si="2"/>
        <v>18057</v>
      </c>
      <c r="L13" s="26">
        <f>C13+F13+I13</f>
        <v>73529</v>
      </c>
      <c r="M13" s="26">
        <f t="shared" ref="M13:N13" si="3">D13+G13+J13</f>
        <v>76154</v>
      </c>
      <c r="N13" s="26">
        <f t="shared" si="3"/>
        <v>76136</v>
      </c>
    </row>
    <row r="14" spans="1:14" s="37" customFormat="1" x14ac:dyDescent="0.2">
      <c r="A14" s="17"/>
      <c r="B14" s="18"/>
      <c r="C14" s="19"/>
      <c r="D14" s="19"/>
      <c r="E14" s="19"/>
      <c r="F14" s="19"/>
      <c r="G14" s="19"/>
      <c r="H14" s="19"/>
      <c r="I14" s="20"/>
      <c r="J14" s="20"/>
      <c r="K14" s="20"/>
      <c r="L14" s="19"/>
    </row>
    <row r="15" spans="1:14" x14ac:dyDescent="0.2">
      <c r="A15" s="62"/>
      <c r="B15" s="62"/>
      <c r="C15" s="19"/>
      <c r="D15" s="19"/>
      <c r="E15" s="19"/>
      <c r="F15" s="19"/>
      <c r="G15" s="19"/>
      <c r="H15" s="19"/>
      <c r="I15" s="20"/>
      <c r="J15" s="20"/>
      <c r="K15" s="20"/>
      <c r="L15" s="13"/>
      <c r="N15" s="21" t="s">
        <v>0</v>
      </c>
    </row>
    <row r="16" spans="1:14" s="42" customFormat="1" ht="25.5" customHeight="1" x14ac:dyDescent="0.25">
      <c r="A16" s="27"/>
      <c r="B16" s="171" t="s">
        <v>58</v>
      </c>
      <c r="C16" s="208" t="s">
        <v>83</v>
      </c>
      <c r="D16" s="209"/>
      <c r="E16" s="210"/>
      <c r="F16" s="208" t="s">
        <v>84</v>
      </c>
      <c r="G16" s="209"/>
      <c r="H16" s="210"/>
      <c r="I16" s="207" t="s">
        <v>85</v>
      </c>
      <c r="J16" s="207"/>
      <c r="K16" s="207"/>
      <c r="L16" s="206" t="s">
        <v>45</v>
      </c>
      <c r="M16" s="206"/>
      <c r="N16" s="206"/>
    </row>
    <row r="17" spans="1:14" s="42" customFormat="1" ht="29.25" customHeight="1" x14ac:dyDescent="0.2">
      <c r="A17" s="27" t="s">
        <v>105</v>
      </c>
      <c r="B17" s="27" t="s">
        <v>104</v>
      </c>
      <c r="C17" s="63" t="s">
        <v>106</v>
      </c>
      <c r="D17" s="63" t="s">
        <v>107</v>
      </c>
      <c r="E17" s="63" t="s">
        <v>108</v>
      </c>
      <c r="F17" s="63" t="s">
        <v>106</v>
      </c>
      <c r="G17" s="63" t="s">
        <v>107</v>
      </c>
      <c r="H17" s="63" t="s">
        <v>108</v>
      </c>
      <c r="I17" s="63" t="s">
        <v>106</v>
      </c>
      <c r="J17" s="63" t="s">
        <v>107</v>
      </c>
      <c r="K17" s="63" t="s">
        <v>108</v>
      </c>
      <c r="L17" s="63" t="s">
        <v>106</v>
      </c>
      <c r="M17" s="63" t="s">
        <v>107</v>
      </c>
      <c r="N17" s="63" t="s">
        <v>108</v>
      </c>
    </row>
    <row r="18" spans="1:14" s="42" customFormat="1" x14ac:dyDescent="0.2">
      <c r="A18" s="81" t="s">
        <v>132</v>
      </c>
      <c r="B18" s="36" t="s">
        <v>28</v>
      </c>
      <c r="C18" s="26"/>
      <c r="D18" s="26"/>
      <c r="E18" s="26"/>
      <c r="F18" s="26">
        <v>70735</v>
      </c>
      <c r="G18" s="26">
        <v>72678</v>
      </c>
      <c r="H18" s="26">
        <v>69613</v>
      </c>
      <c r="I18" s="61"/>
      <c r="J18" s="61"/>
      <c r="K18" s="61"/>
      <c r="L18" s="26">
        <f>C18+F18+I18</f>
        <v>70735</v>
      </c>
      <c r="M18" s="26">
        <f t="shared" ref="M18:N18" si="4">D18+G18+J18</f>
        <v>72678</v>
      </c>
      <c r="N18" s="26">
        <f t="shared" si="4"/>
        <v>69613</v>
      </c>
    </row>
    <row r="19" spans="1:14" s="42" customFormat="1" x14ac:dyDescent="0.2">
      <c r="A19" s="72"/>
      <c r="B19" s="28"/>
      <c r="C19" s="26"/>
      <c r="D19" s="26"/>
      <c r="E19" s="26"/>
      <c r="F19" s="26"/>
      <c r="G19" s="26"/>
      <c r="H19" s="26"/>
      <c r="I19" s="61"/>
      <c r="J19" s="61"/>
      <c r="K19" s="61"/>
      <c r="L19" s="35"/>
      <c r="M19" s="35"/>
      <c r="N19" s="35"/>
    </row>
    <row r="20" spans="1:14" s="42" customFormat="1" x14ac:dyDescent="0.2">
      <c r="A20" s="72" t="s">
        <v>133</v>
      </c>
      <c r="B20" s="28" t="s">
        <v>79</v>
      </c>
      <c r="C20" s="35">
        <v>900</v>
      </c>
      <c r="D20" s="35">
        <v>908</v>
      </c>
      <c r="E20" s="35">
        <v>908</v>
      </c>
      <c r="F20" s="35"/>
      <c r="G20" s="35"/>
      <c r="H20" s="35"/>
      <c r="I20" s="29">
        <v>243</v>
      </c>
      <c r="J20" s="29">
        <v>245</v>
      </c>
      <c r="K20" s="29">
        <v>245</v>
      </c>
      <c r="L20" s="26">
        <f>C20+F20+I20</f>
        <v>1143</v>
      </c>
      <c r="M20" s="26">
        <f t="shared" ref="M20:N23" si="5">D20+G20+J20</f>
        <v>1153</v>
      </c>
      <c r="N20" s="26">
        <f t="shared" si="5"/>
        <v>1153</v>
      </c>
    </row>
    <row r="21" spans="1:14" s="42" customFormat="1" x14ac:dyDescent="0.2">
      <c r="A21" s="72" t="s">
        <v>134</v>
      </c>
      <c r="B21" s="28" t="s">
        <v>80</v>
      </c>
      <c r="C21" s="35">
        <v>400</v>
      </c>
      <c r="D21" s="35">
        <v>539</v>
      </c>
      <c r="E21" s="35">
        <v>539</v>
      </c>
      <c r="F21" s="35"/>
      <c r="G21" s="35"/>
      <c r="H21" s="35"/>
      <c r="I21" s="29">
        <v>108</v>
      </c>
      <c r="J21" s="29">
        <v>146</v>
      </c>
      <c r="K21" s="29">
        <v>146</v>
      </c>
      <c r="L21" s="26">
        <f>C21+F21+I21</f>
        <v>508</v>
      </c>
      <c r="M21" s="26">
        <f t="shared" si="5"/>
        <v>685</v>
      </c>
      <c r="N21" s="26">
        <f t="shared" si="5"/>
        <v>685</v>
      </c>
    </row>
    <row r="22" spans="1:14" s="42" customFormat="1" x14ac:dyDescent="0.2">
      <c r="A22" s="72" t="s">
        <v>135</v>
      </c>
      <c r="B22" s="28" t="s">
        <v>81</v>
      </c>
      <c r="C22" s="35">
        <v>900</v>
      </c>
      <c r="D22" s="35">
        <v>1483</v>
      </c>
      <c r="E22" s="35">
        <v>1483</v>
      </c>
      <c r="F22" s="35"/>
      <c r="G22" s="35"/>
      <c r="H22" s="35"/>
      <c r="I22" s="29">
        <v>243</v>
      </c>
      <c r="J22" s="29">
        <v>401</v>
      </c>
      <c r="K22" s="29">
        <v>401</v>
      </c>
      <c r="L22" s="26">
        <f>C22+F22+I22</f>
        <v>1143</v>
      </c>
      <c r="M22" s="26">
        <f t="shared" si="5"/>
        <v>1884</v>
      </c>
      <c r="N22" s="26">
        <f t="shared" si="5"/>
        <v>1884</v>
      </c>
    </row>
    <row r="23" spans="1:14" s="42" customFormat="1" x14ac:dyDescent="0.2">
      <c r="A23" s="81"/>
      <c r="B23" s="36" t="s">
        <v>82</v>
      </c>
      <c r="C23" s="26">
        <f>SUM(C20:C22)</f>
        <v>2200</v>
      </c>
      <c r="D23" s="26">
        <f t="shared" ref="D23:K23" si="6">SUM(D20:D22)</f>
        <v>2930</v>
      </c>
      <c r="E23" s="26">
        <f t="shared" si="6"/>
        <v>2930</v>
      </c>
      <c r="F23" s="26">
        <f t="shared" si="6"/>
        <v>0</v>
      </c>
      <c r="G23" s="26">
        <f t="shared" si="6"/>
        <v>0</v>
      </c>
      <c r="H23" s="26">
        <f t="shared" si="6"/>
        <v>0</v>
      </c>
      <c r="I23" s="26">
        <f t="shared" si="6"/>
        <v>594</v>
      </c>
      <c r="J23" s="26">
        <f t="shared" si="6"/>
        <v>792</v>
      </c>
      <c r="K23" s="26">
        <f t="shared" si="6"/>
        <v>792</v>
      </c>
      <c r="L23" s="26">
        <f>C23+F23+I23</f>
        <v>2794</v>
      </c>
      <c r="M23" s="26">
        <f t="shared" si="5"/>
        <v>3722</v>
      </c>
      <c r="N23" s="26">
        <f t="shared" si="5"/>
        <v>3722</v>
      </c>
    </row>
    <row r="24" spans="1:14" x14ac:dyDescent="0.2">
      <c r="A24" s="72"/>
      <c r="B24" s="28"/>
      <c r="C24" s="35"/>
      <c r="D24" s="35"/>
      <c r="E24" s="35"/>
      <c r="F24" s="35"/>
      <c r="G24" s="35"/>
      <c r="H24" s="35"/>
      <c r="I24" s="29"/>
      <c r="J24" s="29"/>
      <c r="K24" s="29"/>
      <c r="L24" s="35"/>
      <c r="M24" s="35"/>
      <c r="N24" s="35"/>
    </row>
    <row r="25" spans="1:14" s="42" customFormat="1" x14ac:dyDescent="0.2">
      <c r="A25" s="36" t="s">
        <v>57</v>
      </c>
      <c r="B25" s="36"/>
      <c r="C25" s="26">
        <f>C18+C23</f>
        <v>2200</v>
      </c>
      <c r="D25" s="26">
        <f t="shared" ref="D25:K25" si="7">D18+D23</f>
        <v>2930</v>
      </c>
      <c r="E25" s="26">
        <f t="shared" si="7"/>
        <v>2930</v>
      </c>
      <c r="F25" s="26">
        <f t="shared" si="7"/>
        <v>70735</v>
      </c>
      <c r="G25" s="26">
        <f t="shared" si="7"/>
        <v>72678</v>
      </c>
      <c r="H25" s="26">
        <f t="shared" si="7"/>
        <v>69613</v>
      </c>
      <c r="I25" s="26">
        <f t="shared" si="7"/>
        <v>594</v>
      </c>
      <c r="J25" s="26">
        <f t="shared" si="7"/>
        <v>792</v>
      </c>
      <c r="K25" s="26">
        <f t="shared" si="7"/>
        <v>792</v>
      </c>
      <c r="L25" s="26">
        <f>C25+F25+I25</f>
        <v>73529</v>
      </c>
      <c r="M25" s="26">
        <f t="shared" ref="M25:N25" si="8">D25+G25+J25</f>
        <v>76400</v>
      </c>
      <c r="N25" s="26">
        <f t="shared" si="8"/>
        <v>73335</v>
      </c>
    </row>
    <row r="27" spans="1:14" x14ac:dyDescent="0.2">
      <c r="A27" s="10" t="s">
        <v>136</v>
      </c>
      <c r="I27" s="186"/>
      <c r="J27" s="186"/>
      <c r="K27" s="186"/>
      <c r="L27" s="186"/>
    </row>
    <row r="28" spans="1:14" x14ac:dyDescent="0.2">
      <c r="I28" s="198" t="s">
        <v>101</v>
      </c>
      <c r="J28" s="198"/>
      <c r="K28" s="198"/>
      <c r="L28" s="198"/>
    </row>
  </sheetData>
  <mergeCells count="10">
    <mergeCell ref="I28:L28"/>
    <mergeCell ref="I27:L27"/>
    <mergeCell ref="C4:E4"/>
    <mergeCell ref="F4:H4"/>
    <mergeCell ref="I4:K4"/>
    <mergeCell ref="L4:N4"/>
    <mergeCell ref="L16:N16"/>
    <mergeCell ref="I16:K16"/>
    <mergeCell ref="F16:H16"/>
    <mergeCell ref="C16:E16"/>
  </mergeCells>
  <printOptions horizontalCentered="1"/>
  <pageMargins left="0.27559055118110237" right="0.27559055118110237" top="0.43307086614173229" bottom="0.35433070866141736" header="0.19685039370078741" footer="0.31496062992125984"/>
  <pageSetup paperSize="9" pageOrder="overThenDown" orientation="landscape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view="pageBreakPreview" zoomScale="60" zoomScaleNormal="100" workbookViewId="0">
      <selection activeCell="F9" sqref="F9"/>
    </sheetView>
  </sheetViews>
  <sheetFormatPr defaultRowHeight="15.75" customHeight="1" x14ac:dyDescent="0.25"/>
  <cols>
    <col min="1" max="1" width="9.28515625" bestFit="1" customWidth="1"/>
    <col min="2" max="2" width="35.42578125" customWidth="1"/>
    <col min="3" max="3" width="14.85546875" customWidth="1"/>
    <col min="4" max="4" width="14.28515625" customWidth="1"/>
    <col min="5" max="5" width="16.5703125" customWidth="1"/>
    <col min="6" max="6" width="14.42578125" customWidth="1"/>
    <col min="7" max="7" width="15.85546875" customWidth="1"/>
    <col min="8" max="8" width="2.140625" customWidth="1"/>
    <col min="9" max="9" width="3.5703125" customWidth="1"/>
    <col min="10" max="10" width="11.140625" bestFit="1" customWidth="1"/>
    <col min="11" max="11" width="10.85546875" bestFit="1" customWidth="1"/>
    <col min="12" max="13" width="12.7109375" customWidth="1"/>
    <col min="14" max="14" width="14.28515625" customWidth="1"/>
    <col min="15" max="15" width="14.7109375" customWidth="1"/>
  </cols>
  <sheetData>
    <row r="1" spans="1:15" ht="25.5" customHeight="1" x14ac:dyDescent="0.3">
      <c r="A1" s="172" t="s">
        <v>144</v>
      </c>
      <c r="B1" s="172"/>
      <c r="C1" s="172"/>
      <c r="D1" s="172"/>
      <c r="E1" s="172"/>
      <c r="F1" s="172" t="s">
        <v>352</v>
      </c>
      <c r="G1" s="172"/>
      <c r="H1" s="172"/>
      <c r="I1" s="172"/>
    </row>
    <row r="2" spans="1:15" ht="15.75" customHeight="1" x14ac:dyDescent="0.25">
      <c r="A2" s="1" t="s">
        <v>145</v>
      </c>
    </row>
    <row r="4" spans="1:15" ht="15.75" customHeight="1" x14ac:dyDescent="0.25">
      <c r="B4" s="1" t="s">
        <v>223</v>
      </c>
    </row>
    <row r="5" spans="1:15" ht="15.75" customHeight="1" x14ac:dyDescent="0.25">
      <c r="G5" t="s">
        <v>146</v>
      </c>
      <c r="K5" t="s">
        <v>147</v>
      </c>
      <c r="L5" t="s">
        <v>148</v>
      </c>
      <c r="M5" t="s">
        <v>149</v>
      </c>
      <c r="N5" t="s">
        <v>150</v>
      </c>
      <c r="O5" t="s">
        <v>151</v>
      </c>
    </row>
    <row r="6" spans="1:15" s="44" customFormat="1" ht="29.25" customHeight="1" x14ac:dyDescent="0.25">
      <c r="B6" s="87" t="s">
        <v>104</v>
      </c>
      <c r="C6" s="87" t="s">
        <v>152</v>
      </c>
      <c r="D6" s="87" t="s">
        <v>149</v>
      </c>
      <c r="E6" s="156" t="s">
        <v>153</v>
      </c>
      <c r="F6" s="87" t="s">
        <v>154</v>
      </c>
      <c r="K6" s="44" t="s">
        <v>155</v>
      </c>
      <c r="O6" s="44">
        <f>M6-N6</f>
        <v>0</v>
      </c>
    </row>
    <row r="7" spans="1:15" ht="15.75" customHeight="1" x14ac:dyDescent="0.25">
      <c r="B7" s="47" t="s">
        <v>156</v>
      </c>
      <c r="C7" s="47">
        <f t="shared" ref="C7:F9" si="0">L6+L12+L18</f>
        <v>5561</v>
      </c>
      <c r="D7" s="47">
        <f>M6+M12+M18</f>
        <v>5561</v>
      </c>
      <c r="E7" s="47">
        <f t="shared" si="0"/>
        <v>5561</v>
      </c>
      <c r="F7" s="47">
        <f t="shared" si="0"/>
        <v>0</v>
      </c>
      <c r="K7" t="s">
        <v>157</v>
      </c>
      <c r="L7">
        <v>23731</v>
      </c>
      <c r="M7">
        <v>23731</v>
      </c>
      <c r="N7">
        <v>5127</v>
      </c>
      <c r="O7">
        <f>M7-N7</f>
        <v>18604</v>
      </c>
    </row>
    <row r="8" spans="1:15" ht="15.75" customHeight="1" x14ac:dyDescent="0.25">
      <c r="B8" s="47" t="s">
        <v>158</v>
      </c>
      <c r="C8" s="47">
        <f>L7+L13+L19</f>
        <v>419850</v>
      </c>
      <c r="D8" s="47">
        <f>M7+M13+M19</f>
        <v>435491</v>
      </c>
      <c r="E8" s="47">
        <f>N7+N13+N19</f>
        <v>48917</v>
      </c>
      <c r="F8" s="47">
        <f t="shared" si="0"/>
        <v>386574</v>
      </c>
      <c r="K8" t="s">
        <v>159</v>
      </c>
      <c r="L8" s="94">
        <v>581</v>
      </c>
      <c r="M8" s="94">
        <v>2019</v>
      </c>
      <c r="N8" s="94">
        <v>1845</v>
      </c>
      <c r="O8" s="94">
        <f t="shared" ref="O8:O9" si="1">M8-N8</f>
        <v>174</v>
      </c>
    </row>
    <row r="9" spans="1:15" ht="15.75" customHeight="1" x14ac:dyDescent="0.25">
      <c r="B9" s="47" t="s">
        <v>160</v>
      </c>
      <c r="C9" s="102">
        <f t="shared" si="0"/>
        <v>43588</v>
      </c>
      <c r="D9" s="102">
        <f>M8+M14+M20</f>
        <v>56297</v>
      </c>
      <c r="E9" s="102">
        <f>N8+N14+N20</f>
        <v>37978</v>
      </c>
      <c r="F9" s="102">
        <f t="shared" si="0"/>
        <v>18319</v>
      </c>
      <c r="G9" s="68"/>
      <c r="H9" s="68"/>
      <c r="L9">
        <f>SUM(L7:L8)</f>
        <v>24312</v>
      </c>
      <c r="M9">
        <f t="shared" ref="M9:N9" si="2">SUM(M7:M8)</f>
        <v>25750</v>
      </c>
      <c r="N9">
        <f t="shared" si="2"/>
        <v>6972</v>
      </c>
      <c r="O9">
        <f t="shared" si="1"/>
        <v>18778</v>
      </c>
    </row>
    <row r="10" spans="1:15" ht="15.75" customHeight="1" x14ac:dyDescent="0.25">
      <c r="B10" s="116" t="s">
        <v>224</v>
      </c>
      <c r="C10" s="102">
        <f>L21</f>
        <v>16961</v>
      </c>
      <c r="D10" s="102">
        <f>M21</f>
        <v>1815</v>
      </c>
      <c r="E10" s="102">
        <f t="shared" ref="E10:F11" si="3">N21</f>
        <v>0</v>
      </c>
      <c r="F10" s="102">
        <f t="shared" si="3"/>
        <v>1815</v>
      </c>
      <c r="G10" s="68"/>
      <c r="H10" s="68"/>
    </row>
    <row r="11" spans="1:15" ht="15.75" customHeight="1" x14ac:dyDescent="0.25">
      <c r="B11" s="47" t="s">
        <v>161</v>
      </c>
      <c r="C11" s="102">
        <f>L22</f>
        <v>136372</v>
      </c>
      <c r="D11" s="102">
        <f>M22</f>
        <v>467288</v>
      </c>
      <c r="E11" s="102">
        <f>N22</f>
        <v>88953</v>
      </c>
      <c r="F11" s="102">
        <f t="shared" si="3"/>
        <v>378335</v>
      </c>
      <c r="G11" s="95"/>
      <c r="H11" s="95"/>
      <c r="K11" t="s">
        <v>31</v>
      </c>
      <c r="L11" t="s">
        <v>148</v>
      </c>
      <c r="M11" t="s">
        <v>149</v>
      </c>
      <c r="N11" t="s">
        <v>150</v>
      </c>
      <c r="O11" t="s">
        <v>151</v>
      </c>
    </row>
    <row r="12" spans="1:15" ht="15.75" customHeight="1" x14ac:dyDescent="0.25">
      <c r="B12" s="47" t="s">
        <v>162</v>
      </c>
      <c r="C12" s="117">
        <f>SUM(C7:C11)</f>
        <v>622332</v>
      </c>
      <c r="D12" s="117">
        <f>SUM(D7:D11)</f>
        <v>966452</v>
      </c>
      <c r="E12" s="117">
        <f t="shared" ref="E12:F12" si="4">SUM(E7:E11)</f>
        <v>181409</v>
      </c>
      <c r="F12" s="117">
        <f t="shared" si="4"/>
        <v>785043</v>
      </c>
      <c r="G12" s="96"/>
      <c r="H12" s="96"/>
      <c r="K12" t="s">
        <v>155</v>
      </c>
      <c r="L12">
        <v>5561</v>
      </c>
      <c r="M12">
        <v>5561</v>
      </c>
      <c r="N12">
        <v>5561</v>
      </c>
      <c r="O12">
        <f>M12-N12</f>
        <v>0</v>
      </c>
    </row>
    <row r="13" spans="1:15" ht="15.75" customHeight="1" x14ac:dyDescent="0.25">
      <c r="C13" s="68"/>
      <c r="D13" s="68"/>
      <c r="E13" s="68"/>
      <c r="F13" s="68"/>
      <c r="G13" s="68"/>
      <c r="H13" s="68"/>
      <c r="J13" s="68"/>
      <c r="K13" t="s">
        <v>157</v>
      </c>
      <c r="L13">
        <v>0</v>
      </c>
      <c r="M13">
        <v>0</v>
      </c>
      <c r="N13">
        <v>0</v>
      </c>
      <c r="O13">
        <f>M13-N13</f>
        <v>0</v>
      </c>
    </row>
    <row r="14" spans="1:15" ht="18" customHeight="1" x14ac:dyDescent="0.25">
      <c r="A14" s="211" t="s">
        <v>163</v>
      </c>
      <c r="B14" s="211"/>
      <c r="C14" s="213" t="s">
        <v>6</v>
      </c>
      <c r="D14" s="214" t="s">
        <v>164</v>
      </c>
      <c r="E14" s="214"/>
      <c r="F14" s="213" t="s">
        <v>165</v>
      </c>
      <c r="G14" s="213" t="s">
        <v>26</v>
      </c>
      <c r="H14" s="68"/>
      <c r="J14" s="68"/>
      <c r="K14" s="97" t="s">
        <v>159</v>
      </c>
      <c r="L14" s="98">
        <f>4765+2314</f>
        <v>7079</v>
      </c>
      <c r="M14" s="98">
        <f>4938+2314</f>
        <v>7252</v>
      </c>
      <c r="N14" s="98">
        <f>3607+2314</f>
        <v>5921</v>
      </c>
      <c r="O14" s="98">
        <f t="shared" ref="O14:O15" si="5">M14-N14</f>
        <v>1331</v>
      </c>
    </row>
    <row r="15" spans="1:15" s="93" customFormat="1" ht="18" customHeight="1" x14ac:dyDescent="0.25">
      <c r="A15" s="212"/>
      <c r="B15" s="212"/>
      <c r="C15" s="213"/>
      <c r="D15" s="99" t="s">
        <v>166</v>
      </c>
      <c r="E15" s="99" t="s">
        <v>226</v>
      </c>
      <c r="F15" s="213"/>
      <c r="G15" s="213"/>
      <c r="K15"/>
      <c r="L15">
        <f>SUM(L12:L14)</f>
        <v>12640</v>
      </c>
      <c r="M15">
        <f>SUM(M12:M14)</f>
        <v>12813</v>
      </c>
      <c r="N15">
        <f>SUM(N12:N14)</f>
        <v>11482</v>
      </c>
      <c r="O15">
        <f t="shared" si="5"/>
        <v>1331</v>
      </c>
    </row>
    <row r="16" spans="1:15" ht="15.75" customHeight="1" x14ac:dyDescent="0.25">
      <c r="A16" s="53"/>
      <c r="B16" s="100" t="s">
        <v>156</v>
      </c>
      <c r="C16" s="101"/>
      <c r="D16" s="47"/>
      <c r="E16" s="47"/>
      <c r="F16" s="102"/>
      <c r="G16" s="102"/>
    </row>
    <row r="17" spans="1:15" ht="15.75" customHeight="1" x14ac:dyDescent="0.25">
      <c r="A17" s="53"/>
      <c r="B17" s="100" t="s">
        <v>158</v>
      </c>
      <c r="C17" s="101">
        <v>367970</v>
      </c>
      <c r="D17" s="102">
        <v>1916</v>
      </c>
      <c r="E17" s="47"/>
      <c r="F17" s="102"/>
      <c r="G17" s="102">
        <v>18604</v>
      </c>
      <c r="K17" t="s">
        <v>167</v>
      </c>
      <c r="L17" t="s">
        <v>148</v>
      </c>
      <c r="M17" t="s">
        <v>149</v>
      </c>
      <c r="N17" t="s">
        <v>150</v>
      </c>
      <c r="O17" t="s">
        <v>151</v>
      </c>
    </row>
    <row r="18" spans="1:15" ht="15.75" customHeight="1" x14ac:dyDescent="0.25">
      <c r="A18" s="53"/>
      <c r="B18" s="100" t="s">
        <v>225</v>
      </c>
      <c r="C18" s="101">
        <f>11434+5380</f>
        <v>16814</v>
      </c>
      <c r="D18" s="47">
        <v>15325</v>
      </c>
      <c r="E18" s="47">
        <v>361094</v>
      </c>
      <c r="F18" s="102">
        <v>1331</v>
      </c>
      <c r="G18" s="102">
        <v>174</v>
      </c>
      <c r="K18" t="s">
        <v>155</v>
      </c>
      <c r="L18">
        <v>0</v>
      </c>
      <c r="M18">
        <v>0</v>
      </c>
      <c r="N18">
        <v>0</v>
      </c>
      <c r="O18">
        <f>M18-N18</f>
        <v>0</v>
      </c>
    </row>
    <row r="19" spans="1:15" ht="15.75" customHeight="1" x14ac:dyDescent="0.25">
      <c r="A19" s="53"/>
      <c r="B19" s="1" t="s">
        <v>224</v>
      </c>
      <c r="C19" s="102">
        <v>1815</v>
      </c>
      <c r="D19" s="103"/>
      <c r="E19" s="103"/>
      <c r="F19" s="103"/>
      <c r="G19" s="103"/>
      <c r="K19" t="s">
        <v>157</v>
      </c>
      <c r="L19">
        <v>396119</v>
      </c>
      <c r="M19">
        <v>411760</v>
      </c>
      <c r="N19">
        <v>43790</v>
      </c>
      <c r="O19">
        <f>M19-N19</f>
        <v>367970</v>
      </c>
    </row>
    <row r="20" spans="1:15" ht="15.75" customHeight="1" x14ac:dyDescent="0.25">
      <c r="A20" s="104"/>
      <c r="B20" s="105"/>
      <c r="C20" s="103"/>
      <c r="D20" s="49"/>
      <c r="E20" s="49"/>
      <c r="F20" s="49"/>
      <c r="G20" s="49"/>
      <c r="H20" s="96"/>
      <c r="K20" t="s">
        <v>159</v>
      </c>
      <c r="L20">
        <v>35928</v>
      </c>
      <c r="M20">
        <v>47026</v>
      </c>
      <c r="N20">
        <v>30212</v>
      </c>
      <c r="O20">
        <f t="shared" ref="O20:O23" si="6">M20-N20</f>
        <v>16814</v>
      </c>
    </row>
    <row r="21" spans="1:15" s="1" customFormat="1" ht="15.75" customHeight="1" x14ac:dyDescent="0.25">
      <c r="A21" s="106"/>
      <c r="B21" s="107" t="s">
        <v>162</v>
      </c>
      <c r="C21" s="108">
        <f>SUM(C16:C19)</f>
        <v>386599</v>
      </c>
      <c r="D21" s="108">
        <f t="shared" ref="D21:G21" si="7">SUM(D16:D19)</f>
        <v>17241</v>
      </c>
      <c r="E21" s="108">
        <f t="shared" si="7"/>
        <v>361094</v>
      </c>
      <c r="F21" s="108">
        <f t="shared" si="7"/>
        <v>1331</v>
      </c>
      <c r="G21" s="108">
        <f t="shared" si="7"/>
        <v>18778</v>
      </c>
      <c r="H21" s="96"/>
      <c r="K21" s="1" t="s">
        <v>224</v>
      </c>
      <c r="L21" s="1">
        <v>16961</v>
      </c>
      <c r="M21" s="1">
        <v>1815</v>
      </c>
      <c r="N21" s="1">
        <v>0</v>
      </c>
      <c r="O21" s="1">
        <f t="shared" si="6"/>
        <v>1815</v>
      </c>
    </row>
    <row r="22" spans="1:15" ht="15.75" customHeight="1" x14ac:dyDescent="0.25">
      <c r="H22" s="96"/>
      <c r="K22" t="s">
        <v>168</v>
      </c>
      <c r="L22" s="94">
        <v>136372</v>
      </c>
      <c r="M22" s="94">
        <v>467288</v>
      </c>
      <c r="N22" s="94">
        <v>88953</v>
      </c>
      <c r="O22" s="94">
        <f t="shared" si="6"/>
        <v>378335</v>
      </c>
    </row>
    <row r="23" spans="1:15" ht="15.75" customHeight="1" x14ac:dyDescent="0.25">
      <c r="L23">
        <f>SUM(L18:L22)</f>
        <v>585380</v>
      </c>
      <c r="M23">
        <f>SUM(M18:M22)</f>
        <v>927889</v>
      </c>
      <c r="N23">
        <f>SUM(N18:N22)</f>
        <v>162955</v>
      </c>
      <c r="O23">
        <f t="shared" si="6"/>
        <v>764934</v>
      </c>
    </row>
    <row r="24" spans="1:15" ht="15.75" customHeight="1" x14ac:dyDescent="0.25">
      <c r="C24" s="1" t="s">
        <v>224</v>
      </c>
    </row>
    <row r="25" spans="1:15" ht="15.75" customHeight="1" x14ac:dyDescent="0.25">
      <c r="C25" s="68"/>
      <c r="D25" s="68"/>
      <c r="E25" s="68"/>
      <c r="F25" s="68"/>
      <c r="G25" s="68"/>
      <c r="H25" s="68"/>
      <c r="L25">
        <f>L9+L15+L23</f>
        <v>622332</v>
      </c>
      <c r="M25">
        <f t="shared" ref="M25:O25" si="8">M9+M15+M23</f>
        <v>966452</v>
      </c>
      <c r="N25">
        <f t="shared" si="8"/>
        <v>181409</v>
      </c>
      <c r="O25">
        <f t="shared" si="8"/>
        <v>785043</v>
      </c>
    </row>
    <row r="27" spans="1:15" ht="15" x14ac:dyDescent="0.25">
      <c r="C27" s="68"/>
      <c r="D27" s="68"/>
      <c r="E27" s="68"/>
      <c r="F27" s="68"/>
    </row>
    <row r="28" spans="1:15" ht="15" x14ac:dyDescent="0.25">
      <c r="C28" s="68"/>
      <c r="D28" s="68"/>
      <c r="E28" s="68"/>
      <c r="F28" s="68"/>
    </row>
    <row r="29" spans="1:15" ht="15" x14ac:dyDescent="0.25">
      <c r="C29" s="68"/>
      <c r="D29" s="68"/>
      <c r="E29" s="68"/>
      <c r="F29" s="68"/>
      <c r="I29" s="68"/>
      <c r="J29" s="68"/>
    </row>
    <row r="30" spans="1:15" ht="15" x14ac:dyDescent="0.25">
      <c r="C30" s="68"/>
      <c r="D30" s="68"/>
      <c r="E30" s="68"/>
      <c r="F30" s="68"/>
      <c r="I30" s="68"/>
      <c r="J30" s="68"/>
    </row>
    <row r="31" spans="1:15" ht="15" x14ac:dyDescent="0.25">
      <c r="C31" s="68"/>
      <c r="D31" s="68"/>
      <c r="E31" s="68"/>
      <c r="F31" s="68"/>
      <c r="I31" s="68"/>
      <c r="J31" s="68"/>
      <c r="K31" s="68"/>
      <c r="L31" s="68"/>
    </row>
    <row r="32" spans="1:15" ht="15.75" customHeight="1" x14ac:dyDescent="0.25">
      <c r="L32" s="68"/>
    </row>
  </sheetData>
  <mergeCells count="5">
    <mergeCell ref="A14:B15"/>
    <mergeCell ref="C14:C15"/>
    <mergeCell ref="D14:E14"/>
    <mergeCell ref="F14:F15"/>
    <mergeCell ref="G14:G15"/>
  </mergeCells>
  <printOptions horizontalCentered="1" verticalCentered="1"/>
  <pageMargins left="0.70866141732283472" right="0.70866141732283472" top="0.35" bottom="0.3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topLeftCell="A3" workbookViewId="0">
      <selection activeCell="E1" sqref="E1"/>
    </sheetView>
  </sheetViews>
  <sheetFormatPr defaultRowHeight="12.75" x14ac:dyDescent="0.2"/>
  <cols>
    <col min="1" max="1" width="6.140625" style="109" customWidth="1"/>
    <col min="2" max="2" width="44.85546875" style="110" customWidth="1"/>
    <col min="3" max="3" width="10.140625" style="109" customWidth="1"/>
    <col min="4" max="6" width="9.140625" style="109"/>
    <col min="7" max="22" width="9.140625" style="169"/>
    <col min="23" max="208" width="9.140625" style="109"/>
    <col min="209" max="214" width="3.42578125" style="109" customWidth="1"/>
    <col min="215" max="215" width="2" style="109" customWidth="1"/>
    <col min="216" max="219" width="3.42578125" style="109" customWidth="1"/>
    <col min="220" max="220" width="2" style="109" customWidth="1"/>
    <col min="221" max="222" width="3.42578125" style="109" customWidth="1"/>
    <col min="223" max="223" width="2" style="109" customWidth="1"/>
    <col min="224" max="224" width="3.5703125" style="109" customWidth="1"/>
    <col min="225" max="227" width="3.42578125" style="109" customWidth="1"/>
    <col min="228" max="228" width="5.140625" style="109" customWidth="1"/>
    <col min="229" max="232" width="3.42578125" style="109" customWidth="1"/>
    <col min="233" max="234" width="3" style="109" customWidth="1"/>
    <col min="235" max="235" width="2.28515625" style="109" customWidth="1"/>
    <col min="236" max="244" width="3.42578125" style="109" customWidth="1"/>
    <col min="245" max="245" width="1.7109375" style="109" customWidth="1"/>
    <col min="246" max="464" width="9.140625" style="109"/>
    <col min="465" max="470" width="3.42578125" style="109" customWidth="1"/>
    <col min="471" max="471" width="2" style="109" customWidth="1"/>
    <col min="472" max="475" width="3.42578125" style="109" customWidth="1"/>
    <col min="476" max="476" width="2" style="109" customWidth="1"/>
    <col min="477" max="478" width="3.42578125" style="109" customWidth="1"/>
    <col min="479" max="479" width="2" style="109" customWidth="1"/>
    <col min="480" max="480" width="3.5703125" style="109" customWidth="1"/>
    <col min="481" max="483" width="3.42578125" style="109" customWidth="1"/>
    <col min="484" max="484" width="5.140625" style="109" customWidth="1"/>
    <col min="485" max="488" width="3.42578125" style="109" customWidth="1"/>
    <col min="489" max="490" width="3" style="109" customWidth="1"/>
    <col min="491" max="491" width="2.28515625" style="109" customWidth="1"/>
    <col min="492" max="500" width="3.42578125" style="109" customWidth="1"/>
    <col min="501" max="501" width="1.7109375" style="109" customWidth="1"/>
    <col min="502" max="720" width="9.140625" style="109"/>
    <col min="721" max="726" width="3.42578125" style="109" customWidth="1"/>
    <col min="727" max="727" width="2" style="109" customWidth="1"/>
    <col min="728" max="731" width="3.42578125" style="109" customWidth="1"/>
    <col min="732" max="732" width="2" style="109" customWidth="1"/>
    <col min="733" max="734" width="3.42578125" style="109" customWidth="1"/>
    <col min="735" max="735" width="2" style="109" customWidth="1"/>
    <col min="736" max="736" width="3.5703125" style="109" customWidth="1"/>
    <col min="737" max="739" width="3.42578125" style="109" customWidth="1"/>
    <col min="740" max="740" width="5.140625" style="109" customWidth="1"/>
    <col min="741" max="744" width="3.42578125" style="109" customWidth="1"/>
    <col min="745" max="746" width="3" style="109" customWidth="1"/>
    <col min="747" max="747" width="2.28515625" style="109" customWidth="1"/>
    <col min="748" max="756" width="3.42578125" style="109" customWidth="1"/>
    <col min="757" max="757" width="1.7109375" style="109" customWidth="1"/>
    <col min="758" max="976" width="9.140625" style="109"/>
    <col min="977" max="982" width="3.42578125" style="109" customWidth="1"/>
    <col min="983" max="983" width="2" style="109" customWidth="1"/>
    <col min="984" max="987" width="3.42578125" style="109" customWidth="1"/>
    <col min="988" max="988" width="2" style="109" customWidth="1"/>
    <col min="989" max="990" width="3.42578125" style="109" customWidth="1"/>
    <col min="991" max="991" width="2" style="109" customWidth="1"/>
    <col min="992" max="992" width="3.5703125" style="109" customWidth="1"/>
    <col min="993" max="995" width="3.42578125" style="109" customWidth="1"/>
    <col min="996" max="996" width="5.140625" style="109" customWidth="1"/>
    <col min="997" max="1000" width="3.42578125" style="109" customWidth="1"/>
    <col min="1001" max="1002" width="3" style="109" customWidth="1"/>
    <col min="1003" max="1003" width="2.28515625" style="109" customWidth="1"/>
    <col min="1004" max="1012" width="3.42578125" style="109" customWidth="1"/>
    <col min="1013" max="1013" width="1.7109375" style="109" customWidth="1"/>
    <col min="1014" max="1232" width="9.140625" style="109"/>
    <col min="1233" max="1238" width="3.42578125" style="109" customWidth="1"/>
    <col min="1239" max="1239" width="2" style="109" customWidth="1"/>
    <col min="1240" max="1243" width="3.42578125" style="109" customWidth="1"/>
    <col min="1244" max="1244" width="2" style="109" customWidth="1"/>
    <col min="1245" max="1246" width="3.42578125" style="109" customWidth="1"/>
    <col min="1247" max="1247" width="2" style="109" customWidth="1"/>
    <col min="1248" max="1248" width="3.5703125" style="109" customWidth="1"/>
    <col min="1249" max="1251" width="3.42578125" style="109" customWidth="1"/>
    <col min="1252" max="1252" width="5.140625" style="109" customWidth="1"/>
    <col min="1253" max="1256" width="3.42578125" style="109" customWidth="1"/>
    <col min="1257" max="1258" width="3" style="109" customWidth="1"/>
    <col min="1259" max="1259" width="2.28515625" style="109" customWidth="1"/>
    <col min="1260" max="1268" width="3.42578125" style="109" customWidth="1"/>
    <col min="1269" max="1269" width="1.7109375" style="109" customWidth="1"/>
    <col min="1270" max="1488" width="9.140625" style="109"/>
    <col min="1489" max="1494" width="3.42578125" style="109" customWidth="1"/>
    <col min="1495" max="1495" width="2" style="109" customWidth="1"/>
    <col min="1496" max="1499" width="3.42578125" style="109" customWidth="1"/>
    <col min="1500" max="1500" width="2" style="109" customWidth="1"/>
    <col min="1501" max="1502" width="3.42578125" style="109" customWidth="1"/>
    <col min="1503" max="1503" width="2" style="109" customWidth="1"/>
    <col min="1504" max="1504" width="3.5703125" style="109" customWidth="1"/>
    <col min="1505" max="1507" width="3.42578125" style="109" customWidth="1"/>
    <col min="1508" max="1508" width="5.140625" style="109" customWidth="1"/>
    <col min="1509" max="1512" width="3.42578125" style="109" customWidth="1"/>
    <col min="1513" max="1514" width="3" style="109" customWidth="1"/>
    <col min="1515" max="1515" width="2.28515625" style="109" customWidth="1"/>
    <col min="1516" max="1524" width="3.42578125" style="109" customWidth="1"/>
    <col min="1525" max="1525" width="1.7109375" style="109" customWidth="1"/>
    <col min="1526" max="1744" width="9.140625" style="109"/>
    <col min="1745" max="1750" width="3.42578125" style="109" customWidth="1"/>
    <col min="1751" max="1751" width="2" style="109" customWidth="1"/>
    <col min="1752" max="1755" width="3.42578125" style="109" customWidth="1"/>
    <col min="1756" max="1756" width="2" style="109" customWidth="1"/>
    <col min="1757" max="1758" width="3.42578125" style="109" customWidth="1"/>
    <col min="1759" max="1759" width="2" style="109" customWidth="1"/>
    <col min="1760" max="1760" width="3.5703125" style="109" customWidth="1"/>
    <col min="1761" max="1763" width="3.42578125" style="109" customWidth="1"/>
    <col min="1764" max="1764" width="5.140625" style="109" customWidth="1"/>
    <col min="1765" max="1768" width="3.42578125" style="109" customWidth="1"/>
    <col min="1769" max="1770" width="3" style="109" customWidth="1"/>
    <col min="1771" max="1771" width="2.28515625" style="109" customWidth="1"/>
    <col min="1772" max="1780" width="3.42578125" style="109" customWidth="1"/>
    <col min="1781" max="1781" width="1.7109375" style="109" customWidth="1"/>
    <col min="1782" max="2000" width="9.140625" style="109"/>
    <col min="2001" max="2006" width="3.42578125" style="109" customWidth="1"/>
    <col min="2007" max="2007" width="2" style="109" customWidth="1"/>
    <col min="2008" max="2011" width="3.42578125" style="109" customWidth="1"/>
    <col min="2012" max="2012" width="2" style="109" customWidth="1"/>
    <col min="2013" max="2014" width="3.42578125" style="109" customWidth="1"/>
    <col min="2015" max="2015" width="2" style="109" customWidth="1"/>
    <col min="2016" max="2016" width="3.5703125" style="109" customWidth="1"/>
    <col min="2017" max="2019" width="3.42578125" style="109" customWidth="1"/>
    <col min="2020" max="2020" width="5.140625" style="109" customWidth="1"/>
    <col min="2021" max="2024" width="3.42578125" style="109" customWidth="1"/>
    <col min="2025" max="2026" width="3" style="109" customWidth="1"/>
    <col min="2027" max="2027" width="2.28515625" style="109" customWidth="1"/>
    <col min="2028" max="2036" width="3.42578125" style="109" customWidth="1"/>
    <col min="2037" max="2037" width="1.7109375" style="109" customWidth="1"/>
    <col min="2038" max="2256" width="9.140625" style="109"/>
    <col min="2257" max="2262" width="3.42578125" style="109" customWidth="1"/>
    <col min="2263" max="2263" width="2" style="109" customWidth="1"/>
    <col min="2264" max="2267" width="3.42578125" style="109" customWidth="1"/>
    <col min="2268" max="2268" width="2" style="109" customWidth="1"/>
    <col min="2269" max="2270" width="3.42578125" style="109" customWidth="1"/>
    <col min="2271" max="2271" width="2" style="109" customWidth="1"/>
    <col min="2272" max="2272" width="3.5703125" style="109" customWidth="1"/>
    <col min="2273" max="2275" width="3.42578125" style="109" customWidth="1"/>
    <col min="2276" max="2276" width="5.140625" style="109" customWidth="1"/>
    <col min="2277" max="2280" width="3.42578125" style="109" customWidth="1"/>
    <col min="2281" max="2282" width="3" style="109" customWidth="1"/>
    <col min="2283" max="2283" width="2.28515625" style="109" customWidth="1"/>
    <col min="2284" max="2292" width="3.42578125" style="109" customWidth="1"/>
    <col min="2293" max="2293" width="1.7109375" style="109" customWidth="1"/>
    <col min="2294" max="2512" width="9.140625" style="109"/>
    <col min="2513" max="2518" width="3.42578125" style="109" customWidth="1"/>
    <col min="2519" max="2519" width="2" style="109" customWidth="1"/>
    <col min="2520" max="2523" width="3.42578125" style="109" customWidth="1"/>
    <col min="2524" max="2524" width="2" style="109" customWidth="1"/>
    <col min="2525" max="2526" width="3.42578125" style="109" customWidth="1"/>
    <col min="2527" max="2527" width="2" style="109" customWidth="1"/>
    <col min="2528" max="2528" width="3.5703125" style="109" customWidth="1"/>
    <col min="2529" max="2531" width="3.42578125" style="109" customWidth="1"/>
    <col min="2532" max="2532" width="5.140625" style="109" customWidth="1"/>
    <col min="2533" max="2536" width="3.42578125" style="109" customWidth="1"/>
    <col min="2537" max="2538" width="3" style="109" customWidth="1"/>
    <col min="2539" max="2539" width="2.28515625" style="109" customWidth="1"/>
    <col min="2540" max="2548" width="3.42578125" style="109" customWidth="1"/>
    <col min="2549" max="2549" width="1.7109375" style="109" customWidth="1"/>
    <col min="2550" max="2768" width="9.140625" style="109"/>
    <col min="2769" max="2774" width="3.42578125" style="109" customWidth="1"/>
    <col min="2775" max="2775" width="2" style="109" customWidth="1"/>
    <col min="2776" max="2779" width="3.42578125" style="109" customWidth="1"/>
    <col min="2780" max="2780" width="2" style="109" customWidth="1"/>
    <col min="2781" max="2782" width="3.42578125" style="109" customWidth="1"/>
    <col min="2783" max="2783" width="2" style="109" customWidth="1"/>
    <col min="2784" max="2784" width="3.5703125" style="109" customWidth="1"/>
    <col min="2785" max="2787" width="3.42578125" style="109" customWidth="1"/>
    <col min="2788" max="2788" width="5.140625" style="109" customWidth="1"/>
    <col min="2789" max="2792" width="3.42578125" style="109" customWidth="1"/>
    <col min="2793" max="2794" width="3" style="109" customWidth="1"/>
    <col min="2795" max="2795" width="2.28515625" style="109" customWidth="1"/>
    <col min="2796" max="2804" width="3.42578125" style="109" customWidth="1"/>
    <col min="2805" max="2805" width="1.7109375" style="109" customWidth="1"/>
    <col min="2806" max="3024" width="9.140625" style="109"/>
    <col min="3025" max="3030" width="3.42578125" style="109" customWidth="1"/>
    <col min="3031" max="3031" width="2" style="109" customWidth="1"/>
    <col min="3032" max="3035" width="3.42578125" style="109" customWidth="1"/>
    <col min="3036" max="3036" width="2" style="109" customWidth="1"/>
    <col min="3037" max="3038" width="3.42578125" style="109" customWidth="1"/>
    <col min="3039" max="3039" width="2" style="109" customWidth="1"/>
    <col min="3040" max="3040" width="3.5703125" style="109" customWidth="1"/>
    <col min="3041" max="3043" width="3.42578125" style="109" customWidth="1"/>
    <col min="3044" max="3044" width="5.140625" style="109" customWidth="1"/>
    <col min="3045" max="3048" width="3.42578125" style="109" customWidth="1"/>
    <col min="3049" max="3050" width="3" style="109" customWidth="1"/>
    <col min="3051" max="3051" width="2.28515625" style="109" customWidth="1"/>
    <col min="3052" max="3060" width="3.42578125" style="109" customWidth="1"/>
    <col min="3061" max="3061" width="1.7109375" style="109" customWidth="1"/>
    <col min="3062" max="3280" width="9.140625" style="109"/>
    <col min="3281" max="3286" width="3.42578125" style="109" customWidth="1"/>
    <col min="3287" max="3287" width="2" style="109" customWidth="1"/>
    <col min="3288" max="3291" width="3.42578125" style="109" customWidth="1"/>
    <col min="3292" max="3292" width="2" style="109" customWidth="1"/>
    <col min="3293" max="3294" width="3.42578125" style="109" customWidth="1"/>
    <col min="3295" max="3295" width="2" style="109" customWidth="1"/>
    <col min="3296" max="3296" width="3.5703125" style="109" customWidth="1"/>
    <col min="3297" max="3299" width="3.42578125" style="109" customWidth="1"/>
    <col min="3300" max="3300" width="5.140625" style="109" customWidth="1"/>
    <col min="3301" max="3304" width="3.42578125" style="109" customWidth="1"/>
    <col min="3305" max="3306" width="3" style="109" customWidth="1"/>
    <col min="3307" max="3307" width="2.28515625" style="109" customWidth="1"/>
    <col min="3308" max="3316" width="3.42578125" style="109" customWidth="1"/>
    <col min="3317" max="3317" width="1.7109375" style="109" customWidth="1"/>
    <col min="3318" max="3536" width="9.140625" style="109"/>
    <col min="3537" max="3542" width="3.42578125" style="109" customWidth="1"/>
    <col min="3543" max="3543" width="2" style="109" customWidth="1"/>
    <col min="3544" max="3547" width="3.42578125" style="109" customWidth="1"/>
    <col min="3548" max="3548" width="2" style="109" customWidth="1"/>
    <col min="3549" max="3550" width="3.42578125" style="109" customWidth="1"/>
    <col min="3551" max="3551" width="2" style="109" customWidth="1"/>
    <col min="3552" max="3552" width="3.5703125" style="109" customWidth="1"/>
    <col min="3553" max="3555" width="3.42578125" style="109" customWidth="1"/>
    <col min="3556" max="3556" width="5.140625" style="109" customWidth="1"/>
    <col min="3557" max="3560" width="3.42578125" style="109" customWidth="1"/>
    <col min="3561" max="3562" width="3" style="109" customWidth="1"/>
    <col min="3563" max="3563" width="2.28515625" style="109" customWidth="1"/>
    <col min="3564" max="3572" width="3.42578125" style="109" customWidth="1"/>
    <col min="3573" max="3573" width="1.7109375" style="109" customWidth="1"/>
    <col min="3574" max="3792" width="9.140625" style="109"/>
    <col min="3793" max="3798" width="3.42578125" style="109" customWidth="1"/>
    <col min="3799" max="3799" width="2" style="109" customWidth="1"/>
    <col min="3800" max="3803" width="3.42578125" style="109" customWidth="1"/>
    <col min="3804" max="3804" width="2" style="109" customWidth="1"/>
    <col min="3805" max="3806" width="3.42578125" style="109" customWidth="1"/>
    <col min="3807" max="3807" width="2" style="109" customWidth="1"/>
    <col min="3808" max="3808" width="3.5703125" style="109" customWidth="1"/>
    <col min="3809" max="3811" width="3.42578125" style="109" customWidth="1"/>
    <col min="3812" max="3812" width="5.140625" style="109" customWidth="1"/>
    <col min="3813" max="3816" width="3.42578125" style="109" customWidth="1"/>
    <col min="3817" max="3818" width="3" style="109" customWidth="1"/>
    <col min="3819" max="3819" width="2.28515625" style="109" customWidth="1"/>
    <col min="3820" max="3828" width="3.42578125" style="109" customWidth="1"/>
    <col min="3829" max="3829" width="1.7109375" style="109" customWidth="1"/>
    <col min="3830" max="4048" width="9.140625" style="109"/>
    <col min="4049" max="4054" width="3.42578125" style="109" customWidth="1"/>
    <col min="4055" max="4055" width="2" style="109" customWidth="1"/>
    <col min="4056" max="4059" width="3.42578125" style="109" customWidth="1"/>
    <col min="4060" max="4060" width="2" style="109" customWidth="1"/>
    <col min="4061" max="4062" width="3.42578125" style="109" customWidth="1"/>
    <col min="4063" max="4063" width="2" style="109" customWidth="1"/>
    <col min="4064" max="4064" width="3.5703125" style="109" customWidth="1"/>
    <col min="4065" max="4067" width="3.42578125" style="109" customWidth="1"/>
    <col min="4068" max="4068" width="5.140625" style="109" customWidth="1"/>
    <col min="4069" max="4072" width="3.42578125" style="109" customWidth="1"/>
    <col min="4073" max="4074" width="3" style="109" customWidth="1"/>
    <col min="4075" max="4075" width="2.28515625" style="109" customWidth="1"/>
    <col min="4076" max="4084" width="3.42578125" style="109" customWidth="1"/>
    <col min="4085" max="4085" width="1.7109375" style="109" customWidth="1"/>
    <col min="4086" max="4304" width="9.140625" style="109"/>
    <col min="4305" max="4310" width="3.42578125" style="109" customWidth="1"/>
    <col min="4311" max="4311" width="2" style="109" customWidth="1"/>
    <col min="4312" max="4315" width="3.42578125" style="109" customWidth="1"/>
    <col min="4316" max="4316" width="2" style="109" customWidth="1"/>
    <col min="4317" max="4318" width="3.42578125" style="109" customWidth="1"/>
    <col min="4319" max="4319" width="2" style="109" customWidth="1"/>
    <col min="4320" max="4320" width="3.5703125" style="109" customWidth="1"/>
    <col min="4321" max="4323" width="3.42578125" style="109" customWidth="1"/>
    <col min="4324" max="4324" width="5.140625" style="109" customWidth="1"/>
    <col min="4325" max="4328" width="3.42578125" style="109" customWidth="1"/>
    <col min="4329" max="4330" width="3" style="109" customWidth="1"/>
    <col min="4331" max="4331" width="2.28515625" style="109" customWidth="1"/>
    <col min="4332" max="4340" width="3.42578125" style="109" customWidth="1"/>
    <col min="4341" max="4341" width="1.7109375" style="109" customWidth="1"/>
    <col min="4342" max="4560" width="9.140625" style="109"/>
    <col min="4561" max="4566" width="3.42578125" style="109" customWidth="1"/>
    <col min="4567" max="4567" width="2" style="109" customWidth="1"/>
    <col min="4568" max="4571" width="3.42578125" style="109" customWidth="1"/>
    <col min="4572" max="4572" width="2" style="109" customWidth="1"/>
    <col min="4573" max="4574" width="3.42578125" style="109" customWidth="1"/>
    <col min="4575" max="4575" width="2" style="109" customWidth="1"/>
    <col min="4576" max="4576" width="3.5703125" style="109" customWidth="1"/>
    <col min="4577" max="4579" width="3.42578125" style="109" customWidth="1"/>
    <col min="4580" max="4580" width="5.140625" style="109" customWidth="1"/>
    <col min="4581" max="4584" width="3.42578125" style="109" customWidth="1"/>
    <col min="4585" max="4586" width="3" style="109" customWidth="1"/>
    <col min="4587" max="4587" width="2.28515625" style="109" customWidth="1"/>
    <col min="4588" max="4596" width="3.42578125" style="109" customWidth="1"/>
    <col min="4597" max="4597" width="1.7109375" style="109" customWidth="1"/>
    <col min="4598" max="4816" width="9.140625" style="109"/>
    <col min="4817" max="4822" width="3.42578125" style="109" customWidth="1"/>
    <col min="4823" max="4823" width="2" style="109" customWidth="1"/>
    <col min="4824" max="4827" width="3.42578125" style="109" customWidth="1"/>
    <col min="4828" max="4828" width="2" style="109" customWidth="1"/>
    <col min="4829" max="4830" width="3.42578125" style="109" customWidth="1"/>
    <col min="4831" max="4831" width="2" style="109" customWidth="1"/>
    <col min="4832" max="4832" width="3.5703125" style="109" customWidth="1"/>
    <col min="4833" max="4835" width="3.42578125" style="109" customWidth="1"/>
    <col min="4836" max="4836" width="5.140625" style="109" customWidth="1"/>
    <col min="4837" max="4840" width="3.42578125" style="109" customWidth="1"/>
    <col min="4841" max="4842" width="3" style="109" customWidth="1"/>
    <col min="4843" max="4843" width="2.28515625" style="109" customWidth="1"/>
    <col min="4844" max="4852" width="3.42578125" style="109" customWidth="1"/>
    <col min="4853" max="4853" width="1.7109375" style="109" customWidth="1"/>
    <col min="4854" max="5072" width="9.140625" style="109"/>
    <col min="5073" max="5078" width="3.42578125" style="109" customWidth="1"/>
    <col min="5079" max="5079" width="2" style="109" customWidth="1"/>
    <col min="5080" max="5083" width="3.42578125" style="109" customWidth="1"/>
    <col min="5084" max="5084" width="2" style="109" customWidth="1"/>
    <col min="5085" max="5086" width="3.42578125" style="109" customWidth="1"/>
    <col min="5087" max="5087" width="2" style="109" customWidth="1"/>
    <col min="5088" max="5088" width="3.5703125" style="109" customWidth="1"/>
    <col min="5089" max="5091" width="3.42578125" style="109" customWidth="1"/>
    <col min="5092" max="5092" width="5.140625" style="109" customWidth="1"/>
    <col min="5093" max="5096" width="3.42578125" style="109" customWidth="1"/>
    <col min="5097" max="5098" width="3" style="109" customWidth="1"/>
    <col min="5099" max="5099" width="2.28515625" style="109" customWidth="1"/>
    <col min="5100" max="5108" width="3.42578125" style="109" customWidth="1"/>
    <col min="5109" max="5109" width="1.7109375" style="109" customWidth="1"/>
    <col min="5110" max="5328" width="9.140625" style="109"/>
    <col min="5329" max="5334" width="3.42578125" style="109" customWidth="1"/>
    <col min="5335" max="5335" width="2" style="109" customWidth="1"/>
    <col min="5336" max="5339" width="3.42578125" style="109" customWidth="1"/>
    <col min="5340" max="5340" width="2" style="109" customWidth="1"/>
    <col min="5341" max="5342" width="3.42578125" style="109" customWidth="1"/>
    <col min="5343" max="5343" width="2" style="109" customWidth="1"/>
    <col min="5344" max="5344" width="3.5703125" style="109" customWidth="1"/>
    <col min="5345" max="5347" width="3.42578125" style="109" customWidth="1"/>
    <col min="5348" max="5348" width="5.140625" style="109" customWidth="1"/>
    <col min="5349" max="5352" width="3.42578125" style="109" customWidth="1"/>
    <col min="5353" max="5354" width="3" style="109" customWidth="1"/>
    <col min="5355" max="5355" width="2.28515625" style="109" customWidth="1"/>
    <col min="5356" max="5364" width="3.42578125" style="109" customWidth="1"/>
    <col min="5365" max="5365" width="1.7109375" style="109" customWidth="1"/>
    <col min="5366" max="5584" width="9.140625" style="109"/>
    <col min="5585" max="5590" width="3.42578125" style="109" customWidth="1"/>
    <col min="5591" max="5591" width="2" style="109" customWidth="1"/>
    <col min="5592" max="5595" width="3.42578125" style="109" customWidth="1"/>
    <col min="5596" max="5596" width="2" style="109" customWidth="1"/>
    <col min="5597" max="5598" width="3.42578125" style="109" customWidth="1"/>
    <col min="5599" max="5599" width="2" style="109" customWidth="1"/>
    <col min="5600" max="5600" width="3.5703125" style="109" customWidth="1"/>
    <col min="5601" max="5603" width="3.42578125" style="109" customWidth="1"/>
    <col min="5604" max="5604" width="5.140625" style="109" customWidth="1"/>
    <col min="5605" max="5608" width="3.42578125" style="109" customWidth="1"/>
    <col min="5609" max="5610" width="3" style="109" customWidth="1"/>
    <col min="5611" max="5611" width="2.28515625" style="109" customWidth="1"/>
    <col min="5612" max="5620" width="3.42578125" style="109" customWidth="1"/>
    <col min="5621" max="5621" width="1.7109375" style="109" customWidth="1"/>
    <col min="5622" max="5840" width="9.140625" style="109"/>
    <col min="5841" max="5846" width="3.42578125" style="109" customWidth="1"/>
    <col min="5847" max="5847" width="2" style="109" customWidth="1"/>
    <col min="5848" max="5851" width="3.42578125" style="109" customWidth="1"/>
    <col min="5852" max="5852" width="2" style="109" customWidth="1"/>
    <col min="5853" max="5854" width="3.42578125" style="109" customWidth="1"/>
    <col min="5855" max="5855" width="2" style="109" customWidth="1"/>
    <col min="5856" max="5856" width="3.5703125" style="109" customWidth="1"/>
    <col min="5857" max="5859" width="3.42578125" style="109" customWidth="1"/>
    <col min="5860" max="5860" width="5.140625" style="109" customWidth="1"/>
    <col min="5861" max="5864" width="3.42578125" style="109" customWidth="1"/>
    <col min="5865" max="5866" width="3" style="109" customWidth="1"/>
    <col min="5867" max="5867" width="2.28515625" style="109" customWidth="1"/>
    <col min="5868" max="5876" width="3.42578125" style="109" customWidth="1"/>
    <col min="5877" max="5877" width="1.7109375" style="109" customWidth="1"/>
    <col min="5878" max="6096" width="9.140625" style="109"/>
    <col min="6097" max="6102" width="3.42578125" style="109" customWidth="1"/>
    <col min="6103" max="6103" width="2" style="109" customWidth="1"/>
    <col min="6104" max="6107" width="3.42578125" style="109" customWidth="1"/>
    <col min="6108" max="6108" width="2" style="109" customWidth="1"/>
    <col min="6109" max="6110" width="3.42578125" style="109" customWidth="1"/>
    <col min="6111" max="6111" width="2" style="109" customWidth="1"/>
    <col min="6112" max="6112" width="3.5703125" style="109" customWidth="1"/>
    <col min="6113" max="6115" width="3.42578125" style="109" customWidth="1"/>
    <col min="6116" max="6116" width="5.140625" style="109" customWidth="1"/>
    <col min="6117" max="6120" width="3.42578125" style="109" customWidth="1"/>
    <col min="6121" max="6122" width="3" style="109" customWidth="1"/>
    <col min="6123" max="6123" width="2.28515625" style="109" customWidth="1"/>
    <col min="6124" max="6132" width="3.42578125" style="109" customWidth="1"/>
    <col min="6133" max="6133" width="1.7109375" style="109" customWidth="1"/>
    <col min="6134" max="6352" width="9.140625" style="109"/>
    <col min="6353" max="6358" width="3.42578125" style="109" customWidth="1"/>
    <col min="6359" max="6359" width="2" style="109" customWidth="1"/>
    <col min="6360" max="6363" width="3.42578125" style="109" customWidth="1"/>
    <col min="6364" max="6364" width="2" style="109" customWidth="1"/>
    <col min="6365" max="6366" width="3.42578125" style="109" customWidth="1"/>
    <col min="6367" max="6367" width="2" style="109" customWidth="1"/>
    <col min="6368" max="6368" width="3.5703125" style="109" customWidth="1"/>
    <col min="6369" max="6371" width="3.42578125" style="109" customWidth="1"/>
    <col min="6372" max="6372" width="5.140625" style="109" customWidth="1"/>
    <col min="6373" max="6376" width="3.42578125" style="109" customWidth="1"/>
    <col min="6377" max="6378" width="3" style="109" customWidth="1"/>
    <col min="6379" max="6379" width="2.28515625" style="109" customWidth="1"/>
    <col min="6380" max="6388" width="3.42578125" style="109" customWidth="1"/>
    <col min="6389" max="6389" width="1.7109375" style="109" customWidth="1"/>
    <col min="6390" max="6608" width="9.140625" style="109"/>
    <col min="6609" max="6614" width="3.42578125" style="109" customWidth="1"/>
    <col min="6615" max="6615" width="2" style="109" customWidth="1"/>
    <col min="6616" max="6619" width="3.42578125" style="109" customWidth="1"/>
    <col min="6620" max="6620" width="2" style="109" customWidth="1"/>
    <col min="6621" max="6622" width="3.42578125" style="109" customWidth="1"/>
    <col min="6623" max="6623" width="2" style="109" customWidth="1"/>
    <col min="6624" max="6624" width="3.5703125" style="109" customWidth="1"/>
    <col min="6625" max="6627" width="3.42578125" style="109" customWidth="1"/>
    <col min="6628" max="6628" width="5.140625" style="109" customWidth="1"/>
    <col min="6629" max="6632" width="3.42578125" style="109" customWidth="1"/>
    <col min="6633" max="6634" width="3" style="109" customWidth="1"/>
    <col min="6635" max="6635" width="2.28515625" style="109" customWidth="1"/>
    <col min="6636" max="6644" width="3.42578125" style="109" customWidth="1"/>
    <col min="6645" max="6645" width="1.7109375" style="109" customWidth="1"/>
    <col min="6646" max="6864" width="9.140625" style="109"/>
    <col min="6865" max="6870" width="3.42578125" style="109" customWidth="1"/>
    <col min="6871" max="6871" width="2" style="109" customWidth="1"/>
    <col min="6872" max="6875" width="3.42578125" style="109" customWidth="1"/>
    <col min="6876" max="6876" width="2" style="109" customWidth="1"/>
    <col min="6877" max="6878" width="3.42578125" style="109" customWidth="1"/>
    <col min="6879" max="6879" width="2" style="109" customWidth="1"/>
    <col min="6880" max="6880" width="3.5703125" style="109" customWidth="1"/>
    <col min="6881" max="6883" width="3.42578125" style="109" customWidth="1"/>
    <col min="6884" max="6884" width="5.140625" style="109" customWidth="1"/>
    <col min="6885" max="6888" width="3.42578125" style="109" customWidth="1"/>
    <col min="6889" max="6890" width="3" style="109" customWidth="1"/>
    <col min="6891" max="6891" width="2.28515625" style="109" customWidth="1"/>
    <col min="6892" max="6900" width="3.42578125" style="109" customWidth="1"/>
    <col min="6901" max="6901" width="1.7109375" style="109" customWidth="1"/>
    <col min="6902" max="7120" width="9.140625" style="109"/>
    <col min="7121" max="7126" width="3.42578125" style="109" customWidth="1"/>
    <col min="7127" max="7127" width="2" style="109" customWidth="1"/>
    <col min="7128" max="7131" width="3.42578125" style="109" customWidth="1"/>
    <col min="7132" max="7132" width="2" style="109" customWidth="1"/>
    <col min="7133" max="7134" width="3.42578125" style="109" customWidth="1"/>
    <col min="7135" max="7135" width="2" style="109" customWidth="1"/>
    <col min="7136" max="7136" width="3.5703125" style="109" customWidth="1"/>
    <col min="7137" max="7139" width="3.42578125" style="109" customWidth="1"/>
    <col min="7140" max="7140" width="5.140625" style="109" customWidth="1"/>
    <col min="7141" max="7144" width="3.42578125" style="109" customWidth="1"/>
    <col min="7145" max="7146" width="3" style="109" customWidth="1"/>
    <col min="7147" max="7147" width="2.28515625" style="109" customWidth="1"/>
    <col min="7148" max="7156" width="3.42578125" style="109" customWidth="1"/>
    <col min="7157" max="7157" width="1.7109375" style="109" customWidth="1"/>
    <col min="7158" max="7376" width="9.140625" style="109"/>
    <col min="7377" max="7382" width="3.42578125" style="109" customWidth="1"/>
    <col min="7383" max="7383" width="2" style="109" customWidth="1"/>
    <col min="7384" max="7387" width="3.42578125" style="109" customWidth="1"/>
    <col min="7388" max="7388" width="2" style="109" customWidth="1"/>
    <col min="7389" max="7390" width="3.42578125" style="109" customWidth="1"/>
    <col min="7391" max="7391" width="2" style="109" customWidth="1"/>
    <col min="7392" max="7392" width="3.5703125" style="109" customWidth="1"/>
    <col min="7393" max="7395" width="3.42578125" style="109" customWidth="1"/>
    <col min="7396" max="7396" width="5.140625" style="109" customWidth="1"/>
    <col min="7397" max="7400" width="3.42578125" style="109" customWidth="1"/>
    <col min="7401" max="7402" width="3" style="109" customWidth="1"/>
    <col min="7403" max="7403" width="2.28515625" style="109" customWidth="1"/>
    <col min="7404" max="7412" width="3.42578125" style="109" customWidth="1"/>
    <col min="7413" max="7413" width="1.7109375" style="109" customWidth="1"/>
    <col min="7414" max="7632" width="9.140625" style="109"/>
    <col min="7633" max="7638" width="3.42578125" style="109" customWidth="1"/>
    <col min="7639" max="7639" width="2" style="109" customWidth="1"/>
    <col min="7640" max="7643" width="3.42578125" style="109" customWidth="1"/>
    <col min="7644" max="7644" width="2" style="109" customWidth="1"/>
    <col min="7645" max="7646" width="3.42578125" style="109" customWidth="1"/>
    <col min="7647" max="7647" width="2" style="109" customWidth="1"/>
    <col min="7648" max="7648" width="3.5703125" style="109" customWidth="1"/>
    <col min="7649" max="7651" width="3.42578125" style="109" customWidth="1"/>
    <col min="7652" max="7652" width="5.140625" style="109" customWidth="1"/>
    <col min="7653" max="7656" width="3.42578125" style="109" customWidth="1"/>
    <col min="7657" max="7658" width="3" style="109" customWidth="1"/>
    <col min="7659" max="7659" width="2.28515625" style="109" customWidth="1"/>
    <col min="7660" max="7668" width="3.42578125" style="109" customWidth="1"/>
    <col min="7669" max="7669" width="1.7109375" style="109" customWidth="1"/>
    <col min="7670" max="7888" width="9.140625" style="109"/>
    <col min="7889" max="7894" width="3.42578125" style="109" customWidth="1"/>
    <col min="7895" max="7895" width="2" style="109" customWidth="1"/>
    <col min="7896" max="7899" width="3.42578125" style="109" customWidth="1"/>
    <col min="7900" max="7900" width="2" style="109" customWidth="1"/>
    <col min="7901" max="7902" width="3.42578125" style="109" customWidth="1"/>
    <col min="7903" max="7903" width="2" style="109" customWidth="1"/>
    <col min="7904" max="7904" width="3.5703125" style="109" customWidth="1"/>
    <col min="7905" max="7907" width="3.42578125" style="109" customWidth="1"/>
    <col min="7908" max="7908" width="5.140625" style="109" customWidth="1"/>
    <col min="7909" max="7912" width="3.42578125" style="109" customWidth="1"/>
    <col min="7913" max="7914" width="3" style="109" customWidth="1"/>
    <col min="7915" max="7915" width="2.28515625" style="109" customWidth="1"/>
    <col min="7916" max="7924" width="3.42578125" style="109" customWidth="1"/>
    <col min="7925" max="7925" width="1.7109375" style="109" customWidth="1"/>
    <col min="7926" max="8144" width="9.140625" style="109"/>
    <col min="8145" max="8150" width="3.42578125" style="109" customWidth="1"/>
    <col min="8151" max="8151" width="2" style="109" customWidth="1"/>
    <col min="8152" max="8155" width="3.42578125" style="109" customWidth="1"/>
    <col min="8156" max="8156" width="2" style="109" customWidth="1"/>
    <col min="8157" max="8158" width="3.42578125" style="109" customWidth="1"/>
    <col min="8159" max="8159" width="2" style="109" customWidth="1"/>
    <col min="8160" max="8160" width="3.5703125" style="109" customWidth="1"/>
    <col min="8161" max="8163" width="3.42578125" style="109" customWidth="1"/>
    <col min="8164" max="8164" width="5.140625" style="109" customWidth="1"/>
    <col min="8165" max="8168" width="3.42578125" style="109" customWidth="1"/>
    <col min="8169" max="8170" width="3" style="109" customWidth="1"/>
    <col min="8171" max="8171" width="2.28515625" style="109" customWidth="1"/>
    <col min="8172" max="8180" width="3.42578125" style="109" customWidth="1"/>
    <col min="8181" max="8181" width="1.7109375" style="109" customWidth="1"/>
    <col min="8182" max="8400" width="9.140625" style="109"/>
    <col min="8401" max="8406" width="3.42578125" style="109" customWidth="1"/>
    <col min="8407" max="8407" width="2" style="109" customWidth="1"/>
    <col min="8408" max="8411" width="3.42578125" style="109" customWidth="1"/>
    <col min="8412" max="8412" width="2" style="109" customWidth="1"/>
    <col min="8413" max="8414" width="3.42578125" style="109" customWidth="1"/>
    <col min="8415" max="8415" width="2" style="109" customWidth="1"/>
    <col min="8416" max="8416" width="3.5703125" style="109" customWidth="1"/>
    <col min="8417" max="8419" width="3.42578125" style="109" customWidth="1"/>
    <col min="8420" max="8420" width="5.140625" style="109" customWidth="1"/>
    <col min="8421" max="8424" width="3.42578125" style="109" customWidth="1"/>
    <col min="8425" max="8426" width="3" style="109" customWidth="1"/>
    <col min="8427" max="8427" width="2.28515625" style="109" customWidth="1"/>
    <col min="8428" max="8436" width="3.42578125" style="109" customWidth="1"/>
    <col min="8437" max="8437" width="1.7109375" style="109" customWidth="1"/>
    <col min="8438" max="8656" width="9.140625" style="109"/>
    <col min="8657" max="8662" width="3.42578125" style="109" customWidth="1"/>
    <col min="8663" max="8663" width="2" style="109" customWidth="1"/>
    <col min="8664" max="8667" width="3.42578125" style="109" customWidth="1"/>
    <col min="8668" max="8668" width="2" style="109" customWidth="1"/>
    <col min="8669" max="8670" width="3.42578125" style="109" customWidth="1"/>
    <col min="8671" max="8671" width="2" style="109" customWidth="1"/>
    <col min="8672" max="8672" width="3.5703125" style="109" customWidth="1"/>
    <col min="8673" max="8675" width="3.42578125" style="109" customWidth="1"/>
    <col min="8676" max="8676" width="5.140625" style="109" customWidth="1"/>
    <col min="8677" max="8680" width="3.42578125" style="109" customWidth="1"/>
    <col min="8681" max="8682" width="3" style="109" customWidth="1"/>
    <col min="8683" max="8683" width="2.28515625" style="109" customWidth="1"/>
    <col min="8684" max="8692" width="3.42578125" style="109" customWidth="1"/>
    <col min="8693" max="8693" width="1.7109375" style="109" customWidth="1"/>
    <col min="8694" max="8912" width="9.140625" style="109"/>
    <col min="8913" max="8918" width="3.42578125" style="109" customWidth="1"/>
    <col min="8919" max="8919" width="2" style="109" customWidth="1"/>
    <col min="8920" max="8923" width="3.42578125" style="109" customWidth="1"/>
    <col min="8924" max="8924" width="2" style="109" customWidth="1"/>
    <col min="8925" max="8926" width="3.42578125" style="109" customWidth="1"/>
    <col min="8927" max="8927" width="2" style="109" customWidth="1"/>
    <col min="8928" max="8928" width="3.5703125" style="109" customWidth="1"/>
    <col min="8929" max="8931" width="3.42578125" style="109" customWidth="1"/>
    <col min="8932" max="8932" width="5.140625" style="109" customWidth="1"/>
    <col min="8933" max="8936" width="3.42578125" style="109" customWidth="1"/>
    <col min="8937" max="8938" width="3" style="109" customWidth="1"/>
    <col min="8939" max="8939" width="2.28515625" style="109" customWidth="1"/>
    <col min="8940" max="8948" width="3.42578125" style="109" customWidth="1"/>
    <col min="8949" max="8949" width="1.7109375" style="109" customWidth="1"/>
    <col min="8950" max="9168" width="9.140625" style="109"/>
    <col min="9169" max="9174" width="3.42578125" style="109" customWidth="1"/>
    <col min="9175" max="9175" width="2" style="109" customWidth="1"/>
    <col min="9176" max="9179" width="3.42578125" style="109" customWidth="1"/>
    <col min="9180" max="9180" width="2" style="109" customWidth="1"/>
    <col min="9181" max="9182" width="3.42578125" style="109" customWidth="1"/>
    <col min="9183" max="9183" width="2" style="109" customWidth="1"/>
    <col min="9184" max="9184" width="3.5703125" style="109" customWidth="1"/>
    <col min="9185" max="9187" width="3.42578125" style="109" customWidth="1"/>
    <col min="9188" max="9188" width="5.140625" style="109" customWidth="1"/>
    <col min="9189" max="9192" width="3.42578125" style="109" customWidth="1"/>
    <col min="9193" max="9194" width="3" style="109" customWidth="1"/>
    <col min="9195" max="9195" width="2.28515625" style="109" customWidth="1"/>
    <col min="9196" max="9204" width="3.42578125" style="109" customWidth="1"/>
    <col min="9205" max="9205" width="1.7109375" style="109" customWidth="1"/>
    <col min="9206" max="9424" width="9.140625" style="109"/>
    <col min="9425" max="9430" width="3.42578125" style="109" customWidth="1"/>
    <col min="9431" max="9431" width="2" style="109" customWidth="1"/>
    <col min="9432" max="9435" width="3.42578125" style="109" customWidth="1"/>
    <col min="9436" max="9436" width="2" style="109" customWidth="1"/>
    <col min="9437" max="9438" width="3.42578125" style="109" customWidth="1"/>
    <col min="9439" max="9439" width="2" style="109" customWidth="1"/>
    <col min="9440" max="9440" width="3.5703125" style="109" customWidth="1"/>
    <col min="9441" max="9443" width="3.42578125" style="109" customWidth="1"/>
    <col min="9444" max="9444" width="5.140625" style="109" customWidth="1"/>
    <col min="9445" max="9448" width="3.42578125" style="109" customWidth="1"/>
    <col min="9449" max="9450" width="3" style="109" customWidth="1"/>
    <col min="9451" max="9451" width="2.28515625" style="109" customWidth="1"/>
    <col min="9452" max="9460" width="3.42578125" style="109" customWidth="1"/>
    <col min="9461" max="9461" width="1.7109375" style="109" customWidth="1"/>
    <col min="9462" max="9680" width="9.140625" style="109"/>
    <col min="9681" max="9686" width="3.42578125" style="109" customWidth="1"/>
    <col min="9687" max="9687" width="2" style="109" customWidth="1"/>
    <col min="9688" max="9691" width="3.42578125" style="109" customWidth="1"/>
    <col min="9692" max="9692" width="2" style="109" customWidth="1"/>
    <col min="9693" max="9694" width="3.42578125" style="109" customWidth="1"/>
    <col min="9695" max="9695" width="2" style="109" customWidth="1"/>
    <col min="9696" max="9696" width="3.5703125" style="109" customWidth="1"/>
    <col min="9697" max="9699" width="3.42578125" style="109" customWidth="1"/>
    <col min="9700" max="9700" width="5.140625" style="109" customWidth="1"/>
    <col min="9701" max="9704" width="3.42578125" style="109" customWidth="1"/>
    <col min="9705" max="9706" width="3" style="109" customWidth="1"/>
    <col min="9707" max="9707" width="2.28515625" style="109" customWidth="1"/>
    <col min="9708" max="9716" width="3.42578125" style="109" customWidth="1"/>
    <col min="9717" max="9717" width="1.7109375" style="109" customWidth="1"/>
    <col min="9718" max="9936" width="9.140625" style="109"/>
    <col min="9937" max="9942" width="3.42578125" style="109" customWidth="1"/>
    <col min="9943" max="9943" width="2" style="109" customWidth="1"/>
    <col min="9944" max="9947" width="3.42578125" style="109" customWidth="1"/>
    <col min="9948" max="9948" width="2" style="109" customWidth="1"/>
    <col min="9949" max="9950" width="3.42578125" style="109" customWidth="1"/>
    <col min="9951" max="9951" width="2" style="109" customWidth="1"/>
    <col min="9952" max="9952" width="3.5703125" style="109" customWidth="1"/>
    <col min="9953" max="9955" width="3.42578125" style="109" customWidth="1"/>
    <col min="9956" max="9956" width="5.140625" style="109" customWidth="1"/>
    <col min="9957" max="9960" width="3.42578125" style="109" customWidth="1"/>
    <col min="9961" max="9962" width="3" style="109" customWidth="1"/>
    <col min="9963" max="9963" width="2.28515625" style="109" customWidth="1"/>
    <col min="9964" max="9972" width="3.42578125" style="109" customWidth="1"/>
    <col min="9973" max="9973" width="1.7109375" style="109" customWidth="1"/>
    <col min="9974" max="10192" width="9.140625" style="109"/>
    <col min="10193" max="10198" width="3.42578125" style="109" customWidth="1"/>
    <col min="10199" max="10199" width="2" style="109" customWidth="1"/>
    <col min="10200" max="10203" width="3.42578125" style="109" customWidth="1"/>
    <col min="10204" max="10204" width="2" style="109" customWidth="1"/>
    <col min="10205" max="10206" width="3.42578125" style="109" customWidth="1"/>
    <col min="10207" max="10207" width="2" style="109" customWidth="1"/>
    <col min="10208" max="10208" width="3.5703125" style="109" customWidth="1"/>
    <col min="10209" max="10211" width="3.42578125" style="109" customWidth="1"/>
    <col min="10212" max="10212" width="5.140625" style="109" customWidth="1"/>
    <col min="10213" max="10216" width="3.42578125" style="109" customWidth="1"/>
    <col min="10217" max="10218" width="3" style="109" customWidth="1"/>
    <col min="10219" max="10219" width="2.28515625" style="109" customWidth="1"/>
    <col min="10220" max="10228" width="3.42578125" style="109" customWidth="1"/>
    <col min="10229" max="10229" width="1.7109375" style="109" customWidth="1"/>
    <col min="10230" max="10448" width="9.140625" style="109"/>
    <col min="10449" max="10454" width="3.42578125" style="109" customWidth="1"/>
    <col min="10455" max="10455" width="2" style="109" customWidth="1"/>
    <col min="10456" max="10459" width="3.42578125" style="109" customWidth="1"/>
    <col min="10460" max="10460" width="2" style="109" customWidth="1"/>
    <col min="10461" max="10462" width="3.42578125" style="109" customWidth="1"/>
    <col min="10463" max="10463" width="2" style="109" customWidth="1"/>
    <col min="10464" max="10464" width="3.5703125" style="109" customWidth="1"/>
    <col min="10465" max="10467" width="3.42578125" style="109" customWidth="1"/>
    <col min="10468" max="10468" width="5.140625" style="109" customWidth="1"/>
    <col min="10469" max="10472" width="3.42578125" style="109" customWidth="1"/>
    <col min="10473" max="10474" width="3" style="109" customWidth="1"/>
    <col min="10475" max="10475" width="2.28515625" style="109" customWidth="1"/>
    <col min="10476" max="10484" width="3.42578125" style="109" customWidth="1"/>
    <col min="10485" max="10485" width="1.7109375" style="109" customWidth="1"/>
    <col min="10486" max="10704" width="9.140625" style="109"/>
    <col min="10705" max="10710" width="3.42578125" style="109" customWidth="1"/>
    <col min="10711" max="10711" width="2" style="109" customWidth="1"/>
    <col min="10712" max="10715" width="3.42578125" style="109" customWidth="1"/>
    <col min="10716" max="10716" width="2" style="109" customWidth="1"/>
    <col min="10717" max="10718" width="3.42578125" style="109" customWidth="1"/>
    <col min="10719" max="10719" width="2" style="109" customWidth="1"/>
    <col min="10720" max="10720" width="3.5703125" style="109" customWidth="1"/>
    <col min="10721" max="10723" width="3.42578125" style="109" customWidth="1"/>
    <col min="10724" max="10724" width="5.140625" style="109" customWidth="1"/>
    <col min="10725" max="10728" width="3.42578125" style="109" customWidth="1"/>
    <col min="10729" max="10730" width="3" style="109" customWidth="1"/>
    <col min="10731" max="10731" width="2.28515625" style="109" customWidth="1"/>
    <col min="10732" max="10740" width="3.42578125" style="109" customWidth="1"/>
    <col min="10741" max="10741" width="1.7109375" style="109" customWidth="1"/>
    <col min="10742" max="10960" width="9.140625" style="109"/>
    <col min="10961" max="10966" width="3.42578125" style="109" customWidth="1"/>
    <col min="10967" max="10967" width="2" style="109" customWidth="1"/>
    <col min="10968" max="10971" width="3.42578125" style="109" customWidth="1"/>
    <col min="10972" max="10972" width="2" style="109" customWidth="1"/>
    <col min="10973" max="10974" width="3.42578125" style="109" customWidth="1"/>
    <col min="10975" max="10975" width="2" style="109" customWidth="1"/>
    <col min="10976" max="10976" width="3.5703125" style="109" customWidth="1"/>
    <col min="10977" max="10979" width="3.42578125" style="109" customWidth="1"/>
    <col min="10980" max="10980" width="5.140625" style="109" customWidth="1"/>
    <col min="10981" max="10984" width="3.42578125" style="109" customWidth="1"/>
    <col min="10985" max="10986" width="3" style="109" customWidth="1"/>
    <col min="10987" max="10987" width="2.28515625" style="109" customWidth="1"/>
    <col min="10988" max="10996" width="3.42578125" style="109" customWidth="1"/>
    <col min="10997" max="10997" width="1.7109375" style="109" customWidth="1"/>
    <col min="10998" max="11216" width="9.140625" style="109"/>
    <col min="11217" max="11222" width="3.42578125" style="109" customWidth="1"/>
    <col min="11223" max="11223" width="2" style="109" customWidth="1"/>
    <col min="11224" max="11227" width="3.42578125" style="109" customWidth="1"/>
    <col min="11228" max="11228" width="2" style="109" customWidth="1"/>
    <col min="11229" max="11230" width="3.42578125" style="109" customWidth="1"/>
    <col min="11231" max="11231" width="2" style="109" customWidth="1"/>
    <col min="11232" max="11232" width="3.5703125" style="109" customWidth="1"/>
    <col min="11233" max="11235" width="3.42578125" style="109" customWidth="1"/>
    <col min="11236" max="11236" width="5.140625" style="109" customWidth="1"/>
    <col min="11237" max="11240" width="3.42578125" style="109" customWidth="1"/>
    <col min="11241" max="11242" width="3" style="109" customWidth="1"/>
    <col min="11243" max="11243" width="2.28515625" style="109" customWidth="1"/>
    <col min="11244" max="11252" width="3.42578125" style="109" customWidth="1"/>
    <col min="11253" max="11253" width="1.7109375" style="109" customWidth="1"/>
    <col min="11254" max="11472" width="9.140625" style="109"/>
    <col min="11473" max="11478" width="3.42578125" style="109" customWidth="1"/>
    <col min="11479" max="11479" width="2" style="109" customWidth="1"/>
    <col min="11480" max="11483" width="3.42578125" style="109" customWidth="1"/>
    <col min="11484" max="11484" width="2" style="109" customWidth="1"/>
    <col min="11485" max="11486" width="3.42578125" style="109" customWidth="1"/>
    <col min="11487" max="11487" width="2" style="109" customWidth="1"/>
    <col min="11488" max="11488" width="3.5703125" style="109" customWidth="1"/>
    <col min="11489" max="11491" width="3.42578125" style="109" customWidth="1"/>
    <col min="11492" max="11492" width="5.140625" style="109" customWidth="1"/>
    <col min="11493" max="11496" width="3.42578125" style="109" customWidth="1"/>
    <col min="11497" max="11498" width="3" style="109" customWidth="1"/>
    <col min="11499" max="11499" width="2.28515625" style="109" customWidth="1"/>
    <col min="11500" max="11508" width="3.42578125" style="109" customWidth="1"/>
    <col min="11509" max="11509" width="1.7109375" style="109" customWidth="1"/>
    <col min="11510" max="11728" width="9.140625" style="109"/>
    <col min="11729" max="11734" width="3.42578125" style="109" customWidth="1"/>
    <col min="11735" max="11735" width="2" style="109" customWidth="1"/>
    <col min="11736" max="11739" width="3.42578125" style="109" customWidth="1"/>
    <col min="11740" max="11740" width="2" style="109" customWidth="1"/>
    <col min="11741" max="11742" width="3.42578125" style="109" customWidth="1"/>
    <col min="11743" max="11743" width="2" style="109" customWidth="1"/>
    <col min="11744" max="11744" width="3.5703125" style="109" customWidth="1"/>
    <col min="11745" max="11747" width="3.42578125" style="109" customWidth="1"/>
    <col min="11748" max="11748" width="5.140625" style="109" customWidth="1"/>
    <col min="11749" max="11752" width="3.42578125" style="109" customWidth="1"/>
    <col min="11753" max="11754" width="3" style="109" customWidth="1"/>
    <col min="11755" max="11755" width="2.28515625" style="109" customWidth="1"/>
    <col min="11756" max="11764" width="3.42578125" style="109" customWidth="1"/>
    <col min="11765" max="11765" width="1.7109375" style="109" customWidth="1"/>
    <col min="11766" max="11984" width="9.140625" style="109"/>
    <col min="11985" max="11990" width="3.42578125" style="109" customWidth="1"/>
    <col min="11991" max="11991" width="2" style="109" customWidth="1"/>
    <col min="11992" max="11995" width="3.42578125" style="109" customWidth="1"/>
    <col min="11996" max="11996" width="2" style="109" customWidth="1"/>
    <col min="11997" max="11998" width="3.42578125" style="109" customWidth="1"/>
    <col min="11999" max="11999" width="2" style="109" customWidth="1"/>
    <col min="12000" max="12000" width="3.5703125" style="109" customWidth="1"/>
    <col min="12001" max="12003" width="3.42578125" style="109" customWidth="1"/>
    <col min="12004" max="12004" width="5.140625" style="109" customWidth="1"/>
    <col min="12005" max="12008" width="3.42578125" style="109" customWidth="1"/>
    <col min="12009" max="12010" width="3" style="109" customWidth="1"/>
    <col min="12011" max="12011" width="2.28515625" style="109" customWidth="1"/>
    <col min="12012" max="12020" width="3.42578125" style="109" customWidth="1"/>
    <col min="12021" max="12021" width="1.7109375" style="109" customWidth="1"/>
    <col min="12022" max="12240" width="9.140625" style="109"/>
    <col min="12241" max="12246" width="3.42578125" style="109" customWidth="1"/>
    <col min="12247" max="12247" width="2" style="109" customWidth="1"/>
    <col min="12248" max="12251" width="3.42578125" style="109" customWidth="1"/>
    <col min="12252" max="12252" width="2" style="109" customWidth="1"/>
    <col min="12253" max="12254" width="3.42578125" style="109" customWidth="1"/>
    <col min="12255" max="12255" width="2" style="109" customWidth="1"/>
    <col min="12256" max="12256" width="3.5703125" style="109" customWidth="1"/>
    <col min="12257" max="12259" width="3.42578125" style="109" customWidth="1"/>
    <col min="12260" max="12260" width="5.140625" style="109" customWidth="1"/>
    <col min="12261" max="12264" width="3.42578125" style="109" customWidth="1"/>
    <col min="12265" max="12266" width="3" style="109" customWidth="1"/>
    <col min="12267" max="12267" width="2.28515625" style="109" customWidth="1"/>
    <col min="12268" max="12276" width="3.42578125" style="109" customWidth="1"/>
    <col min="12277" max="12277" width="1.7109375" style="109" customWidth="1"/>
    <col min="12278" max="12496" width="9.140625" style="109"/>
    <col min="12497" max="12502" width="3.42578125" style="109" customWidth="1"/>
    <col min="12503" max="12503" width="2" style="109" customWidth="1"/>
    <col min="12504" max="12507" width="3.42578125" style="109" customWidth="1"/>
    <col min="12508" max="12508" width="2" style="109" customWidth="1"/>
    <col min="12509" max="12510" width="3.42578125" style="109" customWidth="1"/>
    <col min="12511" max="12511" width="2" style="109" customWidth="1"/>
    <col min="12512" max="12512" width="3.5703125" style="109" customWidth="1"/>
    <col min="12513" max="12515" width="3.42578125" style="109" customWidth="1"/>
    <col min="12516" max="12516" width="5.140625" style="109" customWidth="1"/>
    <col min="12517" max="12520" width="3.42578125" style="109" customWidth="1"/>
    <col min="12521" max="12522" width="3" style="109" customWidth="1"/>
    <col min="12523" max="12523" width="2.28515625" style="109" customWidth="1"/>
    <col min="12524" max="12532" width="3.42578125" style="109" customWidth="1"/>
    <col min="12533" max="12533" width="1.7109375" style="109" customWidth="1"/>
    <col min="12534" max="12752" width="9.140625" style="109"/>
    <col min="12753" max="12758" width="3.42578125" style="109" customWidth="1"/>
    <col min="12759" max="12759" width="2" style="109" customWidth="1"/>
    <col min="12760" max="12763" width="3.42578125" style="109" customWidth="1"/>
    <col min="12764" max="12764" width="2" style="109" customWidth="1"/>
    <col min="12765" max="12766" width="3.42578125" style="109" customWidth="1"/>
    <col min="12767" max="12767" width="2" style="109" customWidth="1"/>
    <col min="12768" max="12768" width="3.5703125" style="109" customWidth="1"/>
    <col min="12769" max="12771" width="3.42578125" style="109" customWidth="1"/>
    <col min="12772" max="12772" width="5.140625" style="109" customWidth="1"/>
    <col min="12773" max="12776" width="3.42578125" style="109" customWidth="1"/>
    <col min="12777" max="12778" width="3" style="109" customWidth="1"/>
    <col min="12779" max="12779" width="2.28515625" style="109" customWidth="1"/>
    <col min="12780" max="12788" width="3.42578125" style="109" customWidth="1"/>
    <col min="12789" max="12789" width="1.7109375" style="109" customWidth="1"/>
    <col min="12790" max="13008" width="9.140625" style="109"/>
    <col min="13009" max="13014" width="3.42578125" style="109" customWidth="1"/>
    <col min="13015" max="13015" width="2" style="109" customWidth="1"/>
    <col min="13016" max="13019" width="3.42578125" style="109" customWidth="1"/>
    <col min="13020" max="13020" width="2" style="109" customWidth="1"/>
    <col min="13021" max="13022" width="3.42578125" style="109" customWidth="1"/>
    <col min="13023" max="13023" width="2" style="109" customWidth="1"/>
    <col min="13024" max="13024" width="3.5703125" style="109" customWidth="1"/>
    <col min="13025" max="13027" width="3.42578125" style="109" customWidth="1"/>
    <col min="13028" max="13028" width="5.140625" style="109" customWidth="1"/>
    <col min="13029" max="13032" width="3.42578125" style="109" customWidth="1"/>
    <col min="13033" max="13034" width="3" style="109" customWidth="1"/>
    <col min="13035" max="13035" width="2.28515625" style="109" customWidth="1"/>
    <col min="13036" max="13044" width="3.42578125" style="109" customWidth="1"/>
    <col min="13045" max="13045" width="1.7109375" style="109" customWidth="1"/>
    <col min="13046" max="13264" width="9.140625" style="109"/>
    <col min="13265" max="13270" width="3.42578125" style="109" customWidth="1"/>
    <col min="13271" max="13271" width="2" style="109" customWidth="1"/>
    <col min="13272" max="13275" width="3.42578125" style="109" customWidth="1"/>
    <col min="13276" max="13276" width="2" style="109" customWidth="1"/>
    <col min="13277" max="13278" width="3.42578125" style="109" customWidth="1"/>
    <col min="13279" max="13279" width="2" style="109" customWidth="1"/>
    <col min="13280" max="13280" width="3.5703125" style="109" customWidth="1"/>
    <col min="13281" max="13283" width="3.42578125" style="109" customWidth="1"/>
    <col min="13284" max="13284" width="5.140625" style="109" customWidth="1"/>
    <col min="13285" max="13288" width="3.42578125" style="109" customWidth="1"/>
    <col min="13289" max="13290" width="3" style="109" customWidth="1"/>
    <col min="13291" max="13291" width="2.28515625" style="109" customWidth="1"/>
    <col min="13292" max="13300" width="3.42578125" style="109" customWidth="1"/>
    <col min="13301" max="13301" width="1.7109375" style="109" customWidth="1"/>
    <col min="13302" max="13520" width="9.140625" style="109"/>
    <col min="13521" max="13526" width="3.42578125" style="109" customWidth="1"/>
    <col min="13527" max="13527" width="2" style="109" customWidth="1"/>
    <col min="13528" max="13531" width="3.42578125" style="109" customWidth="1"/>
    <col min="13532" max="13532" width="2" style="109" customWidth="1"/>
    <col min="13533" max="13534" width="3.42578125" style="109" customWidth="1"/>
    <col min="13535" max="13535" width="2" style="109" customWidth="1"/>
    <col min="13536" max="13536" width="3.5703125" style="109" customWidth="1"/>
    <col min="13537" max="13539" width="3.42578125" style="109" customWidth="1"/>
    <col min="13540" max="13540" width="5.140625" style="109" customWidth="1"/>
    <col min="13541" max="13544" width="3.42578125" style="109" customWidth="1"/>
    <col min="13545" max="13546" width="3" style="109" customWidth="1"/>
    <col min="13547" max="13547" width="2.28515625" style="109" customWidth="1"/>
    <col min="13548" max="13556" width="3.42578125" style="109" customWidth="1"/>
    <col min="13557" max="13557" width="1.7109375" style="109" customWidth="1"/>
    <col min="13558" max="13776" width="9.140625" style="109"/>
    <col min="13777" max="13782" width="3.42578125" style="109" customWidth="1"/>
    <col min="13783" max="13783" width="2" style="109" customWidth="1"/>
    <col min="13784" max="13787" width="3.42578125" style="109" customWidth="1"/>
    <col min="13788" max="13788" width="2" style="109" customWidth="1"/>
    <col min="13789" max="13790" width="3.42578125" style="109" customWidth="1"/>
    <col min="13791" max="13791" width="2" style="109" customWidth="1"/>
    <col min="13792" max="13792" width="3.5703125" style="109" customWidth="1"/>
    <col min="13793" max="13795" width="3.42578125" style="109" customWidth="1"/>
    <col min="13796" max="13796" width="5.140625" style="109" customWidth="1"/>
    <col min="13797" max="13800" width="3.42578125" style="109" customWidth="1"/>
    <col min="13801" max="13802" width="3" style="109" customWidth="1"/>
    <col min="13803" max="13803" width="2.28515625" style="109" customWidth="1"/>
    <col min="13804" max="13812" width="3.42578125" style="109" customWidth="1"/>
    <col min="13813" max="13813" width="1.7109375" style="109" customWidth="1"/>
    <col min="13814" max="14032" width="9.140625" style="109"/>
    <col min="14033" max="14038" width="3.42578125" style="109" customWidth="1"/>
    <col min="14039" max="14039" width="2" style="109" customWidth="1"/>
    <col min="14040" max="14043" width="3.42578125" style="109" customWidth="1"/>
    <col min="14044" max="14044" width="2" style="109" customWidth="1"/>
    <col min="14045" max="14046" width="3.42578125" style="109" customWidth="1"/>
    <col min="14047" max="14047" width="2" style="109" customWidth="1"/>
    <col min="14048" max="14048" width="3.5703125" style="109" customWidth="1"/>
    <col min="14049" max="14051" width="3.42578125" style="109" customWidth="1"/>
    <col min="14052" max="14052" width="5.140625" style="109" customWidth="1"/>
    <col min="14053" max="14056" width="3.42578125" style="109" customWidth="1"/>
    <col min="14057" max="14058" width="3" style="109" customWidth="1"/>
    <col min="14059" max="14059" width="2.28515625" style="109" customWidth="1"/>
    <col min="14060" max="14068" width="3.42578125" style="109" customWidth="1"/>
    <col min="14069" max="14069" width="1.7109375" style="109" customWidth="1"/>
    <col min="14070" max="14288" width="9.140625" style="109"/>
    <col min="14289" max="14294" width="3.42578125" style="109" customWidth="1"/>
    <col min="14295" max="14295" width="2" style="109" customWidth="1"/>
    <col min="14296" max="14299" width="3.42578125" style="109" customWidth="1"/>
    <col min="14300" max="14300" width="2" style="109" customWidth="1"/>
    <col min="14301" max="14302" width="3.42578125" style="109" customWidth="1"/>
    <col min="14303" max="14303" width="2" style="109" customWidth="1"/>
    <col min="14304" max="14304" width="3.5703125" style="109" customWidth="1"/>
    <col min="14305" max="14307" width="3.42578125" style="109" customWidth="1"/>
    <col min="14308" max="14308" width="5.140625" style="109" customWidth="1"/>
    <col min="14309" max="14312" width="3.42578125" style="109" customWidth="1"/>
    <col min="14313" max="14314" width="3" style="109" customWidth="1"/>
    <col min="14315" max="14315" width="2.28515625" style="109" customWidth="1"/>
    <col min="14316" max="14324" width="3.42578125" style="109" customWidth="1"/>
    <col min="14325" max="14325" width="1.7109375" style="109" customWidth="1"/>
    <col min="14326" max="14544" width="9.140625" style="109"/>
    <col min="14545" max="14550" width="3.42578125" style="109" customWidth="1"/>
    <col min="14551" max="14551" width="2" style="109" customWidth="1"/>
    <col min="14552" max="14555" width="3.42578125" style="109" customWidth="1"/>
    <col min="14556" max="14556" width="2" style="109" customWidth="1"/>
    <col min="14557" max="14558" width="3.42578125" style="109" customWidth="1"/>
    <col min="14559" max="14559" width="2" style="109" customWidth="1"/>
    <col min="14560" max="14560" width="3.5703125" style="109" customWidth="1"/>
    <col min="14561" max="14563" width="3.42578125" style="109" customWidth="1"/>
    <col min="14564" max="14564" width="5.140625" style="109" customWidth="1"/>
    <col min="14565" max="14568" width="3.42578125" style="109" customWidth="1"/>
    <col min="14569" max="14570" width="3" style="109" customWidth="1"/>
    <col min="14571" max="14571" width="2.28515625" style="109" customWidth="1"/>
    <col min="14572" max="14580" width="3.42578125" style="109" customWidth="1"/>
    <col min="14581" max="14581" width="1.7109375" style="109" customWidth="1"/>
    <col min="14582" max="14800" width="9.140625" style="109"/>
    <col min="14801" max="14806" width="3.42578125" style="109" customWidth="1"/>
    <col min="14807" max="14807" width="2" style="109" customWidth="1"/>
    <col min="14808" max="14811" width="3.42578125" style="109" customWidth="1"/>
    <col min="14812" max="14812" width="2" style="109" customWidth="1"/>
    <col min="14813" max="14814" width="3.42578125" style="109" customWidth="1"/>
    <col min="14815" max="14815" width="2" style="109" customWidth="1"/>
    <col min="14816" max="14816" width="3.5703125" style="109" customWidth="1"/>
    <col min="14817" max="14819" width="3.42578125" style="109" customWidth="1"/>
    <col min="14820" max="14820" width="5.140625" style="109" customWidth="1"/>
    <col min="14821" max="14824" width="3.42578125" style="109" customWidth="1"/>
    <col min="14825" max="14826" width="3" style="109" customWidth="1"/>
    <col min="14827" max="14827" width="2.28515625" style="109" customWidth="1"/>
    <col min="14828" max="14836" width="3.42578125" style="109" customWidth="1"/>
    <col min="14837" max="14837" width="1.7109375" style="109" customWidth="1"/>
    <col min="14838" max="15056" width="9.140625" style="109"/>
    <col min="15057" max="15062" width="3.42578125" style="109" customWidth="1"/>
    <col min="15063" max="15063" width="2" style="109" customWidth="1"/>
    <col min="15064" max="15067" width="3.42578125" style="109" customWidth="1"/>
    <col min="15068" max="15068" width="2" style="109" customWidth="1"/>
    <col min="15069" max="15070" width="3.42578125" style="109" customWidth="1"/>
    <col min="15071" max="15071" width="2" style="109" customWidth="1"/>
    <col min="15072" max="15072" width="3.5703125" style="109" customWidth="1"/>
    <col min="15073" max="15075" width="3.42578125" style="109" customWidth="1"/>
    <col min="15076" max="15076" width="5.140625" style="109" customWidth="1"/>
    <col min="15077" max="15080" width="3.42578125" style="109" customWidth="1"/>
    <col min="15081" max="15082" width="3" style="109" customWidth="1"/>
    <col min="15083" max="15083" width="2.28515625" style="109" customWidth="1"/>
    <col min="15084" max="15092" width="3.42578125" style="109" customWidth="1"/>
    <col min="15093" max="15093" width="1.7109375" style="109" customWidth="1"/>
    <col min="15094" max="15312" width="9.140625" style="109"/>
    <col min="15313" max="15318" width="3.42578125" style="109" customWidth="1"/>
    <col min="15319" max="15319" width="2" style="109" customWidth="1"/>
    <col min="15320" max="15323" width="3.42578125" style="109" customWidth="1"/>
    <col min="15324" max="15324" width="2" style="109" customWidth="1"/>
    <col min="15325" max="15326" width="3.42578125" style="109" customWidth="1"/>
    <col min="15327" max="15327" width="2" style="109" customWidth="1"/>
    <col min="15328" max="15328" width="3.5703125" style="109" customWidth="1"/>
    <col min="15329" max="15331" width="3.42578125" style="109" customWidth="1"/>
    <col min="15332" max="15332" width="5.140625" style="109" customWidth="1"/>
    <col min="15333" max="15336" width="3.42578125" style="109" customWidth="1"/>
    <col min="15337" max="15338" width="3" style="109" customWidth="1"/>
    <col min="15339" max="15339" width="2.28515625" style="109" customWidth="1"/>
    <col min="15340" max="15348" width="3.42578125" style="109" customWidth="1"/>
    <col min="15349" max="15349" width="1.7109375" style="109" customWidth="1"/>
    <col min="15350" max="15568" width="9.140625" style="109"/>
    <col min="15569" max="15574" width="3.42578125" style="109" customWidth="1"/>
    <col min="15575" max="15575" width="2" style="109" customWidth="1"/>
    <col min="15576" max="15579" width="3.42578125" style="109" customWidth="1"/>
    <col min="15580" max="15580" width="2" style="109" customWidth="1"/>
    <col min="15581" max="15582" width="3.42578125" style="109" customWidth="1"/>
    <col min="15583" max="15583" width="2" style="109" customWidth="1"/>
    <col min="15584" max="15584" width="3.5703125" style="109" customWidth="1"/>
    <col min="15585" max="15587" width="3.42578125" style="109" customWidth="1"/>
    <col min="15588" max="15588" width="5.140625" style="109" customWidth="1"/>
    <col min="15589" max="15592" width="3.42578125" style="109" customWidth="1"/>
    <col min="15593" max="15594" width="3" style="109" customWidth="1"/>
    <col min="15595" max="15595" width="2.28515625" style="109" customWidth="1"/>
    <col min="15596" max="15604" width="3.42578125" style="109" customWidth="1"/>
    <col min="15605" max="15605" width="1.7109375" style="109" customWidth="1"/>
    <col min="15606" max="15824" width="9.140625" style="109"/>
    <col min="15825" max="15830" width="3.42578125" style="109" customWidth="1"/>
    <col min="15831" max="15831" width="2" style="109" customWidth="1"/>
    <col min="15832" max="15835" width="3.42578125" style="109" customWidth="1"/>
    <col min="15836" max="15836" width="2" style="109" customWidth="1"/>
    <col min="15837" max="15838" width="3.42578125" style="109" customWidth="1"/>
    <col min="15839" max="15839" width="2" style="109" customWidth="1"/>
    <col min="15840" max="15840" width="3.5703125" style="109" customWidth="1"/>
    <col min="15841" max="15843" width="3.42578125" style="109" customWidth="1"/>
    <col min="15844" max="15844" width="5.140625" style="109" customWidth="1"/>
    <col min="15845" max="15848" width="3.42578125" style="109" customWidth="1"/>
    <col min="15849" max="15850" width="3" style="109" customWidth="1"/>
    <col min="15851" max="15851" width="2.28515625" style="109" customWidth="1"/>
    <col min="15852" max="15860" width="3.42578125" style="109" customWidth="1"/>
    <col min="15861" max="15861" width="1.7109375" style="109" customWidth="1"/>
    <col min="15862" max="16080" width="9.140625" style="109"/>
    <col min="16081" max="16086" width="3.42578125" style="109" customWidth="1"/>
    <col min="16087" max="16087" width="2" style="109" customWidth="1"/>
    <col min="16088" max="16091" width="3.42578125" style="109" customWidth="1"/>
    <col min="16092" max="16092" width="2" style="109" customWidth="1"/>
    <col min="16093" max="16094" width="3.42578125" style="109" customWidth="1"/>
    <col min="16095" max="16095" width="2" style="109" customWidth="1"/>
    <col min="16096" max="16096" width="3.5703125" style="109" customWidth="1"/>
    <col min="16097" max="16099" width="3.42578125" style="109" customWidth="1"/>
    <col min="16100" max="16100" width="5.140625" style="109" customWidth="1"/>
    <col min="16101" max="16104" width="3.42578125" style="109" customWidth="1"/>
    <col min="16105" max="16106" width="3" style="109" customWidth="1"/>
    <col min="16107" max="16107" width="2.28515625" style="109" customWidth="1"/>
    <col min="16108" max="16116" width="3.42578125" style="109" customWidth="1"/>
    <col min="16117" max="16117" width="1.7109375" style="109" customWidth="1"/>
    <col min="16118" max="16384" width="9.140625" style="109"/>
  </cols>
  <sheetData>
    <row r="1" spans="1:22" x14ac:dyDescent="0.2">
      <c r="E1" s="109" t="s">
        <v>353</v>
      </c>
    </row>
    <row r="2" spans="1:22" ht="37.5" customHeight="1" x14ac:dyDescent="0.2">
      <c r="B2" s="215" t="s">
        <v>337</v>
      </c>
      <c r="C2" s="215"/>
      <c r="F2" s="168" t="s">
        <v>0</v>
      </c>
    </row>
    <row r="3" spans="1:22" ht="30.75" customHeight="1" x14ac:dyDescent="0.2"/>
    <row r="4" spans="1:22" s="111" customFormat="1" ht="15" customHeight="1" x14ac:dyDescent="0.25">
      <c r="A4" s="164" t="s">
        <v>169</v>
      </c>
      <c r="B4" s="165" t="s">
        <v>170</v>
      </c>
      <c r="C4" s="157" t="s">
        <v>45</v>
      </c>
      <c r="D4" s="157" t="s">
        <v>341</v>
      </c>
      <c r="E4" s="157" t="s">
        <v>31</v>
      </c>
      <c r="F4" s="163" t="s">
        <v>171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</row>
    <row r="5" spans="1:22" ht="12.75" customHeight="1" x14ac:dyDescent="0.2">
      <c r="A5" s="158" t="s">
        <v>305</v>
      </c>
      <c r="B5" s="153" t="s">
        <v>306</v>
      </c>
      <c r="C5" s="153" t="s">
        <v>307</v>
      </c>
      <c r="D5" s="153" t="s">
        <v>307</v>
      </c>
      <c r="E5" s="153" t="s">
        <v>307</v>
      </c>
      <c r="F5" s="153" t="s">
        <v>307</v>
      </c>
    </row>
    <row r="6" spans="1:22" x14ac:dyDescent="0.2">
      <c r="A6" s="159" t="s">
        <v>308</v>
      </c>
      <c r="B6" s="155" t="s">
        <v>309</v>
      </c>
      <c r="C6" s="154" t="s">
        <v>310</v>
      </c>
      <c r="D6" s="154" t="s">
        <v>338</v>
      </c>
      <c r="E6" s="154" t="s">
        <v>339</v>
      </c>
      <c r="F6" s="154" t="s">
        <v>340</v>
      </c>
    </row>
    <row r="7" spans="1:22" ht="12.75" customHeight="1" x14ac:dyDescent="0.2">
      <c r="A7" s="160" t="s">
        <v>172</v>
      </c>
      <c r="B7" s="161" t="s">
        <v>311</v>
      </c>
      <c r="C7" s="166">
        <f>D7+E7+F7</f>
        <v>326236</v>
      </c>
      <c r="D7" s="166" t="s">
        <v>342</v>
      </c>
      <c r="E7" s="166">
        <v>2598</v>
      </c>
      <c r="F7" s="166">
        <v>3722</v>
      </c>
    </row>
    <row r="8" spans="1:22" s="112" customFormat="1" ht="12.75" customHeight="1" x14ac:dyDescent="0.2">
      <c r="A8" s="160" t="s">
        <v>173</v>
      </c>
      <c r="B8" s="161" t="s">
        <v>312</v>
      </c>
      <c r="C8" s="166">
        <f>SUM(D8:F8)</f>
        <v>297185</v>
      </c>
      <c r="D8" s="166">
        <v>139637</v>
      </c>
      <c r="E8" s="166">
        <v>81412</v>
      </c>
      <c r="F8" s="166">
        <v>76136</v>
      </c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</row>
    <row r="9" spans="1:22" ht="15" customHeight="1" x14ac:dyDescent="0.2">
      <c r="A9" s="162" t="s">
        <v>181</v>
      </c>
      <c r="B9" s="163" t="s">
        <v>313</v>
      </c>
      <c r="C9" s="167">
        <f>C7-C8</f>
        <v>29051</v>
      </c>
      <c r="D9" s="167">
        <f t="shared" ref="D9:F9" si="0">D7-D8</f>
        <v>180279</v>
      </c>
      <c r="E9" s="167">
        <f t="shared" si="0"/>
        <v>-78814</v>
      </c>
      <c r="F9" s="167">
        <f t="shared" si="0"/>
        <v>-72414</v>
      </c>
    </row>
    <row r="10" spans="1:22" ht="12.75" customHeight="1" x14ac:dyDescent="0.2">
      <c r="A10" s="160" t="s">
        <v>174</v>
      </c>
      <c r="B10" s="161" t="s">
        <v>314</v>
      </c>
      <c r="C10" s="166">
        <f>SUM(D10:F10)</f>
        <v>153316</v>
      </c>
      <c r="D10" s="166">
        <v>6399</v>
      </c>
      <c r="E10" s="166">
        <v>77304</v>
      </c>
      <c r="F10" s="166">
        <v>69613</v>
      </c>
    </row>
    <row r="11" spans="1:22" s="112" customFormat="1" ht="12.75" customHeight="1" x14ac:dyDescent="0.2">
      <c r="A11" s="160" t="s">
        <v>175</v>
      </c>
      <c r="B11" s="161" t="s">
        <v>315</v>
      </c>
      <c r="C11" s="166">
        <f>SUM(D11:F11)</f>
        <v>146917</v>
      </c>
      <c r="D11" s="166">
        <v>146917</v>
      </c>
      <c r="E11" s="166">
        <v>0</v>
      </c>
      <c r="F11" s="166">
        <v>0</v>
      </c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</row>
    <row r="12" spans="1:22" s="152" customFormat="1" ht="15" customHeight="1" x14ac:dyDescent="0.2">
      <c r="A12" s="162" t="s">
        <v>185</v>
      </c>
      <c r="B12" s="163" t="s">
        <v>316</v>
      </c>
      <c r="C12" s="167">
        <f>C10-C11</f>
        <v>6399</v>
      </c>
      <c r="D12" s="167">
        <f t="shared" ref="D12:F12" si="1">D10-D11</f>
        <v>-140518</v>
      </c>
      <c r="E12" s="167">
        <f t="shared" si="1"/>
        <v>77304</v>
      </c>
      <c r="F12" s="167">
        <f t="shared" si="1"/>
        <v>69613</v>
      </c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</row>
    <row r="13" spans="1:22" s="152" customFormat="1" ht="15" customHeight="1" x14ac:dyDescent="0.2">
      <c r="A13" s="162" t="s">
        <v>317</v>
      </c>
      <c r="B13" s="163" t="s">
        <v>318</v>
      </c>
      <c r="C13" s="167">
        <f>C9+C12</f>
        <v>35450</v>
      </c>
      <c r="D13" s="167">
        <f t="shared" ref="D13:F13" si="2">D9+D12</f>
        <v>39761</v>
      </c>
      <c r="E13" s="167">
        <f t="shared" si="2"/>
        <v>-1510</v>
      </c>
      <c r="F13" s="167">
        <f t="shared" si="2"/>
        <v>-2801</v>
      </c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 s="152" customFormat="1" ht="12.75" customHeight="1" x14ac:dyDescent="0.2">
      <c r="A14" s="160" t="s">
        <v>176</v>
      </c>
      <c r="B14" s="161" t="s">
        <v>319</v>
      </c>
      <c r="C14" s="166">
        <f>SUM(D14:F14)</f>
        <v>0</v>
      </c>
      <c r="D14" s="166"/>
      <c r="E14" s="166"/>
      <c r="F14" s="166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</row>
    <row r="15" spans="1:22" ht="12.75" customHeight="1" x14ac:dyDescent="0.2">
      <c r="A15" s="160" t="s">
        <v>177</v>
      </c>
      <c r="B15" s="161" t="s">
        <v>320</v>
      </c>
      <c r="C15" s="166">
        <f>SUM(D15:F15)</f>
        <v>0</v>
      </c>
      <c r="D15" s="166"/>
      <c r="E15" s="166"/>
      <c r="F15" s="166"/>
    </row>
    <row r="16" spans="1:22" s="152" customFormat="1" ht="15" customHeight="1" x14ac:dyDescent="0.2">
      <c r="A16" s="162" t="s">
        <v>190</v>
      </c>
      <c r="B16" s="163" t="s">
        <v>321</v>
      </c>
      <c r="C16" s="167">
        <f>C14-C15</f>
        <v>0</v>
      </c>
      <c r="D16" s="167">
        <f t="shared" ref="D16:F16" si="3">D14-D15</f>
        <v>0</v>
      </c>
      <c r="E16" s="167">
        <f t="shared" si="3"/>
        <v>0</v>
      </c>
      <c r="F16" s="167">
        <f t="shared" si="3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</row>
    <row r="17" spans="1:22" s="152" customFormat="1" ht="12.75" customHeight="1" x14ac:dyDescent="0.2">
      <c r="A17" s="160" t="s">
        <v>178</v>
      </c>
      <c r="B17" s="161" t="s">
        <v>322</v>
      </c>
      <c r="C17" s="166">
        <f>SUM(D17:F17)</f>
        <v>0</v>
      </c>
      <c r="D17" s="166"/>
      <c r="E17" s="166"/>
      <c r="F17" s="166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s="152" customFormat="1" ht="12.75" customHeight="1" x14ac:dyDescent="0.2">
      <c r="A18" s="160" t="s">
        <v>179</v>
      </c>
      <c r="B18" s="161" t="s">
        <v>323</v>
      </c>
      <c r="C18" s="166">
        <f>SUM(D18:F18)</f>
        <v>0</v>
      </c>
      <c r="D18" s="166"/>
      <c r="E18" s="166"/>
      <c r="F18" s="166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</row>
    <row r="19" spans="1:22" ht="15" customHeight="1" x14ac:dyDescent="0.2">
      <c r="A19" s="162" t="s">
        <v>192</v>
      </c>
      <c r="B19" s="163" t="s">
        <v>324</v>
      </c>
      <c r="C19" s="167">
        <f>C17-C18</f>
        <v>0</v>
      </c>
      <c r="D19" s="167">
        <f t="shared" ref="D19:F19" si="4">D17-D18</f>
        <v>0</v>
      </c>
      <c r="E19" s="167">
        <f t="shared" si="4"/>
        <v>0</v>
      </c>
      <c r="F19" s="167">
        <f t="shared" si="4"/>
        <v>0</v>
      </c>
    </row>
    <row r="20" spans="1:22" s="112" customFormat="1" ht="15" customHeight="1" x14ac:dyDescent="0.2">
      <c r="A20" s="162" t="s">
        <v>325</v>
      </c>
      <c r="B20" s="163" t="s">
        <v>326</v>
      </c>
      <c r="C20" s="167">
        <f>C16+C19</f>
        <v>0</v>
      </c>
      <c r="D20" s="167">
        <f t="shared" ref="D20:F20" si="5">D16+D19</f>
        <v>0</v>
      </c>
      <c r="E20" s="167">
        <f t="shared" si="5"/>
        <v>0</v>
      </c>
      <c r="F20" s="167">
        <f t="shared" si="5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</row>
    <row r="21" spans="1:22" ht="15" customHeight="1" x14ac:dyDescent="0.2">
      <c r="A21" s="162" t="s">
        <v>327</v>
      </c>
      <c r="B21" s="163" t="s">
        <v>328</v>
      </c>
      <c r="C21" s="167">
        <f>C13+C20</f>
        <v>35450</v>
      </c>
      <c r="D21" s="167">
        <f t="shared" ref="D21:F21" si="6">D13+D20</f>
        <v>39761</v>
      </c>
      <c r="E21" s="167">
        <f t="shared" si="6"/>
        <v>-1510</v>
      </c>
      <c r="F21" s="167">
        <f t="shared" si="6"/>
        <v>-2801</v>
      </c>
    </row>
    <row r="22" spans="1:22" ht="12.75" customHeight="1" x14ac:dyDescent="0.2">
      <c r="A22" s="162" t="s">
        <v>329</v>
      </c>
      <c r="B22" s="163" t="s">
        <v>330</v>
      </c>
      <c r="C22" s="166">
        <f>SUM(D22:F22)</f>
        <v>44000</v>
      </c>
      <c r="D22" s="166">
        <v>44000</v>
      </c>
      <c r="E22" s="166"/>
      <c r="F22" s="166"/>
    </row>
    <row r="23" spans="1:22" s="112" customFormat="1" ht="15" customHeight="1" x14ac:dyDescent="0.2">
      <c r="A23" s="162" t="s">
        <v>331</v>
      </c>
      <c r="B23" s="163" t="s">
        <v>332</v>
      </c>
      <c r="C23" s="167">
        <f>C13-C22</f>
        <v>-8550</v>
      </c>
      <c r="D23" s="167">
        <f t="shared" ref="D23:F23" si="7">D13-D22</f>
        <v>-4239</v>
      </c>
      <c r="E23" s="167">
        <f t="shared" si="7"/>
        <v>-1510</v>
      </c>
      <c r="F23" s="167">
        <f t="shared" si="7"/>
        <v>-2801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</row>
    <row r="24" spans="1:22" ht="15" customHeight="1" x14ac:dyDescent="0.2">
      <c r="A24" s="162" t="s">
        <v>333</v>
      </c>
      <c r="B24" s="163" t="s">
        <v>334</v>
      </c>
      <c r="C24" s="167">
        <f>C20*0.1</f>
        <v>0</v>
      </c>
      <c r="D24" s="167">
        <f t="shared" ref="D24:F24" si="8">D20*0.1</f>
        <v>0</v>
      </c>
      <c r="E24" s="167">
        <f t="shared" si="8"/>
        <v>0</v>
      </c>
      <c r="F24" s="167">
        <f t="shared" si="8"/>
        <v>0</v>
      </c>
    </row>
    <row r="25" spans="1:22" s="112" customFormat="1" ht="15" customHeight="1" x14ac:dyDescent="0.2">
      <c r="A25" s="162" t="s">
        <v>335</v>
      </c>
      <c r="B25" s="163" t="s">
        <v>336</v>
      </c>
      <c r="C25" s="167">
        <f>C20-C24</f>
        <v>0</v>
      </c>
      <c r="D25" s="167">
        <f t="shared" ref="D25:F25" si="9">D20-D24</f>
        <v>0</v>
      </c>
      <c r="E25" s="167">
        <f t="shared" si="9"/>
        <v>0</v>
      </c>
      <c r="F25" s="167">
        <f t="shared" si="9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</row>
  </sheetData>
  <mergeCells count="1">
    <mergeCell ref="B2:C2"/>
  </mergeCells>
  <printOptions horizontalCentered="1"/>
  <pageMargins left="0.39370078740157483" right="0.47244094488188981" top="1.05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4"/>
  <sheetViews>
    <sheetView view="pageBreakPreview" topLeftCell="A40" zoomScale="60" zoomScaleNormal="70" workbookViewId="0">
      <selection activeCell="A2" sqref="A2:XFD2"/>
    </sheetView>
  </sheetViews>
  <sheetFormatPr defaultRowHeight="15" x14ac:dyDescent="0.25"/>
  <cols>
    <col min="1" max="1" width="7.7109375" style="120" customWidth="1"/>
    <col min="2" max="2" width="39.5703125" style="120" customWidth="1"/>
    <col min="3" max="3" width="12.42578125" style="120" customWidth="1"/>
    <col min="4" max="11" width="14" style="120" customWidth="1"/>
    <col min="12" max="16384" width="9.140625" style="120"/>
  </cols>
  <sheetData>
    <row r="1" spans="1:11" s="134" customFormat="1" ht="30.75" customHeight="1" x14ac:dyDescent="0.25">
      <c r="A1" s="113" t="s">
        <v>180</v>
      </c>
      <c r="E1" s="135" t="s">
        <v>0</v>
      </c>
    </row>
    <row r="2" spans="1:11" s="134" customFormat="1" ht="47.25" customHeight="1" x14ac:dyDescent="0.25">
      <c r="A2" s="113"/>
      <c r="B2" s="219" t="s">
        <v>227</v>
      </c>
      <c r="C2" s="219"/>
      <c r="D2" s="216"/>
      <c r="E2" s="216"/>
      <c r="F2" s="216" t="s">
        <v>228</v>
      </c>
      <c r="G2" s="216"/>
      <c r="H2" s="216" t="s">
        <v>31</v>
      </c>
      <c r="I2" s="216"/>
      <c r="J2" s="216" t="s">
        <v>229</v>
      </c>
      <c r="K2" s="216"/>
    </row>
    <row r="3" spans="1:11" s="134" customFormat="1" ht="17.25" customHeight="1" x14ac:dyDescent="0.25">
      <c r="A3" s="113"/>
      <c r="B3" s="136"/>
      <c r="C3" s="218">
        <v>2013</v>
      </c>
      <c r="D3" s="218"/>
      <c r="E3" s="217">
        <v>2014</v>
      </c>
      <c r="F3" s="150"/>
      <c r="G3" s="150"/>
      <c r="H3" s="150"/>
      <c r="I3" s="150"/>
      <c r="J3" s="150"/>
      <c r="K3" s="150"/>
    </row>
    <row r="4" spans="1:11" s="115" customFormat="1" x14ac:dyDescent="0.25">
      <c r="C4" s="151" t="s">
        <v>302</v>
      </c>
      <c r="D4" s="151" t="s">
        <v>303</v>
      </c>
      <c r="E4" s="217"/>
      <c r="F4" s="115">
        <v>2013</v>
      </c>
      <c r="G4" s="115">
        <v>2014</v>
      </c>
      <c r="H4" s="115">
        <v>2013</v>
      </c>
      <c r="I4" s="115">
        <v>2014</v>
      </c>
      <c r="J4" s="115">
        <v>2013</v>
      </c>
      <c r="K4" s="115">
        <v>2014</v>
      </c>
    </row>
    <row r="5" spans="1:11" s="126" customFormat="1" x14ac:dyDescent="0.25">
      <c r="A5" s="125" t="s">
        <v>230</v>
      </c>
      <c r="B5" s="125" t="s">
        <v>182</v>
      </c>
      <c r="C5" s="121">
        <f>[1]o_m!C3+[1]p_m!C3+[1]n_m!C3</f>
        <v>0</v>
      </c>
      <c r="D5" s="121">
        <f>F5+H5+J5</f>
        <v>0</v>
      </c>
      <c r="E5" s="121">
        <f>G5+I5+K5</f>
        <v>0</v>
      </c>
      <c r="H5" s="122"/>
    </row>
    <row r="6" spans="1:11" s="1" customFormat="1" x14ac:dyDescent="0.25">
      <c r="A6" s="116" t="s">
        <v>232</v>
      </c>
      <c r="B6" s="1" t="s">
        <v>235</v>
      </c>
      <c r="C6" s="117"/>
      <c r="D6" s="117">
        <f t="shared" ref="D6:D8" si="0">F6+H6+J6</f>
        <v>480344</v>
      </c>
      <c r="E6" s="117">
        <f t="shared" ref="E6:E8" si="1">G6+I6+K6</f>
        <v>386574</v>
      </c>
      <c r="F6" s="1">
        <v>461266</v>
      </c>
      <c r="G6" s="1">
        <v>367970</v>
      </c>
      <c r="H6" s="96"/>
      <c r="J6" s="1">
        <v>19078</v>
      </c>
      <c r="K6" s="1">
        <v>18604</v>
      </c>
    </row>
    <row r="7" spans="1:11" s="1" customFormat="1" x14ac:dyDescent="0.25">
      <c r="A7" s="116" t="s">
        <v>233</v>
      </c>
      <c r="B7" s="116" t="s">
        <v>236</v>
      </c>
      <c r="C7" s="117"/>
      <c r="D7" s="117">
        <f t="shared" si="0"/>
        <v>25973</v>
      </c>
      <c r="E7" s="117">
        <f t="shared" si="1"/>
        <v>18319</v>
      </c>
      <c r="F7" s="1">
        <v>23414</v>
      </c>
      <c r="G7" s="1">
        <v>16814</v>
      </c>
      <c r="H7" s="96">
        <v>2273</v>
      </c>
      <c r="I7" s="1">
        <v>1331</v>
      </c>
      <c r="J7" s="1">
        <v>286</v>
      </c>
      <c r="K7" s="1">
        <v>174</v>
      </c>
    </row>
    <row r="8" spans="1:11" s="1" customFormat="1" x14ac:dyDescent="0.25">
      <c r="A8" s="116" t="s">
        <v>234</v>
      </c>
      <c r="B8" s="116" t="s">
        <v>237</v>
      </c>
      <c r="C8" s="117"/>
      <c r="D8" s="117">
        <f t="shared" si="0"/>
        <v>16961</v>
      </c>
      <c r="E8" s="117">
        <f t="shared" si="1"/>
        <v>1815</v>
      </c>
      <c r="F8" s="1">
        <v>16961</v>
      </c>
      <c r="G8" s="1">
        <v>1815</v>
      </c>
      <c r="H8" s="96"/>
    </row>
    <row r="9" spans="1:11" s="126" customFormat="1" x14ac:dyDescent="0.25">
      <c r="A9" s="125" t="s">
        <v>231</v>
      </c>
      <c r="B9" s="125" t="s">
        <v>186</v>
      </c>
      <c r="C9" s="121">
        <v>423930</v>
      </c>
      <c r="D9" s="121">
        <f t="shared" ref="D9:D72" si="2">F9+H9+J9</f>
        <v>523278</v>
      </c>
      <c r="E9" s="121">
        <f t="shared" ref="E9:E72" si="3">G9+I9+K9</f>
        <v>406708</v>
      </c>
      <c r="F9" s="126">
        <f t="shared" ref="F9:K9" si="4">SUM(F6:F8)</f>
        <v>501641</v>
      </c>
      <c r="G9" s="126">
        <f t="shared" si="4"/>
        <v>386599</v>
      </c>
      <c r="H9" s="126">
        <f t="shared" si="4"/>
        <v>2273</v>
      </c>
      <c r="I9" s="126">
        <f t="shared" si="4"/>
        <v>1331</v>
      </c>
      <c r="J9" s="126">
        <f t="shared" si="4"/>
        <v>19364</v>
      </c>
      <c r="K9" s="126">
        <f t="shared" si="4"/>
        <v>18778</v>
      </c>
    </row>
    <row r="10" spans="1:11" x14ac:dyDescent="0.25">
      <c r="A10" s="118" t="s">
        <v>238</v>
      </c>
      <c r="B10" s="118" t="s">
        <v>187</v>
      </c>
      <c r="C10" s="117">
        <v>6080</v>
      </c>
      <c r="D10" s="117">
        <f t="shared" si="2"/>
        <v>6080</v>
      </c>
      <c r="E10" s="117">
        <f t="shared" si="3"/>
        <v>6080</v>
      </c>
      <c r="F10" s="1">
        <v>6080</v>
      </c>
      <c r="G10" s="1">
        <v>6080</v>
      </c>
      <c r="H10" s="137"/>
    </row>
    <row r="11" spans="1:11" x14ac:dyDescent="0.25">
      <c r="A11" s="118" t="s">
        <v>239</v>
      </c>
      <c r="B11" s="118" t="s">
        <v>189</v>
      </c>
      <c r="C11" s="117">
        <v>168</v>
      </c>
      <c r="D11" s="117">
        <f t="shared" si="2"/>
        <v>168</v>
      </c>
      <c r="E11" s="117">
        <f t="shared" si="3"/>
        <v>168</v>
      </c>
      <c r="F11" s="1">
        <v>168</v>
      </c>
      <c r="G11" s="1">
        <v>168</v>
      </c>
      <c r="H11" s="138"/>
    </row>
    <row r="12" spans="1:11" s="126" customFormat="1" x14ac:dyDescent="0.25">
      <c r="A12" s="125" t="s">
        <v>241</v>
      </c>
      <c r="B12" s="125" t="s">
        <v>191</v>
      </c>
      <c r="C12" s="121">
        <f>SUM(C10:C11)</f>
        <v>6248</v>
      </c>
      <c r="D12" s="121">
        <f t="shared" si="2"/>
        <v>6248</v>
      </c>
      <c r="E12" s="121">
        <f t="shared" si="3"/>
        <v>6248</v>
      </c>
      <c r="F12" s="122">
        <f t="shared" ref="F12:K12" si="5">SUM(F10:F11)</f>
        <v>6248</v>
      </c>
      <c r="G12" s="122">
        <f t="shared" si="5"/>
        <v>6248</v>
      </c>
      <c r="H12" s="122">
        <f t="shared" si="5"/>
        <v>0</v>
      </c>
      <c r="I12" s="122">
        <f t="shared" si="5"/>
        <v>0</v>
      </c>
      <c r="J12" s="122">
        <f t="shared" si="5"/>
        <v>0</v>
      </c>
      <c r="K12" s="122">
        <f t="shared" si="5"/>
        <v>0</v>
      </c>
    </row>
    <row r="13" spans="1:11" s="126" customFormat="1" x14ac:dyDescent="0.25">
      <c r="A13" s="125" t="s">
        <v>240</v>
      </c>
      <c r="B13" s="125" t="s">
        <v>193</v>
      </c>
      <c r="C13" s="121">
        <v>99348</v>
      </c>
      <c r="D13" s="121">
        <f t="shared" si="2"/>
        <v>0</v>
      </c>
      <c r="E13" s="121">
        <f t="shared" si="3"/>
        <v>378335</v>
      </c>
      <c r="G13" s="126">
        <v>378335</v>
      </c>
    </row>
    <row r="14" spans="1:11" s="128" customFormat="1" x14ac:dyDescent="0.25">
      <c r="A14" s="127" t="s">
        <v>194</v>
      </c>
      <c r="B14" s="127" t="s">
        <v>195</v>
      </c>
      <c r="C14" s="123">
        <f>C13+C12+C9+C5</f>
        <v>529526</v>
      </c>
      <c r="D14" s="123">
        <f t="shared" si="2"/>
        <v>529526</v>
      </c>
      <c r="E14" s="123">
        <f t="shared" si="3"/>
        <v>791291</v>
      </c>
      <c r="F14" s="124">
        <f t="shared" ref="F14:K14" si="6">F5+F9+F12+F13</f>
        <v>507889</v>
      </c>
      <c r="G14" s="124">
        <f t="shared" si="6"/>
        <v>771182</v>
      </c>
      <c r="H14" s="124">
        <f t="shared" si="6"/>
        <v>2273</v>
      </c>
      <c r="I14" s="124">
        <f t="shared" si="6"/>
        <v>1331</v>
      </c>
      <c r="J14" s="124">
        <f t="shared" si="6"/>
        <v>19364</v>
      </c>
      <c r="K14" s="124">
        <f t="shared" si="6"/>
        <v>18778</v>
      </c>
    </row>
    <row r="15" spans="1:11" s="126" customFormat="1" x14ac:dyDescent="0.25">
      <c r="A15" s="125" t="s">
        <v>181</v>
      </c>
      <c r="B15" s="125" t="s">
        <v>196</v>
      </c>
      <c r="C15" s="121">
        <v>136</v>
      </c>
      <c r="D15" s="121">
        <f t="shared" si="2"/>
        <v>136</v>
      </c>
      <c r="E15" s="121">
        <f t="shared" si="3"/>
        <v>138</v>
      </c>
      <c r="J15" s="126">
        <v>136</v>
      </c>
      <c r="K15" s="126">
        <v>138</v>
      </c>
    </row>
    <row r="16" spans="1:11" x14ac:dyDescent="0.25">
      <c r="A16" s="47" t="s">
        <v>304</v>
      </c>
      <c r="B16" s="118" t="s">
        <v>197</v>
      </c>
      <c r="C16" s="117">
        <v>2827</v>
      </c>
      <c r="D16" s="117">
        <f t="shared" si="2"/>
        <v>0</v>
      </c>
      <c r="E16" s="117">
        <f t="shared" si="3"/>
        <v>0</v>
      </c>
    </row>
    <row r="17" spans="1:11" x14ac:dyDescent="0.25">
      <c r="A17" s="47" t="s">
        <v>304</v>
      </c>
      <c r="B17" s="118" t="s">
        <v>198</v>
      </c>
      <c r="C17" s="117">
        <v>17781</v>
      </c>
      <c r="D17" s="117">
        <f t="shared" si="2"/>
        <v>0</v>
      </c>
      <c r="E17" s="117">
        <f t="shared" si="3"/>
        <v>0</v>
      </c>
    </row>
    <row r="18" spans="1:11" x14ac:dyDescent="0.25">
      <c r="A18" s="47" t="s">
        <v>304</v>
      </c>
      <c r="B18" s="118" t="s">
        <v>199</v>
      </c>
      <c r="C18" s="117">
        <v>2782</v>
      </c>
      <c r="D18" s="117">
        <f t="shared" si="2"/>
        <v>0</v>
      </c>
      <c r="E18" s="117">
        <f t="shared" si="3"/>
        <v>0</v>
      </c>
    </row>
    <row r="19" spans="1:11" s="126" customFormat="1" x14ac:dyDescent="0.25">
      <c r="A19" s="125" t="s">
        <v>200</v>
      </c>
      <c r="B19" s="125" t="s">
        <v>201</v>
      </c>
      <c r="C19" s="121">
        <f>SUM(C16:C18)</f>
        <v>23390</v>
      </c>
      <c r="D19" s="121">
        <f t="shared" si="2"/>
        <v>0</v>
      </c>
      <c r="E19" s="121">
        <f t="shared" si="3"/>
        <v>0</v>
      </c>
      <c r="J19" s="126">
        <f>SUM(J16:J18)</f>
        <v>0</v>
      </c>
      <c r="K19" s="126">
        <f>SUM(K16:K18)</f>
        <v>0</v>
      </c>
    </row>
    <row r="20" spans="1:11" s="126" customFormat="1" x14ac:dyDescent="0.25">
      <c r="A20" s="125" t="s">
        <v>190</v>
      </c>
      <c r="B20" s="125" t="s">
        <v>202</v>
      </c>
      <c r="C20" s="121">
        <v>0</v>
      </c>
      <c r="D20" s="121">
        <f t="shared" si="2"/>
        <v>0</v>
      </c>
      <c r="E20" s="121">
        <f t="shared" si="3"/>
        <v>0</v>
      </c>
    </row>
    <row r="21" spans="1:11" s="140" customFormat="1" ht="15.75" thickBot="1" x14ac:dyDescent="0.3">
      <c r="A21" s="139" t="s">
        <v>219</v>
      </c>
      <c r="B21" s="139" t="s">
        <v>220</v>
      </c>
      <c r="C21" s="123">
        <f>C19+C20</f>
        <v>23390</v>
      </c>
      <c r="D21" s="123">
        <f t="shared" ref="D21" si="7">F21+H21+J21</f>
        <v>136</v>
      </c>
      <c r="E21" s="123">
        <f t="shared" ref="E21" si="8">G21+I21+K21</f>
        <v>138</v>
      </c>
      <c r="J21" s="140">
        <f>J15+J19+J20</f>
        <v>136</v>
      </c>
      <c r="K21" s="140">
        <f>K15+K19+K20</f>
        <v>138</v>
      </c>
    </row>
    <row r="22" spans="1:11" ht="13.5" customHeight="1" x14ac:dyDescent="0.25">
      <c r="A22" s="119" t="s">
        <v>242</v>
      </c>
      <c r="B22" s="119" t="s">
        <v>204</v>
      </c>
      <c r="C22" s="117">
        <v>1055</v>
      </c>
      <c r="D22" s="117">
        <f t="shared" ref="D22:D24" si="9">F22+H22+J22</f>
        <v>1055</v>
      </c>
      <c r="E22" s="117">
        <f t="shared" ref="E22:E24" si="10">G22+I22+K22</f>
        <v>784</v>
      </c>
      <c r="F22" s="120">
        <v>254</v>
      </c>
      <c r="G22" s="120">
        <v>363</v>
      </c>
      <c r="H22" s="120">
        <v>39</v>
      </c>
      <c r="I22" s="120">
        <v>6</v>
      </c>
      <c r="J22" s="120">
        <v>762</v>
      </c>
      <c r="K22" s="120">
        <v>415</v>
      </c>
    </row>
    <row r="23" spans="1:11" ht="13.5" customHeight="1" x14ac:dyDescent="0.25">
      <c r="A23" s="119" t="s">
        <v>243</v>
      </c>
      <c r="B23" s="119" t="s">
        <v>246</v>
      </c>
      <c r="C23" s="117">
        <v>12291</v>
      </c>
      <c r="D23" s="117">
        <f t="shared" si="9"/>
        <v>12291</v>
      </c>
      <c r="E23" s="117">
        <f t="shared" si="10"/>
        <v>56239</v>
      </c>
      <c r="F23" s="120">
        <v>12091</v>
      </c>
      <c r="G23" s="120">
        <v>55272</v>
      </c>
      <c r="H23" s="120">
        <v>0</v>
      </c>
      <c r="I23" s="120">
        <v>935</v>
      </c>
      <c r="J23" s="120">
        <v>200</v>
      </c>
      <c r="K23" s="120">
        <v>32</v>
      </c>
    </row>
    <row r="24" spans="1:11" ht="13.5" customHeight="1" x14ac:dyDescent="0.25">
      <c r="A24" s="119" t="s">
        <v>244</v>
      </c>
      <c r="B24" s="119" t="s">
        <v>206</v>
      </c>
      <c r="C24" s="117">
        <v>3</v>
      </c>
      <c r="D24" s="117">
        <f t="shared" si="9"/>
        <v>3</v>
      </c>
      <c r="E24" s="117">
        <f t="shared" si="10"/>
        <v>37</v>
      </c>
      <c r="F24" s="120">
        <v>3</v>
      </c>
      <c r="G24" s="120">
        <v>37</v>
      </c>
    </row>
    <row r="25" spans="1:11" s="128" customFormat="1" x14ac:dyDescent="0.25">
      <c r="A25" s="127" t="s">
        <v>245</v>
      </c>
      <c r="B25" s="127" t="s">
        <v>208</v>
      </c>
      <c r="C25" s="123">
        <f>SUM(C22:C24)</f>
        <v>13349</v>
      </c>
      <c r="D25" s="123">
        <f t="shared" si="2"/>
        <v>13349</v>
      </c>
      <c r="E25" s="123">
        <f t="shared" si="3"/>
        <v>57060</v>
      </c>
      <c r="F25" s="128">
        <f t="shared" ref="F25:K25" si="11">SUM(F22:F24)</f>
        <v>12348</v>
      </c>
      <c r="G25" s="128">
        <f t="shared" si="11"/>
        <v>55672</v>
      </c>
      <c r="H25" s="128">
        <f t="shared" si="11"/>
        <v>39</v>
      </c>
      <c r="I25" s="128">
        <f t="shared" si="11"/>
        <v>941</v>
      </c>
      <c r="J25" s="128">
        <f t="shared" si="11"/>
        <v>962</v>
      </c>
      <c r="K25" s="128">
        <f t="shared" si="11"/>
        <v>447</v>
      </c>
    </row>
    <row r="26" spans="1:11" s="130" customFormat="1" ht="30" x14ac:dyDescent="0.25">
      <c r="A26" s="129" t="s">
        <v>247</v>
      </c>
      <c r="B26" s="131" t="s">
        <v>250</v>
      </c>
      <c r="C26" s="117"/>
      <c r="D26" s="117">
        <f t="shared" si="2"/>
        <v>17781</v>
      </c>
      <c r="E26" s="117">
        <f t="shared" si="3"/>
        <v>0</v>
      </c>
      <c r="F26" s="130">
        <v>17781</v>
      </c>
      <c r="G26" s="130">
        <v>0</v>
      </c>
    </row>
    <row r="27" spans="1:11" s="130" customFormat="1" ht="30" x14ac:dyDescent="0.25">
      <c r="A27" s="129" t="s">
        <v>248</v>
      </c>
      <c r="B27" s="131" t="s">
        <v>251</v>
      </c>
      <c r="C27" s="117"/>
      <c r="D27" s="117">
        <f t="shared" ref="D27:D31" si="12">F27+H27+J27</f>
        <v>2827</v>
      </c>
      <c r="E27" s="117">
        <f t="shared" ref="E27:E31" si="13">G27+I27+K27</f>
        <v>0</v>
      </c>
      <c r="F27" s="130">
        <v>2827</v>
      </c>
      <c r="G27" s="130">
        <v>0</v>
      </c>
    </row>
    <row r="28" spans="1:11" s="130" customFormat="1" ht="30" x14ac:dyDescent="0.25">
      <c r="A28" s="129" t="s">
        <v>249</v>
      </c>
      <c r="B28" s="131" t="s">
        <v>252</v>
      </c>
      <c r="C28" s="117"/>
      <c r="D28" s="117">
        <f t="shared" si="12"/>
        <v>2782</v>
      </c>
      <c r="E28" s="117">
        <f t="shared" si="13"/>
        <v>0</v>
      </c>
      <c r="F28" s="130">
        <v>2782</v>
      </c>
      <c r="G28" s="130">
        <v>0</v>
      </c>
    </row>
    <row r="29" spans="1:11" s="126" customFormat="1" ht="30" x14ac:dyDescent="0.25">
      <c r="A29" s="125" t="s">
        <v>254</v>
      </c>
      <c r="B29" s="132" t="s">
        <v>253</v>
      </c>
      <c r="C29" s="121"/>
      <c r="D29" s="121">
        <f t="shared" si="12"/>
        <v>23390</v>
      </c>
      <c r="E29" s="121">
        <f t="shared" si="13"/>
        <v>0</v>
      </c>
      <c r="F29" s="126">
        <f>SUM(F26:F28)</f>
        <v>23390</v>
      </c>
      <c r="G29" s="126">
        <f t="shared" ref="G29:K29" si="14">SUM(G26:G28)</f>
        <v>0</v>
      </c>
      <c r="H29" s="126">
        <f t="shared" si="14"/>
        <v>0</v>
      </c>
      <c r="I29" s="126">
        <f t="shared" si="14"/>
        <v>0</v>
      </c>
      <c r="J29" s="126">
        <f t="shared" si="14"/>
        <v>0</v>
      </c>
      <c r="K29" s="126">
        <f t="shared" si="14"/>
        <v>0</v>
      </c>
    </row>
    <row r="30" spans="1:11" s="130" customFormat="1" x14ac:dyDescent="0.25">
      <c r="A30" s="129" t="s">
        <v>255</v>
      </c>
      <c r="B30" s="129" t="s">
        <v>256</v>
      </c>
      <c r="C30" s="117"/>
      <c r="D30" s="117">
        <f t="shared" si="12"/>
        <v>7192</v>
      </c>
      <c r="E30" s="117">
        <f t="shared" si="13"/>
        <v>4114</v>
      </c>
      <c r="F30" s="130">
        <v>6182</v>
      </c>
      <c r="G30" s="130">
        <v>3943</v>
      </c>
      <c r="H30" s="130">
        <v>400</v>
      </c>
      <c r="I30" s="130">
        <v>0</v>
      </c>
      <c r="J30" s="130">
        <v>610</v>
      </c>
      <c r="K30" s="130">
        <v>171</v>
      </c>
    </row>
    <row r="31" spans="1:11" s="130" customFormat="1" x14ac:dyDescent="0.25">
      <c r="A31" s="129"/>
      <c r="B31" s="129" t="s">
        <v>257</v>
      </c>
      <c r="C31" s="117"/>
      <c r="D31" s="117">
        <f t="shared" si="12"/>
        <v>3487</v>
      </c>
      <c r="E31" s="117">
        <f t="shared" si="13"/>
        <v>2138</v>
      </c>
      <c r="F31" s="130">
        <v>3087</v>
      </c>
      <c r="G31" s="130">
        <v>2138</v>
      </c>
      <c r="H31" s="130">
        <v>400</v>
      </c>
    </row>
    <row r="32" spans="1:11" s="130" customFormat="1" x14ac:dyDescent="0.25">
      <c r="A32" s="129"/>
      <c r="B32" s="129" t="s">
        <v>258</v>
      </c>
      <c r="C32" s="117"/>
      <c r="D32" s="117">
        <f t="shared" ref="D32" si="15">F32+H32+J32</f>
        <v>3095</v>
      </c>
      <c r="E32" s="117">
        <f t="shared" ref="E32:E35" si="16">G32+I32+K32</f>
        <v>1805</v>
      </c>
      <c r="F32" s="130">
        <v>3095</v>
      </c>
      <c r="G32" s="130">
        <v>1805</v>
      </c>
    </row>
    <row r="33" spans="1:11" s="130" customFormat="1" x14ac:dyDescent="0.25">
      <c r="A33" s="129" t="s">
        <v>259</v>
      </c>
      <c r="B33" s="129" t="s">
        <v>260</v>
      </c>
      <c r="C33" s="117"/>
      <c r="D33" s="117">
        <f t="shared" si="2"/>
        <v>0</v>
      </c>
      <c r="E33" s="117">
        <f t="shared" si="16"/>
        <v>1868</v>
      </c>
      <c r="G33" s="130">
        <v>1868</v>
      </c>
    </row>
    <row r="34" spans="1:11" s="126" customFormat="1" x14ac:dyDescent="0.25">
      <c r="A34" s="125" t="s">
        <v>262</v>
      </c>
      <c r="B34" s="125" t="s">
        <v>261</v>
      </c>
      <c r="C34" s="121"/>
      <c r="D34" s="121">
        <f t="shared" ref="D34" si="17">F34+H34+J34</f>
        <v>7192</v>
      </c>
      <c r="E34" s="121">
        <f t="shared" si="16"/>
        <v>5982</v>
      </c>
      <c r="F34" s="126">
        <v>6182</v>
      </c>
      <c r="G34" s="126">
        <f>G33+G30</f>
        <v>5811</v>
      </c>
      <c r="H34" s="126">
        <f t="shared" ref="H34:K34" si="18">H33+H30</f>
        <v>400</v>
      </c>
      <c r="I34" s="126">
        <f t="shared" si="18"/>
        <v>0</v>
      </c>
      <c r="J34" s="126">
        <f t="shared" si="18"/>
        <v>610</v>
      </c>
      <c r="K34" s="126">
        <f t="shared" si="18"/>
        <v>171</v>
      </c>
    </row>
    <row r="35" spans="1:11" s="128" customFormat="1" x14ac:dyDescent="0.25">
      <c r="A35" s="127" t="s">
        <v>183</v>
      </c>
      <c r="B35" s="127" t="s">
        <v>263</v>
      </c>
      <c r="C35" s="123"/>
      <c r="D35" s="123">
        <f>F35+H35+J35</f>
        <v>30582</v>
      </c>
      <c r="E35" s="123">
        <f t="shared" si="16"/>
        <v>5982</v>
      </c>
      <c r="F35" s="128">
        <f>F34+F29</f>
        <v>29572</v>
      </c>
      <c r="G35" s="128">
        <f>G34+G29</f>
        <v>5811</v>
      </c>
      <c r="H35" s="128">
        <f t="shared" ref="H35:K35" si="19">H34+H29</f>
        <v>400</v>
      </c>
      <c r="I35" s="128">
        <f t="shared" si="19"/>
        <v>0</v>
      </c>
      <c r="J35" s="128">
        <f t="shared" si="19"/>
        <v>610</v>
      </c>
      <c r="K35" s="128">
        <f t="shared" si="19"/>
        <v>171</v>
      </c>
    </row>
    <row r="36" spans="1:11" s="128" customFormat="1" x14ac:dyDescent="0.25">
      <c r="A36" s="127" t="s">
        <v>188</v>
      </c>
      <c r="B36" s="127" t="s">
        <v>264</v>
      </c>
      <c r="C36" s="123"/>
      <c r="D36" s="123">
        <f>F36+H36+J36</f>
        <v>19736</v>
      </c>
      <c r="E36" s="123">
        <f t="shared" ref="E36" si="20">G36+I36+K36</f>
        <v>33047</v>
      </c>
      <c r="F36" s="128">
        <v>18994</v>
      </c>
      <c r="G36" s="128">
        <v>32328</v>
      </c>
      <c r="H36" s="128">
        <v>380</v>
      </c>
      <c r="I36" s="128">
        <v>372</v>
      </c>
      <c r="J36" s="128">
        <v>362</v>
      </c>
      <c r="K36" s="128">
        <v>347</v>
      </c>
    </row>
    <row r="37" spans="1:11" x14ac:dyDescent="0.25">
      <c r="A37" s="47" t="s">
        <v>304</v>
      </c>
      <c r="B37" s="118" t="s">
        <v>210</v>
      </c>
      <c r="C37" s="117">
        <v>3083</v>
      </c>
      <c r="D37" s="117">
        <f t="shared" si="2"/>
        <v>0</v>
      </c>
      <c r="E37" s="117">
        <f t="shared" si="3"/>
        <v>0</v>
      </c>
    </row>
    <row r="38" spans="1:11" x14ac:dyDescent="0.25">
      <c r="A38" s="47" t="s">
        <v>304</v>
      </c>
      <c r="B38" s="118" t="s">
        <v>212</v>
      </c>
      <c r="C38" s="117">
        <v>23845</v>
      </c>
      <c r="D38" s="117">
        <f t="shared" si="2"/>
        <v>0</v>
      </c>
      <c r="E38" s="117">
        <f t="shared" si="3"/>
        <v>0</v>
      </c>
    </row>
    <row r="39" spans="1:11" x14ac:dyDescent="0.25">
      <c r="A39" s="47" t="s">
        <v>304</v>
      </c>
      <c r="B39" s="118" t="s">
        <v>214</v>
      </c>
      <c r="C39" s="117">
        <f>[1]o_m!C27+[1]p_m!C27+[1]n_m!C27</f>
        <v>0</v>
      </c>
      <c r="D39" s="117">
        <f t="shared" si="2"/>
        <v>0</v>
      </c>
      <c r="E39" s="117">
        <f t="shared" si="3"/>
        <v>0</v>
      </c>
    </row>
    <row r="40" spans="1:11" x14ac:dyDescent="0.25">
      <c r="A40" s="47" t="s">
        <v>304</v>
      </c>
      <c r="B40" s="118" t="s">
        <v>216</v>
      </c>
      <c r="C40" s="117">
        <f>[1]o_m!C28+[1]p_m!C28+[1]n_m!C28</f>
        <v>0</v>
      </c>
      <c r="D40" s="117">
        <f t="shared" si="2"/>
        <v>0</v>
      </c>
      <c r="E40" s="117">
        <f t="shared" si="3"/>
        <v>0</v>
      </c>
    </row>
    <row r="41" spans="1:11" s="1" customFormat="1" x14ac:dyDescent="0.25">
      <c r="A41" s="47" t="s">
        <v>304</v>
      </c>
      <c r="B41" s="116" t="s">
        <v>217</v>
      </c>
      <c r="C41" s="117">
        <f>SUM(C37:C40)</f>
        <v>26928</v>
      </c>
      <c r="D41" s="117">
        <f t="shared" si="2"/>
        <v>0</v>
      </c>
      <c r="E41" s="117">
        <f t="shared" si="3"/>
        <v>0</v>
      </c>
    </row>
    <row r="42" spans="1:11" s="143" customFormat="1" x14ac:dyDescent="0.25">
      <c r="A42" s="141"/>
      <c r="B42" s="142" t="s">
        <v>221</v>
      </c>
      <c r="C42" s="133">
        <f>C14+C21+C25+C41</f>
        <v>593193</v>
      </c>
      <c r="D42" s="133">
        <f t="shared" si="2"/>
        <v>593329</v>
      </c>
      <c r="E42" s="133">
        <f t="shared" si="3"/>
        <v>887518</v>
      </c>
      <c r="F42" s="144">
        <f t="shared" ref="F42:K42" si="21">F14+F21+F25+F35+F36</f>
        <v>568803</v>
      </c>
      <c r="G42" s="144">
        <f t="shared" si="21"/>
        <v>864993</v>
      </c>
      <c r="H42" s="144">
        <f t="shared" si="21"/>
        <v>3092</v>
      </c>
      <c r="I42" s="144">
        <f t="shared" si="21"/>
        <v>2644</v>
      </c>
      <c r="J42" s="144">
        <f t="shared" si="21"/>
        <v>21434</v>
      </c>
      <c r="K42" s="144">
        <f t="shared" si="21"/>
        <v>19881</v>
      </c>
    </row>
    <row r="43" spans="1:11" x14ac:dyDescent="0.25">
      <c r="A43" s="118" t="s">
        <v>265</v>
      </c>
      <c r="B43" s="118" t="s">
        <v>266</v>
      </c>
      <c r="C43" s="118"/>
      <c r="D43" s="117">
        <f t="shared" si="2"/>
        <v>181924</v>
      </c>
      <c r="E43" s="117">
        <f t="shared" si="3"/>
        <v>181924</v>
      </c>
      <c r="F43" s="120">
        <v>161547</v>
      </c>
      <c r="G43" s="120">
        <v>161547</v>
      </c>
      <c r="J43" s="120">
        <v>20377</v>
      </c>
      <c r="K43" s="120">
        <v>20377</v>
      </c>
    </row>
    <row r="44" spans="1:11" x14ac:dyDescent="0.25">
      <c r="A44" s="116" t="s">
        <v>267</v>
      </c>
      <c r="B44" s="116" t="s">
        <v>268</v>
      </c>
      <c r="C44" s="117"/>
      <c r="D44" s="117">
        <f t="shared" ref="D44:D45" si="22">F44+H44+J44</f>
        <v>0</v>
      </c>
      <c r="E44" s="117">
        <f t="shared" ref="E44:E45" si="23">G44+I44+K44</f>
        <v>0</v>
      </c>
    </row>
    <row r="45" spans="1:11" x14ac:dyDescent="0.25">
      <c r="A45" s="116" t="s">
        <v>269</v>
      </c>
      <c r="B45" s="116" t="s">
        <v>270</v>
      </c>
      <c r="C45" s="117"/>
      <c r="D45" s="117">
        <f t="shared" si="22"/>
        <v>13346</v>
      </c>
      <c r="E45" s="117">
        <f t="shared" si="23"/>
        <v>13346</v>
      </c>
      <c r="F45" s="120">
        <v>12345</v>
      </c>
      <c r="G45" s="120">
        <v>12345</v>
      </c>
      <c r="H45" s="120">
        <v>39</v>
      </c>
      <c r="I45" s="120">
        <v>39</v>
      </c>
      <c r="J45" s="120">
        <v>962</v>
      </c>
      <c r="K45" s="120">
        <v>962</v>
      </c>
    </row>
    <row r="46" spans="1:11" x14ac:dyDescent="0.25">
      <c r="A46" s="116" t="s">
        <v>271</v>
      </c>
      <c r="B46" s="116" t="s">
        <v>272</v>
      </c>
      <c r="C46" s="117"/>
      <c r="D46" s="117">
        <f t="shared" ref="D46" si="24">F46+H46+J46</f>
        <v>394191</v>
      </c>
      <c r="E46" s="117">
        <f t="shared" ref="E46" si="25">G46+I46+K46</f>
        <v>394191</v>
      </c>
      <c r="F46" s="120">
        <v>391383</v>
      </c>
      <c r="G46" s="120">
        <v>391383</v>
      </c>
      <c r="H46" s="120">
        <v>2808</v>
      </c>
      <c r="I46" s="120">
        <v>2808</v>
      </c>
    </row>
    <row r="47" spans="1:11" x14ac:dyDescent="0.25">
      <c r="A47" s="116" t="s">
        <v>273</v>
      </c>
      <c r="B47" s="116" t="s">
        <v>274</v>
      </c>
      <c r="C47" s="117"/>
      <c r="D47" s="117">
        <f t="shared" ref="D47:D48" si="26">F47+H47+J47</f>
        <v>0</v>
      </c>
      <c r="E47" s="117">
        <f t="shared" ref="E47:E48" si="27">G47+I47+K47</f>
        <v>277677</v>
      </c>
      <c r="G47" s="120">
        <v>283002</v>
      </c>
      <c r="I47" s="120">
        <v>-3563</v>
      </c>
      <c r="K47" s="120">
        <v>-1762</v>
      </c>
    </row>
    <row r="48" spans="1:11" s="140" customFormat="1" x14ac:dyDescent="0.25">
      <c r="A48" s="127" t="s">
        <v>275</v>
      </c>
      <c r="B48" s="127" t="s">
        <v>184</v>
      </c>
      <c r="C48" s="123">
        <v>551020</v>
      </c>
      <c r="D48" s="123">
        <f t="shared" si="26"/>
        <v>589461</v>
      </c>
      <c r="E48" s="123">
        <f t="shared" si="27"/>
        <v>867138</v>
      </c>
      <c r="F48" s="145">
        <f>SUM(F43:F47)</f>
        <v>565275</v>
      </c>
      <c r="G48" s="145">
        <f t="shared" ref="G48:K48" si="28">SUM(G43:G47)</f>
        <v>848277</v>
      </c>
      <c r="H48" s="145">
        <f t="shared" si="28"/>
        <v>2847</v>
      </c>
      <c r="I48" s="145">
        <f t="shared" si="28"/>
        <v>-716</v>
      </c>
      <c r="J48" s="145">
        <f t="shared" si="28"/>
        <v>21339</v>
      </c>
      <c r="K48" s="145">
        <f t="shared" si="28"/>
        <v>19577</v>
      </c>
    </row>
    <row r="49" spans="1:11" ht="33" customHeight="1" x14ac:dyDescent="0.25">
      <c r="A49" s="129" t="s">
        <v>276</v>
      </c>
      <c r="B49" s="131" t="s">
        <v>277</v>
      </c>
      <c r="C49" s="118"/>
      <c r="D49" s="117">
        <f t="shared" si="2"/>
        <v>1936</v>
      </c>
      <c r="E49" s="117">
        <f t="shared" si="3"/>
        <v>251</v>
      </c>
      <c r="F49" s="120">
        <v>1805</v>
      </c>
      <c r="H49" s="120">
        <v>131</v>
      </c>
      <c r="I49" s="120">
        <v>19</v>
      </c>
      <c r="K49" s="120">
        <v>232</v>
      </c>
    </row>
    <row r="50" spans="1:11" ht="33" customHeight="1" x14ac:dyDescent="0.25">
      <c r="A50" s="129" t="s">
        <v>300</v>
      </c>
      <c r="B50" s="131" t="s">
        <v>301</v>
      </c>
      <c r="C50" s="118"/>
      <c r="D50" s="117">
        <f t="shared" ref="D50" si="29">F50+H50+J50</f>
        <v>0</v>
      </c>
      <c r="E50" s="117">
        <f t="shared" ref="E50" si="30">G50+I50+K50</f>
        <v>3341</v>
      </c>
      <c r="I50" s="120">
        <v>3341</v>
      </c>
    </row>
    <row r="51" spans="1:11" s="147" customFormat="1" ht="18" customHeight="1" x14ac:dyDescent="0.25">
      <c r="A51" s="125" t="s">
        <v>279</v>
      </c>
      <c r="B51" s="132" t="s">
        <v>280</v>
      </c>
      <c r="C51" s="146"/>
      <c r="D51" s="121">
        <f t="shared" ref="D51:D56" si="31">F51+H51+J51</f>
        <v>1936</v>
      </c>
      <c r="E51" s="121">
        <f t="shared" ref="E51:E56" si="32">G51+I51+K51</f>
        <v>3592</v>
      </c>
      <c r="F51" s="147">
        <f t="shared" ref="F51:H51" si="33">F49+F50</f>
        <v>1805</v>
      </c>
      <c r="G51" s="147">
        <f t="shared" si="33"/>
        <v>0</v>
      </c>
      <c r="H51" s="147">
        <f t="shared" si="33"/>
        <v>131</v>
      </c>
      <c r="I51" s="147">
        <f>I49+I50</f>
        <v>3360</v>
      </c>
      <c r="J51" s="147">
        <f t="shared" ref="J51:K51" si="34">J49+J50</f>
        <v>0</v>
      </c>
      <c r="K51" s="147">
        <f t="shared" si="34"/>
        <v>232</v>
      </c>
    </row>
    <row r="52" spans="1:11" s="149" customFormat="1" ht="33" customHeight="1" x14ac:dyDescent="0.25">
      <c r="A52" s="129" t="s">
        <v>293</v>
      </c>
      <c r="B52" s="131" t="s">
        <v>296</v>
      </c>
      <c r="C52" s="148"/>
      <c r="D52" s="117">
        <f t="shared" ref="D52:D54" si="35">F52+H52+J52</f>
        <v>95</v>
      </c>
      <c r="E52" s="117">
        <f t="shared" ref="E52:E54" si="36">G52+I52+K52</f>
        <v>1570</v>
      </c>
      <c r="G52" s="149">
        <v>1498</v>
      </c>
      <c r="J52" s="149">
        <v>95</v>
      </c>
      <c r="K52" s="149">
        <v>72</v>
      </c>
    </row>
    <row r="53" spans="1:11" s="149" customFormat="1" ht="18" customHeight="1" x14ac:dyDescent="0.25">
      <c r="A53" s="129" t="s">
        <v>294</v>
      </c>
      <c r="B53" s="131" t="s">
        <v>297</v>
      </c>
      <c r="C53" s="148"/>
      <c r="D53" s="117">
        <f t="shared" si="35"/>
        <v>0</v>
      </c>
      <c r="E53" s="117">
        <f t="shared" si="36"/>
        <v>764</v>
      </c>
      <c r="G53" s="149">
        <v>764</v>
      </c>
    </row>
    <row r="54" spans="1:11" s="149" customFormat="1" ht="18" customHeight="1" x14ac:dyDescent="0.25">
      <c r="A54" s="129" t="s">
        <v>295</v>
      </c>
      <c r="B54" s="131" t="s">
        <v>298</v>
      </c>
      <c r="C54" s="148"/>
      <c r="D54" s="117">
        <f t="shared" si="35"/>
        <v>0</v>
      </c>
      <c r="E54" s="117">
        <f t="shared" si="36"/>
        <v>1085</v>
      </c>
      <c r="G54" s="149">
        <v>1085</v>
      </c>
    </row>
    <row r="55" spans="1:11" s="149" customFormat="1" ht="33" customHeight="1" x14ac:dyDescent="0.25">
      <c r="A55" s="129" t="s">
        <v>281</v>
      </c>
      <c r="B55" s="131" t="s">
        <v>282</v>
      </c>
      <c r="C55" s="148"/>
      <c r="D55" s="117">
        <f t="shared" si="31"/>
        <v>0</v>
      </c>
      <c r="E55" s="117">
        <f t="shared" si="32"/>
        <v>7313</v>
      </c>
      <c r="G55" s="149">
        <v>7313</v>
      </c>
    </row>
    <row r="56" spans="1:11" s="149" customFormat="1" ht="33" customHeight="1" x14ac:dyDescent="0.25">
      <c r="A56" s="129" t="s">
        <v>283</v>
      </c>
      <c r="B56" s="131" t="s">
        <v>284</v>
      </c>
      <c r="C56" s="148"/>
      <c r="D56" s="117">
        <f t="shared" si="31"/>
        <v>0</v>
      </c>
      <c r="E56" s="117">
        <f t="shared" si="32"/>
        <v>4827</v>
      </c>
      <c r="G56" s="149">
        <v>4827</v>
      </c>
    </row>
    <row r="57" spans="1:11" s="149" customFormat="1" ht="18" customHeight="1" x14ac:dyDescent="0.25">
      <c r="A57" s="129"/>
      <c r="B57" s="131" t="s">
        <v>285</v>
      </c>
      <c r="C57" s="148"/>
      <c r="D57" s="117">
        <f t="shared" ref="D57" si="37">F57+H57+J57</f>
        <v>0</v>
      </c>
      <c r="E57" s="117">
        <f t="shared" ref="E57" si="38">G57+I57+K57</f>
        <v>4827</v>
      </c>
      <c r="G57" s="149">
        <v>4827</v>
      </c>
    </row>
    <row r="58" spans="1:11" s="147" customFormat="1" ht="33" customHeight="1" x14ac:dyDescent="0.25">
      <c r="A58" s="125" t="s">
        <v>286</v>
      </c>
      <c r="B58" s="132" t="s">
        <v>287</v>
      </c>
      <c r="C58" s="146"/>
      <c r="D58" s="121">
        <f t="shared" ref="D58" si="39">F58+H58+J58</f>
        <v>95</v>
      </c>
      <c r="E58" s="121">
        <f t="shared" ref="E58" si="40">G58+I58+K58</f>
        <v>15559</v>
      </c>
      <c r="F58" s="147">
        <f>F52+F53+F54+F55+F56</f>
        <v>0</v>
      </c>
      <c r="G58" s="147">
        <f>G52+G53+G54+G55+G56</f>
        <v>15487</v>
      </c>
      <c r="H58" s="147">
        <f t="shared" ref="H58:K58" si="41">H52+H53+H54+H55+H56</f>
        <v>0</v>
      </c>
      <c r="I58" s="147">
        <f t="shared" si="41"/>
        <v>0</v>
      </c>
      <c r="J58" s="147">
        <f t="shared" si="41"/>
        <v>95</v>
      </c>
      <c r="K58" s="147">
        <f t="shared" si="41"/>
        <v>72</v>
      </c>
    </row>
    <row r="59" spans="1:11" x14ac:dyDescent="0.25">
      <c r="A59" s="47" t="s">
        <v>288</v>
      </c>
      <c r="B59" s="47" t="s">
        <v>289</v>
      </c>
      <c r="C59" s="118"/>
      <c r="D59" s="117">
        <f t="shared" si="2"/>
        <v>1834</v>
      </c>
      <c r="E59" s="117">
        <f t="shared" si="3"/>
        <v>0</v>
      </c>
      <c r="F59" s="120">
        <v>1720</v>
      </c>
      <c r="G59" s="149">
        <v>0</v>
      </c>
      <c r="H59" s="120">
        <v>114</v>
      </c>
    </row>
    <row r="60" spans="1:11" s="147" customFormat="1" x14ac:dyDescent="0.25">
      <c r="A60" s="125" t="s">
        <v>290</v>
      </c>
      <c r="B60" s="125" t="s">
        <v>291</v>
      </c>
      <c r="C60" s="121"/>
      <c r="D60" s="121">
        <f t="shared" ref="D60:D63" si="42">F60+H60+J60</f>
        <v>1834</v>
      </c>
      <c r="E60" s="121">
        <f t="shared" ref="E60:E63" si="43">G60+I60+K60</f>
        <v>0</v>
      </c>
      <c r="F60" s="147">
        <f>F59</f>
        <v>1720</v>
      </c>
      <c r="G60" s="147">
        <f t="shared" ref="G60:K60" si="44">G59</f>
        <v>0</v>
      </c>
      <c r="H60" s="147">
        <f t="shared" si="44"/>
        <v>114</v>
      </c>
      <c r="I60" s="147">
        <f t="shared" si="44"/>
        <v>0</v>
      </c>
      <c r="J60" s="147">
        <f t="shared" si="44"/>
        <v>0</v>
      </c>
      <c r="K60" s="147">
        <f t="shared" si="44"/>
        <v>0</v>
      </c>
    </row>
    <row r="61" spans="1:11" s="140" customFormat="1" x14ac:dyDescent="0.25">
      <c r="A61" s="127" t="s">
        <v>278</v>
      </c>
      <c r="B61" s="127" t="s">
        <v>292</v>
      </c>
      <c r="C61" s="123"/>
      <c r="D61" s="123">
        <f t="shared" si="42"/>
        <v>3865</v>
      </c>
      <c r="E61" s="123">
        <f t="shared" si="43"/>
        <v>19151</v>
      </c>
      <c r="F61" s="140">
        <f t="shared" ref="F61:K61" si="45">F60+F58+F51</f>
        <v>3525</v>
      </c>
      <c r="G61" s="140">
        <f t="shared" si="45"/>
        <v>15487</v>
      </c>
      <c r="H61" s="140">
        <f t="shared" si="45"/>
        <v>245</v>
      </c>
      <c r="I61" s="140">
        <f t="shared" si="45"/>
        <v>3360</v>
      </c>
      <c r="J61" s="140">
        <f t="shared" si="45"/>
        <v>95</v>
      </c>
      <c r="K61" s="140">
        <f t="shared" si="45"/>
        <v>304</v>
      </c>
    </row>
    <row r="62" spans="1:11" s="140" customFormat="1" x14ac:dyDescent="0.25">
      <c r="A62" s="127" t="s">
        <v>181</v>
      </c>
      <c r="B62" s="127" t="s">
        <v>299</v>
      </c>
      <c r="C62" s="123"/>
      <c r="D62" s="123">
        <f t="shared" si="42"/>
        <v>3</v>
      </c>
      <c r="E62" s="123">
        <f t="shared" si="43"/>
        <v>1229</v>
      </c>
      <c r="F62" s="140">
        <v>3</v>
      </c>
      <c r="G62" s="140">
        <v>1229</v>
      </c>
    </row>
    <row r="63" spans="1:11" x14ac:dyDescent="0.25">
      <c r="A63" s="47" t="s">
        <v>304</v>
      </c>
      <c r="B63" s="116" t="s">
        <v>43</v>
      </c>
      <c r="C63" s="117">
        <v>38440</v>
      </c>
      <c r="D63" s="117">
        <f t="shared" si="42"/>
        <v>0</v>
      </c>
      <c r="E63" s="117">
        <f t="shared" si="43"/>
        <v>0</v>
      </c>
    </row>
    <row r="64" spans="1:11" x14ac:dyDescent="0.25">
      <c r="A64" s="47" t="s">
        <v>304</v>
      </c>
      <c r="B64" s="118" t="s">
        <v>203</v>
      </c>
      <c r="C64" s="117">
        <v>2031</v>
      </c>
      <c r="D64" s="117">
        <f t="shared" si="2"/>
        <v>0</v>
      </c>
      <c r="E64" s="117">
        <f t="shared" si="3"/>
        <v>0</v>
      </c>
    </row>
    <row r="65" spans="1:12" x14ac:dyDescent="0.25">
      <c r="A65" s="47" t="s">
        <v>304</v>
      </c>
      <c r="B65" s="116" t="s">
        <v>205</v>
      </c>
      <c r="C65" s="117">
        <v>2031</v>
      </c>
      <c r="D65" s="117">
        <f t="shared" si="2"/>
        <v>0</v>
      </c>
      <c r="E65" s="117">
        <f t="shared" si="3"/>
        <v>0</v>
      </c>
    </row>
    <row r="66" spans="1:12" x14ac:dyDescent="0.25">
      <c r="A66" s="47" t="s">
        <v>304</v>
      </c>
      <c r="B66" s="118" t="s">
        <v>207</v>
      </c>
      <c r="C66" s="117">
        <v>1370</v>
      </c>
      <c r="D66" s="117">
        <f t="shared" si="2"/>
        <v>0</v>
      </c>
      <c r="E66" s="117">
        <f t="shared" si="3"/>
        <v>0</v>
      </c>
    </row>
    <row r="67" spans="1:12" x14ac:dyDescent="0.25">
      <c r="A67" s="47" t="s">
        <v>304</v>
      </c>
      <c r="B67" s="118" t="s">
        <v>209</v>
      </c>
      <c r="C67" s="117">
        <v>115</v>
      </c>
      <c r="D67" s="117">
        <f t="shared" si="2"/>
        <v>0</v>
      </c>
      <c r="E67" s="117">
        <f t="shared" si="3"/>
        <v>0</v>
      </c>
    </row>
    <row r="68" spans="1:12" x14ac:dyDescent="0.25">
      <c r="A68" s="47" t="s">
        <v>304</v>
      </c>
      <c r="B68" s="118" t="s">
        <v>211</v>
      </c>
      <c r="C68" s="117">
        <v>350</v>
      </c>
      <c r="D68" s="117">
        <f t="shared" si="2"/>
        <v>0</v>
      </c>
      <c r="E68" s="117">
        <f t="shared" si="3"/>
        <v>0</v>
      </c>
    </row>
    <row r="69" spans="1:12" x14ac:dyDescent="0.25">
      <c r="A69" s="47" t="s">
        <v>304</v>
      </c>
      <c r="B69" s="118" t="s">
        <v>213</v>
      </c>
      <c r="C69" s="117">
        <v>3</v>
      </c>
      <c r="D69" s="117">
        <f t="shared" si="2"/>
        <v>0</v>
      </c>
      <c r="E69" s="117">
        <f t="shared" si="3"/>
        <v>0</v>
      </c>
    </row>
    <row r="70" spans="1:12" x14ac:dyDescent="0.25">
      <c r="A70" s="47" t="s">
        <v>304</v>
      </c>
      <c r="B70" s="116" t="s">
        <v>215</v>
      </c>
      <c r="C70" s="117">
        <f>SUM(C66:C69)</f>
        <v>1838</v>
      </c>
      <c r="D70" s="117">
        <f t="shared" si="2"/>
        <v>0</v>
      </c>
      <c r="E70" s="117">
        <f t="shared" si="3"/>
        <v>0</v>
      </c>
    </row>
    <row r="71" spans="1:12" x14ac:dyDescent="0.25">
      <c r="A71" s="47" t="s">
        <v>304</v>
      </c>
      <c r="B71" s="116" t="s">
        <v>218</v>
      </c>
      <c r="C71" s="117">
        <f>C70+C65</f>
        <v>3869</v>
      </c>
      <c r="D71" s="117">
        <f t="shared" si="2"/>
        <v>0</v>
      </c>
      <c r="E71" s="117">
        <f t="shared" si="3"/>
        <v>0</v>
      </c>
    </row>
    <row r="72" spans="1:12" s="143" customFormat="1" x14ac:dyDescent="0.25">
      <c r="A72" s="141"/>
      <c r="B72" s="142" t="s">
        <v>222</v>
      </c>
      <c r="C72" s="133">
        <f>C48+C63+C71</f>
        <v>593329</v>
      </c>
      <c r="D72" s="133">
        <f t="shared" si="2"/>
        <v>593329</v>
      </c>
      <c r="E72" s="133">
        <f t="shared" si="3"/>
        <v>887518</v>
      </c>
      <c r="F72" s="144">
        <f t="shared" ref="F72:K72" si="46">F48+F61+F62</f>
        <v>568803</v>
      </c>
      <c r="G72" s="144">
        <f t="shared" si="46"/>
        <v>864993</v>
      </c>
      <c r="H72" s="144">
        <f t="shared" si="46"/>
        <v>3092</v>
      </c>
      <c r="I72" s="144">
        <f t="shared" si="46"/>
        <v>2644</v>
      </c>
      <c r="J72" s="144">
        <f t="shared" si="46"/>
        <v>21434</v>
      </c>
      <c r="K72" s="144">
        <f t="shared" si="46"/>
        <v>19881</v>
      </c>
    </row>
    <row r="74" spans="1:12" x14ac:dyDescent="0.25">
      <c r="D74" s="137"/>
      <c r="E74" s="137"/>
      <c r="F74" s="137"/>
      <c r="G74" s="137"/>
      <c r="H74" s="137"/>
      <c r="I74" s="137"/>
      <c r="J74" s="137"/>
      <c r="K74" s="137"/>
      <c r="L74" s="137"/>
    </row>
  </sheetData>
  <mergeCells count="7">
    <mergeCell ref="H2:I2"/>
    <mergeCell ref="J2:K2"/>
    <mergeCell ref="E3:E4"/>
    <mergeCell ref="C3:D3"/>
    <mergeCell ref="B2:C2"/>
    <mergeCell ref="D2:E2"/>
    <mergeCell ref="F2:G2"/>
  </mergeCells>
  <printOptions horizontalCentered="1" verticalCentered="1"/>
  <pageMargins left="0.70866141732283472" right="0.35433070866141736" top="0.27559055118110237" bottom="0.31496062992125984" header="0.31496062992125984" footer="0.31496062992125984"/>
  <pageSetup paperSize="9" orientation="portrait" r:id="rId1"/>
  <headerFooter>
    <oddHeader>&amp;R&amp;A  &amp;P.oldal</oddHeader>
  </headerFooter>
  <rowBreaks count="1" manualBreakCount="1">
    <brk id="42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2"/>
  <sheetViews>
    <sheetView tabSelected="1" view="pageBreakPreview" zoomScale="60" zoomScaleNormal="100" workbookViewId="0">
      <selection activeCell="K7" sqref="K7"/>
    </sheetView>
  </sheetViews>
  <sheetFormatPr defaultRowHeight="15" x14ac:dyDescent="0.25"/>
  <cols>
    <col min="2" max="2" width="18.42578125" customWidth="1"/>
    <col min="3" max="3" width="6.140625" customWidth="1"/>
    <col min="4" max="9" width="10.42578125" style="44" customWidth="1"/>
    <col min="10" max="10" width="5.85546875" customWidth="1"/>
    <col min="11" max="11" width="9.140625" style="43"/>
  </cols>
  <sheetData>
    <row r="1" spans="1:13" x14ac:dyDescent="0.25">
      <c r="I1" s="114" t="s">
        <v>354</v>
      </c>
    </row>
    <row r="2" spans="1:13" s="14" customFormat="1" ht="15.75" x14ac:dyDescent="0.25">
      <c r="A2" s="223" t="s">
        <v>36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3" s="14" customFormat="1" ht="15.75" x14ac:dyDescent="0.25">
      <c r="A3" s="223" t="s">
        <v>102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3" s="14" customFormat="1" ht="15.75" x14ac:dyDescent="0.25">
      <c r="A4" s="15"/>
      <c r="B4" s="15"/>
      <c r="C4" s="15"/>
      <c r="D4" s="45"/>
      <c r="E4" s="45"/>
      <c r="F4" s="45"/>
      <c r="G4" s="45"/>
      <c r="H4" s="45"/>
      <c r="I4" s="45"/>
      <c r="J4" s="15"/>
    </row>
    <row r="5" spans="1:13" s="14" customFormat="1" ht="15.75" x14ac:dyDescent="0.25">
      <c r="A5" s="15"/>
      <c r="B5" s="15" t="s">
        <v>71</v>
      </c>
      <c r="C5" s="15"/>
      <c r="D5" s="45"/>
      <c r="E5" s="45"/>
      <c r="F5" s="45"/>
      <c r="G5" s="45"/>
      <c r="H5" s="45"/>
      <c r="I5" s="45"/>
      <c r="J5" s="15"/>
    </row>
    <row r="6" spans="1:13" s="14" customFormat="1" ht="15.75" x14ac:dyDescent="0.25">
      <c r="A6" s="15"/>
      <c r="B6" s="15"/>
      <c r="C6" s="15"/>
      <c r="D6" s="45"/>
      <c r="E6" s="45"/>
      <c r="F6" s="45"/>
      <c r="G6" s="45"/>
      <c r="H6" s="45"/>
      <c r="I6" s="45"/>
      <c r="J6" s="15"/>
    </row>
    <row r="7" spans="1:13" ht="31.5" customHeight="1" x14ac:dyDescent="0.25">
      <c r="B7" s="224" t="s">
        <v>72</v>
      </c>
      <c r="C7" s="224"/>
      <c r="D7" s="220" t="s">
        <v>76</v>
      </c>
      <c r="E7" s="220"/>
      <c r="F7" s="220" t="s">
        <v>74</v>
      </c>
      <c r="G7" s="220"/>
      <c r="H7" s="221" t="s">
        <v>75</v>
      </c>
      <c r="I7" s="222"/>
      <c r="J7" s="8"/>
      <c r="K7" s="43" t="s">
        <v>34</v>
      </c>
    </row>
    <row r="8" spans="1:13" ht="54" customHeight="1" x14ac:dyDescent="0.25">
      <c r="B8" s="225"/>
      <c r="C8" s="225"/>
      <c r="D8" s="58" t="s">
        <v>73</v>
      </c>
      <c r="E8" s="58" t="s">
        <v>77</v>
      </c>
      <c r="F8" s="58" t="s">
        <v>73</v>
      </c>
      <c r="G8" s="58" t="s">
        <v>77</v>
      </c>
      <c r="H8" s="58" t="s">
        <v>73</v>
      </c>
      <c r="I8" s="58" t="s">
        <v>77</v>
      </c>
    </row>
    <row r="9" spans="1:13" ht="6.75" customHeight="1" x14ac:dyDescent="0.25">
      <c r="B9" s="53"/>
      <c r="C9" s="54"/>
      <c r="D9" s="55"/>
      <c r="E9" s="55"/>
      <c r="F9" s="55"/>
      <c r="G9" s="55"/>
      <c r="H9" s="55"/>
      <c r="I9" s="56"/>
    </row>
    <row r="10" spans="1:13" x14ac:dyDescent="0.25">
      <c r="B10" s="59" t="s">
        <v>31</v>
      </c>
      <c r="C10" s="59">
        <v>6.83</v>
      </c>
      <c r="D10" s="60">
        <v>7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K10" s="43">
        <v>3</v>
      </c>
    </row>
    <row r="11" spans="1:13" ht="6.75" customHeight="1" x14ac:dyDescent="0.25">
      <c r="B11" s="53"/>
      <c r="C11" s="54"/>
      <c r="D11" s="55"/>
      <c r="E11" s="55"/>
      <c r="F11" s="55"/>
      <c r="G11" s="55"/>
      <c r="H11" s="55"/>
      <c r="I11" s="56"/>
    </row>
    <row r="12" spans="1:13" x14ac:dyDescent="0.25">
      <c r="B12" s="51" t="s">
        <v>32</v>
      </c>
      <c r="C12" s="51">
        <f>SUM(C13:C15)</f>
        <v>16.59</v>
      </c>
      <c r="D12" s="52">
        <v>0</v>
      </c>
      <c r="E12" s="52">
        <v>0</v>
      </c>
      <c r="F12" s="52">
        <f>SUM(F13:F15)</f>
        <v>16</v>
      </c>
      <c r="G12" s="52">
        <f t="shared" ref="G12:I12" si="0">SUM(G13:G15)</f>
        <v>0</v>
      </c>
      <c r="H12" s="52">
        <f t="shared" si="0"/>
        <v>0</v>
      </c>
      <c r="I12" s="52">
        <f t="shared" si="0"/>
        <v>0.5</v>
      </c>
    </row>
    <row r="13" spans="1:13" x14ac:dyDescent="0.25">
      <c r="B13" s="47" t="s">
        <v>67</v>
      </c>
      <c r="C13" s="47">
        <v>7.7</v>
      </c>
      <c r="D13" s="48">
        <v>0</v>
      </c>
      <c r="E13" s="48">
        <v>0</v>
      </c>
      <c r="F13" s="48">
        <v>8</v>
      </c>
      <c r="G13" s="48">
        <v>0</v>
      </c>
      <c r="H13" s="48">
        <v>0</v>
      </c>
      <c r="I13" s="48">
        <v>0</v>
      </c>
    </row>
    <row r="14" spans="1:13" x14ac:dyDescent="0.25">
      <c r="B14" s="47" t="s">
        <v>68</v>
      </c>
      <c r="C14" s="47">
        <v>4</v>
      </c>
      <c r="D14" s="48">
        <v>0</v>
      </c>
      <c r="E14" s="48">
        <v>0</v>
      </c>
      <c r="F14" s="48">
        <v>4</v>
      </c>
      <c r="G14" s="48">
        <v>0</v>
      </c>
      <c r="H14" s="48">
        <v>0</v>
      </c>
      <c r="I14" s="48">
        <v>0</v>
      </c>
    </row>
    <row r="15" spans="1:13" x14ac:dyDescent="0.25">
      <c r="B15" s="49" t="s">
        <v>69</v>
      </c>
      <c r="C15" s="49">
        <v>4.8899999999999997</v>
      </c>
      <c r="D15" s="50">
        <v>0</v>
      </c>
      <c r="E15" s="50">
        <v>0</v>
      </c>
      <c r="F15" s="50">
        <v>4</v>
      </c>
      <c r="G15" s="50">
        <v>0</v>
      </c>
      <c r="H15" s="50">
        <v>0</v>
      </c>
      <c r="I15" s="50">
        <v>0.5</v>
      </c>
      <c r="M15">
        <f>C15-F15-I15</f>
        <v>0.38999999999999968</v>
      </c>
    </row>
    <row r="16" spans="1:13" ht="6.75" customHeight="1" x14ac:dyDescent="0.25">
      <c r="B16" s="53"/>
      <c r="C16" s="54"/>
      <c r="D16" s="55"/>
      <c r="E16" s="55"/>
      <c r="F16" s="55"/>
      <c r="G16" s="55"/>
      <c r="H16" s="55"/>
      <c r="I16" s="56"/>
    </row>
    <row r="17" spans="2:11" x14ac:dyDescent="0.25">
      <c r="B17" s="51" t="s">
        <v>35</v>
      </c>
      <c r="C17" s="51">
        <v>1</v>
      </c>
      <c r="D17" s="52">
        <v>0</v>
      </c>
      <c r="E17" s="52">
        <v>0</v>
      </c>
      <c r="F17" s="52">
        <v>0</v>
      </c>
      <c r="G17" s="52">
        <v>0</v>
      </c>
      <c r="H17" s="52">
        <v>1</v>
      </c>
      <c r="I17" s="52">
        <v>0</v>
      </c>
      <c r="K17" s="43">
        <v>1</v>
      </c>
    </row>
    <row r="18" spans="2:11" x14ac:dyDescent="0.25">
      <c r="B18" s="49" t="s">
        <v>70</v>
      </c>
      <c r="C18" s="49">
        <v>1</v>
      </c>
      <c r="D18" s="50">
        <v>0</v>
      </c>
      <c r="E18" s="50">
        <v>0</v>
      </c>
      <c r="F18" s="50">
        <v>0</v>
      </c>
      <c r="G18" s="50">
        <v>0</v>
      </c>
      <c r="H18" s="50">
        <v>1</v>
      </c>
      <c r="I18" s="50">
        <v>0</v>
      </c>
    </row>
    <row r="19" spans="2:11" ht="6.75" customHeight="1" x14ac:dyDescent="0.25">
      <c r="B19" s="53"/>
      <c r="C19" s="54"/>
      <c r="D19" s="55"/>
      <c r="E19" s="55"/>
      <c r="F19" s="55"/>
      <c r="G19" s="55"/>
      <c r="H19" s="55"/>
      <c r="I19" s="56"/>
    </row>
    <row r="20" spans="2:11" s="1" customFormat="1" x14ac:dyDescent="0.25">
      <c r="B20" s="57" t="s">
        <v>33</v>
      </c>
      <c r="C20" s="57">
        <f>C10+C12+C17+C18</f>
        <v>25.42</v>
      </c>
      <c r="D20" s="57">
        <f t="shared" ref="D20:G20" si="1">D10+D12+D17+D18</f>
        <v>7</v>
      </c>
      <c r="E20" s="57">
        <f t="shared" si="1"/>
        <v>0</v>
      </c>
      <c r="F20" s="57">
        <f t="shared" si="1"/>
        <v>16</v>
      </c>
      <c r="G20" s="57">
        <f t="shared" si="1"/>
        <v>0</v>
      </c>
      <c r="H20" s="57">
        <f>H10+H12+H17+H18</f>
        <v>2</v>
      </c>
      <c r="I20" s="57">
        <f>I10+I12+I17+I18</f>
        <v>0.5</v>
      </c>
      <c r="K20" s="46">
        <f>SUM(K9:K17)</f>
        <v>4</v>
      </c>
    </row>
    <row r="22" spans="2:11" x14ac:dyDescent="0.25">
      <c r="B22" t="s">
        <v>343</v>
      </c>
      <c r="H22" s="44">
        <v>40.25</v>
      </c>
    </row>
  </sheetData>
  <mergeCells count="6">
    <mergeCell ref="D7:E7"/>
    <mergeCell ref="F7:G7"/>
    <mergeCell ref="H7:I7"/>
    <mergeCell ref="A2:J2"/>
    <mergeCell ref="A3:J3"/>
    <mergeCell ref="B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1_melléklet</vt:lpstr>
      <vt:lpstr>2_ab_melléklet</vt:lpstr>
      <vt:lpstr>3_sz_melléklet</vt:lpstr>
      <vt:lpstr>4_sz_melléklet</vt:lpstr>
      <vt:lpstr>5_sz_melléklet</vt:lpstr>
      <vt:lpstr>6_sz_melléklet</vt:lpstr>
      <vt:lpstr>7_sz_melléklet</vt:lpstr>
      <vt:lpstr>8. melléklet</vt:lpstr>
      <vt:lpstr>'2_ab_melléklet'!Nyomtatási_cím</vt:lpstr>
      <vt:lpstr>'3_sz_melléklet'!Nyomtatási_cím</vt:lpstr>
      <vt:lpstr>'4_sz_melléklet'!Nyomtatási_cím</vt:lpstr>
      <vt:lpstr>'7_sz_melléklet'!Nyomtatási_cím</vt:lpstr>
      <vt:lpstr>'2_ab_melléklet'!Nyomtatási_terület</vt:lpstr>
      <vt:lpstr>'3_sz_melléklet'!Nyomtatási_terület</vt:lpstr>
      <vt:lpstr>'4_sz_melléklet'!Nyomtatási_terület</vt:lpstr>
      <vt:lpstr>'5_sz_melléklet'!Nyomtatási_terület</vt:lpstr>
      <vt:lpstr>'7_sz_melléklet'!Nyomtatási_terület</vt:lpstr>
      <vt:lpstr>'8. melléklet'!Nyomtatási_terület</vt:lpstr>
    </vt:vector>
  </TitlesOfParts>
  <Company>WXPEE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rita</cp:lastModifiedBy>
  <cp:lastPrinted>2015-04-01T15:48:56Z</cp:lastPrinted>
  <dcterms:created xsi:type="dcterms:W3CDTF">2013-10-11T07:58:54Z</dcterms:created>
  <dcterms:modified xsi:type="dcterms:W3CDTF">2015-04-17T06:37:54Z</dcterms:modified>
</cp:coreProperties>
</file>