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110" yWindow="585" windowWidth="19335" windowHeight="11760" tabRatio="843" firstSheet="3" activeTab="10"/>
  </bookViews>
  <sheets>
    <sheet name="1.sz.mell.össz.mérl." sheetId="1" r:id="rId1"/>
    <sheet name="2.sz.mell.feladatbontás" sheetId="2" r:id="rId2"/>
    <sheet name="2.1.sz.mell_műk_mérl. " sheetId="3" r:id="rId3"/>
    <sheet name="2.2.sz.mell_felh_mérl. " sheetId="4" r:id="rId4"/>
    <sheet name="3.sz.mell.Beruh." sheetId="5" r:id="rId5"/>
    <sheet name="7.sz.mell.Felúj." sheetId="6" state="hidden" r:id="rId6"/>
    <sheet name="4.sz.mell. Felúj." sheetId="7" r:id="rId7"/>
    <sheet name="5.1. sz. mell Önk.összes" sheetId="8" r:id="rId8"/>
    <sheet name="5.2. sz. mell-Hivatal" sheetId="9" r:id="rId9"/>
    <sheet name="5.3.. sz. mell-Óvoda" sheetId="10" r:id="rId10"/>
    <sheet name="6.sz.mell.Maradvány" sheetId="11" r:id="rId11"/>
    <sheet name="13. sz. mell-Műv.Ház" sheetId="12" state="hidden" r:id="rId12"/>
  </sheets>
  <externalReferences>
    <externalReference r:id="rId15"/>
    <externalReference r:id="rId16"/>
  </externalReferences>
  <definedNames>
    <definedName name="_xlfn.IFERROR" hidden="1">#NAME?</definedName>
    <definedName name="_xlnm.Print_Titles" localSheetId="0">'1.sz.mell.össz.mérl.'!$1:$2</definedName>
    <definedName name="_xlnm.Print_Titles" localSheetId="11">'13. sz. mell-Műv.Ház'!$1:$6</definedName>
    <definedName name="_xlnm.Print_Titles" localSheetId="1">'2.sz.mell.feladatbontás'!$1:$2</definedName>
    <definedName name="_xlnm.Print_Titles" localSheetId="4">'3.sz.mell.Beruh.'!$1:$5</definedName>
    <definedName name="_xlnm.Print_Titles" localSheetId="7">'5.1. sz. mell Önk.összes'!$1:$6</definedName>
    <definedName name="_xlnm.Print_Titles" localSheetId="8">'5.2. sz. mell-Hivatal'!$1:$6</definedName>
    <definedName name="_xlnm.Print_Titles" localSheetId="9">'5.3.. sz. mell-Óvoda'!$1:$6</definedName>
    <definedName name="_xlnm.Print_Area" localSheetId="0">'1.sz.mell.össz.mérl.'!$A$1:$E$154</definedName>
    <definedName name="_xlnm.Print_Area" localSheetId="1">'2.sz.mell.feladatbontás'!$A$1:$G$150</definedName>
  </definedNames>
  <calcPr fullCalcOnLoad="1"/>
</workbook>
</file>

<file path=xl/sharedStrings.xml><?xml version="1.0" encoding="utf-8"?>
<sst xmlns="http://schemas.openxmlformats.org/spreadsheetml/2006/main" count="1321" uniqueCount="528">
  <si>
    <t xml:space="preserve"> - ebből EU támogatás</t>
  </si>
  <si>
    <t>Vállalkozási maradvány igénybevétele</t>
  </si>
  <si>
    <t xml:space="preserve"> - ebből EU-s forrásból tám. megvalósuló programok, projektek kiadásai</t>
  </si>
  <si>
    <t>Felhalmozási bevételek</t>
  </si>
  <si>
    <t>B E V É T E L E K</t>
  </si>
  <si>
    <t>Bevételi jogcím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</si>
  <si>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</si>
  <si>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</si>
  <si>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</si>
  <si>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</si>
  <si>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</si>
  <si>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</si>
  <si>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</si>
  <si>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</si>
  <si>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</si>
  <si>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</si>
  <si>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</si>
  <si>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</si>
  <si>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</si>
  <si>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</si>
  <si>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</si>
  <si>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16.</t>
  </si>
  <si>
    <t>17.</t>
  </si>
  <si>
    <t>18.</t>
  </si>
  <si>
    <t>19.</t>
  </si>
  <si>
    <t>20.</t>
  </si>
  <si>
    <t>21.</t>
  </si>
  <si>
    <t>22.</t>
  </si>
  <si>
    <t>23.</t>
  </si>
  <si>
    <t>24.</t>
  </si>
  <si>
    <t>25.</t>
  </si>
  <si>
    <t>26.</t>
  </si>
  <si>
    <t>27.</t>
  </si>
  <si>
    <t>28.</t>
  </si>
  <si>
    <t>K I A D Á S O K</t>
  </si>
  <si>
    <t>Kiadási jogcímek</t>
  </si>
  <si>
    <t>Személyi  juttatások</t>
  </si>
  <si>
    <t>Tartalékok</t>
  </si>
  <si>
    <t>Előirányzat-csoport, kiemelt előirányzat megnevezése</t>
  </si>
  <si>
    <t>Bevételek</t>
  </si>
  <si>
    <t>Kiadások</t>
  </si>
  <si>
    <t>Egyéb fejlesztési célú kiadások</t>
  </si>
  <si>
    <t>Általános tartalék</t>
  </si>
  <si>
    <t>Céltartalék</t>
  </si>
  <si>
    <t>Megnevezés</t>
  </si>
  <si>
    <t>Személyi juttatások</t>
  </si>
  <si>
    <t>ÖSSZESEN:</t>
  </si>
  <si>
    <t>Beruházás  megnevezése</t>
  </si>
  <si>
    <t>Teljes költség</t>
  </si>
  <si>
    <t>Kivitelezés kezdési és befejezési éve</t>
  </si>
  <si>
    <t>Felújítás  megnevezése</t>
  </si>
  <si>
    <t>Sor-
szám</t>
  </si>
  <si>
    <t>3.1.</t>
  </si>
  <si>
    <t>3.2.</t>
  </si>
  <si>
    <t>3.3.</t>
  </si>
  <si>
    <t>3.4.</t>
  </si>
  <si>
    <t>5.1.</t>
  </si>
  <si>
    <t>5.2.</t>
  </si>
  <si>
    <t>5.3.</t>
  </si>
  <si>
    <t>6.1.</t>
  </si>
  <si>
    <t>6.2.</t>
  </si>
  <si>
    <t>7.1.</t>
  </si>
  <si>
    <t>7.2.</t>
  </si>
  <si>
    <t>1.1.</t>
  </si>
  <si>
    <t>1.2.</t>
  </si>
  <si>
    <t>1.3.</t>
  </si>
  <si>
    <t>1.4.</t>
  </si>
  <si>
    <t>1.6.</t>
  </si>
  <si>
    <t>1.7.</t>
  </si>
  <si>
    <t>2.1.</t>
  </si>
  <si>
    <t>2.2.</t>
  </si>
  <si>
    <t>2.3.</t>
  </si>
  <si>
    <t>2.4.</t>
  </si>
  <si>
    <t>2.5.</t>
  </si>
  <si>
    <t>1.5</t>
  </si>
  <si>
    <t>1.8.</t>
  </si>
  <si>
    <t>1.9.</t>
  </si>
  <si>
    <t>1.10.</t>
  </si>
  <si>
    <t>1.11.</t>
  </si>
  <si>
    <t>2.6.</t>
  </si>
  <si>
    <t>1.12.</t>
  </si>
  <si>
    <t>2.7.</t>
  </si>
  <si>
    <t>Dologi  kiadások</t>
  </si>
  <si>
    <t>1.5.</t>
  </si>
  <si>
    <t>11.1.</t>
  </si>
  <si>
    <t>11.2.</t>
  </si>
  <si>
    <t>1. sz. táblázat</t>
  </si>
  <si>
    <t>2. sz. táblázat</t>
  </si>
  <si>
    <t>3. sz. táblázat</t>
  </si>
  <si>
    <t>Rövid lejáratú hitelek törlesztése</t>
  </si>
  <si>
    <t>Hosszú lejáratú hitelek törlesztése</t>
  </si>
  <si>
    <t>Költségvetési hiány:</t>
  </si>
  <si>
    <t>Költségvetési többlet:</t>
  </si>
  <si>
    <t>3.5.</t>
  </si>
  <si>
    <t>3.6.</t>
  </si>
  <si>
    <t xml:space="preserve">4. </t>
  </si>
  <si>
    <t>Közhatalmi bevételek</t>
  </si>
  <si>
    <t>5.4.</t>
  </si>
  <si>
    <t>5.5.</t>
  </si>
  <si>
    <t>5.6.</t>
  </si>
  <si>
    <t>5.7.</t>
  </si>
  <si>
    <t>5.8.</t>
  </si>
  <si>
    <t xml:space="preserve">7. </t>
  </si>
  <si>
    <t>8.1.</t>
  </si>
  <si>
    <t>8.2.</t>
  </si>
  <si>
    <t>Munkaadókat terhelő járulékok és szociális hozzájárulási adó</t>
  </si>
  <si>
    <t>Ellátottak pénzbeli juttatásai</t>
  </si>
  <si>
    <t>Egyéb működési célú kiadások</t>
  </si>
  <si>
    <t>1.13.</t>
  </si>
  <si>
    <t>Felújítások</t>
  </si>
  <si>
    <t>2.8.</t>
  </si>
  <si>
    <t>2.9.</t>
  </si>
  <si>
    <t>2.10.</t>
  </si>
  <si>
    <t>Értékpapír vásárlása, visszavásárlása</t>
  </si>
  <si>
    <t>Forgatási célú belföldi, külföldi értékpapírok vásárlása</t>
  </si>
  <si>
    <t>Betét elhelyezése</t>
  </si>
  <si>
    <t>Hitelek törlesztése</t>
  </si>
  <si>
    <t>Feladat megnevezése</t>
  </si>
  <si>
    <t>Költségvetési szerv megnevezése</t>
  </si>
  <si>
    <t>Száma</t>
  </si>
  <si>
    <t>Éves engedélyezett létszám előirányzat (fő)</t>
  </si>
  <si>
    <t>Közfoglalkoztatottak létszáma (fő)</t>
  </si>
  <si>
    <t xml:space="preserve">   Költségvetési maradvány igénybevétele </t>
  </si>
  <si>
    <t xml:space="preserve">   Vállalkozási maradvány igénybevétele </t>
  </si>
  <si>
    <t>Beruházások</t>
  </si>
  <si>
    <t>8.3.</t>
  </si>
  <si>
    <t>Egyéb felhalmozási kiadások</t>
  </si>
  <si>
    <t xml:space="preserve">Dologi kiadások </t>
  </si>
  <si>
    <t>Kölcsön törlesztése</t>
  </si>
  <si>
    <t>Tárgyévi  hiány:</t>
  </si>
  <si>
    <t>Tárgyévi  többlet:</t>
  </si>
  <si>
    <t>Költségvetési maradvány igénybevétele</t>
  </si>
  <si>
    <t xml:space="preserve">Vállalkozási maradvány igénybevétele </t>
  </si>
  <si>
    <t xml:space="preserve">Betét visszavonásából származó bevétel </t>
  </si>
  <si>
    <t>Értékpapír értékesítése</t>
  </si>
  <si>
    <t>Egyéb belső finanszírozási bevételek</t>
  </si>
  <si>
    <t>Hiány külső finanszírozásának bevételei (20+…+24 )</t>
  </si>
  <si>
    <t>Hosszú lejáratú hitelek, kölcsönök felvétele</t>
  </si>
  <si>
    <t>Likviditási célú hitelek, kölcsönök felvétele</t>
  </si>
  <si>
    <t>Rövid lejáratú hitelek, kölcsönök felvétele</t>
  </si>
  <si>
    <t>Értékpapírok kibocsátása</t>
  </si>
  <si>
    <t>Egyéb külső finanszírozási bevételek</t>
  </si>
  <si>
    <t>Hiány belső finanszírozás bevételei ( 14+…+18)</t>
  </si>
  <si>
    <t>Önkormányzat működési támogatásai (1.1.+…+.1.6.)</t>
  </si>
  <si>
    <t>Helyi önkormányzatok működésének általános támogatása</t>
  </si>
  <si>
    <t>Önkormányzatok egyes köznevelési feladatainak támogatása</t>
  </si>
  <si>
    <t>Önkormányzatok szociális és gyermekjóléti feladatainak támogatása</t>
  </si>
  <si>
    <t>Önkormányzatok kulturális feladatainak támogatása</t>
  </si>
  <si>
    <t>Működési célú központosított előirányzatok</t>
  </si>
  <si>
    <t>Helyi önkormányzatok kiegészítő támogatásai</t>
  </si>
  <si>
    <t>Működési célú támogatások államháztartáson belülről (2.1.+…+.2.5.)</t>
  </si>
  <si>
    <t>Elvonások és befizetések bevételei</t>
  </si>
  <si>
    <t xml:space="preserve">Működési célú garancia- és kezességvállalásból megtérülések </t>
  </si>
  <si>
    <t xml:space="preserve">Egyéb működési célú támogatások bevételei </t>
  </si>
  <si>
    <t>2.5.-ből EU-s támogatás</t>
  </si>
  <si>
    <t>Felhalmozási célú támogatások államháztartáson belülről (3.1.+…+3.5.)</t>
  </si>
  <si>
    <t>Felhalmozási célú önkormányzati támogatások</t>
  </si>
  <si>
    <t>Felhalmozási célú garancia- és kezességvállalásból megtérülések</t>
  </si>
  <si>
    <t>Egyéb felhalmozási célú támogatások bevételei</t>
  </si>
  <si>
    <t>3.5.-ből EU-s támogatás</t>
  </si>
  <si>
    <t>Közhatalmi bevételek (4.1.+4.2.+4.3.+4.4.)</t>
  </si>
  <si>
    <t>4.1.</t>
  </si>
  <si>
    <t>4.1.1.</t>
  </si>
  <si>
    <t>4.1.2.</t>
  </si>
  <si>
    <t>4.2.</t>
  </si>
  <si>
    <t>4.3.</t>
  </si>
  <si>
    <t>4.4.</t>
  </si>
  <si>
    <t>Helyi adók  (4.1.1.+4.1.2.)</t>
  </si>
  <si>
    <t>- Vagyoni típusú adók</t>
  </si>
  <si>
    <t>- Termékek és szolgáltatások adói</t>
  </si>
  <si>
    <t>Gépjárműadó</t>
  </si>
  <si>
    <t>Egyéb áruhasználati és szolgáltatási adók</t>
  </si>
  <si>
    <t>Egyéb közhatalmi bevételek</t>
  </si>
  <si>
    <t>Működési bevételek (5.1.+…+ 5.10.)</t>
  </si>
  <si>
    <t>5.9.</t>
  </si>
  <si>
    <t>5.10.</t>
  </si>
  <si>
    <t>Készletértékesítés ellenértéke</t>
  </si>
  <si>
    <t>Szolgáltatások ellenértéke</t>
  </si>
  <si>
    <t>Közvetített szolgáltatások értéke</t>
  </si>
  <si>
    <t>Tulajdonosi bevételek</t>
  </si>
  <si>
    <t>Ellátási díjak</t>
  </si>
  <si>
    <t xml:space="preserve">Kiszámlázott általános forgalmi adó </t>
  </si>
  <si>
    <t>Általános forgalmi adó visszatérítése</t>
  </si>
  <si>
    <t>Kamatbevételek</t>
  </si>
  <si>
    <t>Egyéb pénzügyi műveletek bevételei</t>
  </si>
  <si>
    <t>Egyéb működési bevételek</t>
  </si>
  <si>
    <t>Felhalmozási bevételek (6.1.+…+6.5.)</t>
  </si>
  <si>
    <t>6.3.</t>
  </si>
  <si>
    <t>6.4.</t>
  </si>
  <si>
    <t>6.5.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</si>
  <si>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</si>
  <si>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</si>
  <si>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</si>
  <si>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</si>
  <si>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</si>
  <si>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Működési célú átvett pénzeszközök (7.1. + … + 7.3.)</t>
  </si>
  <si>
    <t>Működési célú garancia- és kezességvállalásból megtérülések ÁH-n kívülről</t>
  </si>
  <si>
    <t>Működési célú visszatérítendő támogatások kölcsönök visszatér. ÁH-n kívülről</t>
  </si>
  <si>
    <t>Egyéb működési célú átvett pénzeszköz</t>
  </si>
  <si>
    <t>7.3.-ból EU-s támogatás (közvetlen)</t>
  </si>
  <si>
    <t>7.3.</t>
  </si>
  <si>
    <t>7.4.</t>
  </si>
  <si>
    <t>Felhalmozási célú átvett pénzeszközök (8.1.+8.2.+8.3.)</t>
  </si>
  <si>
    <t>8.4.</t>
  </si>
  <si>
    <t>Felhalm. célú garancia- és kezességvállalásból megtérülések ÁH-n kívülről</t>
  </si>
  <si>
    <t>Egyéb felhalmozási célú átvett pénzeszköz</t>
  </si>
  <si>
    <t>8.3.-ból EU-s támogatás (közvetlen)</t>
  </si>
  <si>
    <t>KÖLTSÉGVETÉSI BEVÉTELEK ÖSSZESEN: (1+…+8)</t>
  </si>
  <si>
    <t xml:space="preserve">   10.</t>
  </si>
  <si>
    <t>Hitel-, kölcsönfelvétel államháztartáson kívülről  (10.1.+10.3.)</t>
  </si>
  <si>
    <t>Hosszú lejáratú  hitelek, kölcsönök felvétele</t>
  </si>
  <si>
    <t>Likviditási célú  hitelek, kölcsönök felvétele pénzügyi vállalkozástól</t>
  </si>
  <si>
    <t xml:space="preserve">    Rövid lejáratú  hitelek, kölcsönök felvétele</t>
  </si>
  <si>
    <t xml:space="preserve">   11.</t>
  </si>
  <si>
    <t>Belföldi értékpapírok bevételei (11.1. +…+ 11.4.)</t>
  </si>
  <si>
    <t>Forgatási célú belföldi értékpapírok beváltása,  értékesítése</t>
  </si>
  <si>
    <t>Forgatási célú belföldi értékpapírok kibocsátása</t>
  </si>
  <si>
    <t>Befektetési célú belföldi értékpapírok beváltása,  értékesítése</t>
  </si>
  <si>
    <t>Befektetési célú belföldi értékpapírok kibocsátása</t>
  </si>
  <si>
    <t xml:space="preserve">    12.</t>
  </si>
  <si>
    <t>Maradvány igénybevétele (12.1. + 12.2.)</t>
  </si>
  <si>
    <t>Előző év költségvetési maradványának igénybevétele</t>
  </si>
  <si>
    <t>Előző év vállalkozási maradványának igénybevétele</t>
  </si>
  <si>
    <t xml:space="preserve">    13.</t>
  </si>
  <si>
    <t>Belföldi finanszírozás bevételei (13.1. + … + 13.3.)</t>
  </si>
  <si>
    <t>Államháztartáson belüli megelőlegezések</t>
  </si>
  <si>
    <t>Államháztartáson belüli megelőlegezések törlesztése</t>
  </si>
  <si>
    <t>Betétek megszüntetése</t>
  </si>
  <si>
    <t xml:space="preserve">    14.</t>
  </si>
  <si>
    <t xml:space="preserve">    14.1.</t>
  </si>
  <si>
    <t>Forgatási célú külföldi értékpapírok beváltása,  értékesítése</t>
  </si>
  <si>
    <t xml:space="preserve">    14.2.</t>
  </si>
  <si>
    <t>Befektetési célú külföldi értékpapírok beváltása,  értékesítése</t>
  </si>
  <si>
    <t xml:space="preserve">    14.3.</t>
  </si>
  <si>
    <t>Külföldi értékpapírok kibocsátása</t>
  </si>
  <si>
    <t xml:space="preserve">    14.4.</t>
  </si>
  <si>
    <t>Külföldi hitelek, kölcsönök felvétele</t>
  </si>
  <si>
    <t xml:space="preserve">    15.</t>
  </si>
  <si>
    <t>Adóssághoz nem kapcsolódó származékos ügyletek bevételei</t>
  </si>
  <si>
    <t xml:space="preserve">    16.</t>
  </si>
  <si>
    <t>FINANSZÍROZÁSI BEVÉTELEK ÖSSZESEN: (10. + … +15.)</t>
  </si>
  <si>
    <t>KÖLTSÉGVETÉSI ÉS FINANSZÍROZÁSI BEVÉTELEK ÖSSZESEN: (9+16)</t>
  </si>
  <si>
    <t>10.1.</t>
  </si>
  <si>
    <t>11.3.</t>
  </si>
  <si>
    <t>11.4.</t>
  </si>
  <si>
    <t>12.1.</t>
  </si>
  <si>
    <t>12.2.</t>
  </si>
  <si>
    <t>13.1.</t>
  </si>
  <si>
    <t>13.2.</t>
  </si>
  <si>
    <t>13.3.</t>
  </si>
  <si>
    <t>Külföldi finanszírozás bevételei (14.1.+…14.4.)</t>
  </si>
  <si>
    <t>10.2.</t>
  </si>
  <si>
    <t>10.3.</t>
  </si>
  <si>
    <t xml:space="preserve">    17.</t>
  </si>
  <si>
    <t>1.14.</t>
  </si>
  <si>
    <t>1.15.</t>
  </si>
  <si>
    <r>
      <t xml:space="preserve">   Működési költségvetés kiadásai </t>
    </r>
    <r>
      <rPr>
        <sz val="8"/>
        <rFont val="Times New Roman CE"/>
        <family val="0"/>
      </rPr>
      <t>(1.1+…+1.5.)</t>
    </r>
  </si>
  <si>
    <t xml:space="preserve"> - az 1.5-ből: - Elvonások és befizetések</t>
  </si>
  <si>
    <t xml:space="preserve">   - Garancia- és kezességvállalásból kifizetés ÁH-n belülre</t>
  </si>
  <si>
    <t xml:space="preserve">   -Visszatérítendő támogatások, kölcsönök nyújtása ÁH-n belülre</t>
  </si>
  <si>
    <t xml:space="preserve">   - Visszatérítendő támogatások, kölcsönök törlesztése ÁH-n belülre</t>
  </si>
  <si>
    <t xml:space="preserve">   - Egyéb működési célú támogatások ÁH-n belülre</t>
  </si>
  <si>
    <t xml:space="preserve">   - Garancia és kezességvállalásból kifizetés ÁH-n kívülre</t>
  </si>
  <si>
    <t xml:space="preserve">   - Visszatérítendő támogatások, kölcsönök nyújtása ÁH-n kívülre</t>
  </si>
  <si>
    <t xml:space="preserve">   - Árkiegészítések, ártámogatások</t>
  </si>
  <si>
    <t xml:space="preserve">   - Kamattámogatások</t>
  </si>
  <si>
    <t xml:space="preserve">   - Egyéb működési célú támogatások államháztartáson kívülre</t>
  </si>
  <si>
    <r>
      <t xml:space="preserve">   Felhalmozási költségvetés kiadásai </t>
    </r>
    <r>
      <rPr>
        <sz val="8"/>
        <rFont val="Times New Roman CE"/>
        <family val="0"/>
      </rPr>
      <t>(2.1.+2.3.+2.5.)</t>
    </r>
  </si>
  <si>
    <t>2.11.</t>
  </si>
  <si>
    <t>2.12.</t>
  </si>
  <si>
    <t>2.13.</t>
  </si>
  <si>
    <t>2.1.-ből EU-s forrásból megvalósuló beruházás</t>
  </si>
  <si>
    <t>2.3.-ból EU-s forrásból megvalósuló felújítás</t>
  </si>
  <si>
    <t xml:space="preserve">   - Egyéb felhalmozási célú támogatások államháztartáson kívülre</t>
  </si>
  <si>
    <t xml:space="preserve">   - Lakástámogatás</t>
  </si>
  <si>
    <t xml:space="preserve">   - Garancia- és kezességvállalásból kifizetés ÁH-n kívülre</t>
  </si>
  <si>
    <t xml:space="preserve">   - Egyéb felhalmozási célú támogatások ÁH-n belülre</t>
  </si>
  <si>
    <t xml:space="preserve">   - Visszatérítendő támogatások, kölcsönök nyújtása ÁH-n belülre</t>
  </si>
  <si>
    <t>Tartalékok (3.1.+3.2.)</t>
  </si>
  <si>
    <t>KÖLTSÉGVETÉSI KIADÁSOK ÖSSZESEN (1+2+3)</t>
  </si>
  <si>
    <t>Hitel-, kölcsöntörlesztés államháztartáson kívülre (5.1. + … + 5.3.)</t>
  </si>
  <si>
    <t xml:space="preserve">   Hosszú lejáratú hitelek, kölcsönök törlesztése</t>
  </si>
  <si>
    <t xml:space="preserve">   Likviditási célú hitelek, kölcsönök törlesztése pénzügyi vállalkozásnak</t>
  </si>
  <si>
    <t xml:space="preserve">   Rövid lejáratú hitelek, kölcsönök törlesztése</t>
  </si>
  <si>
    <t xml:space="preserve">   Forgatási célú belföldi értékpapírok vásárlása</t>
  </si>
  <si>
    <t xml:space="preserve">   Forgatási célú belföldi értékpapírok beváltása</t>
  </si>
  <si>
    <t xml:space="preserve">   Befektetési célú belföldi értékpapírok vásárlása</t>
  </si>
  <si>
    <t xml:space="preserve">   Befektetési célú belföldi értékpapírok beváltása</t>
  </si>
  <si>
    <t>Belföldi finanszírozás kiadásai (7.1. + … + 7.4.)</t>
  </si>
  <si>
    <t>Államháztartáson belüli megelőlegezések folyósítása</t>
  </si>
  <si>
    <t xml:space="preserve"> Pénzeszközök betétként elhelyezése </t>
  </si>
  <si>
    <t xml:space="preserve"> Pénzügyi lízing kiadásai</t>
  </si>
  <si>
    <t>Külföldi finanszírozás kiadásai (6.1. + … + 6.4.)</t>
  </si>
  <si>
    <t xml:space="preserve"> Forgatási célú külföldi értékpapírok vásárlása</t>
  </si>
  <si>
    <t xml:space="preserve"> Befektetési célú külföldi értékpapírok beváltása</t>
  </si>
  <si>
    <t xml:space="preserve"> Külföldi értékpapírok beváltása</t>
  </si>
  <si>
    <t xml:space="preserve"> Külföldi hitelek, kölcsönök törlesztése</t>
  </si>
  <si>
    <t>FINANSZÍROZÁSI KIADÁSOK ÖSSZESEN: (5.+…+8.)</t>
  </si>
  <si>
    <t>KIADÁSOK ÖSSZESEN: (4+9)</t>
  </si>
  <si>
    <t>Államháztartáson belüli megelőlegezések visszafizetése</t>
  </si>
  <si>
    <t>KÖLTSÉGVETÉSI, FINANSZÍROZÁSI BEVÉTELEK ÉS KIADÁSOK EGYENLEGE</t>
  </si>
  <si>
    <t>Költségvetési hiány, többlet ( költségvetési bevételek 9. sor - költségvetési kiadások 4. sor) (+/-)</t>
  </si>
  <si>
    <t>Finanszírozási bevételek, kiadások egyenlege (finanszírozási bevételek 16. sor - finanszírozási kiadások 9. sor) (+/-)</t>
  </si>
  <si>
    <t>Önkormányzatok működési támogatásai</t>
  </si>
  <si>
    <t>Működési célú támogatások államháztartáson belülről</t>
  </si>
  <si>
    <t>Működési célú átvett pénzeszközök</t>
  </si>
  <si>
    <t>4.-ből EU-s támogatás</t>
  </si>
  <si>
    <t xml:space="preserve">   Likviditási célú hitelek, kölcsönök felvétele</t>
  </si>
  <si>
    <t>Hiány belső finanszírozásának bevételei (15.+…+18. )</t>
  </si>
  <si>
    <t xml:space="preserve">Hiány külső finanszírozásának bevételei (20.+…+21.) </t>
  </si>
  <si>
    <t>Működési célú finanszírozási bevételek összesen (14.+19.)</t>
  </si>
  <si>
    <t>BEVÉTEL ÖSSZESEN (13.+22.)</t>
  </si>
  <si>
    <t>Likviditási célú hitelek törlesztése</t>
  </si>
  <si>
    <t>Költségvetési kiadások összesen (1.+...+12.)</t>
  </si>
  <si>
    <t>Működési célú finanszírozási kiadások összesen (14.+...+21.)</t>
  </si>
  <si>
    <t>KIADÁSOK ÖSSZESEN (13.+22.)</t>
  </si>
  <si>
    <t>Felhalmozási célú támogatások államháztartáson belülről</t>
  </si>
  <si>
    <t>1.-ből EU-s támogatás</t>
  </si>
  <si>
    <t>4.-ből EU-s támogatás (közvetlen)</t>
  </si>
  <si>
    <t>Egyéb felhalmozási célú bevételek</t>
  </si>
  <si>
    <t>Felhalmozási célú finanszírozási bevételek összesen (13.+19.)</t>
  </si>
  <si>
    <t>1.-ből EU-s forrásból megvalósuló beruházás</t>
  </si>
  <si>
    <t>3.-ból EU-s forrásból megvalósuló felújítás</t>
  </si>
  <si>
    <t>Pénzügyi lízing kiadásai</t>
  </si>
  <si>
    <t>BEVÉTEL ÖSSZESEN (12+25)</t>
  </si>
  <si>
    <t>KIADÁSOK ÖSSZESEN (12+25)</t>
  </si>
  <si>
    <t>Belföldi értékpapírok kiadásai (6.1. + … + 6.4.)</t>
  </si>
  <si>
    <t xml:space="preserve"> 10.</t>
  </si>
  <si>
    <t>2.-ból EU-s támogatás</t>
  </si>
  <si>
    <t>Költségvetési bevételek összesen (1.+2.+4.+5.+7.+…+12.)</t>
  </si>
  <si>
    <t>Költségvetési bevételek összesen: (1.+3.+4.+6.+…+11.)</t>
  </si>
  <si>
    <t>Költségvetési kiadások összesen: (1.+3.+5.+...+11.)</t>
  </si>
  <si>
    <t>Működési bevételek (1.1.+…+1.10.)</t>
  </si>
  <si>
    <t>Kiszámlázott általános forgalmi adó</t>
  </si>
  <si>
    <t>Általános forgalmi adó visszatérülése</t>
  </si>
  <si>
    <t>Működési célú támogatások államháztartáson belülről (2.1.+…+2.3.)</t>
  </si>
  <si>
    <t>Visszatérítendő támogatások, kölcsönök visszatérülése ÁH-n belülről</t>
  </si>
  <si>
    <t>Egyéb működési célú támogatások bevételei államháztartáson belülről</t>
  </si>
  <si>
    <t>Felhalmozási célú támogatások államháztartáson belülről (4.1.+4.2.)</t>
  </si>
  <si>
    <t>Egyéb felhalmozási célú támogatások bevételei államháztartáson belülről</t>
  </si>
  <si>
    <t>- ebből EU-s támogatás</t>
  </si>
  <si>
    <t>Felhalmozási bevételek (5.1.+…+5.3.)</t>
  </si>
  <si>
    <t>Felhalmozási célú átvett pénzeszközök</t>
  </si>
  <si>
    <t>Költségvetési bevételek összesen (1.+…+7.)</t>
  </si>
  <si>
    <t>Finanszírozási bevételek (9.1.+…+9.3.)</t>
  </si>
  <si>
    <t>9.1.</t>
  </si>
  <si>
    <t>9.2.</t>
  </si>
  <si>
    <t>9.3.</t>
  </si>
  <si>
    <t>Irányító szervi (önkormányzati) támogatás (intézményfinanszírozás)</t>
  </si>
  <si>
    <t>BEVÉTELEK ÖSSZESEN: (8.+9.)</t>
  </si>
  <si>
    <t>Működési költségvetés kiadásai (1.1+…+1.5.)</t>
  </si>
  <si>
    <t>Felhalmozási költségvetés kiadásai (2.1.+…+2.3.)</t>
  </si>
  <si>
    <t>KIADÁSOK ÖSSZESEN: (1.+2.)</t>
  </si>
  <si>
    <t>BEVÉTELEK ÖSSZESEN: (9+16)</t>
  </si>
  <si>
    <t xml:space="preserve">Működési célú visszatérítendő támogatások, kölcsönök visszatérülése </t>
  </si>
  <si>
    <t>Működési célú visszatérítendő támogatások, kölcsönök igénybevétele</t>
  </si>
  <si>
    <t>Felhalmozási célú visszatérítendő támogatások, kölcsönök visszatérülése</t>
  </si>
  <si>
    <t>Felhalmozási célú visszatérítendő támogatások, kölcsönök igénybevétele</t>
  </si>
  <si>
    <t>Működési célú visszatérítendő támogatások, kölcsönök visszatér. ÁH-n kívülről</t>
  </si>
  <si>
    <t>Felhalm. célú visszatérítendő támogatások, kölcsönök visszatér. ÁH-n kívülről</t>
  </si>
  <si>
    <t>2.5.-ből        - Garancia- és kezességvállalásból kifizetés ÁH-n belülre</t>
  </si>
  <si>
    <t>Napközi Otthonos Óvoda</t>
  </si>
  <si>
    <t>7.5.</t>
  </si>
  <si>
    <t>Központi, irányítószervi támogatás folyósítása</t>
  </si>
  <si>
    <t>6=(2-5)</t>
  </si>
  <si>
    <t>13.4.</t>
  </si>
  <si>
    <t>Belföldi finanszírozás bevételei (13.1. + … + 13.4.)</t>
  </si>
  <si>
    <t>Kunfehértó Község Önkormányzat</t>
  </si>
  <si>
    <t>Kunfehértó Községi Önkormányzat Napközi Otthonos Óvoda</t>
  </si>
  <si>
    <t>Kunfehértó Község Önkormányzat Művelődési Ház és Könyvtár</t>
  </si>
  <si>
    <t>Kunfehértó Község Polgármesteri Hivatala</t>
  </si>
  <si>
    <t>Kunfehértó Község Önkormányzata</t>
  </si>
  <si>
    <t>Napközi Otthonos Óvoda összesen:</t>
  </si>
  <si>
    <t>Polgármesteri Hivatal összesen:</t>
  </si>
  <si>
    <t>Önkormányzat mindösszesen:</t>
  </si>
  <si>
    <t>Felhasználás
2015. XII.31-ig</t>
  </si>
  <si>
    <t>2016. évi eredeti
előirányzat</t>
  </si>
  <si>
    <t>2016. évi módosított
előirányzat</t>
  </si>
  <si>
    <t>Módosítás
2016.06.29.</t>
  </si>
  <si>
    <t>2016. évi kötelező feladatainak bevételei, kiadásai</t>
  </si>
  <si>
    <t>Polgármesteri Hivatal</t>
  </si>
  <si>
    <t xml:space="preserve">
2016. év utáni szükséglet
</t>
  </si>
  <si>
    <t>2016.</t>
  </si>
  <si>
    <t>Úttörő tér lakásfelújítás</t>
  </si>
  <si>
    <t>Gondozási Központ padló</t>
  </si>
  <si>
    <t>Kemping WC</t>
  </si>
  <si>
    <t>DEPO villamos hálózat</t>
  </si>
  <si>
    <t>Óvoda vizesblokk felújítás</t>
  </si>
  <si>
    <t>Iskolai ebédlő felújítás</t>
  </si>
  <si>
    <t>Temető ravatalozó burkolatcsere</t>
  </si>
  <si>
    <t>Felújítási kiadások 2016. évi előirányzata felújításonként
Kunfehértó Község Önkormányzatánál</t>
  </si>
  <si>
    <t>2015-2016.</t>
  </si>
  <si>
    <t xml:space="preserve">Felhalmozási célú átvett pénzeszközök </t>
  </si>
  <si>
    <t>Módosítás
2016.09.30.</t>
  </si>
  <si>
    <t>Módosítás
2016.09.29.</t>
  </si>
  <si>
    <t>Kerékpárút tervezés</t>
  </si>
  <si>
    <t>2016-2017</t>
  </si>
  <si>
    <t>Forintban</t>
  </si>
  <si>
    <t xml:space="preserve"> Forintban !</t>
  </si>
  <si>
    <t>Forintban !</t>
  </si>
  <si>
    <t xml:space="preserve">Befektetési célú belföldi, külföldi értékpapírok </t>
  </si>
  <si>
    <t>Felhalmozási célú finanszírozási kiadások összesen (13.+...+24.)</t>
  </si>
  <si>
    <t>Módosítás 2016.12.31.</t>
  </si>
  <si>
    <t xml:space="preserve">  7. melléklet a 3/2017. (II.23) önkormányzati rendelethez</t>
  </si>
  <si>
    <t>13. melléklet a 3/2017. (II.23) önkormányzati rendelethez</t>
  </si>
  <si>
    <t>Önkormányzat összesen:</t>
  </si>
  <si>
    <t>KÖLTSÉGVETÉSI SZERVEK MARADVÁNYÁNAK ALAKULÁSA</t>
  </si>
  <si>
    <t xml:space="preserve"> Ezer forintban !</t>
  </si>
  <si>
    <t>Sor-szám</t>
  </si>
  <si>
    <t>Költségvetési szerv neve</t>
  </si>
  <si>
    <t>Maradvány összege</t>
  </si>
  <si>
    <t>Kötelezett-séggel terhelt
maradvány</t>
  </si>
  <si>
    <t>Szabad
maradvány</t>
  </si>
  <si>
    <t>Elvonás
(-)</t>
  </si>
  <si>
    <t>Intézményt megillető maradvány</t>
  </si>
  <si>
    <t>Jóváhagyott</t>
  </si>
  <si>
    <t>Jóváhagyott-ból működési</t>
  </si>
  <si>
    <t>Jóváhagyottból felhalmozási</t>
  </si>
  <si>
    <t>A</t>
  </si>
  <si>
    <t>B</t>
  </si>
  <si>
    <t>C</t>
  </si>
  <si>
    <t>D</t>
  </si>
  <si>
    <t>E</t>
  </si>
  <si>
    <t>F</t>
  </si>
  <si>
    <r>
      <t>G=(C+</t>
    </r>
    <r>
      <rPr>
        <b/>
        <sz val="12"/>
        <rFont val="Arial"/>
        <family val="2"/>
      </rPr>
      <t>F</t>
    </r>
    <r>
      <rPr>
        <b/>
        <sz val="12"/>
        <rFont val="Times New Roman CE"/>
        <family val="1"/>
      </rPr>
      <t>)</t>
    </r>
  </si>
  <si>
    <t>H</t>
  </si>
  <si>
    <t>I</t>
  </si>
  <si>
    <t>Összesen:</t>
  </si>
  <si>
    <t>2017. évi eredeti
előirányzat</t>
  </si>
  <si>
    <t>2017. évi módosított
előirányzat</t>
  </si>
  <si>
    <t>2017. évi teljesítés</t>
  </si>
  <si>
    <t>2017. évi kötelező feladatainak bevételei, kiadásai</t>
  </si>
  <si>
    <t>2017. évi összes bevétel, kiadás</t>
  </si>
  <si>
    <t>Felújítási kiadások 2017. évi előirányzata felújításonként
Kunfehértó Község Önkormányzatánál</t>
  </si>
  <si>
    <t xml:space="preserve">
2017. év teljesítés </t>
  </si>
  <si>
    <t>Felhasználás
2016. XII.31-ig</t>
  </si>
  <si>
    <t>Beruházási kiadások 2017. évi előirányzata beruházásonként
Kunfehértó Község Önkormányzatánál</t>
  </si>
  <si>
    <t xml:space="preserve">
2017. év utáni szükséglet
</t>
  </si>
  <si>
    <t>II. Felhalmozási célú bevételek és kiadások 2017. évi mérlege
(Önkormányzati szinten)
Kunfehértó Község Önkormányzatánál</t>
  </si>
  <si>
    <t>I. Működési célú bevételek és kiadások 2017. évi mérlege
(Önkormányzati szinten)
Kunfehértó Község Önkormányzatánál</t>
  </si>
  <si>
    <t>Kunfehértó Község Önkormányzat
2017. ÉVI KÖLTSÉGVETÉSÉNEK ÖSSZEVONT MÉRLEGE</t>
  </si>
  <si>
    <t xml:space="preserve">Kunfehértó Község Önkormányzat
2017. ÉVI KÖLTSÉGVETÉS
ÖSSZEVONT MÉRLEGE </t>
  </si>
  <si>
    <t>2017. évi előirányzat</t>
  </si>
  <si>
    <t>Mód. Előir. 2017.12.31.</t>
  </si>
  <si>
    <t>Kötelező feladat</t>
  </si>
  <si>
    <t>Önként váll. feladat</t>
  </si>
  <si>
    <t>Államig. feladat</t>
  </si>
  <si>
    <t xml:space="preserve">   - Elvonások és befizetések bevételei</t>
  </si>
  <si>
    <t xml:space="preserve">   - Közfoglalkoztatási támogatás</t>
  </si>
  <si>
    <t xml:space="preserve">   - Diákfoglalkoztatás</t>
  </si>
  <si>
    <t xml:space="preserve">   - OEP támogatás</t>
  </si>
  <si>
    <t xml:space="preserve">  Mosolyvár Óvoda</t>
  </si>
  <si>
    <t xml:space="preserve">    - Óvodai tehetségek program</t>
  </si>
  <si>
    <t>3.5</t>
  </si>
  <si>
    <t xml:space="preserve">    - szociális étkeztetés térítési díja</t>
  </si>
  <si>
    <t xml:space="preserve">    - haszonbérleti díjak </t>
  </si>
  <si>
    <t xml:space="preserve">    - bérleti díjak</t>
  </si>
  <si>
    <t xml:space="preserve">    - közvetített szolgáltatások bevétele</t>
  </si>
  <si>
    <t xml:space="preserve">    - egyéb működési bevételek</t>
  </si>
  <si>
    <t xml:space="preserve">Önkormányzat működési bevétele </t>
  </si>
  <si>
    <t xml:space="preserve">    - Mosolyvár Óvoda</t>
  </si>
  <si>
    <t xml:space="preserve">    - Polgármesteri Hivatal </t>
  </si>
  <si>
    <t>Intézményi működési bevételek</t>
  </si>
  <si>
    <t>ingatlanok értékesítése</t>
  </si>
  <si>
    <t>Működési célú átvett pénzeszköz</t>
  </si>
  <si>
    <t>Működési célú átvett pénzeszközök ÁH-n kívülről</t>
  </si>
  <si>
    <t xml:space="preserve"> Forintban</t>
  </si>
  <si>
    <t xml:space="preserve">     - Önkormányzat működése</t>
  </si>
  <si>
    <t xml:space="preserve">     - Önkorányzati társulásban ellátott feladatai </t>
  </si>
  <si>
    <t xml:space="preserve">     - Fehértó Non-Profit Kft. Közfeladatellátási támogatása</t>
  </si>
  <si>
    <t xml:space="preserve">     - Védőnői szolgálat</t>
  </si>
  <si>
    <t xml:space="preserve">     - Tanyagondnoki szolgálat</t>
  </si>
  <si>
    <t xml:space="preserve">     - Szociális étkeztetés</t>
  </si>
  <si>
    <t xml:space="preserve">     - Közvilágítás</t>
  </si>
  <si>
    <t xml:space="preserve">     - Temetőfenntartás</t>
  </si>
  <si>
    <t xml:space="preserve">     - Vagyonműködtetés</t>
  </si>
  <si>
    <t xml:space="preserve">     - Könyvtári szolgáltatás</t>
  </si>
  <si>
    <t xml:space="preserve">     - Települési szociális támogatások</t>
  </si>
  <si>
    <t xml:space="preserve">     - CIVIL támogatások</t>
  </si>
  <si>
    <t xml:space="preserve">     - Közfoglalkoztatás</t>
  </si>
  <si>
    <t>Önkormányzat működési kiadásai</t>
  </si>
  <si>
    <t xml:space="preserve">     - Mosolyvár Óvoda</t>
  </si>
  <si>
    <t xml:space="preserve">     - Polgármesteri Hivatal</t>
  </si>
  <si>
    <t>Intézményi kiadások</t>
  </si>
  <si>
    <t xml:space="preserve">      - Önkormányzat</t>
  </si>
  <si>
    <t xml:space="preserve">              Ingatlan beruházás</t>
  </si>
  <si>
    <t xml:space="preserve">              eszközbeszerzés</t>
  </si>
  <si>
    <t xml:space="preserve">      - Mosolyvár Óvoda</t>
  </si>
  <si>
    <t xml:space="preserve">      - Polgármesteri Hivatal</t>
  </si>
  <si>
    <t xml:space="preserve">             eszközbeszerzés</t>
  </si>
  <si>
    <t xml:space="preserve">            Fehértó Non-Profit Kft. Irodahelyiség fűtéskorszerűsítés</t>
  </si>
  <si>
    <t xml:space="preserve">            Iskola ebédlől </t>
  </si>
  <si>
    <t xml:space="preserve">           Ivóvíz hálózat (Viola - Kölcsey u.)</t>
  </si>
  <si>
    <t>Államháztartási megelőlegezés</t>
  </si>
  <si>
    <t>Intézményfinanszrozás</t>
  </si>
  <si>
    <t>biztosítási díjak</t>
  </si>
  <si>
    <t>Biztosítási dijak</t>
  </si>
  <si>
    <t>Biztosítási díjak</t>
  </si>
  <si>
    <t xml:space="preserve">Államháztartáson belüli megelőlegezések </t>
  </si>
  <si>
    <t>Fehértó Nonprofit Kft. székhely fűtés felújítás</t>
  </si>
  <si>
    <t>2017</t>
  </si>
  <si>
    <t>Ivóvízhálózat felújítás (Viola - Kölcsey u.)</t>
  </si>
  <si>
    <t>Fogorvosi felszerelések</t>
  </si>
  <si>
    <t>Meteorológiai állomás</t>
  </si>
  <si>
    <t>Seprőgép</t>
  </si>
  <si>
    <t>Fűnyíró</t>
  </si>
  <si>
    <t>Anyakönyvi gyertyatartó</t>
  </si>
  <si>
    <t>Szennyvíz hasznosítás</t>
  </si>
  <si>
    <t>Telekvásárlás</t>
  </si>
  <si>
    <t>Parcel földút kiépítés</t>
  </si>
  <si>
    <t>Csapadékvíz elvezetés</t>
  </si>
  <si>
    <t>2015-2018</t>
  </si>
  <si>
    <t>ASP rendszer</t>
  </si>
  <si>
    <t>Kis értékű tárgyi eszközök</t>
  </si>
  <si>
    <t>Konyha gázzsámoly</t>
  </si>
  <si>
    <t>Védőnői eszközök</t>
  </si>
  <si>
    <t>Kisértékű eszközök</t>
  </si>
  <si>
    <t>forintban</t>
  </si>
  <si>
    <t xml:space="preserve"> 1. melléklet a  4/2018. (V.30.) önkormányzati rendelethez</t>
  </si>
  <si>
    <t xml:space="preserve"> 2. melléklet az 4/2018. (V.30.) önkormányzati rendelethez</t>
  </si>
  <si>
    <t xml:space="preserve">2.1. melléklet a 4/2018. (V.30) önkormányzati rendelethez     </t>
  </si>
  <si>
    <t xml:space="preserve">2.2.. melléklet a 4/2018. (V.30.) önkormányzati rendelethez     </t>
  </si>
  <si>
    <t xml:space="preserve"> 3. melléklet a 4/2018. (V.30.) önkormányzati rendelethez</t>
  </si>
  <si>
    <t xml:space="preserve">  4. melléklet a 4/2018. (V.30.) önkormányzati rendelethez</t>
  </si>
  <si>
    <t>5.1. melléklet a 4/2018. (V.30.) önkormányzati rendelethez</t>
  </si>
  <si>
    <t>5.2. melléklet a 4/2018. (V.30.) önkormányzati rendelethez</t>
  </si>
  <si>
    <t>5.3.. melléklet a 4/2018. (V.30.) önkormányzati rendelethez</t>
  </si>
  <si>
    <t>6. melléklet a 4/2018. (V.30.) önkormányzati rendelethez</t>
  </si>
</sst>
</file>

<file path=xl/styles.xml><?xml version="1.0" encoding="utf-8"?>
<styleSheet xmlns="http://schemas.openxmlformats.org/spreadsheetml/2006/main">
  <numFmts count="25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0\ &quot;HUF&quot;;\-#,##0\ &quot;HUF&quot;"/>
    <numFmt numFmtId="165" formatCode="#,##0\ &quot;HUF&quot;;[Red]\-#,##0\ &quot;HUF&quot;"/>
    <numFmt numFmtId="166" formatCode="#,##0.00\ &quot;HUF&quot;;\-#,##0.00\ &quot;HUF&quot;"/>
    <numFmt numFmtId="167" formatCode="#,##0.00\ &quot;HUF&quot;;[Red]\-#,##0.00\ &quot;HUF&quot;"/>
    <numFmt numFmtId="168" formatCode="_-* #,##0\ &quot;HUF&quot;_-;\-* #,##0\ &quot;HUF&quot;_-;_-* &quot;-&quot;\ &quot;HUF&quot;_-;_-@_-"/>
    <numFmt numFmtId="169" formatCode="_-* #,##0\ _H_U_F_-;\-* #,##0\ _H_U_F_-;_-* &quot;-&quot;\ _H_U_F_-;_-@_-"/>
    <numFmt numFmtId="170" formatCode="_-* #,##0.00\ &quot;HUF&quot;_-;\-* #,##0.00\ &quot;HUF&quot;_-;_-* &quot;-&quot;??\ &quot;HUF&quot;_-;_-@_-"/>
    <numFmt numFmtId="171" formatCode="_-* #,##0.00\ _H_U_F_-;\-* #,##0.00\ _H_U_F_-;_-* &quot;-&quot;??\ _H_U_F_-;_-@_-"/>
    <numFmt numFmtId="172" formatCode="#,###"/>
    <numFmt numFmtId="173" formatCode="#"/>
    <numFmt numFmtId="174" formatCode="_-* #,##0\ _F_t_-;\-* #,##0\ _F_t_-;_-* &quot;-&quot;??\ _F_t_-;_-@_-"/>
    <numFmt numFmtId="175" formatCode="[$-40E]yyyy\.\ mmmm\ d\."/>
    <numFmt numFmtId="176" formatCode="&quot;Igen&quot;;&quot;Igen&quot;;&quot;Nem&quot;"/>
    <numFmt numFmtId="177" formatCode="&quot;Igaz&quot;;&quot;Igaz&quot;;&quot;Hamis&quot;"/>
    <numFmt numFmtId="178" formatCode="&quot;Be&quot;;&quot;Be&quot;;&quot;Ki&quot;"/>
    <numFmt numFmtId="179" formatCode="[$€-2]\ #\ ##,000_);[Red]\([$€-2]\ #\ ##,000\)"/>
    <numFmt numFmtId="180" formatCode="#,##0.0"/>
  </numFmts>
  <fonts count="67">
    <font>
      <sz val="10"/>
      <name val="Times New Roman CE"/>
      <family val="0"/>
    </font>
    <font>
      <sz val="11"/>
      <name val="Times New Roman CE"/>
      <family val="1"/>
    </font>
    <font>
      <sz val="12"/>
      <name val="Times New Roman CE"/>
      <family val="1"/>
    </font>
    <font>
      <b/>
      <sz val="10"/>
      <name val="Times New Roman CE"/>
      <family val="1"/>
    </font>
    <font>
      <b/>
      <sz val="11"/>
      <name val="Times New Roman CE"/>
      <family val="1"/>
    </font>
    <font>
      <b/>
      <i/>
      <sz val="10"/>
      <name val="Times New Roman CE"/>
      <family val="1"/>
    </font>
    <font>
      <b/>
      <sz val="12"/>
      <name val="Times New Roman CE"/>
      <family val="1"/>
    </font>
    <font>
      <b/>
      <sz val="9"/>
      <name val="Times New Roman CE"/>
      <family val="1"/>
    </font>
    <font>
      <i/>
      <sz val="10"/>
      <name val="Times New Roman CE"/>
      <family val="1"/>
    </font>
    <font>
      <i/>
      <sz val="11"/>
      <name val="Times New Roman CE"/>
      <family val="1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b/>
      <sz val="8"/>
      <name val="Times New Roman CE"/>
      <family val="1"/>
    </font>
    <font>
      <sz val="8"/>
      <name val="Times New Roman CE"/>
      <family val="1"/>
    </font>
    <font>
      <b/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i/>
      <sz val="8"/>
      <name val="Times New Roman CE"/>
      <family val="0"/>
    </font>
    <font>
      <b/>
      <i/>
      <sz val="9"/>
      <name val="Times New Roman CE"/>
      <family val="0"/>
    </font>
    <font>
      <b/>
      <sz val="14"/>
      <name val="Times New Roman CE"/>
      <family val="0"/>
    </font>
    <font>
      <b/>
      <sz val="9"/>
      <color indexed="8"/>
      <name val="Times New Roman"/>
      <family val="1"/>
    </font>
    <font>
      <b/>
      <i/>
      <sz val="12"/>
      <name val="Times New Roman CE"/>
      <family val="0"/>
    </font>
    <font>
      <b/>
      <i/>
      <sz val="14"/>
      <name val="Times New Roman CE"/>
      <family val="0"/>
    </font>
    <font>
      <i/>
      <sz val="10"/>
      <name val="Times New Roman"/>
      <family val="1"/>
    </font>
    <font>
      <b/>
      <sz val="12"/>
      <name val="Arial"/>
      <family val="2"/>
    </font>
    <font>
      <b/>
      <sz val="7"/>
      <name val="Times New Roman CE"/>
      <family val="1"/>
    </font>
    <font>
      <i/>
      <sz val="12"/>
      <name val="Times New Roman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0"/>
      <color indexed="12"/>
      <name val="Times New Roman CE"/>
      <family val="0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20"/>
      <name val="Times New Roman CE"/>
      <family val="0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4"/>
      <color indexed="10"/>
      <name val="Times New Roman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0"/>
      <color theme="10"/>
      <name val="Times New Roman CE"/>
      <family val="0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0"/>
      <color theme="11"/>
      <name val="Times New Roman CE"/>
      <family val="0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4"/>
      <color rgb="FFFF0000"/>
      <name val="Times New Roman CE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lightHorizontal"/>
    </fill>
    <fill>
      <patternFill patternType="solid">
        <fgColor theme="0"/>
        <bgColor indexed="64"/>
      </patternFill>
    </fill>
  </fills>
  <borders count="6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7" fillId="2" borderId="0" applyNumberFormat="0" applyBorder="0" applyAlignment="0" applyProtection="0"/>
    <xf numFmtId="0" fontId="47" fillId="3" borderId="0" applyNumberFormat="0" applyBorder="0" applyAlignment="0" applyProtection="0"/>
    <xf numFmtId="0" fontId="47" fillId="4" borderId="0" applyNumberFormat="0" applyBorder="0" applyAlignment="0" applyProtection="0"/>
    <xf numFmtId="0" fontId="47" fillId="5" borderId="0" applyNumberFormat="0" applyBorder="0" applyAlignment="0" applyProtection="0"/>
    <xf numFmtId="0" fontId="47" fillId="6" borderId="0" applyNumberFormat="0" applyBorder="0" applyAlignment="0" applyProtection="0"/>
    <xf numFmtId="0" fontId="47" fillId="7" borderId="0" applyNumberFormat="0" applyBorder="0" applyAlignment="0" applyProtection="0"/>
    <xf numFmtId="0" fontId="47" fillId="8" borderId="0" applyNumberFormat="0" applyBorder="0" applyAlignment="0" applyProtection="0"/>
    <xf numFmtId="0" fontId="47" fillId="9" borderId="0" applyNumberFormat="0" applyBorder="0" applyAlignment="0" applyProtection="0"/>
    <xf numFmtId="0" fontId="47" fillId="10" borderId="0" applyNumberFormat="0" applyBorder="0" applyAlignment="0" applyProtection="0"/>
    <xf numFmtId="0" fontId="47" fillId="11" borderId="0" applyNumberFormat="0" applyBorder="0" applyAlignment="0" applyProtection="0"/>
    <xf numFmtId="0" fontId="47" fillId="12" borderId="0" applyNumberFormat="0" applyBorder="0" applyAlignment="0" applyProtection="0"/>
    <xf numFmtId="0" fontId="47" fillId="13" borderId="0" applyNumberFormat="0" applyBorder="0" applyAlignment="0" applyProtection="0"/>
    <xf numFmtId="0" fontId="48" fillId="14" borderId="0" applyNumberFormat="0" applyBorder="0" applyAlignment="0" applyProtection="0"/>
    <xf numFmtId="0" fontId="48" fillId="15" borderId="0" applyNumberFormat="0" applyBorder="0" applyAlignment="0" applyProtection="0"/>
    <xf numFmtId="0" fontId="48" fillId="16" borderId="0" applyNumberFormat="0" applyBorder="0" applyAlignment="0" applyProtection="0"/>
    <xf numFmtId="0" fontId="48" fillId="17" borderId="0" applyNumberFormat="0" applyBorder="0" applyAlignment="0" applyProtection="0"/>
    <xf numFmtId="0" fontId="48" fillId="18" borderId="0" applyNumberFormat="0" applyBorder="0" applyAlignment="0" applyProtection="0"/>
    <xf numFmtId="0" fontId="48" fillId="19" borderId="0" applyNumberFormat="0" applyBorder="0" applyAlignment="0" applyProtection="0"/>
    <xf numFmtId="0" fontId="49" fillId="20" borderId="1" applyNumberFormat="0" applyAlignment="0" applyProtection="0"/>
    <xf numFmtId="0" fontId="50" fillId="0" borderId="0" applyNumberFormat="0" applyFill="0" applyBorder="0" applyAlignment="0" applyProtection="0"/>
    <xf numFmtId="0" fontId="51" fillId="0" borderId="2" applyNumberFormat="0" applyFill="0" applyAlignment="0" applyProtection="0"/>
    <xf numFmtId="0" fontId="52" fillId="0" borderId="3" applyNumberFormat="0" applyFill="0" applyAlignment="0" applyProtection="0"/>
    <xf numFmtId="0" fontId="53" fillId="0" borderId="4" applyNumberFormat="0" applyFill="0" applyAlignment="0" applyProtection="0"/>
    <xf numFmtId="0" fontId="53" fillId="0" borderId="0" applyNumberFormat="0" applyFill="0" applyBorder="0" applyAlignment="0" applyProtection="0"/>
    <xf numFmtId="0" fontId="54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0" fillId="22" borderId="7" applyNumberFormat="0" applyFont="0" applyAlignment="0" applyProtection="0"/>
    <xf numFmtId="0" fontId="48" fillId="23" borderId="0" applyNumberFormat="0" applyBorder="0" applyAlignment="0" applyProtection="0"/>
    <xf numFmtId="0" fontId="48" fillId="24" borderId="0" applyNumberFormat="0" applyBorder="0" applyAlignment="0" applyProtection="0"/>
    <xf numFmtId="0" fontId="48" fillId="25" borderId="0" applyNumberFormat="0" applyBorder="0" applyAlignment="0" applyProtection="0"/>
    <xf numFmtId="0" fontId="48" fillId="26" borderId="0" applyNumberFormat="0" applyBorder="0" applyAlignment="0" applyProtection="0"/>
    <xf numFmtId="0" fontId="48" fillId="27" borderId="0" applyNumberFormat="0" applyBorder="0" applyAlignment="0" applyProtection="0"/>
    <xf numFmtId="0" fontId="48" fillId="28" borderId="0" applyNumberFormat="0" applyBorder="0" applyAlignment="0" applyProtection="0"/>
    <xf numFmtId="0" fontId="58" fillId="29" borderId="0" applyNumberFormat="0" applyBorder="0" applyAlignment="0" applyProtection="0"/>
    <xf numFmtId="0" fontId="59" fillId="30" borderId="8" applyNumberFormat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" fillId="0" borderId="0">
      <alignment/>
      <protection/>
    </xf>
    <xf numFmtId="0" fontId="6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32" borderId="0" applyNumberFormat="0" applyBorder="0" applyAlignment="0" applyProtection="0"/>
    <xf numFmtId="0" fontId="65" fillId="30" borderId="1" applyNumberFormat="0" applyAlignment="0" applyProtection="0"/>
    <xf numFmtId="9" fontId="0" fillId="0" borderId="0" applyFont="0" applyFill="0" applyBorder="0" applyAlignment="0" applyProtection="0"/>
  </cellStyleXfs>
  <cellXfs count="422">
    <xf numFmtId="0" fontId="0" fillId="0" borderId="0" xfId="0" applyAlignment="1">
      <alignment/>
    </xf>
    <xf numFmtId="172" fontId="2" fillId="0" borderId="0" xfId="0" applyNumberFormat="1" applyFont="1" applyFill="1" applyAlignment="1">
      <alignment vertical="center" wrapText="1"/>
    </xf>
    <xf numFmtId="0" fontId="0" fillId="0" borderId="0" xfId="0" applyFill="1" applyAlignment="1">
      <alignment vertical="center" wrapText="1"/>
    </xf>
    <xf numFmtId="0" fontId="6" fillId="0" borderId="0" xfId="59" applyFont="1" applyFill="1" applyBorder="1" applyAlignment="1" applyProtection="1">
      <alignment horizontal="center" vertical="center" wrapText="1"/>
      <protection/>
    </xf>
    <xf numFmtId="0" fontId="6" fillId="0" borderId="0" xfId="59" applyFont="1" applyFill="1" applyBorder="1" applyAlignment="1" applyProtection="1">
      <alignment vertical="center" wrapText="1"/>
      <protection/>
    </xf>
    <xf numFmtId="0" fontId="13" fillId="0" borderId="10" xfId="59" applyFont="1" applyFill="1" applyBorder="1" applyAlignment="1" applyProtection="1">
      <alignment horizontal="left" vertical="center" wrapText="1" indent="1"/>
      <protection/>
    </xf>
    <xf numFmtId="0" fontId="13" fillId="0" borderId="11" xfId="59" applyFont="1" applyFill="1" applyBorder="1" applyAlignment="1" applyProtection="1">
      <alignment horizontal="left" vertical="center" wrapText="1" indent="1"/>
      <protection/>
    </xf>
    <xf numFmtId="0" fontId="13" fillId="0" borderId="12" xfId="59" applyFont="1" applyFill="1" applyBorder="1" applyAlignment="1" applyProtection="1">
      <alignment horizontal="left" vertical="center" wrapText="1" indent="1"/>
      <protection/>
    </xf>
    <xf numFmtId="0" fontId="13" fillId="0" borderId="13" xfId="59" applyFont="1" applyFill="1" applyBorder="1" applyAlignment="1" applyProtection="1">
      <alignment horizontal="left" vertical="center" wrapText="1" indent="1"/>
      <protection/>
    </xf>
    <xf numFmtId="0" fontId="13" fillId="0" borderId="14" xfId="59" applyFont="1" applyFill="1" applyBorder="1" applyAlignment="1" applyProtection="1">
      <alignment horizontal="left" vertical="center" wrapText="1" indent="1"/>
      <protection/>
    </xf>
    <xf numFmtId="0" fontId="13" fillId="0" borderId="15" xfId="59" applyFont="1" applyFill="1" applyBorder="1" applyAlignment="1" applyProtection="1">
      <alignment horizontal="left" vertical="center" wrapText="1" indent="1"/>
      <protection/>
    </xf>
    <xf numFmtId="49" fontId="13" fillId="0" borderId="16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17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18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19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20" xfId="59" applyNumberFormat="1" applyFont="1" applyFill="1" applyBorder="1" applyAlignment="1" applyProtection="1">
      <alignment horizontal="left" vertical="center" wrapText="1" indent="1"/>
      <protection/>
    </xf>
    <xf numFmtId="49" fontId="13" fillId="0" borderId="21" xfId="59" applyNumberFormat="1" applyFont="1" applyFill="1" applyBorder="1" applyAlignment="1" applyProtection="1">
      <alignment horizontal="left" vertical="center" wrapText="1" indent="1"/>
      <protection/>
    </xf>
    <xf numFmtId="0" fontId="13" fillId="0" borderId="0" xfId="59" applyFont="1" applyFill="1" applyBorder="1" applyAlignment="1" applyProtection="1">
      <alignment horizontal="left" vertical="center" wrapText="1" indent="1"/>
      <protection/>
    </xf>
    <xf numFmtId="0" fontId="12" fillId="0" borderId="22" xfId="59" applyFont="1" applyFill="1" applyBorder="1" applyAlignment="1" applyProtection="1">
      <alignment horizontal="left" vertical="center" wrapText="1" indent="1"/>
      <protection/>
    </xf>
    <xf numFmtId="0" fontId="12" fillId="0" borderId="23" xfId="59" applyFont="1" applyFill="1" applyBorder="1" applyAlignment="1" applyProtection="1">
      <alignment horizontal="left" vertical="center" wrapText="1" indent="1"/>
      <protection/>
    </xf>
    <xf numFmtId="0" fontId="12" fillId="0" borderId="24" xfId="59" applyFont="1" applyFill="1" applyBorder="1" applyAlignment="1" applyProtection="1">
      <alignment horizontal="left" vertical="center" wrapText="1" indent="1"/>
      <protection/>
    </xf>
    <xf numFmtId="0" fontId="7" fillId="0" borderId="22" xfId="59" applyFont="1" applyFill="1" applyBorder="1" applyAlignment="1" applyProtection="1">
      <alignment horizontal="center" vertical="center" wrapText="1"/>
      <protection/>
    </xf>
    <xf numFmtId="0" fontId="7" fillId="0" borderId="23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Fill="1" applyBorder="1" applyAlignment="1" applyProtection="1">
      <alignment vertical="center" wrapText="1"/>
      <protection/>
    </xf>
    <xf numFmtId="0" fontId="12" fillId="0" borderId="25" xfId="59" applyFont="1" applyFill="1" applyBorder="1" applyAlignment="1" applyProtection="1">
      <alignment vertical="center" wrapText="1"/>
      <protection/>
    </xf>
    <xf numFmtId="0" fontId="12" fillId="0" borderId="22" xfId="59" applyFont="1" applyFill="1" applyBorder="1" applyAlignment="1" applyProtection="1">
      <alignment horizontal="center" vertical="center" wrapText="1"/>
      <protection/>
    </xf>
    <xf numFmtId="0" fontId="12" fillId="0" borderId="23" xfId="59" applyFont="1" applyFill="1" applyBorder="1" applyAlignment="1" applyProtection="1">
      <alignment horizontal="center" vertical="center" wrapText="1"/>
      <protection/>
    </xf>
    <xf numFmtId="0" fontId="12" fillId="0" borderId="26" xfId="59" applyFont="1" applyFill="1" applyBorder="1" applyAlignment="1" applyProtection="1">
      <alignment horizontal="center" vertical="center" wrapText="1"/>
      <protection/>
    </xf>
    <xf numFmtId="0" fontId="7" fillId="0" borderId="26" xfId="59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>
      <alignment vertical="center" wrapText="1"/>
    </xf>
    <xf numFmtId="172" fontId="0" fillId="0" borderId="0" xfId="0" applyNumberFormat="1" applyFill="1" applyAlignment="1">
      <alignment horizontal="center" vertical="center" wrapText="1"/>
    </xf>
    <xf numFmtId="172" fontId="3" fillId="0" borderId="0" xfId="0" applyNumberFormat="1" applyFont="1" applyFill="1" applyAlignment="1">
      <alignment horizontal="center" vertical="center" wrapText="1"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2" fillId="0" borderId="27" xfId="0" applyNumberFormat="1" applyFont="1" applyFill="1" applyBorder="1" applyAlignment="1" applyProtection="1">
      <alignment horizontal="center" vertical="center" wrapText="1"/>
      <protection/>
    </xf>
    <xf numFmtId="172" fontId="12" fillId="0" borderId="28" xfId="0" applyNumberFormat="1" applyFont="1" applyFill="1" applyBorder="1" applyAlignment="1" applyProtection="1">
      <alignment horizontal="center" vertical="center" wrapText="1"/>
      <protection/>
    </xf>
    <xf numFmtId="172" fontId="12" fillId="0" borderId="29" xfId="0" applyNumberFormat="1" applyFont="1" applyFill="1" applyBorder="1" applyAlignment="1" applyProtection="1">
      <alignment horizontal="center" vertical="center" wrapText="1"/>
      <protection/>
    </xf>
    <xf numFmtId="172" fontId="0" fillId="0" borderId="0" xfId="0" applyNumberFormat="1" applyFill="1" applyAlignment="1" applyProtection="1">
      <alignment vertical="center" wrapText="1"/>
      <protection/>
    </xf>
    <xf numFmtId="172" fontId="3" fillId="0" borderId="0" xfId="0" applyNumberFormat="1" applyFont="1" applyFill="1" applyAlignment="1">
      <alignment vertical="center" wrapText="1"/>
    </xf>
    <xf numFmtId="0" fontId="6" fillId="0" borderId="0" xfId="0" applyFont="1" applyFill="1" applyAlignment="1">
      <alignment horizontal="center" vertical="center" wrapText="1"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6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9" fillId="0" borderId="0" xfId="0" applyFont="1" applyFill="1" applyAlignment="1">
      <alignment vertical="center" wrapText="1"/>
    </xf>
    <xf numFmtId="0" fontId="1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 wrapText="1"/>
    </xf>
    <xf numFmtId="3" fontId="3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3" xfId="59" applyFont="1" applyFill="1" applyBorder="1" applyAlignment="1" applyProtection="1">
      <alignment horizontal="left" vertical="center" wrapText="1" indent="1"/>
      <protection/>
    </xf>
    <xf numFmtId="172" fontId="12" fillId="0" borderId="22" xfId="0" applyNumberFormat="1" applyFont="1" applyFill="1" applyBorder="1" applyAlignment="1" applyProtection="1">
      <alignment horizontal="left" vertical="center" wrapText="1" indent="1"/>
      <protection/>
    </xf>
    <xf numFmtId="0" fontId="5" fillId="0" borderId="32" xfId="0" applyFont="1" applyFill="1" applyBorder="1" applyAlignment="1" applyProtection="1">
      <alignment horizontal="right"/>
      <protection/>
    </xf>
    <xf numFmtId="0" fontId="13" fillId="0" borderId="28" xfId="59" applyFont="1" applyFill="1" applyBorder="1" applyAlignment="1" applyProtection="1">
      <alignment horizontal="left" vertical="center" wrapText="1" indent="1"/>
      <protection/>
    </xf>
    <xf numFmtId="0" fontId="13" fillId="0" borderId="11" xfId="59" applyFont="1" applyFill="1" applyBorder="1" applyAlignment="1" applyProtection="1">
      <alignment horizontal="left" indent="6"/>
      <protection/>
    </xf>
    <xf numFmtId="0" fontId="13" fillId="0" borderId="11" xfId="59" applyFont="1" applyFill="1" applyBorder="1" applyAlignment="1" applyProtection="1">
      <alignment horizontal="left" vertical="center" wrapText="1" indent="6"/>
      <protection/>
    </xf>
    <xf numFmtId="0" fontId="13" fillId="0" borderId="15" xfId="59" applyFont="1" applyFill="1" applyBorder="1" applyAlignment="1" applyProtection="1">
      <alignment horizontal="left" vertical="center" wrapText="1" indent="6"/>
      <protection/>
    </xf>
    <xf numFmtId="0" fontId="13" fillId="0" borderId="33" xfId="59" applyFont="1" applyFill="1" applyBorder="1" applyAlignment="1" applyProtection="1">
      <alignment horizontal="left" vertical="center" wrapText="1" indent="6"/>
      <protection/>
    </xf>
    <xf numFmtId="172" fontId="0" fillId="0" borderId="0" xfId="0" applyNumberFormat="1" applyFill="1" applyAlignment="1" applyProtection="1">
      <alignment horizontal="center" vertical="center" wrapText="1"/>
      <protection/>
    </xf>
    <xf numFmtId="172" fontId="7" fillId="0" borderId="22" xfId="0" applyNumberFormat="1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0" fontId="12" fillId="0" borderId="22" xfId="0" applyFont="1" applyFill="1" applyBorder="1" applyAlignment="1" applyProtection="1">
      <alignment horizontal="center" vertical="center" wrapText="1"/>
      <protection/>
    </xf>
    <xf numFmtId="172" fontId="2" fillId="0" borderId="0" xfId="0" applyNumberFormat="1" applyFont="1" applyFill="1" applyAlignment="1" applyProtection="1">
      <alignment vertical="center" wrapText="1"/>
      <protection/>
    </xf>
    <xf numFmtId="0" fontId="7" fillId="0" borderId="34" xfId="0" applyFont="1" applyFill="1" applyBorder="1" applyAlignment="1" applyProtection="1">
      <alignment vertical="center"/>
      <protection/>
    </xf>
    <xf numFmtId="0" fontId="7" fillId="0" borderId="0" xfId="0" applyFont="1" applyFill="1" applyAlignment="1" applyProtection="1">
      <alignment vertical="center"/>
      <protection/>
    </xf>
    <xf numFmtId="0" fontId="7" fillId="0" borderId="25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left" vertical="center" wrapText="1" indent="1"/>
      <protection/>
    </xf>
    <xf numFmtId="0" fontId="16" fillId="0" borderId="22" xfId="0" applyFont="1" applyBorder="1" applyAlignment="1" applyProtection="1">
      <alignment horizontal="center" vertical="center" wrapText="1"/>
      <protection/>
    </xf>
    <xf numFmtId="0" fontId="20" fillId="0" borderId="35" xfId="0" applyFont="1" applyBorder="1" applyAlignment="1" applyProtection="1">
      <alignment horizontal="left" wrapText="1" indent="1"/>
      <protection/>
    </xf>
    <xf numFmtId="0" fontId="13" fillId="0" borderId="0" xfId="0" applyFont="1" applyFill="1" applyBorder="1" applyAlignment="1" applyProtection="1">
      <alignment horizontal="center" vertical="center" wrapText="1"/>
      <protection/>
    </xf>
    <xf numFmtId="0" fontId="7" fillId="0" borderId="0" xfId="0" applyFont="1" applyFill="1" applyBorder="1" applyAlignment="1" applyProtection="1">
      <alignment horizontal="left" vertical="center" wrapText="1" indent="1"/>
      <protection/>
    </xf>
    <xf numFmtId="0" fontId="13" fillId="0" borderId="0" xfId="0" applyFont="1" applyFill="1" applyAlignment="1" applyProtection="1">
      <alignment horizontal="left" vertical="center" wrapText="1"/>
      <protection/>
    </xf>
    <xf numFmtId="0" fontId="13" fillId="0" borderId="0" xfId="0" applyFont="1" applyFill="1" applyAlignment="1" applyProtection="1">
      <alignment vertical="center" wrapText="1"/>
      <protection/>
    </xf>
    <xf numFmtId="0" fontId="7" fillId="0" borderId="23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3" fillId="0" borderId="22" xfId="0" applyFont="1" applyFill="1" applyBorder="1" applyAlignment="1" applyProtection="1">
      <alignment horizontal="left" vertical="center"/>
      <protection/>
    </xf>
    <xf numFmtId="0" fontId="3" fillId="0" borderId="35" xfId="0" applyFont="1" applyFill="1" applyBorder="1" applyAlignment="1" applyProtection="1">
      <alignment vertical="center" wrapText="1"/>
      <protection/>
    </xf>
    <xf numFmtId="16" fontId="0" fillId="0" borderId="0" xfId="0" applyNumberFormat="1" applyFill="1" applyAlignment="1">
      <alignment vertical="center" wrapText="1"/>
    </xf>
    <xf numFmtId="172" fontId="13" fillId="0" borderId="36" xfId="59" applyNumberFormat="1" applyFont="1" applyFill="1" applyBorder="1" applyAlignment="1" applyProtection="1">
      <alignment horizontal="right" vertical="center" wrapText="1" indent="1"/>
      <protection locked="0"/>
    </xf>
    <xf numFmtId="0" fontId="16" fillId="0" borderId="23" xfId="0" applyFont="1" applyBorder="1" applyAlignment="1" applyProtection="1">
      <alignment horizontal="left" vertical="center" wrapText="1" indent="1"/>
      <protection/>
    </xf>
    <xf numFmtId="0" fontId="15" fillId="0" borderId="11" xfId="0" applyFont="1" applyBorder="1" applyAlignment="1" applyProtection="1">
      <alignment horizontal="left" vertical="center" wrapText="1" indent="1"/>
      <protection/>
    </xf>
    <xf numFmtId="0" fontId="15" fillId="0" borderId="15" xfId="0" applyFont="1" applyBorder="1" applyAlignment="1" applyProtection="1">
      <alignment horizontal="left" vertical="center" wrapText="1" indent="1"/>
      <protection/>
    </xf>
    <xf numFmtId="0" fontId="16" fillId="0" borderId="27" xfId="0" applyFont="1" applyBorder="1" applyAlignment="1" applyProtection="1">
      <alignment horizontal="left" vertical="center" wrapText="1" indent="1"/>
      <protection/>
    </xf>
    <xf numFmtId="172" fontId="12" fillId="0" borderId="37" xfId="59" applyNumberFormat="1" applyFont="1" applyFill="1" applyBorder="1" applyAlignment="1" applyProtection="1">
      <alignment horizontal="right" vertical="center" wrapText="1" indent="1"/>
      <protection/>
    </xf>
    <xf numFmtId="172" fontId="12" fillId="0" borderId="26" xfId="59" applyNumberFormat="1" applyFont="1" applyFill="1" applyBorder="1" applyAlignment="1" applyProtection="1">
      <alignment horizontal="right" vertical="center" wrapText="1" indent="1"/>
      <protection/>
    </xf>
    <xf numFmtId="172" fontId="13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0" xfId="59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6" xfId="59" applyNumberFormat="1" applyFont="1" applyFill="1" applyBorder="1" applyAlignment="1" applyProtection="1">
      <alignment horizontal="right" vertical="center" wrapText="1" indent="1"/>
      <protection/>
    </xf>
    <xf numFmtId="172" fontId="6" fillId="0" borderId="0" xfId="59" applyNumberFormat="1" applyFont="1" applyFill="1" applyBorder="1" applyAlignment="1" applyProtection="1">
      <alignment horizontal="right" vertical="center" wrapText="1" indent="1"/>
      <protection/>
    </xf>
    <xf numFmtId="172" fontId="13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72" fontId="16" fillId="0" borderId="26" xfId="0" applyNumberFormat="1" applyFont="1" applyBorder="1" applyAlignment="1" applyProtection="1">
      <alignment horizontal="right" vertical="center" wrapText="1" indent="1"/>
      <protection/>
    </xf>
    <xf numFmtId="0" fontId="5" fillId="0" borderId="32" xfId="0" applyFont="1" applyFill="1" applyBorder="1" applyAlignment="1" applyProtection="1">
      <alignment horizontal="right" vertical="center"/>
      <protection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0" xfId="0" applyNumberFormat="1" applyFont="1" applyFill="1" applyAlignment="1" applyProtection="1">
      <alignment horizontal="center" vertical="center" wrapText="1"/>
      <protection/>
    </xf>
    <xf numFmtId="172" fontId="12" fillId="0" borderId="41" xfId="0" applyNumberFormat="1" applyFont="1" applyFill="1" applyBorder="1" applyAlignment="1" applyProtection="1">
      <alignment horizontal="center" vertical="center" wrapText="1"/>
      <protection/>
    </xf>
    <xf numFmtId="172" fontId="12" fillId="0" borderId="22" xfId="0" applyNumberFormat="1" applyFont="1" applyFill="1" applyBorder="1" applyAlignment="1" applyProtection="1">
      <alignment horizontal="center" vertical="center" wrapText="1"/>
      <protection/>
    </xf>
    <xf numFmtId="172" fontId="12" fillId="0" borderId="26" xfId="0" applyNumberFormat="1" applyFont="1" applyFill="1" applyBorder="1" applyAlignment="1" applyProtection="1">
      <alignment horizontal="center" vertical="center" wrapText="1"/>
      <protection/>
    </xf>
    <xf numFmtId="172" fontId="12" fillId="0" borderId="0" xfId="0" applyNumberFormat="1" applyFont="1" applyFill="1" applyAlignment="1" applyProtection="1">
      <alignment horizontal="center" vertical="center" wrapText="1"/>
      <protection/>
    </xf>
    <xf numFmtId="172" fontId="0" fillId="0" borderId="42" xfId="0" applyNumberForma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3" xfId="0" applyNumberForma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1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4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/>
    </xf>
    <xf numFmtId="172" fontId="0" fillId="0" borderId="43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22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45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26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6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1" xfId="0" applyNumberFormat="1" applyFont="1" applyFill="1" applyBorder="1" applyAlignment="1" applyProtection="1">
      <alignment horizontal="left" vertical="center" wrapText="1" indent="2"/>
      <protection/>
    </xf>
    <xf numFmtId="172" fontId="17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8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19" xfId="0" applyNumberFormat="1" applyFont="1" applyFill="1" applyBorder="1" applyAlignment="1" applyProtection="1">
      <alignment horizontal="left" vertical="center" wrapText="1" indent="2"/>
      <protection/>
    </xf>
    <xf numFmtId="0" fontId="7" fillId="0" borderId="13" xfId="0" applyFont="1" applyFill="1" applyBorder="1" applyAlignment="1" applyProtection="1">
      <alignment horizontal="center" vertical="center"/>
      <protection/>
    </xf>
    <xf numFmtId="0" fontId="7" fillId="0" borderId="33" xfId="0" applyFont="1" applyFill="1" applyBorder="1" applyAlignment="1" applyProtection="1">
      <alignment horizontal="center" vertical="center"/>
      <protection/>
    </xf>
    <xf numFmtId="172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5" xfId="0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13" fillId="0" borderId="0" xfId="0" applyFont="1" applyFill="1" applyAlignment="1" applyProtection="1">
      <alignment horizontal="right" vertical="center" wrapText="1" indent="1"/>
      <protection/>
    </xf>
    <xf numFmtId="172" fontId="12" fillId="0" borderId="45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26" xfId="0" applyNumberFormat="1" applyFont="1" applyFill="1" applyBorder="1" applyAlignment="1" applyProtection="1">
      <alignment horizontal="right" vertical="center" wrapText="1" indent="1"/>
      <protection/>
    </xf>
    <xf numFmtId="0" fontId="9" fillId="0" borderId="0" xfId="0" applyFont="1" applyFill="1" applyAlignment="1" applyProtection="1">
      <alignment vertical="center" wrapText="1"/>
      <protection/>
    </xf>
    <xf numFmtId="0" fontId="14" fillId="0" borderId="28" xfId="0" applyFont="1" applyBorder="1" applyAlignment="1" applyProtection="1">
      <alignment horizontal="left" vertical="center" wrapText="1" indent="1"/>
      <protection/>
    </xf>
    <xf numFmtId="0" fontId="2" fillId="0" borderId="0" xfId="59" applyFont="1" applyFill="1" applyProtection="1">
      <alignment/>
      <protection/>
    </xf>
    <xf numFmtId="0" fontId="2" fillId="0" borderId="0" xfId="59" applyFont="1" applyFill="1" applyAlignment="1" applyProtection="1">
      <alignment horizontal="right" vertical="center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0" fontId="0" fillId="0" borderId="0" xfId="0" applyFont="1" applyFill="1" applyAlignment="1" applyProtection="1">
      <alignment horizontal="left" vertical="center" wrapText="1"/>
      <protection/>
    </xf>
    <xf numFmtId="0" fontId="0" fillId="0" borderId="0" xfId="0" applyFont="1" applyFill="1" applyAlignment="1" applyProtection="1">
      <alignment vertical="center" wrapText="1"/>
      <protection/>
    </xf>
    <xf numFmtId="0" fontId="0" fillId="0" borderId="0" xfId="0" applyFont="1" applyFill="1" applyAlignment="1" applyProtection="1">
      <alignment horizontal="right" vertical="center" wrapText="1" indent="1"/>
      <protection/>
    </xf>
    <xf numFmtId="172" fontId="0" fillId="0" borderId="44" xfId="0" applyNumberFormat="1" applyFill="1" applyBorder="1" applyAlignment="1" applyProtection="1">
      <alignment horizontal="left" vertical="center" wrapText="1" indent="1"/>
      <protection/>
    </xf>
    <xf numFmtId="172" fontId="13" fillId="0" borderId="40" xfId="59" applyNumberFormat="1" applyFont="1" applyFill="1" applyBorder="1" applyAlignment="1" applyProtection="1">
      <alignment horizontal="right" vertical="center" wrapText="1" indent="1"/>
      <protection locked="0"/>
    </xf>
    <xf numFmtId="0" fontId="7" fillId="0" borderId="46" xfId="0" applyFont="1" applyFill="1" applyBorder="1" applyAlignment="1" applyProtection="1">
      <alignment horizontal="center" vertical="center" wrapText="1"/>
      <protection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12" fillId="0" borderId="24" xfId="59" applyFont="1" applyFill="1" applyBorder="1" applyAlignment="1" applyProtection="1">
      <alignment horizontal="center" vertical="center" wrapText="1"/>
      <protection/>
    </xf>
    <xf numFmtId="0" fontId="12" fillId="0" borderId="25" xfId="59" applyFont="1" applyFill="1" applyBorder="1" applyAlignment="1" applyProtection="1">
      <alignment horizontal="center" vertical="center" wrapText="1"/>
      <protection/>
    </xf>
    <xf numFmtId="0" fontId="12" fillId="0" borderId="37" xfId="59" applyFont="1" applyFill="1" applyBorder="1" applyAlignment="1" applyProtection="1">
      <alignment horizontal="center" vertical="center" wrapText="1"/>
      <protection/>
    </xf>
    <xf numFmtId="0" fontId="13" fillId="0" borderId="12" xfId="59" applyFont="1" applyFill="1" applyBorder="1" applyAlignment="1" applyProtection="1">
      <alignment horizontal="left" vertical="center" wrapText="1" indent="6"/>
      <protection/>
    </xf>
    <xf numFmtId="0" fontId="2" fillId="0" borderId="0" xfId="59" applyFill="1" applyProtection="1">
      <alignment/>
      <protection/>
    </xf>
    <xf numFmtId="0" fontId="13" fillId="0" borderId="0" xfId="59" applyFont="1" applyFill="1" applyProtection="1">
      <alignment/>
      <protection/>
    </xf>
    <xf numFmtId="0" fontId="0" fillId="0" borderId="0" xfId="59" applyFont="1" applyFill="1" applyProtection="1">
      <alignment/>
      <protection/>
    </xf>
    <xf numFmtId="0" fontId="15" fillId="0" borderId="12" xfId="0" applyFont="1" applyBorder="1" applyAlignment="1" applyProtection="1">
      <alignment horizontal="left" wrapText="1" indent="1"/>
      <protection/>
    </xf>
    <xf numFmtId="0" fontId="15" fillId="0" borderId="11" xfId="0" applyFont="1" applyBorder="1" applyAlignment="1" applyProtection="1">
      <alignment horizontal="left" wrapText="1" indent="1"/>
      <protection/>
    </xf>
    <xf numFmtId="0" fontId="15" fillId="0" borderId="15" xfId="0" applyFont="1" applyBorder="1" applyAlignment="1" applyProtection="1">
      <alignment horizontal="left" wrapText="1" indent="1"/>
      <protection/>
    </xf>
    <xf numFmtId="0" fontId="16" fillId="0" borderId="22" xfId="0" applyFont="1" applyBorder="1" applyAlignment="1" applyProtection="1">
      <alignment wrapText="1"/>
      <protection/>
    </xf>
    <xf numFmtId="0" fontId="15" fillId="0" borderId="15" xfId="0" applyFont="1" applyBorder="1" applyAlignment="1" applyProtection="1">
      <alignment wrapText="1"/>
      <protection/>
    </xf>
    <xf numFmtId="0" fontId="15" fillId="0" borderId="18" xfId="0" applyFont="1" applyBorder="1" applyAlignment="1" applyProtection="1">
      <alignment wrapText="1"/>
      <protection/>
    </xf>
    <xf numFmtId="0" fontId="15" fillId="0" borderId="17" xfId="0" applyFont="1" applyBorder="1" applyAlignment="1" applyProtection="1">
      <alignment wrapText="1"/>
      <protection/>
    </xf>
    <xf numFmtId="0" fontId="15" fillId="0" borderId="19" xfId="0" applyFont="1" applyBorder="1" applyAlignment="1" applyProtection="1">
      <alignment wrapText="1"/>
      <protection/>
    </xf>
    <xf numFmtId="0" fontId="16" fillId="0" borderId="23" xfId="0" applyFont="1" applyBorder="1" applyAlignment="1" applyProtection="1">
      <alignment wrapText="1"/>
      <protection/>
    </xf>
    <xf numFmtId="0" fontId="16" fillId="0" borderId="27" xfId="0" applyFont="1" applyBorder="1" applyAlignment="1" applyProtection="1">
      <alignment wrapText="1"/>
      <protection/>
    </xf>
    <xf numFmtId="0" fontId="16" fillId="0" borderId="28" xfId="0" applyFont="1" applyBorder="1" applyAlignment="1" applyProtection="1">
      <alignment wrapText="1"/>
      <protection/>
    </xf>
    <xf numFmtId="0" fontId="2" fillId="0" borderId="0" xfId="59" applyFill="1" applyAlignment="1" applyProtection="1">
      <alignment/>
      <protection/>
    </xf>
    <xf numFmtId="172" fontId="14" fillId="0" borderId="26" xfId="0" applyNumberFormat="1" applyFont="1" applyBorder="1" applyAlignment="1" applyProtection="1" quotePrefix="1">
      <alignment horizontal="right" vertical="center" wrapText="1" indent="1"/>
      <protection/>
    </xf>
    <xf numFmtId="0" fontId="6" fillId="0" borderId="0" xfId="59" applyFont="1" applyFill="1" applyProtection="1">
      <alignment/>
      <protection/>
    </xf>
    <xf numFmtId="49" fontId="13" fillId="0" borderId="18" xfId="59" applyNumberFormat="1" applyFont="1" applyFill="1" applyBorder="1" applyAlignment="1" applyProtection="1">
      <alignment horizontal="center" vertical="center" wrapText="1"/>
      <protection/>
    </xf>
    <xf numFmtId="49" fontId="13" fillId="0" borderId="17" xfId="59" applyNumberFormat="1" applyFont="1" applyFill="1" applyBorder="1" applyAlignment="1" applyProtection="1">
      <alignment horizontal="center" vertical="center" wrapText="1"/>
      <protection/>
    </xf>
    <xf numFmtId="49" fontId="13" fillId="0" borderId="19" xfId="59" applyNumberFormat="1" applyFont="1" applyFill="1" applyBorder="1" applyAlignment="1" applyProtection="1">
      <alignment horizontal="center" vertical="center" wrapText="1"/>
      <protection/>
    </xf>
    <xf numFmtId="0" fontId="16" fillId="0" borderId="22" xfId="0" applyFont="1" applyBorder="1" applyAlignment="1" applyProtection="1">
      <alignment horizontal="center" wrapText="1"/>
      <protection/>
    </xf>
    <xf numFmtId="0" fontId="15" fillId="0" borderId="18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/>
    </xf>
    <xf numFmtId="0" fontId="15" fillId="0" borderId="19" xfId="0" applyFont="1" applyBorder="1" applyAlignment="1" applyProtection="1">
      <alignment horizontal="center" wrapText="1"/>
      <protection/>
    </xf>
    <xf numFmtId="0" fontId="16" fillId="0" borderId="27" xfId="0" applyFont="1" applyBorder="1" applyAlignment="1" applyProtection="1">
      <alignment horizontal="center" wrapText="1"/>
      <protection/>
    </xf>
    <xf numFmtId="0" fontId="13" fillId="0" borderId="0" xfId="0" applyFont="1" applyFill="1" applyAlignment="1" applyProtection="1">
      <alignment horizontal="center" vertical="center" wrapText="1"/>
      <protection/>
    </xf>
    <xf numFmtId="49" fontId="13" fillId="0" borderId="20" xfId="59" applyNumberFormat="1" applyFont="1" applyFill="1" applyBorder="1" applyAlignment="1" applyProtection="1">
      <alignment horizontal="center" vertical="center" wrapText="1"/>
      <protection/>
    </xf>
    <xf numFmtId="49" fontId="13" fillId="0" borderId="16" xfId="59" applyNumberFormat="1" applyFont="1" applyFill="1" applyBorder="1" applyAlignment="1" applyProtection="1">
      <alignment horizontal="center" vertical="center" wrapText="1"/>
      <protection/>
    </xf>
    <xf numFmtId="49" fontId="13" fillId="0" borderId="21" xfId="59" applyNumberFormat="1" applyFont="1" applyFill="1" applyBorder="1" applyAlignment="1" applyProtection="1">
      <alignment horizontal="center" vertical="center" wrapText="1"/>
      <protection/>
    </xf>
    <xf numFmtId="0" fontId="16" fillId="0" borderId="27" xfId="0" applyFont="1" applyBorder="1" applyAlignment="1" applyProtection="1">
      <alignment horizontal="center" vertical="center" wrapText="1"/>
      <protection/>
    </xf>
    <xf numFmtId="0" fontId="7" fillId="0" borderId="34" xfId="0" applyFont="1" applyFill="1" applyBorder="1" applyAlignment="1" applyProtection="1">
      <alignment horizontal="center" vertical="center" wrapText="1"/>
      <protection/>
    </xf>
    <xf numFmtId="49" fontId="13" fillId="0" borderId="20" xfId="0" applyNumberFormat="1" applyFont="1" applyFill="1" applyBorder="1" applyAlignment="1" applyProtection="1">
      <alignment horizontal="center" vertical="center" wrapText="1"/>
      <protection/>
    </xf>
    <xf numFmtId="49" fontId="13" fillId="0" borderId="17" xfId="0" applyNumberFormat="1" applyFont="1" applyFill="1" applyBorder="1" applyAlignment="1" applyProtection="1">
      <alignment horizontal="center" vertical="center" wrapText="1"/>
      <protection/>
    </xf>
    <xf numFmtId="49" fontId="13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2" xfId="59" applyFont="1" applyFill="1" applyBorder="1" applyAlignment="1" applyProtection="1">
      <alignment horizontal="left" vertical="center" wrapText="1" indent="1"/>
      <protection/>
    </xf>
    <xf numFmtId="0" fontId="13" fillId="0" borderId="11" xfId="59" applyFont="1" applyFill="1" applyBorder="1" applyAlignment="1" applyProtection="1">
      <alignment horizontal="left" vertical="center" wrapText="1" indent="1"/>
      <protection/>
    </xf>
    <xf numFmtId="0" fontId="13" fillId="0" borderId="28" xfId="59" applyFont="1" applyFill="1" applyBorder="1" applyAlignment="1" applyProtection="1" quotePrefix="1">
      <alignment horizontal="left" vertical="center" wrapText="1" indent="1"/>
      <protection/>
    </xf>
    <xf numFmtId="0" fontId="6" fillId="0" borderId="0" xfId="0" applyFont="1" applyFill="1" applyAlignment="1" applyProtection="1">
      <alignment vertical="center"/>
      <protection/>
    </xf>
    <xf numFmtId="0" fontId="3" fillId="0" borderId="0" xfId="0" applyFont="1" applyFill="1" applyAlignment="1" applyProtection="1">
      <alignment vertical="center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0" fontId="8" fillId="0" borderId="0" xfId="0" applyFont="1" applyFill="1" applyAlignment="1" applyProtection="1">
      <alignment vertical="center" wrapText="1"/>
      <protection/>
    </xf>
    <xf numFmtId="172" fontId="13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172" fontId="12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10" xfId="0" applyNumberFormat="1" applyFont="1" applyFill="1" applyBorder="1" applyAlignment="1" applyProtection="1">
      <alignment horizontal="right" vertical="center" wrapText="1" indent="1"/>
      <protection/>
    </xf>
    <xf numFmtId="49" fontId="7" fillId="0" borderId="38" xfId="0" applyNumberFormat="1" applyFont="1" applyFill="1" applyBorder="1" applyAlignment="1" applyProtection="1" quotePrefix="1">
      <alignment horizontal="right" vertical="center" indent="1"/>
      <protection/>
    </xf>
    <xf numFmtId="172" fontId="19" fillId="0" borderId="22" xfId="0" applyNumberFormat="1" applyFont="1" applyFill="1" applyBorder="1" applyAlignment="1" applyProtection="1">
      <alignment horizontal="left" vertical="center" wrapText="1"/>
      <protection/>
    </xf>
    <xf numFmtId="172" fontId="19" fillId="0" borderId="23" xfId="0" applyNumberFormat="1" applyFont="1" applyFill="1" applyBorder="1" applyAlignment="1" applyProtection="1">
      <alignment vertical="center" wrapText="1"/>
      <protection/>
    </xf>
    <xf numFmtId="172" fontId="19" fillId="33" borderId="23" xfId="0" applyNumberFormat="1" applyFont="1" applyFill="1" applyBorder="1" applyAlignment="1" applyProtection="1">
      <alignment vertical="center" wrapText="1"/>
      <protection/>
    </xf>
    <xf numFmtId="172" fontId="4" fillId="0" borderId="22" xfId="0" applyNumberFormat="1" applyFont="1" applyFill="1" applyBorder="1" applyAlignment="1" applyProtection="1">
      <alignment horizontal="center" vertical="center" wrapText="1"/>
      <protection/>
    </xf>
    <xf numFmtId="172" fontId="4" fillId="0" borderId="23" xfId="0" applyNumberFormat="1" applyFont="1" applyFill="1" applyBorder="1" applyAlignment="1" applyProtection="1">
      <alignment horizontal="center" vertical="center" wrapText="1"/>
      <protection/>
    </xf>
    <xf numFmtId="172" fontId="4" fillId="0" borderId="26" xfId="0" applyNumberFormat="1" applyFont="1" applyFill="1" applyBorder="1" applyAlignment="1" applyProtection="1">
      <alignment horizontal="center" vertical="center" wrapText="1"/>
      <protection/>
    </xf>
    <xf numFmtId="172" fontId="2" fillId="0" borderId="17" xfId="0" applyNumberFormat="1" applyFont="1" applyFill="1" applyBorder="1" applyAlignment="1" applyProtection="1">
      <alignment horizontal="left" vertical="center" wrapText="1"/>
      <protection locked="0"/>
    </xf>
    <xf numFmtId="172" fontId="2" fillId="0" borderId="11" xfId="0" applyNumberFormat="1" applyFont="1" applyFill="1" applyBorder="1" applyAlignment="1" applyProtection="1">
      <alignment vertical="center" wrapText="1"/>
      <protection locked="0"/>
    </xf>
    <xf numFmtId="49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30" xfId="0" applyNumberFormat="1" applyFont="1" applyFill="1" applyBorder="1" applyAlignment="1" applyProtection="1">
      <alignment vertical="center" wrapText="1"/>
      <protection/>
    </xf>
    <xf numFmtId="172" fontId="13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34" borderId="39" xfId="59" applyNumberFormat="1" applyFont="1" applyFill="1" applyBorder="1" applyAlignment="1" applyProtection="1">
      <alignment horizontal="right" vertical="center" wrapText="1" indent="1"/>
      <protection/>
    </xf>
    <xf numFmtId="172" fontId="2" fillId="33" borderId="11" xfId="0" applyNumberFormat="1" applyFont="1" applyFill="1" applyBorder="1" applyAlignment="1" applyProtection="1">
      <alignment vertical="center" wrapText="1"/>
      <protection locked="0"/>
    </xf>
    <xf numFmtId="49" fontId="2" fillId="33" borderId="11" xfId="0" applyNumberFormat="1" applyFont="1" applyFill="1" applyBorder="1" applyAlignment="1" applyProtection="1">
      <alignment horizontal="center" vertical="center" wrapText="1"/>
      <protection locked="0"/>
    </xf>
    <xf numFmtId="172" fontId="2" fillId="33" borderId="30" xfId="0" applyNumberFormat="1" applyFont="1" applyFill="1" applyBorder="1" applyAlignment="1" applyProtection="1">
      <alignment vertical="center" wrapText="1"/>
      <protection/>
    </xf>
    <xf numFmtId="172" fontId="2" fillId="33" borderId="12" xfId="0" applyNumberFormat="1" applyFont="1" applyFill="1" applyBorder="1" applyAlignment="1" applyProtection="1">
      <alignment vertical="center" wrapText="1"/>
      <protection locked="0"/>
    </xf>
    <xf numFmtId="49" fontId="2" fillId="33" borderId="12" xfId="0" applyNumberFormat="1" applyFont="1" applyFill="1" applyBorder="1" applyAlignment="1" applyProtection="1">
      <alignment horizontal="center" vertical="center" wrapText="1"/>
      <protection locked="0"/>
    </xf>
    <xf numFmtId="172" fontId="2" fillId="33" borderId="39" xfId="0" applyNumberFormat="1" applyFont="1" applyFill="1" applyBorder="1" applyAlignment="1" applyProtection="1">
      <alignment vertical="center" wrapText="1"/>
      <protection/>
    </xf>
    <xf numFmtId="172" fontId="22" fillId="0" borderId="22" xfId="0" applyNumberFormat="1" applyFont="1" applyFill="1" applyBorder="1" applyAlignment="1" applyProtection="1">
      <alignment horizontal="left" vertical="center" wrapText="1"/>
      <protection locked="0"/>
    </xf>
    <xf numFmtId="172" fontId="22" fillId="0" borderId="23" xfId="0" applyNumberFormat="1" applyFont="1" applyFill="1" applyBorder="1" applyAlignment="1" applyProtection="1">
      <alignment vertical="center" wrapText="1"/>
      <protection locked="0"/>
    </xf>
    <xf numFmtId="172" fontId="22" fillId="0" borderId="26" xfId="0" applyNumberFormat="1" applyFont="1" applyFill="1" applyBorder="1" applyAlignment="1" applyProtection="1">
      <alignment vertical="center" wrapText="1"/>
      <protection locked="0"/>
    </xf>
    <xf numFmtId="172" fontId="2" fillId="33" borderId="49" xfId="0" applyNumberFormat="1" applyFont="1" applyFill="1" applyBorder="1" applyAlignment="1" applyProtection="1">
      <alignment vertical="center" wrapText="1"/>
      <protection locked="0"/>
    </xf>
    <xf numFmtId="172" fontId="21" fillId="0" borderId="41" xfId="0" applyNumberFormat="1" applyFont="1" applyFill="1" applyBorder="1" applyAlignment="1" applyProtection="1">
      <alignment horizontal="left" vertical="center" wrapText="1"/>
      <protection locked="0"/>
    </xf>
    <xf numFmtId="172" fontId="22" fillId="33" borderId="23" xfId="0" applyNumberFormat="1" applyFont="1" applyFill="1" applyBorder="1" applyAlignment="1" applyProtection="1">
      <alignment vertical="center" wrapText="1"/>
      <protection locked="0"/>
    </xf>
    <xf numFmtId="0" fontId="12" fillId="0" borderId="24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12" fillId="0" borderId="37" xfId="0" applyFont="1" applyFill="1" applyBorder="1" applyAlignment="1" applyProtection="1">
      <alignment horizontal="center" vertical="center" wrapText="1"/>
      <protection/>
    </xf>
    <xf numFmtId="49" fontId="7" fillId="0" borderId="13" xfId="0" applyNumberFormat="1" applyFont="1" applyFill="1" applyBorder="1" applyAlignment="1" applyProtection="1" quotePrefix="1">
      <alignment horizontal="right" vertical="center" indent="1"/>
      <protection/>
    </xf>
    <xf numFmtId="0" fontId="7" fillId="0" borderId="33" xfId="0" applyFont="1" applyFill="1" applyBorder="1" applyAlignment="1" applyProtection="1">
      <alignment horizontal="right" vertical="center" indent="1"/>
      <protection/>
    </xf>
    <xf numFmtId="0" fontId="7" fillId="0" borderId="31" xfId="0" applyFont="1" applyFill="1" applyBorder="1" applyAlignment="1" applyProtection="1">
      <alignment horizontal="right" vertical="center" indent="1"/>
      <protection/>
    </xf>
    <xf numFmtId="172" fontId="13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3" xfId="59" applyNumberFormat="1" applyFont="1" applyFill="1" applyBorder="1" applyAlignment="1" applyProtection="1">
      <alignment horizontal="right" vertical="center" wrapText="1" indent="1"/>
      <protection/>
    </xf>
    <xf numFmtId="172" fontId="13" fillId="0" borderId="38" xfId="59" applyNumberFormat="1" applyFont="1" applyFill="1" applyBorder="1" applyAlignment="1" applyProtection="1">
      <alignment horizontal="right" vertical="center" wrapText="1" indent="1"/>
      <protection/>
    </xf>
    <xf numFmtId="172" fontId="13" fillId="0" borderId="11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3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1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3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8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8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33" xfId="0" applyNumberFormat="1" applyFont="1" applyFill="1" applyBorder="1" applyAlignment="1" applyProtection="1">
      <alignment horizontal="right" vertical="center" wrapText="1" indent="1"/>
      <protection locked="0"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0" applyFont="1" applyFill="1" applyBorder="1" applyAlignment="1" applyProtection="1">
      <alignment horizontal="left" vertical="center" wrapText="1" indent="1"/>
      <protection/>
    </xf>
    <xf numFmtId="0" fontId="12" fillId="0" borderId="27" xfId="0" applyFont="1" applyFill="1" applyBorder="1" applyAlignment="1" applyProtection="1">
      <alignment horizontal="center" vertical="center" wrapText="1"/>
      <protection/>
    </xf>
    <xf numFmtId="0" fontId="12" fillId="0" borderId="28" xfId="59" applyFont="1" applyFill="1" applyBorder="1" applyAlignment="1" applyProtection="1">
      <alignment horizontal="left" vertical="center" wrapText="1" indent="1"/>
      <protection/>
    </xf>
    <xf numFmtId="172" fontId="7" fillId="0" borderId="50" xfId="0" applyNumberFormat="1" applyFont="1" applyFill="1" applyBorder="1" applyAlignment="1" applyProtection="1">
      <alignment horizontal="center" vertical="center" wrapText="1"/>
      <protection/>
    </xf>
    <xf numFmtId="172" fontId="12" fillId="0" borderId="35" xfId="0" applyNumberFormat="1" applyFont="1" applyFill="1" applyBorder="1" applyAlignment="1" applyProtection="1">
      <alignment horizontal="center" vertical="center" wrapText="1"/>
      <protection/>
    </xf>
    <xf numFmtId="172" fontId="13" fillId="0" borderId="51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4" xfId="0" applyNumberFormat="1" applyFont="1" applyFill="1" applyBorder="1" applyAlignment="1" applyProtection="1">
      <alignment horizontal="left" vertical="center" wrapText="1" indent="1"/>
      <protection/>
    </xf>
    <xf numFmtId="172" fontId="12" fillId="0" borderId="50" xfId="0" applyNumberFormat="1" applyFont="1" applyFill="1" applyBorder="1" applyAlignment="1" applyProtection="1">
      <alignment horizontal="center" vertical="center" wrapText="1"/>
      <protection/>
    </xf>
    <xf numFmtId="172" fontId="66" fillId="0" borderId="0" xfId="0" applyNumberFormat="1" applyFont="1" applyFill="1" applyBorder="1" applyAlignment="1" applyProtection="1">
      <alignment horizontal="center" vertical="center" wrapText="1"/>
      <protection/>
    </xf>
    <xf numFmtId="172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11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33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13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12" fillId="0" borderId="2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3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1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1" xfId="0" applyNumberFormat="1" applyFont="1" applyFill="1" applyBorder="1" applyAlignment="1" applyProtection="1">
      <alignment horizontal="left" vertical="center" wrapText="1" indent="1"/>
      <protection/>
    </xf>
    <xf numFmtId="172" fontId="12" fillId="0" borderId="50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50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51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14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49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52" xfId="0" applyNumberFormat="1" applyFont="1" applyFill="1" applyBorder="1" applyAlignment="1" applyProtection="1">
      <alignment horizontal="left" vertical="center" wrapText="1" indent="2"/>
      <protection/>
    </xf>
    <xf numFmtId="172" fontId="13" fillId="0" borderId="21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33" xfId="0" applyNumberFormat="1" applyFont="1" applyFill="1" applyBorder="1" applyAlignment="1" applyProtection="1">
      <alignment horizontal="left" vertical="center" wrapText="1" indent="1"/>
      <protection/>
    </xf>
    <xf numFmtId="172" fontId="13" fillId="0" borderId="20" xfId="0" applyNumberFormat="1" applyFont="1" applyFill="1" applyBorder="1" applyAlignment="1" applyProtection="1">
      <alignment horizontal="left" vertical="center" wrapText="1" indent="1"/>
      <protection/>
    </xf>
    <xf numFmtId="172" fontId="3" fillId="0" borderId="26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23" xfId="0" applyNumberFormat="1" applyFont="1" applyFill="1" applyBorder="1" applyAlignment="1" applyProtection="1">
      <alignment horizontal="right" vertical="center" wrapText="1" indent="1"/>
      <protection/>
    </xf>
    <xf numFmtId="172" fontId="12" fillId="0" borderId="35" xfId="0" applyNumberFormat="1" applyFont="1" applyFill="1" applyBorder="1" applyAlignment="1" applyProtection="1">
      <alignment horizontal="right" vertical="center" wrapText="1" indent="1"/>
      <protection/>
    </xf>
    <xf numFmtId="172" fontId="2" fillId="0" borderId="21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33" xfId="0" applyNumberFormat="1" applyFont="1" applyFill="1" applyBorder="1" applyAlignment="1" applyProtection="1">
      <alignment vertical="center" wrapText="1"/>
      <protection locked="0"/>
    </xf>
    <xf numFmtId="49" fontId="2" fillId="0" borderId="33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31" xfId="0" applyNumberFormat="1" applyFont="1" applyFill="1" applyBorder="1" applyAlignment="1" applyProtection="1">
      <alignment vertical="center" wrapText="1"/>
      <protection/>
    </xf>
    <xf numFmtId="172" fontId="2" fillId="0" borderId="19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15" xfId="0" applyNumberFormat="1" applyFont="1" applyFill="1" applyBorder="1" applyAlignment="1" applyProtection="1">
      <alignment vertical="center" wrapText="1"/>
      <protection locked="0"/>
    </xf>
    <xf numFmtId="49" fontId="2" fillId="0" borderId="15" xfId="0" applyNumberFormat="1" applyFont="1" applyFill="1" applyBorder="1" applyAlignment="1" applyProtection="1">
      <alignment horizontal="center" vertical="center" wrapText="1"/>
      <protection locked="0"/>
    </xf>
    <xf numFmtId="172" fontId="2" fillId="0" borderId="40" xfId="0" applyNumberFormat="1" applyFont="1" applyFill="1" applyBorder="1" applyAlignment="1" applyProtection="1">
      <alignment vertical="center" wrapText="1"/>
      <protection/>
    </xf>
    <xf numFmtId="49" fontId="7" fillId="0" borderId="53" xfId="0" applyNumberFormat="1" applyFont="1" applyFill="1" applyBorder="1" applyAlignment="1" applyProtection="1" quotePrefix="1">
      <alignment horizontal="right" vertical="center" indent="1"/>
      <protection/>
    </xf>
    <xf numFmtId="0" fontId="7" fillId="0" borderId="54" xfId="0" applyFont="1" applyFill="1" applyBorder="1" applyAlignment="1" applyProtection="1">
      <alignment horizontal="right" vertical="center" indent="1"/>
      <protection/>
    </xf>
    <xf numFmtId="172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5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4" xfId="0" applyNumberFormat="1" applyFont="1" applyFill="1" applyBorder="1" applyAlignment="1" applyProtection="1">
      <alignment horizontal="right" vertical="center" wrapText="1" indent="1"/>
      <protection locked="0"/>
    </xf>
    <xf numFmtId="172" fontId="5" fillId="0" borderId="0" xfId="0" applyNumberFormat="1" applyFont="1" applyFill="1" applyAlignment="1" applyProtection="1">
      <alignment horizontal="center" vertical="center"/>
      <protection/>
    </xf>
    <xf numFmtId="172" fontId="5" fillId="0" borderId="0" xfId="0" applyNumberFormat="1" applyFont="1" applyFill="1" applyAlignment="1" applyProtection="1">
      <alignment horizontal="center" wrapText="1"/>
      <protection/>
    </xf>
    <xf numFmtId="0" fontId="5" fillId="0" borderId="0" xfId="0" applyFont="1" applyFill="1" applyAlignment="1" applyProtection="1">
      <alignment horizontal="center"/>
      <protection/>
    </xf>
    <xf numFmtId="172" fontId="0" fillId="0" borderId="0" xfId="59" applyNumberFormat="1" applyFont="1" applyFill="1" applyProtection="1">
      <alignment/>
      <protection/>
    </xf>
    <xf numFmtId="172" fontId="13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56" xfId="0" applyFill="1" applyBorder="1" applyAlignment="1" applyProtection="1">
      <alignment horizontal="left" vertical="center" wrapText="1"/>
      <protection/>
    </xf>
    <xf numFmtId="0" fontId="0" fillId="0" borderId="0" xfId="0" applyFill="1" applyBorder="1" applyAlignment="1" applyProtection="1">
      <alignment vertical="center" wrapText="1"/>
      <protection/>
    </xf>
    <xf numFmtId="0" fontId="0" fillId="0" borderId="0" xfId="0" applyFill="1" applyBorder="1" applyAlignment="1" applyProtection="1">
      <alignment horizontal="right" vertical="center" wrapText="1" indent="1"/>
      <protection/>
    </xf>
    <xf numFmtId="0" fontId="0" fillId="0" borderId="57" xfId="0" applyFill="1" applyBorder="1" applyAlignment="1" applyProtection="1">
      <alignment horizontal="right" vertical="center" wrapText="1" indent="1"/>
      <protection/>
    </xf>
    <xf numFmtId="0" fontId="15" fillId="0" borderId="13" xfId="0" applyFont="1" applyBorder="1" applyAlignment="1" applyProtection="1">
      <alignment horizontal="left" wrapText="1" indent="1"/>
      <protection/>
    </xf>
    <xf numFmtId="49" fontId="13" fillId="0" borderId="27" xfId="59" applyNumberFormat="1" applyFont="1" applyFill="1" applyBorder="1" applyAlignment="1" applyProtection="1">
      <alignment horizontal="left" vertical="center" wrapText="1" indent="1"/>
      <protection/>
    </xf>
    <xf numFmtId="0" fontId="15" fillId="0" borderId="28" xfId="0" applyFont="1" applyBorder="1" applyAlignment="1" applyProtection="1">
      <alignment horizontal="left" wrapText="1" indent="1"/>
      <protection/>
    </xf>
    <xf numFmtId="172" fontId="6" fillId="0" borderId="0" xfId="59" applyNumberFormat="1" applyFont="1" applyFill="1" applyBorder="1" applyAlignment="1" applyProtection="1">
      <alignment horizontal="center" vertical="center"/>
      <protection/>
    </xf>
    <xf numFmtId="0" fontId="12" fillId="0" borderId="41" xfId="0" applyFont="1" applyFill="1" applyBorder="1" applyAlignment="1" applyProtection="1">
      <alignment horizontal="center" vertical="center" wrapText="1"/>
      <protection/>
    </xf>
    <xf numFmtId="0" fontId="12" fillId="0" borderId="23" xfId="0" applyFont="1" applyFill="1" applyBorder="1" applyAlignment="1" applyProtection="1">
      <alignment horizontal="center" vertical="center" wrapText="1"/>
      <protection/>
    </xf>
    <xf numFmtId="0" fontId="12" fillId="0" borderId="26" xfId="0" applyFont="1" applyFill="1" applyBorder="1" applyAlignment="1" applyProtection="1">
      <alignment horizontal="center" vertical="center" wrapText="1"/>
      <protection/>
    </xf>
    <xf numFmtId="172" fontId="19" fillId="0" borderId="58" xfId="0" applyNumberFormat="1" applyFont="1" applyFill="1" applyBorder="1" applyAlignment="1" applyProtection="1">
      <alignment vertical="center" wrapText="1"/>
      <protection/>
    </xf>
    <xf numFmtId="172" fontId="19" fillId="0" borderId="41" xfId="0" applyNumberFormat="1" applyFont="1" applyFill="1" applyBorder="1" applyAlignment="1" applyProtection="1">
      <alignment vertical="center" wrapText="1"/>
      <protection/>
    </xf>
    <xf numFmtId="172" fontId="13" fillId="0" borderId="53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5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59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43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0" xfId="0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59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0" xfId="0" applyFill="1" applyAlignment="1" applyProtection="1">
      <alignment horizontal="center" vertical="center" wrapText="1"/>
      <protection/>
    </xf>
    <xf numFmtId="172" fontId="5" fillId="0" borderId="0" xfId="0" applyNumberFormat="1" applyFont="1" applyFill="1" applyAlignment="1" applyProtection="1">
      <alignment horizontal="right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  <xf numFmtId="0" fontId="6" fillId="0" borderId="22" xfId="0" applyFont="1" applyFill="1" applyBorder="1" applyAlignment="1" applyProtection="1">
      <alignment horizontal="center" vertical="center" wrapText="1"/>
      <protection/>
    </xf>
    <xf numFmtId="0" fontId="2" fillId="0" borderId="18" xfId="0" applyFont="1" applyFill="1" applyBorder="1" applyAlignment="1" applyProtection="1">
      <alignment horizontal="right" vertical="center" wrapText="1" indent="1"/>
      <protection/>
    </xf>
    <xf numFmtId="0" fontId="2" fillId="0" borderId="12" xfId="0" applyFont="1" applyFill="1" applyBorder="1" applyAlignment="1" applyProtection="1">
      <alignment horizontal="left" vertical="center" wrapText="1"/>
      <protection locked="0"/>
    </xf>
    <xf numFmtId="172" fontId="2" fillId="0" borderId="12" xfId="0" applyNumberFormat="1" applyFont="1" applyFill="1" applyBorder="1" applyAlignment="1" applyProtection="1">
      <alignment vertical="center" wrapText="1"/>
      <protection locked="0"/>
    </xf>
    <xf numFmtId="172" fontId="2" fillId="0" borderId="12" xfId="0" applyNumberFormat="1" applyFont="1" applyFill="1" applyBorder="1" applyAlignment="1" applyProtection="1">
      <alignment vertical="center" wrapText="1"/>
      <protection/>
    </xf>
    <xf numFmtId="172" fontId="2" fillId="0" borderId="39" xfId="0" applyNumberFormat="1" applyFont="1" applyFill="1" applyBorder="1" applyAlignment="1" applyProtection="1">
      <alignment vertical="center" wrapText="1"/>
      <protection locked="0"/>
    </xf>
    <xf numFmtId="0" fontId="2" fillId="0" borderId="17" xfId="0" applyFont="1" applyFill="1" applyBorder="1" applyAlignment="1" applyProtection="1">
      <alignment horizontal="right" vertical="center" wrapText="1" indent="1"/>
      <protection/>
    </xf>
    <xf numFmtId="0" fontId="2" fillId="0" borderId="11" xfId="0" applyFont="1" applyFill="1" applyBorder="1" applyAlignment="1" applyProtection="1">
      <alignment horizontal="left" vertical="center" wrapText="1"/>
      <protection locked="0"/>
    </xf>
    <xf numFmtId="172" fontId="2" fillId="0" borderId="30" xfId="0" applyNumberFormat="1" applyFont="1" applyFill="1" applyBorder="1" applyAlignment="1" applyProtection="1">
      <alignment vertical="center" wrapText="1"/>
      <protection locked="0"/>
    </xf>
    <xf numFmtId="172" fontId="6" fillId="0" borderId="23" xfId="0" applyNumberFormat="1" applyFont="1" applyFill="1" applyBorder="1" applyAlignment="1" applyProtection="1">
      <alignment vertical="center" wrapText="1"/>
      <protection/>
    </xf>
    <xf numFmtId="172" fontId="6" fillId="0" borderId="26" xfId="0" applyNumberFormat="1" applyFont="1" applyFill="1" applyBorder="1" applyAlignment="1" applyProtection="1">
      <alignment vertical="center" wrapText="1"/>
      <protection/>
    </xf>
    <xf numFmtId="0" fontId="1" fillId="0" borderId="0" xfId="0" applyFont="1" applyFill="1" applyAlignment="1" applyProtection="1">
      <alignment horizontal="center" vertical="center" wrapText="1"/>
      <protection/>
    </xf>
    <xf numFmtId="0" fontId="1" fillId="0" borderId="0" xfId="0" applyFont="1" applyFill="1" applyAlignment="1" applyProtection="1">
      <alignment vertical="center" wrapText="1"/>
      <protection/>
    </xf>
    <xf numFmtId="172" fontId="13" fillId="0" borderId="48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12" xfId="59" applyNumberFormat="1" applyFont="1" applyFill="1" applyBorder="1" applyAlignment="1" applyProtection="1">
      <alignment horizontal="right" vertical="center" wrapText="1" indent="1"/>
      <protection locked="0"/>
    </xf>
    <xf numFmtId="0" fontId="5" fillId="0" borderId="32" xfId="0" applyFont="1" applyFill="1" applyBorder="1" applyAlignment="1" applyProtection="1">
      <alignment vertical="center"/>
      <protection/>
    </xf>
    <xf numFmtId="0" fontId="7" fillId="0" borderId="41" xfId="59" applyFont="1" applyFill="1" applyBorder="1" applyAlignment="1" applyProtection="1">
      <alignment horizontal="center" vertical="center" wrapText="1"/>
      <protection/>
    </xf>
    <xf numFmtId="0" fontId="25" fillId="0" borderId="22" xfId="59" applyFont="1" applyFill="1" applyBorder="1" applyAlignment="1" applyProtection="1">
      <alignment horizontal="center" vertical="center" wrapText="1"/>
      <protection/>
    </xf>
    <xf numFmtId="49" fontId="15" fillId="0" borderId="15" xfId="0" applyNumberFormat="1" applyFont="1" applyBorder="1" applyAlignment="1" applyProtection="1">
      <alignment horizontal="left" wrapText="1" indent="1"/>
      <protection/>
    </xf>
    <xf numFmtId="172" fontId="13" fillId="0" borderId="26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10" xfId="0" applyFont="1" applyBorder="1" applyAlignment="1" applyProtection="1">
      <alignment horizontal="left" wrapText="1" indent="1"/>
      <protection/>
    </xf>
    <xf numFmtId="0" fontId="13" fillId="0" borderId="23" xfId="59" applyFont="1" applyFill="1" applyBorder="1" applyAlignment="1" applyProtection="1">
      <alignment horizontal="left" vertical="center" wrapText="1" indent="1"/>
      <protection/>
    </xf>
    <xf numFmtId="172" fontId="13" fillId="0" borderId="26" xfId="59" applyNumberFormat="1" applyFont="1" applyFill="1" applyBorder="1" applyAlignment="1" applyProtection="1">
      <alignment horizontal="right" vertical="center" wrapText="1" indent="1"/>
      <protection/>
    </xf>
    <xf numFmtId="0" fontId="15" fillId="0" borderId="33" xfId="0" applyFont="1" applyBorder="1" applyAlignment="1" applyProtection="1">
      <alignment horizontal="left" wrapText="1" indent="1"/>
      <protection/>
    </xf>
    <xf numFmtId="172" fontId="13" fillId="0" borderId="31" xfId="59" applyNumberFormat="1" applyFont="1" applyFill="1" applyBorder="1" applyAlignment="1" applyProtection="1">
      <alignment horizontal="right" vertical="center" wrapText="1" indent="1"/>
      <protection/>
    </xf>
    <xf numFmtId="0" fontId="12" fillId="0" borderId="27" xfId="59" applyFont="1" applyFill="1" applyBorder="1" applyAlignment="1" applyProtection="1">
      <alignment horizontal="left" vertical="center" wrapText="1" indent="1"/>
      <protection/>
    </xf>
    <xf numFmtId="0" fontId="12" fillId="0" borderId="28" xfId="59" applyFont="1" applyFill="1" applyBorder="1" applyAlignment="1" applyProtection="1">
      <alignment horizontal="left" vertical="center" wrapText="1" indent="1"/>
      <protection/>
    </xf>
    <xf numFmtId="172" fontId="12" fillId="0" borderId="29" xfId="59" applyNumberFormat="1" applyFont="1" applyFill="1" applyBorder="1" applyAlignment="1" applyProtection="1">
      <alignment horizontal="right" vertical="center" wrapText="1" indent="1"/>
      <protection/>
    </xf>
    <xf numFmtId="0" fontId="16" fillId="0" borderId="0" xfId="0" applyFont="1" applyBorder="1" applyAlignment="1" applyProtection="1">
      <alignment wrapText="1"/>
      <protection/>
    </xf>
    <xf numFmtId="172" fontId="12" fillId="0" borderId="0" xfId="59" applyNumberFormat="1" applyFont="1" applyFill="1" applyBorder="1" applyAlignment="1" applyProtection="1">
      <alignment horizontal="right" vertical="center" wrapText="1" indent="1"/>
      <protection/>
    </xf>
    <xf numFmtId="49" fontId="13" fillId="0" borderId="22" xfId="59" applyNumberFormat="1" applyFont="1" applyFill="1" applyBorder="1" applyAlignment="1" applyProtection="1">
      <alignment horizontal="left" vertical="center" wrapText="1" indent="1"/>
      <protection/>
    </xf>
    <xf numFmtId="0" fontId="13" fillId="0" borderId="23" xfId="59" applyFont="1" applyFill="1" applyBorder="1" applyAlignment="1" applyProtection="1">
      <alignment horizontal="left" vertical="center" wrapText="1" indent="1"/>
      <protection/>
    </xf>
    <xf numFmtId="49" fontId="12" fillId="0" borderId="22" xfId="59" applyNumberFormat="1" applyFont="1" applyFill="1" applyBorder="1" applyAlignment="1" applyProtection="1">
      <alignment horizontal="left" vertical="center" wrapText="1" indent="1"/>
      <protection/>
    </xf>
    <xf numFmtId="172" fontId="12" fillId="0" borderId="26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5" xfId="59" applyFont="1" applyFill="1" applyBorder="1" applyAlignment="1" applyProtection="1">
      <alignment horizontal="left" vertical="center" wrapText="1" indent="1"/>
      <protection/>
    </xf>
    <xf numFmtId="49" fontId="17" fillId="0" borderId="18" xfId="59" applyNumberFormat="1" applyFont="1" applyFill="1" applyBorder="1" applyAlignment="1" applyProtection="1">
      <alignment horizontal="left" vertical="center" wrapText="1" indent="1"/>
      <protection/>
    </xf>
    <xf numFmtId="172" fontId="17" fillId="0" borderId="39" xfId="59" applyNumberFormat="1" applyFont="1" applyFill="1" applyBorder="1" applyAlignment="1" applyProtection="1">
      <alignment horizontal="right" vertical="center" wrapText="1" indent="1"/>
      <protection locked="0"/>
    </xf>
    <xf numFmtId="0" fontId="26" fillId="0" borderId="0" xfId="59" applyFont="1" applyFill="1" applyProtection="1">
      <alignment/>
      <protection/>
    </xf>
    <xf numFmtId="49" fontId="13" fillId="0" borderId="18" xfId="59" applyNumberFormat="1" applyFont="1" applyFill="1" applyBorder="1" applyAlignment="1" applyProtection="1">
      <alignment horizontal="left" vertical="center" wrapText="1" indent="1"/>
      <protection/>
    </xf>
    <xf numFmtId="0" fontId="13" fillId="0" borderId="15" xfId="59" applyFont="1" applyFill="1" applyBorder="1" applyAlignment="1" applyProtection="1">
      <alignment horizontal="left" vertical="center" wrapText="1" indent="1"/>
      <protection/>
    </xf>
    <xf numFmtId="172" fontId="13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172" fontId="13" fillId="0" borderId="61" xfId="59" applyNumberFormat="1" applyFont="1" applyFill="1" applyBorder="1" applyAlignment="1" applyProtection="1">
      <alignment horizontal="right" vertical="center" wrapText="1" indent="1"/>
      <protection locked="0"/>
    </xf>
    <xf numFmtId="0" fontId="17" fillId="0" borderId="12" xfId="59" applyFont="1" applyFill="1" applyBorder="1" applyAlignment="1" applyProtection="1">
      <alignment horizontal="left" vertical="center" wrapText="1" indent="1"/>
      <protection/>
    </xf>
    <xf numFmtId="172" fontId="13" fillId="0" borderId="57" xfId="59" applyNumberFormat="1" applyFont="1" applyFill="1" applyBorder="1" applyAlignment="1" applyProtection="1">
      <alignment horizontal="right" vertical="center" wrapText="1" indent="1"/>
      <protection locked="0"/>
    </xf>
    <xf numFmtId="172" fontId="6" fillId="0" borderId="32" xfId="59" applyNumberFormat="1" applyFont="1" applyFill="1" applyBorder="1" applyAlignment="1" applyProtection="1">
      <alignment horizontal="center" vertical="center"/>
      <protection/>
    </xf>
    <xf numFmtId="0" fontId="7" fillId="0" borderId="58" xfId="59" applyFont="1" applyFill="1" applyBorder="1" applyAlignment="1" applyProtection="1">
      <alignment horizontal="center" vertical="center" wrapText="1"/>
      <protection/>
    </xf>
    <xf numFmtId="172" fontId="12" fillId="0" borderId="58" xfId="0" applyNumberFormat="1" applyFont="1" applyFill="1" applyBorder="1" applyAlignment="1" applyProtection="1">
      <alignment horizontal="center" vertical="center" wrapText="1"/>
      <protection/>
    </xf>
    <xf numFmtId="172" fontId="13" fillId="0" borderId="55" xfId="0" applyNumberFormat="1" applyFont="1" applyFill="1" applyBorder="1" applyAlignment="1" applyProtection="1">
      <alignment horizontal="left" vertical="center" wrapText="1" indent="1"/>
      <protection/>
    </xf>
    <xf numFmtId="172" fontId="12" fillId="0" borderId="58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62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55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58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43" xfId="0" applyNumberFormat="1" applyFont="1" applyFill="1" applyBorder="1" applyAlignment="1" applyProtection="1">
      <alignment horizontal="left" vertical="center" wrapText="1" indent="1"/>
      <protection/>
    </xf>
    <xf numFmtId="172" fontId="12" fillId="0" borderId="41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42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43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3" xfId="0" applyNumberFormat="1" applyFont="1" applyFill="1" applyBorder="1" applyAlignment="1" applyProtection="1">
      <alignment horizontal="right" vertical="center" wrapText="1" indent="1"/>
      <protection/>
    </xf>
    <xf numFmtId="172" fontId="3" fillId="0" borderId="41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14" xfId="0" applyNumberFormat="1" applyFont="1" applyFill="1" applyBorder="1" applyAlignment="1" applyProtection="1">
      <alignment horizontal="right" vertical="center" wrapText="1" indent="1"/>
      <protection/>
    </xf>
    <xf numFmtId="172" fontId="17" fillId="0" borderId="63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64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63" xfId="0" applyNumberFormat="1" applyFont="1" applyFill="1" applyBorder="1" applyAlignment="1" applyProtection="1">
      <alignment horizontal="right" vertical="center" wrapText="1" indent="1"/>
      <protection locked="0"/>
    </xf>
    <xf numFmtId="172" fontId="17" fillId="0" borderId="44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43" xfId="0" applyNumberFormat="1" applyFont="1" applyFill="1" applyBorder="1" applyAlignment="1" applyProtection="1">
      <alignment horizontal="right" vertical="center" wrapText="1" indent="1"/>
      <protection/>
    </xf>
    <xf numFmtId="172" fontId="13" fillId="0" borderId="44" xfId="0" applyNumberFormat="1" applyFont="1" applyFill="1" applyBorder="1" applyAlignment="1" applyProtection="1">
      <alignment horizontal="right" vertical="center" wrapText="1" indent="1"/>
      <protection locked="0"/>
    </xf>
    <xf numFmtId="172" fontId="2" fillId="0" borderId="17" xfId="0" applyNumberFormat="1" applyFont="1" applyFill="1" applyBorder="1" applyAlignment="1" applyProtection="1">
      <alignment horizontal="left" vertical="center" wrapText="1" indent="1"/>
      <protection locked="0"/>
    </xf>
    <xf numFmtId="172" fontId="2" fillId="0" borderId="55" xfId="0" applyNumberFormat="1" applyFont="1" applyFill="1" applyBorder="1" applyAlignment="1" applyProtection="1">
      <alignment vertical="center" wrapText="1"/>
      <protection locked="0"/>
    </xf>
    <xf numFmtId="0" fontId="8" fillId="0" borderId="0" xfId="59" applyFont="1" applyFill="1" applyAlignment="1" applyProtection="1">
      <alignment horizontal="right"/>
      <protection/>
    </xf>
    <xf numFmtId="0" fontId="6" fillId="0" borderId="0" xfId="59" applyFont="1" applyFill="1" applyAlignment="1" applyProtection="1">
      <alignment horizontal="center" vertical="center" wrapText="1"/>
      <protection/>
    </xf>
    <xf numFmtId="172" fontId="6" fillId="0" borderId="0" xfId="59" applyNumberFormat="1" applyFont="1" applyFill="1" applyBorder="1" applyAlignment="1" applyProtection="1">
      <alignment horizontal="center" vertical="center"/>
      <protection/>
    </xf>
    <xf numFmtId="172" fontId="18" fillId="0" borderId="32" xfId="59" applyNumberFormat="1" applyFont="1" applyFill="1" applyBorder="1" applyAlignment="1" applyProtection="1">
      <alignment horizontal="left" vertical="center"/>
      <protection/>
    </xf>
    <xf numFmtId="172" fontId="18" fillId="0" borderId="32" xfId="59" applyNumberFormat="1" applyFont="1" applyFill="1" applyBorder="1" applyAlignment="1" applyProtection="1">
      <alignment horizontal="left"/>
      <protection/>
    </xf>
    <xf numFmtId="0" fontId="6" fillId="0" borderId="0" xfId="59" applyFont="1" applyFill="1" applyAlignment="1" applyProtection="1">
      <alignment horizontal="center"/>
      <protection/>
    </xf>
    <xf numFmtId="0" fontId="5" fillId="0" borderId="32" xfId="0" applyFont="1" applyFill="1" applyBorder="1" applyAlignment="1" applyProtection="1">
      <alignment horizontal="right"/>
      <protection/>
    </xf>
    <xf numFmtId="172" fontId="7" fillId="0" borderId="65" xfId="0" applyNumberFormat="1" applyFont="1" applyFill="1" applyBorder="1" applyAlignment="1" applyProtection="1">
      <alignment horizontal="center" vertical="center" wrapText="1"/>
      <protection/>
    </xf>
    <xf numFmtId="172" fontId="7" fillId="0" borderId="66" xfId="0" applyNumberFormat="1" applyFont="1" applyFill="1" applyBorder="1" applyAlignment="1" applyProtection="1">
      <alignment horizontal="center" vertical="center" wrapText="1"/>
      <protection/>
    </xf>
    <xf numFmtId="172" fontId="66" fillId="0" borderId="67" xfId="0" applyNumberFormat="1" applyFont="1" applyFill="1" applyBorder="1" applyAlignment="1" applyProtection="1">
      <alignment horizontal="center" vertical="center" wrapText="1"/>
      <protection/>
    </xf>
    <xf numFmtId="172" fontId="8" fillId="0" borderId="0" xfId="0" applyNumberFormat="1" applyFont="1" applyFill="1" applyAlignment="1" applyProtection="1">
      <alignment horizontal="right" vertical="top" wrapText="1"/>
      <protection/>
    </xf>
    <xf numFmtId="172" fontId="6" fillId="0" borderId="0" xfId="0" applyNumberFormat="1" applyFont="1" applyFill="1" applyAlignment="1" applyProtection="1">
      <alignment horizontal="center" vertical="center" wrapText="1"/>
      <protection/>
    </xf>
    <xf numFmtId="172" fontId="7" fillId="0" borderId="47" xfId="0" applyNumberFormat="1" applyFont="1" applyFill="1" applyBorder="1" applyAlignment="1" applyProtection="1">
      <alignment horizontal="center" vertical="center" wrapText="1"/>
      <protection/>
    </xf>
    <xf numFmtId="172" fontId="7" fillId="0" borderId="50" xfId="0" applyNumberFormat="1" applyFont="1" applyFill="1" applyBorder="1" applyAlignment="1" applyProtection="1">
      <alignment horizontal="center" vertical="center" wrapText="1"/>
      <protection/>
    </xf>
    <xf numFmtId="172" fontId="7" fillId="0" borderId="45" xfId="0" applyNumberFormat="1" applyFont="1" applyFill="1" applyBorder="1" applyAlignment="1" applyProtection="1">
      <alignment horizontal="center" vertical="center" wrapText="1"/>
      <protection/>
    </xf>
    <xf numFmtId="172" fontId="7" fillId="0" borderId="59" xfId="0" applyNumberFormat="1" applyFont="1" applyFill="1" applyBorder="1" applyAlignment="1" applyProtection="1">
      <alignment horizontal="center" vertical="center" wrapText="1"/>
      <protection/>
    </xf>
    <xf numFmtId="172" fontId="7" fillId="0" borderId="60" xfId="0" applyNumberFormat="1" applyFont="1" applyFill="1" applyBorder="1" applyAlignment="1" applyProtection="1">
      <alignment horizontal="center" vertical="center" wrapText="1"/>
      <protection/>
    </xf>
    <xf numFmtId="172" fontId="19" fillId="0" borderId="0" xfId="0" applyNumberFormat="1" applyFont="1" applyFill="1" applyAlignment="1">
      <alignment horizontal="center" vertical="center" wrapText="1"/>
    </xf>
    <xf numFmtId="172" fontId="8" fillId="0" borderId="0" xfId="0" applyNumberFormat="1" applyFont="1" applyFill="1" applyAlignment="1">
      <alignment horizontal="right" vertical="top" wrapText="1"/>
    </xf>
    <xf numFmtId="0" fontId="23" fillId="0" borderId="32" xfId="0" applyFont="1" applyBorder="1" applyAlignment="1" applyProtection="1">
      <alignment horizontal="right" vertical="top"/>
      <protection locked="0"/>
    </xf>
    <xf numFmtId="0" fontId="7" fillId="0" borderId="47" xfId="0" applyFont="1" applyFill="1" applyBorder="1" applyAlignment="1" applyProtection="1">
      <alignment horizontal="center" vertical="center" wrapText="1"/>
      <protection/>
    </xf>
    <xf numFmtId="0" fontId="7" fillId="0" borderId="50" xfId="0" applyFont="1" applyFill="1" applyBorder="1" applyAlignment="1" applyProtection="1">
      <alignment horizontal="center" vertical="center" wrapText="1"/>
      <protection/>
    </xf>
    <xf numFmtId="0" fontId="7" fillId="0" borderId="45" xfId="0" applyFont="1" applyFill="1" applyBorder="1" applyAlignment="1" applyProtection="1">
      <alignment horizontal="center" vertical="center" wrapText="1"/>
      <protection/>
    </xf>
    <xf numFmtId="0" fontId="23" fillId="0" borderId="0" xfId="0" applyFont="1" applyAlignment="1" applyProtection="1">
      <alignment horizontal="right" vertical="top"/>
      <protection/>
    </xf>
    <xf numFmtId="0" fontId="23" fillId="0" borderId="32" xfId="0" applyFont="1" applyBorder="1" applyAlignment="1" applyProtection="1">
      <alignment horizontal="right" vertical="top"/>
      <protection/>
    </xf>
    <xf numFmtId="0" fontId="6" fillId="0" borderId="47" xfId="0" applyFont="1" applyFill="1" applyBorder="1" applyAlignment="1" applyProtection="1">
      <alignment horizontal="left" vertical="center" wrapText="1" indent="1"/>
      <protection/>
    </xf>
    <xf numFmtId="0" fontId="6" fillId="0" borderId="35" xfId="0" applyFont="1" applyFill="1" applyBorder="1" applyAlignment="1" applyProtection="1">
      <alignment horizontal="left" vertical="center" wrapText="1" indent="1"/>
      <protection/>
    </xf>
    <xf numFmtId="0" fontId="0" fillId="0" borderId="0" xfId="0" applyFill="1" applyAlignment="1" applyProtection="1">
      <alignment horizontal="right" vertical="center" wrapText="1"/>
      <protection/>
    </xf>
    <xf numFmtId="0" fontId="6" fillId="0" borderId="0" xfId="0" applyFont="1" applyFill="1" applyAlignment="1" applyProtection="1">
      <alignment horizontal="center" vertical="center" wrapText="1"/>
      <protection/>
    </xf>
    <xf numFmtId="0" fontId="6" fillId="0" borderId="24" xfId="0" applyFont="1" applyFill="1" applyBorder="1" applyAlignment="1" applyProtection="1">
      <alignment horizontal="center" vertical="center" wrapText="1"/>
      <protection/>
    </xf>
    <xf numFmtId="0" fontId="6" fillId="0" borderId="27" xfId="0" applyFont="1" applyFill="1" applyBorder="1" applyAlignment="1" applyProtection="1">
      <alignment horizontal="center" vertical="center" wrapText="1"/>
      <protection/>
    </xf>
    <xf numFmtId="0" fontId="6" fillId="0" borderId="25" xfId="0" applyFont="1" applyFill="1" applyBorder="1" applyAlignment="1" applyProtection="1">
      <alignment horizontal="center" vertical="center" wrapText="1"/>
      <protection/>
    </xf>
    <xf numFmtId="0" fontId="6" fillId="0" borderId="28" xfId="0" applyFont="1" applyFill="1" applyBorder="1" applyAlignment="1" applyProtection="1">
      <alignment horizontal="center" vertical="center" wrapText="1"/>
      <protection/>
    </xf>
    <xf numFmtId="0" fontId="6" fillId="0" borderId="23" xfId="0" applyFont="1" applyFill="1" applyBorder="1" applyAlignment="1" applyProtection="1">
      <alignment horizontal="center" vertical="center" wrapText="1"/>
      <protection/>
    </xf>
    <xf numFmtId="0" fontId="6" fillId="0" borderId="26" xfId="0" applyFont="1" applyFill="1" applyBorder="1" applyAlignment="1" applyProtection="1">
      <alignment horizontal="center" vertical="center" wrapText="1"/>
      <protection/>
    </xf>
  </cellXfs>
  <cellStyles count="53">
    <cellStyle name="Normal" xfId="0"/>
    <cellStyle name="20% - 1. jelölőszín" xfId="15"/>
    <cellStyle name="20% - 2. jelölőszín" xfId="16"/>
    <cellStyle name="20% - 3. jelölőszín" xfId="17"/>
    <cellStyle name="20% - 4. jelölőszín" xfId="18"/>
    <cellStyle name="20% - 5. jelölőszín" xfId="19"/>
    <cellStyle name="20% - 6. jelölőszín" xfId="20"/>
    <cellStyle name="40% - 1. jelölőszín" xfId="21"/>
    <cellStyle name="40% - 2. jelölőszín" xfId="22"/>
    <cellStyle name="40% - 3. jelölőszín" xfId="23"/>
    <cellStyle name="40% - 4. jelölőszín" xfId="24"/>
    <cellStyle name="40% - 5. jelölőszín" xfId="25"/>
    <cellStyle name="40% - 6. jelölőszín" xfId="26"/>
    <cellStyle name="60% - 1. jelölőszín" xfId="27"/>
    <cellStyle name="60% - 2. jelölőszín" xfId="28"/>
    <cellStyle name="60% - 3. jelölőszín" xfId="29"/>
    <cellStyle name="60% - 4. jelölőszín" xfId="30"/>
    <cellStyle name="60% - 5. jelölőszín" xfId="31"/>
    <cellStyle name="60% - 6. jelölőszín" xfId="32"/>
    <cellStyle name="Bevitel" xfId="33"/>
    <cellStyle name="Cím" xfId="34"/>
    <cellStyle name="Címsor 1" xfId="35"/>
    <cellStyle name="Címsor 2" xfId="36"/>
    <cellStyle name="Címsor 3" xfId="37"/>
    <cellStyle name="Címsor 4" xfId="38"/>
    <cellStyle name="Ellenőrzőcella" xfId="39"/>
    <cellStyle name="Comma" xfId="40"/>
    <cellStyle name="Comma [0]" xfId="41"/>
    <cellStyle name="Ezres 2" xfId="42"/>
    <cellStyle name="Figyelmeztetés" xfId="43"/>
    <cellStyle name="Hiperhivatkozás" xfId="44"/>
    <cellStyle name="Hyperlink" xfId="45"/>
    <cellStyle name="Hivatkozott cella" xfId="46"/>
    <cellStyle name="Jegyzet" xfId="47"/>
    <cellStyle name="Jelölőszín (1)" xfId="48"/>
    <cellStyle name="Jelölőszín (2)" xfId="49"/>
    <cellStyle name="Jelölőszín (3)" xfId="50"/>
    <cellStyle name="Jelölőszín (4)" xfId="51"/>
    <cellStyle name="Jelölőszín (5)" xfId="52"/>
    <cellStyle name="Jelölőszín (6)" xfId="53"/>
    <cellStyle name="Jó" xfId="54"/>
    <cellStyle name="Kimenet" xfId="55"/>
    <cellStyle name="Followed Hyperlink" xfId="56"/>
    <cellStyle name="Magyarázó szöveg" xfId="57"/>
    <cellStyle name="Már látott hiperhivatkozás" xfId="58"/>
    <cellStyle name="Normál_KVRENMUNKA" xfId="59"/>
    <cellStyle name="Összesen" xfId="60"/>
    <cellStyle name="Currency" xfId="61"/>
    <cellStyle name="Currency [0]" xfId="62"/>
    <cellStyle name="Rossz" xfId="63"/>
    <cellStyle name="Semleges" xfId="64"/>
    <cellStyle name="Számítás" xfId="65"/>
    <cellStyle name="Percent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externalLink" Target="externalLinks/externalLink1.xml" /><Relationship Id="rId16" Type="http://schemas.openxmlformats.org/officeDocument/2006/relationships/externalLink" Target="externalLinks/externalLink2.xml" /><Relationship Id="rId17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ord_doc\G&#246;mzsik\2016_k&#246;lts&#233;gvet&#233;s\Rendeletm&#243;dos&#237;t&#225;sok_2016\III.sz.%20rendelet%20m&#243;dos&#237;t&#225;s%20(2016_12_31)\2016_II_sz_rend_mod_szovges_indokolas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Word_doc\G&#246;mzsik\2017_k&#246;lts&#233;gvet&#233;s\Rendeletm&#243;dos&#237;t&#225;sok_2017\III.sz.%20rendelet%20m&#243;dos&#237;t&#225;s%20(2017_12_31)\ktgvet_tablak_III.sz.m&#243;d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összesítő-muv_haz"/>
      <sheetName val="összesítő-ovoda"/>
      <sheetName val="összesítő-hivatal"/>
      <sheetName val="összesítő-onkormanyzat"/>
      <sheetName val="mindösszesen"/>
      <sheetName val="COFOGÖnk"/>
      <sheetName val="COFOGPH"/>
      <sheetName val="COFOGÓvoda"/>
      <sheetName val="COFOGMűvHáz"/>
    </sheetNames>
    <sheetDataSet>
      <sheetData sheetId="0">
        <row r="10">
          <cell r="D10">
            <v>-787100</v>
          </cell>
          <cell r="E10">
            <v>-212500</v>
          </cell>
          <cell r="F10">
            <v>173589</v>
          </cell>
          <cell r="Z10">
            <v>-826011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1.sz.mell.összevont mérl."/>
      <sheetName val="2.sz.mell.feladatbontás"/>
      <sheetName val="2.1.sz.mell_műk_mérl. "/>
      <sheetName val="2.2.sz.mell_felh_mérl. "/>
      <sheetName val="3.sz.mell.Beruh."/>
      <sheetName val="4.sz.mell.Felúj."/>
      <sheetName val="5.1. sz. mell Önkorm"/>
      <sheetName val="5.2. sz. mell-Hivatal"/>
      <sheetName val="5.3. sz. mell-Óvoda"/>
    </sheetNames>
    <sheetDataSet>
      <sheetData sheetId="0">
        <row r="79">
          <cell r="C79">
            <v>121428258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H154"/>
  <sheetViews>
    <sheetView zoomScale="115" zoomScaleNormal="115" zoomScaleSheetLayoutView="100" workbookViewId="0" topLeftCell="A1">
      <selection activeCell="A2" sqref="A2:I2"/>
    </sheetView>
  </sheetViews>
  <sheetFormatPr defaultColWidth="9.00390625" defaultRowHeight="12.75"/>
  <cols>
    <col min="1" max="1" width="9.50390625" style="132" customWidth="1"/>
    <col min="2" max="2" width="91.625" style="132" customWidth="1"/>
    <col min="3" max="3" width="15.875" style="133" customWidth="1"/>
    <col min="4" max="5" width="15.875" style="148" customWidth="1"/>
    <col min="6" max="6" width="11.125" style="148" bestFit="1" customWidth="1"/>
    <col min="7" max="7" width="9.375" style="148" customWidth="1"/>
    <col min="8" max="8" width="10.125" style="148" bestFit="1" customWidth="1"/>
    <col min="9" max="16384" width="9.375" style="148" customWidth="1"/>
  </cols>
  <sheetData>
    <row r="1" spans="1:4" ht="17.25" customHeight="1">
      <c r="A1" s="387" t="s">
        <v>518</v>
      </c>
      <c r="B1" s="387"/>
      <c r="C1" s="387"/>
      <c r="D1" s="387"/>
    </row>
    <row r="2" spans="1:4" ht="57.75" customHeight="1">
      <c r="A2" s="388" t="s">
        <v>440</v>
      </c>
      <c r="B2" s="388"/>
      <c r="C2" s="388"/>
      <c r="D2" s="388"/>
    </row>
    <row r="3" spans="1:4" ht="15.75" customHeight="1">
      <c r="A3" s="389" t="s">
        <v>4</v>
      </c>
      <c r="B3" s="389"/>
      <c r="C3" s="389"/>
      <c r="D3" s="389"/>
    </row>
    <row r="4" spans="1:4" ht="15.75" customHeight="1">
      <c r="A4" s="302"/>
      <c r="B4" s="302"/>
      <c r="C4" s="302"/>
      <c r="D4" s="302"/>
    </row>
    <row r="5" spans="1:5" ht="15.75" customHeight="1" thickBot="1">
      <c r="A5" s="390" t="s">
        <v>86</v>
      </c>
      <c r="B5" s="390"/>
      <c r="D5" s="93"/>
      <c r="E5" s="93" t="s">
        <v>397</v>
      </c>
    </row>
    <row r="6" spans="1:5" ht="37.5" customHeight="1" thickBot="1">
      <c r="A6" s="21" t="s">
        <v>51</v>
      </c>
      <c r="B6" s="22" t="s">
        <v>5</v>
      </c>
      <c r="C6" s="28" t="s">
        <v>428</v>
      </c>
      <c r="D6" s="28" t="s">
        <v>429</v>
      </c>
      <c r="E6" s="28" t="s">
        <v>430</v>
      </c>
    </row>
    <row r="7" spans="1:5" s="149" customFormat="1" ht="12" customHeight="1" thickBot="1">
      <c r="A7" s="144">
        <v>1</v>
      </c>
      <c r="B7" s="145">
        <v>2</v>
      </c>
      <c r="C7" s="146">
        <v>3</v>
      </c>
      <c r="D7" s="146">
        <v>7</v>
      </c>
      <c r="E7" s="146">
        <v>7</v>
      </c>
    </row>
    <row r="8" spans="1:5" s="150" customFormat="1" ht="12" customHeight="1" thickBot="1">
      <c r="A8" s="18" t="s">
        <v>6</v>
      </c>
      <c r="B8" s="19" t="s">
        <v>143</v>
      </c>
      <c r="C8" s="83">
        <f>+C9+C10+C11+C12+C13+C14</f>
        <v>93255749</v>
      </c>
      <c r="D8" s="83">
        <f>+D9+D10+D11+D12+D13+D14</f>
        <v>103274837</v>
      </c>
      <c r="E8" s="83">
        <f>+E9+E10+E11+E12+E13+E14</f>
        <v>103274837</v>
      </c>
    </row>
    <row r="9" spans="1:5" s="150" customFormat="1" ht="12" customHeight="1">
      <c r="A9" s="13" t="s">
        <v>63</v>
      </c>
      <c r="B9" s="151" t="s">
        <v>144</v>
      </c>
      <c r="C9" s="86">
        <f>'5.1. sz. mell Önk.összes'!C9</f>
        <v>31615215</v>
      </c>
      <c r="D9" s="86">
        <f>'5.1. sz. mell Önk.összes'!D9</f>
        <v>31647892</v>
      </c>
      <c r="E9" s="86">
        <f>'5.1. sz. mell Önk.összes'!E9</f>
        <v>31647892</v>
      </c>
    </row>
    <row r="10" spans="1:5" s="150" customFormat="1" ht="12" customHeight="1">
      <c r="A10" s="12" t="s">
        <v>64</v>
      </c>
      <c r="B10" s="152" t="s">
        <v>145</v>
      </c>
      <c r="C10" s="85">
        <f>'5.1. sz. mell Önk.összes'!C10</f>
        <v>39064204</v>
      </c>
      <c r="D10" s="85">
        <f>'5.1. sz. mell Önk.összes'!D10</f>
        <v>43695304</v>
      </c>
      <c r="E10" s="85">
        <f>'5.1. sz. mell Önk.összes'!E10</f>
        <v>43695304</v>
      </c>
    </row>
    <row r="11" spans="1:5" s="150" customFormat="1" ht="12" customHeight="1">
      <c r="A11" s="12" t="s">
        <v>65</v>
      </c>
      <c r="B11" s="152" t="s">
        <v>146</v>
      </c>
      <c r="C11" s="85">
        <f>'5.1. sz. mell Önk.összes'!C11</f>
        <v>20083150</v>
      </c>
      <c r="D11" s="85">
        <f>'5.1. sz. mell Önk.összes'!D11</f>
        <v>20469118</v>
      </c>
      <c r="E11" s="85">
        <f>'5.1. sz. mell Önk.összes'!E11</f>
        <v>20469118</v>
      </c>
    </row>
    <row r="12" spans="1:5" s="150" customFormat="1" ht="12" customHeight="1">
      <c r="A12" s="12" t="s">
        <v>66</v>
      </c>
      <c r="B12" s="152" t="s">
        <v>147</v>
      </c>
      <c r="C12" s="85">
        <f>'5.1. sz. mell Önk.összes'!C12</f>
        <v>2493180</v>
      </c>
      <c r="D12" s="85">
        <f>'5.1. sz. mell Önk.összes'!D12</f>
        <v>2656904</v>
      </c>
      <c r="E12" s="85">
        <f>'5.1. sz. mell Önk.összes'!E12</f>
        <v>2656904</v>
      </c>
    </row>
    <row r="13" spans="1:5" s="150" customFormat="1" ht="12" customHeight="1">
      <c r="A13" s="12" t="s">
        <v>83</v>
      </c>
      <c r="B13" s="152" t="s">
        <v>148</v>
      </c>
      <c r="C13" s="85">
        <f>'5.1. sz. mell Önk.összes'!C13</f>
        <v>0</v>
      </c>
      <c r="D13" s="85">
        <f>'5.1. sz. mell Önk.összes'!D13</f>
        <v>2588062</v>
      </c>
      <c r="E13" s="85">
        <f>'5.1. sz. mell Önk.összes'!E13</f>
        <v>2588062</v>
      </c>
    </row>
    <row r="14" spans="1:5" s="150" customFormat="1" ht="12" customHeight="1" thickBot="1">
      <c r="A14" s="14" t="s">
        <v>67</v>
      </c>
      <c r="B14" s="153" t="s">
        <v>149</v>
      </c>
      <c r="C14" s="85">
        <f>'5.1. sz. mell Önk.összes'!C14</f>
        <v>0</v>
      </c>
      <c r="D14" s="85">
        <f>'5.1. sz. mell Önk.összes'!D14</f>
        <v>2217557</v>
      </c>
      <c r="E14" s="85">
        <f>'5.1. sz. mell Önk.összes'!E14</f>
        <v>2217557</v>
      </c>
    </row>
    <row r="15" spans="1:5" s="150" customFormat="1" ht="12" customHeight="1" thickBot="1">
      <c r="A15" s="18" t="s">
        <v>7</v>
      </c>
      <c r="B15" s="78" t="s">
        <v>150</v>
      </c>
      <c r="C15" s="83">
        <f>+C16+C17+C18+C19+C20</f>
        <v>16493700</v>
      </c>
      <c r="D15" s="83">
        <f>+D16+D17+D18+D19+D20</f>
        <v>21184247</v>
      </c>
      <c r="E15" s="83">
        <f>+E16+E17+E18+E19+E20</f>
        <v>21948895</v>
      </c>
    </row>
    <row r="16" spans="1:5" s="150" customFormat="1" ht="12" customHeight="1">
      <c r="A16" s="13" t="s">
        <v>69</v>
      </c>
      <c r="B16" s="151" t="s">
        <v>151</v>
      </c>
      <c r="C16" s="86">
        <f>'5.1. sz. mell Önk.összes'!C16</f>
        <v>0</v>
      </c>
      <c r="D16" s="86">
        <f>'5.1. sz. mell Önk.összes'!D16</f>
        <v>2023897</v>
      </c>
      <c r="E16" s="86">
        <f>'5.1. sz. mell Önk.összes'!E16</f>
        <v>2023897</v>
      </c>
    </row>
    <row r="17" spans="1:5" s="150" customFormat="1" ht="12" customHeight="1">
      <c r="A17" s="12" t="s">
        <v>70</v>
      </c>
      <c r="B17" s="152" t="s">
        <v>152</v>
      </c>
      <c r="C17" s="85">
        <f>'5.1. sz. mell Önk.összes'!C17</f>
        <v>0</v>
      </c>
      <c r="D17" s="85">
        <f>'5.1. sz. mell Önk.összes'!D17</f>
        <v>0</v>
      </c>
      <c r="E17" s="85">
        <f>'5.1. sz. mell Önk.összes'!E17</f>
        <v>0</v>
      </c>
    </row>
    <row r="18" spans="1:5" s="150" customFormat="1" ht="12" customHeight="1">
      <c r="A18" s="12" t="s">
        <v>71</v>
      </c>
      <c r="B18" s="152" t="s">
        <v>354</v>
      </c>
      <c r="C18" s="85">
        <f>'5.1. sz. mell Önk.összes'!C18</f>
        <v>0</v>
      </c>
      <c r="D18" s="85">
        <f>'5.1. sz. mell Önk.összes'!D18</f>
        <v>0</v>
      </c>
      <c r="E18" s="85">
        <f>'5.1. sz. mell Önk.összes'!E18</f>
        <v>0</v>
      </c>
    </row>
    <row r="19" spans="1:5" s="150" customFormat="1" ht="12" customHeight="1">
      <c r="A19" s="12" t="s">
        <v>72</v>
      </c>
      <c r="B19" s="152" t="s">
        <v>355</v>
      </c>
      <c r="C19" s="85">
        <f>'5.1. sz. mell Önk.összes'!C19</f>
        <v>0</v>
      </c>
      <c r="D19" s="85">
        <f>'5.1. sz. mell Önk.összes'!D19</f>
        <v>0</v>
      </c>
      <c r="E19" s="85">
        <f>'5.1. sz. mell Önk.összes'!E19</f>
        <v>0</v>
      </c>
    </row>
    <row r="20" spans="1:5" s="150" customFormat="1" ht="12" customHeight="1">
      <c r="A20" s="12" t="s">
        <v>73</v>
      </c>
      <c r="B20" s="152" t="s">
        <v>153</v>
      </c>
      <c r="C20" s="85">
        <f>'5.1. sz. mell Önk.összes'!C20+'5.3.. sz. mell-Óvoda'!C22</f>
        <v>16493700</v>
      </c>
      <c r="D20" s="85">
        <f>'5.1. sz. mell Önk.összes'!D20+'5.3.. sz. mell-Óvoda'!D22</f>
        <v>19160350</v>
      </c>
      <c r="E20" s="85">
        <f>'5.1. sz. mell Önk.összes'!E20+'5.3.. sz. mell-Óvoda'!E22</f>
        <v>19924998</v>
      </c>
    </row>
    <row r="21" spans="1:5" s="150" customFormat="1" ht="12" customHeight="1" thickBot="1">
      <c r="A21" s="14" t="s">
        <v>79</v>
      </c>
      <c r="B21" s="153" t="s">
        <v>154</v>
      </c>
      <c r="C21" s="87">
        <f>'5.1. sz. mell Önk.összes'!C21</f>
        <v>0</v>
      </c>
      <c r="D21" s="87">
        <f>'5.1. sz. mell Önk.összes'!D21</f>
        <v>0</v>
      </c>
      <c r="E21" s="87">
        <f>'5.1. sz. mell Önk.összes'!E21</f>
        <v>0</v>
      </c>
    </row>
    <row r="22" spans="1:5" s="150" customFormat="1" ht="12" customHeight="1" thickBot="1">
      <c r="A22" s="18" t="s">
        <v>8</v>
      </c>
      <c r="B22" s="19" t="s">
        <v>155</v>
      </c>
      <c r="C22" s="83">
        <f>+C23+C24+C25+C26+C27</f>
        <v>0</v>
      </c>
      <c r="D22" s="83">
        <f>+D23+D24+D25+D26+D27</f>
        <v>40501994</v>
      </c>
      <c r="E22" s="83">
        <f>+E23+E24+E25+E26+E27</f>
        <v>38121994</v>
      </c>
    </row>
    <row r="23" spans="1:5" s="150" customFormat="1" ht="12" customHeight="1">
      <c r="A23" s="13" t="s">
        <v>52</v>
      </c>
      <c r="B23" s="151" t="s">
        <v>156</v>
      </c>
      <c r="C23" s="86">
        <f>'5.1. sz. mell Önk.összes'!C23</f>
        <v>0</v>
      </c>
      <c r="D23" s="86">
        <f>'5.1. sz. mell Önk.összes'!D23</f>
        <v>0</v>
      </c>
      <c r="E23" s="86">
        <f>'5.1. sz. mell Önk.összes'!E23</f>
        <v>0</v>
      </c>
    </row>
    <row r="24" spans="1:5" s="150" customFormat="1" ht="12" customHeight="1">
      <c r="A24" s="12" t="s">
        <v>53</v>
      </c>
      <c r="B24" s="152" t="s">
        <v>157</v>
      </c>
      <c r="C24" s="85">
        <f>'5.1. sz. mell Önk.összes'!C24</f>
        <v>0</v>
      </c>
      <c r="D24" s="85">
        <f>'5.1. sz. mell Önk.összes'!D24</f>
        <v>0</v>
      </c>
      <c r="E24" s="85">
        <f>'5.1. sz. mell Önk.összes'!E24</f>
        <v>0</v>
      </c>
    </row>
    <row r="25" spans="1:5" s="150" customFormat="1" ht="12" customHeight="1">
      <c r="A25" s="12" t="s">
        <v>54</v>
      </c>
      <c r="B25" s="152" t="s">
        <v>356</v>
      </c>
      <c r="C25" s="85">
        <f>'5.1. sz. mell Önk.összes'!C25</f>
        <v>0</v>
      </c>
      <c r="D25" s="85">
        <f>'5.1. sz. mell Önk.összes'!D25</f>
        <v>0</v>
      </c>
      <c r="E25" s="85">
        <f>'5.1. sz. mell Önk.összes'!E25</f>
        <v>0</v>
      </c>
    </row>
    <row r="26" spans="1:5" s="150" customFormat="1" ht="12" customHeight="1">
      <c r="A26" s="12" t="s">
        <v>55</v>
      </c>
      <c r="B26" s="152" t="s">
        <v>357</v>
      </c>
      <c r="C26" s="85">
        <f>'5.1. sz. mell Önk.összes'!C26</f>
        <v>0</v>
      </c>
      <c r="D26" s="85">
        <f>'5.1. sz. mell Önk.összes'!D26</f>
        <v>0</v>
      </c>
      <c r="E26" s="85">
        <f>'5.1. sz. mell Önk.összes'!E26</f>
        <v>0</v>
      </c>
    </row>
    <row r="27" spans="1:5" s="150" customFormat="1" ht="12" customHeight="1">
      <c r="A27" s="12" t="s">
        <v>93</v>
      </c>
      <c r="B27" s="152" t="s">
        <v>158</v>
      </c>
      <c r="C27" s="85">
        <f>'5.1. sz. mell Önk.összes'!C27</f>
        <v>0</v>
      </c>
      <c r="D27" s="85">
        <f>'5.1. sz. mell Önk.összes'!D27</f>
        <v>40501994</v>
      </c>
      <c r="E27" s="85">
        <f>'5.1. sz. mell Önk.összes'!E27</f>
        <v>38121994</v>
      </c>
    </row>
    <row r="28" spans="1:5" s="150" customFormat="1" ht="12" customHeight="1" thickBot="1">
      <c r="A28" s="14" t="s">
        <v>94</v>
      </c>
      <c r="B28" s="153" t="s">
        <v>159</v>
      </c>
      <c r="C28" s="87">
        <f>'5.1. sz. mell Önk.összes'!C28</f>
        <v>0</v>
      </c>
      <c r="D28" s="87">
        <f>'5.1. sz. mell Önk.összes'!D28</f>
        <v>40000000</v>
      </c>
      <c r="E28" s="87">
        <f>'5.1. sz. mell Önk.összes'!E28</f>
        <v>38121994</v>
      </c>
    </row>
    <row r="29" spans="1:5" s="150" customFormat="1" ht="12" customHeight="1" thickBot="1">
      <c r="A29" s="18" t="s">
        <v>95</v>
      </c>
      <c r="B29" s="19" t="s">
        <v>160</v>
      </c>
      <c r="C29" s="89">
        <f>+C30+C33+C34+C35</f>
        <v>132700000</v>
      </c>
      <c r="D29" s="89">
        <f>+D30+D33+D34+D35</f>
        <v>169000000</v>
      </c>
      <c r="E29" s="89">
        <f>+E30+E33+E34+E35</f>
        <v>161303370</v>
      </c>
    </row>
    <row r="30" spans="1:5" s="150" customFormat="1" ht="12" customHeight="1">
      <c r="A30" s="13" t="s">
        <v>161</v>
      </c>
      <c r="B30" s="151" t="s">
        <v>167</v>
      </c>
      <c r="C30" s="205">
        <f>'5.1. sz. mell Önk.összes'!C30</f>
        <v>126300000</v>
      </c>
      <c r="D30" s="205">
        <f>'5.1. sz. mell Önk.összes'!D30</f>
        <v>160300000</v>
      </c>
      <c r="E30" s="205">
        <f>'5.1. sz. mell Önk.összes'!E30</f>
        <v>153080321</v>
      </c>
    </row>
    <row r="31" spans="1:5" s="150" customFormat="1" ht="12" customHeight="1">
      <c r="A31" s="12" t="s">
        <v>162</v>
      </c>
      <c r="B31" s="152" t="s">
        <v>168</v>
      </c>
      <c r="C31" s="85">
        <f>'5.1. sz. mell Önk.összes'!C31</f>
        <v>25500000</v>
      </c>
      <c r="D31" s="85">
        <f>'5.1. sz. mell Önk.összes'!D31</f>
        <v>30500000</v>
      </c>
      <c r="E31" s="85">
        <f>'5.1. sz. mell Önk.összes'!E31</f>
        <v>26835166</v>
      </c>
    </row>
    <row r="32" spans="1:5" s="150" customFormat="1" ht="12" customHeight="1">
      <c r="A32" s="12" t="s">
        <v>163</v>
      </c>
      <c r="B32" s="152" t="s">
        <v>169</v>
      </c>
      <c r="C32" s="85">
        <f>'5.1. sz. mell Önk.összes'!C32</f>
        <v>100800000</v>
      </c>
      <c r="D32" s="85">
        <f>'5.1. sz. mell Önk.összes'!D32</f>
        <v>129800000</v>
      </c>
      <c r="E32" s="85">
        <f>'5.1. sz. mell Önk.összes'!E32</f>
        <v>126245155</v>
      </c>
    </row>
    <row r="33" spans="1:5" s="150" customFormat="1" ht="12" customHeight="1">
      <c r="A33" s="12" t="s">
        <v>164</v>
      </c>
      <c r="B33" s="152" t="s">
        <v>170</v>
      </c>
      <c r="C33" s="85">
        <f>'5.1. sz. mell Önk.összes'!C33</f>
        <v>6400000</v>
      </c>
      <c r="D33" s="85">
        <f>'5.1. sz. mell Önk.összes'!D33</f>
        <v>7200000</v>
      </c>
      <c r="E33" s="85">
        <f>'5.1. sz. mell Önk.összes'!E33</f>
        <v>7120771</v>
      </c>
    </row>
    <row r="34" spans="1:5" s="150" customFormat="1" ht="12" customHeight="1">
      <c r="A34" s="12" t="s">
        <v>165</v>
      </c>
      <c r="B34" s="152" t="s">
        <v>171</v>
      </c>
      <c r="C34" s="85">
        <f>'5.1. sz. mell Önk.összes'!C34</f>
        <v>0</v>
      </c>
      <c r="D34" s="85">
        <f>'5.1. sz. mell Önk.összes'!D34</f>
        <v>0</v>
      </c>
      <c r="E34" s="85">
        <f>'5.1. sz. mell Önk.összes'!E34</f>
        <v>391415</v>
      </c>
    </row>
    <row r="35" spans="1:5" s="150" customFormat="1" ht="12" customHeight="1" thickBot="1">
      <c r="A35" s="14" t="s">
        <v>166</v>
      </c>
      <c r="B35" s="153" t="s">
        <v>172</v>
      </c>
      <c r="C35" s="87">
        <f>'5.1. sz. mell Önk.összes'!C35</f>
        <v>0</v>
      </c>
      <c r="D35" s="87">
        <f>'5.1. sz. mell Önk.összes'!D35</f>
        <v>1500000</v>
      </c>
      <c r="E35" s="87">
        <f>'5.1. sz. mell Önk.összes'!E35</f>
        <v>710863</v>
      </c>
    </row>
    <row r="36" spans="1:5" s="150" customFormat="1" ht="12" customHeight="1" thickBot="1">
      <c r="A36" s="18" t="s">
        <v>10</v>
      </c>
      <c r="B36" s="19" t="s">
        <v>173</v>
      </c>
      <c r="C36" s="83">
        <f>SUM(C37:C46)</f>
        <v>12662559</v>
      </c>
      <c r="D36" s="83">
        <f>SUM(D37:D46)</f>
        <v>18214359</v>
      </c>
      <c r="E36" s="83">
        <f>SUM(E37:E46)</f>
        <v>17934523</v>
      </c>
    </row>
    <row r="37" spans="1:5" s="150" customFormat="1" ht="12" customHeight="1">
      <c r="A37" s="13" t="s">
        <v>56</v>
      </c>
      <c r="B37" s="151" t="s">
        <v>176</v>
      </c>
      <c r="C37" s="86">
        <f>'5.1. sz. mell Önk.összes'!C37+'5.2. sz. mell-Hivatal'!C9+'5.3.. sz. mell-Óvoda'!C9</f>
        <v>0</v>
      </c>
      <c r="D37" s="86">
        <f>'5.1. sz. mell Önk.összes'!D37+'5.2. sz. mell-Hivatal'!D9+'5.3.. sz. mell-Óvoda'!D9</f>
        <v>16300</v>
      </c>
      <c r="E37" s="86">
        <f>'5.1. sz. mell Önk.összes'!E37+'5.2. sz. mell-Hivatal'!E9+'5.3.. sz. mell-Óvoda'!E9</f>
        <v>16300</v>
      </c>
    </row>
    <row r="38" spans="1:5" s="150" customFormat="1" ht="12" customHeight="1">
      <c r="A38" s="12" t="s">
        <v>57</v>
      </c>
      <c r="B38" s="152" t="s">
        <v>177</v>
      </c>
      <c r="C38" s="85">
        <f>'5.1. sz. mell Önk.összes'!C38+'5.2. sz. mell-Hivatal'!C10+'5.3.. sz. mell-Óvoda'!C10</f>
        <v>1130000</v>
      </c>
      <c r="D38" s="85">
        <f>'5.1. sz. mell Önk.összes'!D38+'5.2. sz. mell-Hivatal'!D10+'5.3.. sz. mell-Óvoda'!D10</f>
        <v>2689380</v>
      </c>
      <c r="E38" s="85">
        <f>'5.1. sz. mell Önk.összes'!E38+'5.2. sz. mell-Hivatal'!E10+'5.3.. sz. mell-Óvoda'!E10</f>
        <v>2356596</v>
      </c>
    </row>
    <row r="39" spans="1:5" s="150" customFormat="1" ht="12" customHeight="1">
      <c r="A39" s="12" t="s">
        <v>58</v>
      </c>
      <c r="B39" s="152" t="s">
        <v>178</v>
      </c>
      <c r="C39" s="85">
        <f>'5.1. sz. mell Önk.összes'!C39+'5.2. sz. mell-Hivatal'!C11+'5.3.. sz. mell-Óvoda'!C11</f>
        <v>1100000</v>
      </c>
      <c r="D39" s="85">
        <f>'5.1. sz. mell Önk.összes'!D39+'5.2. sz. mell-Hivatal'!D11+'5.3.. sz. mell-Óvoda'!D11</f>
        <v>2790989.668</v>
      </c>
      <c r="E39" s="85">
        <f>'5.1. sz. mell Önk.összes'!E39+'5.2. sz. mell-Hivatal'!E11+'5.3.. sz. mell-Óvoda'!E11</f>
        <v>2816839</v>
      </c>
    </row>
    <row r="40" spans="1:5" s="150" customFormat="1" ht="12" customHeight="1">
      <c r="A40" s="12" t="s">
        <v>97</v>
      </c>
      <c r="B40" s="152" t="s">
        <v>179</v>
      </c>
      <c r="C40" s="85">
        <f>'5.1. sz. mell Önk.összes'!C40+'5.2. sz. mell-Hivatal'!C12+'5.3.. sz. mell-Óvoda'!C12</f>
        <v>0</v>
      </c>
      <c r="D40" s="85">
        <f>'5.1. sz. mell Önk.összes'!D40+'5.2. sz. mell-Hivatal'!D12+'5.3.. sz. mell-Óvoda'!D12</f>
        <v>157000</v>
      </c>
      <c r="E40" s="85">
        <f>'5.1. sz. mell Önk.összes'!E40+'5.2. sz. mell-Hivatal'!E12+'5.3.. sz. mell-Óvoda'!E12</f>
        <v>156793</v>
      </c>
    </row>
    <row r="41" spans="1:5" s="150" customFormat="1" ht="12" customHeight="1">
      <c r="A41" s="12" t="s">
        <v>98</v>
      </c>
      <c r="B41" s="152" t="s">
        <v>180</v>
      </c>
      <c r="C41" s="85">
        <f>'5.1. sz. mell Önk.összes'!C41+'5.2. sz. mell-Hivatal'!C13+'5.3.. sz. mell-Óvoda'!C13</f>
        <v>7293000</v>
      </c>
      <c r="D41" s="85">
        <f>'5.1. sz. mell Önk.összes'!D41+'5.2. sz. mell-Hivatal'!D13+'5.3.. sz. mell-Óvoda'!D13</f>
        <v>6944500</v>
      </c>
      <c r="E41" s="85">
        <f>'5.1. sz. mell Önk.összes'!E41+'5.2. sz. mell-Hivatal'!E13+'5.3.. sz. mell-Óvoda'!E13</f>
        <v>7202807</v>
      </c>
    </row>
    <row r="42" spans="1:5" s="150" customFormat="1" ht="12" customHeight="1">
      <c r="A42" s="12" t="s">
        <v>99</v>
      </c>
      <c r="B42" s="152" t="s">
        <v>181</v>
      </c>
      <c r="C42" s="85">
        <f>'5.1. sz. mell Önk.összes'!C42+'5.2. sz. mell-Hivatal'!C14+'5.3.. sz. mell-Óvoda'!C14</f>
        <v>2268600</v>
      </c>
      <c r="D42" s="85">
        <f>'5.1. sz. mell Önk.összes'!D42+'5.2. sz. mell-Hivatal'!D14+'5.3.. sz. mell-Óvoda'!D14</f>
        <v>3193430.332</v>
      </c>
      <c r="E42" s="85">
        <f>'5.1. sz. mell Önk.összes'!E42+'5.2. sz. mell-Hivatal'!E14+'5.3.. sz. mell-Óvoda'!E14</f>
        <v>3268434</v>
      </c>
    </row>
    <row r="43" spans="1:5" s="150" customFormat="1" ht="12" customHeight="1" thickBot="1">
      <c r="A43" s="14" t="s">
        <v>100</v>
      </c>
      <c r="B43" s="153" t="s">
        <v>182</v>
      </c>
      <c r="C43" s="87">
        <f>'5.1. sz. mell Önk.összes'!C43+'5.2. sz. mell-Hivatal'!C15+'5.3.. sz. mell-Óvoda'!C15</f>
        <v>870959</v>
      </c>
      <c r="D43" s="87">
        <f>'5.1. sz. mell Önk.összes'!D43+'5.2. sz. mell-Hivatal'!D15+'5.3.. sz. mell-Óvoda'!D15</f>
        <v>1489759</v>
      </c>
      <c r="E43" s="87">
        <f>'5.1. sz. mell Önk.összes'!E43+'5.2. sz. mell-Hivatal'!E15+'5.3.. sz. mell-Óvoda'!E15</f>
        <v>1044000</v>
      </c>
    </row>
    <row r="44" spans="1:5" s="150" customFormat="1" ht="12" customHeight="1">
      <c r="A44" s="15" t="s">
        <v>101</v>
      </c>
      <c r="B44" s="299" t="s">
        <v>183</v>
      </c>
      <c r="C44" s="84">
        <f>'5.1. sz. mell Önk.összes'!C44+'5.2. sz. mell-Hivatal'!C16+'5.3.. sz. mell-Óvoda'!C16</f>
        <v>0</v>
      </c>
      <c r="D44" s="84">
        <f>'5.1. sz. mell Önk.összes'!D44+'5.2. sz. mell-Hivatal'!D16+'5.3.. sz. mell-Óvoda'!D16</f>
        <v>0</v>
      </c>
      <c r="E44" s="84">
        <f>'5.1. sz. mell Önk.összes'!E44+'5.2. sz. mell-Hivatal'!E16+'5.3.. sz. mell-Óvoda'!E16</f>
        <v>5672</v>
      </c>
    </row>
    <row r="45" spans="1:5" s="150" customFormat="1" ht="12" customHeight="1">
      <c r="A45" s="12" t="s">
        <v>174</v>
      </c>
      <c r="B45" s="152" t="s">
        <v>496</v>
      </c>
      <c r="C45" s="88">
        <f>'5.1. sz. mell Önk.összes'!C45+'5.2. sz. mell-Hivatal'!C17+'5.3.. sz. mell-Óvoda'!C17</f>
        <v>0</v>
      </c>
      <c r="D45" s="88">
        <f>'5.1. sz. mell Önk.összes'!D45+'5.2. sz. mell-Hivatal'!D17+'5.3.. sz. mell-Óvoda'!D17</f>
        <v>0</v>
      </c>
      <c r="E45" s="88">
        <f>'5.1. sz. mell Önk.összes'!E45+'5.2. sz. mell-Hivatal'!E17+'5.3.. sz. mell-Óvoda'!E17</f>
        <v>30060</v>
      </c>
    </row>
    <row r="46" spans="1:5" s="150" customFormat="1" ht="12" customHeight="1" thickBot="1">
      <c r="A46" s="14" t="s">
        <v>175</v>
      </c>
      <c r="B46" s="153" t="s">
        <v>185</v>
      </c>
      <c r="C46" s="141">
        <f>'5.1. sz. mell Önk.összes'!C46+'5.2. sz. mell-Hivatal'!C18+'5.3.. sz. mell-Óvoda'!C18</f>
        <v>0</v>
      </c>
      <c r="D46" s="141">
        <f>'5.1. sz. mell Önk.összes'!D46+'5.2. sz. mell-Hivatal'!D18+'5.3.. sz. mell-Óvoda'!D18</f>
        <v>933000</v>
      </c>
      <c r="E46" s="141">
        <f>'5.1. sz. mell Önk.összes'!E46+'5.2. sz. mell-Hivatal'!E18+'5.3.. sz. mell-Óvoda'!E18</f>
        <v>1037022</v>
      </c>
    </row>
    <row r="47" spans="1:5" s="150" customFormat="1" ht="12" customHeight="1" thickBot="1">
      <c r="A47" s="18" t="s">
        <v>11</v>
      </c>
      <c r="B47" s="19" t="s">
        <v>186</v>
      </c>
      <c r="C47" s="83">
        <f>SUM(C48:C52)</f>
        <v>0</v>
      </c>
      <c r="D47" s="83">
        <f>SUM(D48:D52)</f>
        <v>1491580</v>
      </c>
      <c r="E47" s="83">
        <f>SUM(E48:E52)</f>
        <v>1248704</v>
      </c>
    </row>
    <row r="48" spans="1:5" s="150" customFormat="1" ht="12" customHeight="1">
      <c r="A48" s="13" t="s">
        <v>59</v>
      </c>
      <c r="B48" s="151" t="s">
        <v>190</v>
      </c>
      <c r="C48" s="190">
        <f>'5.1. sz. mell Önk.összes'!C48</f>
        <v>0</v>
      </c>
      <c r="D48" s="190">
        <f>'5.1. sz. mell Önk.összes'!D48</f>
        <v>0</v>
      </c>
      <c r="E48" s="190">
        <f>'5.1. sz. mell Önk.összes'!E48</f>
        <v>0</v>
      </c>
    </row>
    <row r="49" spans="1:5" s="150" customFormat="1" ht="12" customHeight="1">
      <c r="A49" s="12" t="s">
        <v>60</v>
      </c>
      <c r="B49" s="152" t="s">
        <v>191</v>
      </c>
      <c r="C49" s="190">
        <f>'5.1. sz. mell Önk.összes'!C49</f>
        <v>0</v>
      </c>
      <c r="D49" s="190">
        <f>'5.1. sz. mell Önk.összes'!D49</f>
        <v>1491580</v>
      </c>
      <c r="E49" s="190">
        <f>'5.1. sz. mell Önk.összes'!E49</f>
        <v>1234000</v>
      </c>
    </row>
    <row r="50" spans="1:5" s="150" customFormat="1" ht="12" customHeight="1">
      <c r="A50" s="12" t="s">
        <v>187</v>
      </c>
      <c r="B50" s="152" t="s">
        <v>192</v>
      </c>
      <c r="C50" s="190">
        <f>'5.1. sz. mell Önk.összes'!C50</f>
        <v>0</v>
      </c>
      <c r="D50" s="190">
        <f>'5.1. sz. mell Önk.összes'!D50</f>
        <v>0</v>
      </c>
      <c r="E50" s="190">
        <f>'5.1. sz. mell Önk.összes'!E50</f>
        <v>10000</v>
      </c>
    </row>
    <row r="51" spans="1:5" s="150" customFormat="1" ht="12" customHeight="1">
      <c r="A51" s="12" t="s">
        <v>188</v>
      </c>
      <c r="B51" s="152" t="s">
        <v>193</v>
      </c>
      <c r="C51" s="190">
        <f>'5.1. sz. mell Önk.összes'!C51</f>
        <v>0</v>
      </c>
      <c r="D51" s="190">
        <f>'5.1. sz. mell Önk.összes'!D51</f>
        <v>0</v>
      </c>
      <c r="E51" s="190">
        <f>'5.1. sz. mell Önk.összes'!E51</f>
        <v>4704</v>
      </c>
    </row>
    <row r="52" spans="1:5" s="150" customFormat="1" ht="12" customHeight="1" thickBot="1">
      <c r="A52" s="14" t="s">
        <v>189</v>
      </c>
      <c r="B52" s="153" t="s">
        <v>194</v>
      </c>
      <c r="C52" s="190">
        <f>'5.1. sz. mell Önk.összes'!C52</f>
        <v>0</v>
      </c>
      <c r="D52" s="190">
        <f>'5.1. sz. mell Önk.összes'!D52</f>
        <v>0</v>
      </c>
      <c r="E52" s="190">
        <f>'5.1. sz. mell Önk.összes'!E52</f>
        <v>0</v>
      </c>
    </row>
    <row r="53" spans="1:5" s="150" customFormat="1" ht="12" customHeight="1" thickBot="1">
      <c r="A53" s="18" t="s">
        <v>102</v>
      </c>
      <c r="B53" s="19" t="s">
        <v>195</v>
      </c>
      <c r="C53" s="83">
        <f>SUM(C54:C56)</f>
        <v>0</v>
      </c>
      <c r="D53" s="83">
        <f>SUM(D54:D56)</f>
        <v>322030</v>
      </c>
      <c r="E53" s="83">
        <f>SUM(E54:E56)</f>
        <v>322030</v>
      </c>
    </row>
    <row r="54" spans="1:5" s="150" customFormat="1" ht="12" customHeight="1">
      <c r="A54" s="13" t="s">
        <v>61</v>
      </c>
      <c r="B54" s="151" t="s">
        <v>196</v>
      </c>
      <c r="C54" s="86">
        <f>'5.1. sz. mell Önk.összes'!C54</f>
        <v>0</v>
      </c>
      <c r="D54" s="86">
        <f>'5.1. sz. mell Önk.összes'!D54</f>
        <v>0</v>
      </c>
      <c r="E54" s="86">
        <f>'5.1. sz. mell Önk.összes'!E54</f>
        <v>0</v>
      </c>
    </row>
    <row r="55" spans="1:5" s="150" customFormat="1" ht="12" customHeight="1">
      <c r="A55" s="12" t="s">
        <v>62</v>
      </c>
      <c r="B55" s="152" t="s">
        <v>358</v>
      </c>
      <c r="C55" s="85">
        <f>'5.1. sz. mell Önk.összes'!C55</f>
        <v>0</v>
      </c>
      <c r="D55" s="85">
        <f>'5.1. sz. mell Önk.összes'!D55</f>
        <v>292030</v>
      </c>
      <c r="E55" s="85">
        <f>'5.1. sz. mell Önk.összes'!E55</f>
        <v>292030</v>
      </c>
    </row>
    <row r="56" spans="1:5" s="150" customFormat="1" ht="12" customHeight="1">
      <c r="A56" s="12" t="s">
        <v>200</v>
      </c>
      <c r="B56" s="152" t="s">
        <v>198</v>
      </c>
      <c r="C56" s="85">
        <f>'5.1. sz. mell Önk.összes'!C56</f>
        <v>0</v>
      </c>
      <c r="D56" s="85">
        <f>'5.1. sz. mell Önk.összes'!D56</f>
        <v>30000</v>
      </c>
      <c r="E56" s="85">
        <f>'5.1. sz. mell Önk.összes'!E56</f>
        <v>30000</v>
      </c>
    </row>
    <row r="57" spans="1:5" s="150" customFormat="1" ht="12" customHeight="1" thickBot="1">
      <c r="A57" s="14" t="s">
        <v>201</v>
      </c>
      <c r="B57" s="153" t="s">
        <v>199</v>
      </c>
      <c r="C57" s="87">
        <f>'5.1. sz. mell Önk.összes'!C57</f>
        <v>0</v>
      </c>
      <c r="D57" s="87">
        <f>'5.1. sz. mell Önk.összes'!D57</f>
        <v>0</v>
      </c>
      <c r="E57" s="87">
        <f>'5.1. sz. mell Önk.összes'!E57</f>
        <v>0</v>
      </c>
    </row>
    <row r="58" spans="1:5" s="150" customFormat="1" ht="12" customHeight="1" thickBot="1">
      <c r="A58" s="18" t="s">
        <v>13</v>
      </c>
      <c r="B58" s="78" t="s">
        <v>202</v>
      </c>
      <c r="C58" s="83">
        <f>SUM(C59:C61)</f>
        <v>0</v>
      </c>
      <c r="D58" s="83">
        <f>SUM(D59:D61)</f>
        <v>0</v>
      </c>
      <c r="E58" s="83">
        <f>SUM(E59:E61)</f>
        <v>0</v>
      </c>
    </row>
    <row r="59" spans="1:5" s="150" customFormat="1" ht="12" customHeight="1" thickBot="1">
      <c r="A59" s="300" t="s">
        <v>103</v>
      </c>
      <c r="B59" s="301" t="s">
        <v>204</v>
      </c>
      <c r="C59" s="231">
        <f>'5.1. sz. mell Önk.összes'!C59</f>
        <v>0</v>
      </c>
      <c r="D59" s="231">
        <f>'5.1. sz. mell Önk.összes'!D59</f>
        <v>0</v>
      </c>
      <c r="E59" s="231">
        <f>'5.1. sz. mell Önk.összes'!E59</f>
        <v>0</v>
      </c>
    </row>
    <row r="60" spans="1:5" s="150" customFormat="1" ht="12" customHeight="1">
      <c r="A60" s="13" t="s">
        <v>104</v>
      </c>
      <c r="B60" s="151" t="s">
        <v>359</v>
      </c>
      <c r="C60" s="190">
        <f>'5.1. sz. mell Önk.összes'!C60</f>
        <v>0</v>
      </c>
      <c r="D60" s="190">
        <f>'5.1. sz. mell Önk.összes'!D60</f>
        <v>0</v>
      </c>
      <c r="E60" s="190">
        <f>'5.1. sz. mell Önk.összes'!E60</f>
        <v>0</v>
      </c>
    </row>
    <row r="61" spans="1:5" s="150" customFormat="1" ht="12" customHeight="1">
      <c r="A61" s="12" t="s">
        <v>125</v>
      </c>
      <c r="B61" s="152" t="s">
        <v>205</v>
      </c>
      <c r="C61" s="88">
        <f>'5.1. sz. mell Önk.összes'!C61</f>
        <v>0</v>
      </c>
      <c r="D61" s="88">
        <f>'5.1. sz. mell Önk.összes'!D61</f>
        <v>0</v>
      </c>
      <c r="E61" s="88">
        <f>'5.1. sz. mell Önk.összes'!E61</f>
        <v>0</v>
      </c>
    </row>
    <row r="62" spans="1:5" s="150" customFormat="1" ht="12" customHeight="1" thickBot="1">
      <c r="A62" s="14" t="s">
        <v>203</v>
      </c>
      <c r="B62" s="153" t="s">
        <v>206</v>
      </c>
      <c r="C62" s="88">
        <f>'5.1. sz. mell Önk.összes'!C62</f>
        <v>0</v>
      </c>
      <c r="D62" s="88">
        <f>'5.1. sz. mell Önk.összes'!D62</f>
        <v>0</v>
      </c>
      <c r="E62" s="88">
        <f>'5.1. sz. mell Önk.összes'!E62</f>
        <v>0</v>
      </c>
    </row>
    <row r="63" spans="1:6" s="150" customFormat="1" ht="12" customHeight="1" thickBot="1">
      <c r="A63" s="18" t="s">
        <v>14</v>
      </c>
      <c r="B63" s="19" t="s">
        <v>207</v>
      </c>
      <c r="C63" s="89">
        <f>+C8+C15+C22+C29+C36+C47+C53+C58</f>
        <v>255112008</v>
      </c>
      <c r="D63" s="89">
        <f>+D8+D15+D22+D29+D36+D47+D53+D58</f>
        <v>353989047</v>
      </c>
      <c r="E63" s="89">
        <f>+E8+E15+E22+E29+E36+E47+E53+E58</f>
        <v>344154353</v>
      </c>
      <c r="F63" s="293"/>
    </row>
    <row r="64" spans="1:5" s="150" customFormat="1" ht="12" customHeight="1" thickBot="1">
      <c r="A64" s="154" t="s">
        <v>208</v>
      </c>
      <c r="B64" s="78" t="s">
        <v>209</v>
      </c>
      <c r="C64" s="83">
        <f>SUM(C65:C67)</f>
        <v>0</v>
      </c>
      <c r="D64" s="83">
        <f>SUM(D65:D67)</f>
        <v>0</v>
      </c>
      <c r="E64" s="83">
        <f>SUM(E65:E67)</f>
        <v>0</v>
      </c>
    </row>
    <row r="65" spans="1:5" s="150" customFormat="1" ht="12" customHeight="1">
      <c r="A65" s="13" t="s">
        <v>242</v>
      </c>
      <c r="B65" s="151" t="s">
        <v>210</v>
      </c>
      <c r="C65" s="88">
        <f>'5.1. sz. mell Önk.összes'!C65</f>
        <v>0</v>
      </c>
      <c r="D65" s="88">
        <f>'5.1. sz. mell Önk.összes'!D65</f>
        <v>0</v>
      </c>
      <c r="E65" s="88">
        <f>'5.1. sz. mell Önk.összes'!E65</f>
        <v>0</v>
      </c>
    </row>
    <row r="66" spans="1:5" s="150" customFormat="1" ht="12" customHeight="1">
      <c r="A66" s="12" t="s">
        <v>251</v>
      </c>
      <c r="B66" s="152" t="s">
        <v>211</v>
      </c>
      <c r="C66" s="88">
        <f>'5.1. sz. mell Önk.összes'!C66</f>
        <v>0</v>
      </c>
      <c r="D66" s="88">
        <f>'5.1. sz. mell Önk.összes'!D66</f>
        <v>0</v>
      </c>
      <c r="E66" s="88">
        <f>'5.1. sz. mell Önk.összes'!E66</f>
        <v>0</v>
      </c>
    </row>
    <row r="67" spans="1:5" s="150" customFormat="1" ht="12" customHeight="1" thickBot="1">
      <c r="A67" s="14" t="s">
        <v>252</v>
      </c>
      <c r="B67" s="155" t="s">
        <v>212</v>
      </c>
      <c r="C67" s="88">
        <f>'5.1. sz. mell Önk.összes'!C67</f>
        <v>0</v>
      </c>
      <c r="D67" s="88">
        <f>'5.1. sz. mell Önk.összes'!D67</f>
        <v>0</v>
      </c>
      <c r="E67" s="88">
        <f>'5.1. sz. mell Önk.összes'!E67</f>
        <v>0</v>
      </c>
    </row>
    <row r="68" spans="1:5" s="150" customFormat="1" ht="12" customHeight="1" thickBot="1">
      <c r="A68" s="154" t="s">
        <v>213</v>
      </c>
      <c r="B68" s="78" t="s">
        <v>214</v>
      </c>
      <c r="C68" s="83">
        <f>SUM(C69:C72)</f>
        <v>0</v>
      </c>
      <c r="D68" s="83">
        <f>SUM(D69:D72)</f>
        <v>0</v>
      </c>
      <c r="E68" s="83">
        <f>SUM(E69:E72)</f>
        <v>0</v>
      </c>
    </row>
    <row r="69" spans="1:5" s="150" customFormat="1" ht="12" customHeight="1">
      <c r="A69" s="13" t="s">
        <v>84</v>
      </c>
      <c r="B69" s="151" t="s">
        <v>215</v>
      </c>
      <c r="C69" s="88">
        <f>'5.1. sz. mell Önk.összes'!C69</f>
        <v>0</v>
      </c>
      <c r="D69" s="88">
        <f>'5.1. sz. mell Önk.összes'!D69</f>
        <v>0</v>
      </c>
      <c r="E69" s="88">
        <f>'5.1. sz. mell Önk.összes'!E69</f>
        <v>0</v>
      </c>
    </row>
    <row r="70" spans="1:5" s="150" customFormat="1" ht="12" customHeight="1">
      <c r="A70" s="12" t="s">
        <v>85</v>
      </c>
      <c r="B70" s="152" t="s">
        <v>216</v>
      </c>
      <c r="C70" s="88">
        <f>'5.1. sz. mell Önk.összes'!C70</f>
        <v>0</v>
      </c>
      <c r="D70" s="88">
        <f>'5.1. sz. mell Önk.összes'!D70</f>
        <v>0</v>
      </c>
      <c r="E70" s="88">
        <f>'5.1. sz. mell Önk.összes'!E70</f>
        <v>0</v>
      </c>
    </row>
    <row r="71" spans="1:5" s="150" customFormat="1" ht="12" customHeight="1">
      <c r="A71" s="12" t="s">
        <v>243</v>
      </c>
      <c r="B71" s="152" t="s">
        <v>217</v>
      </c>
      <c r="C71" s="88">
        <f>'5.1. sz. mell Önk.összes'!C71</f>
        <v>0</v>
      </c>
      <c r="D71" s="88">
        <f>'5.1. sz. mell Önk.összes'!D71</f>
        <v>0</v>
      </c>
      <c r="E71" s="88">
        <f>'5.1. sz. mell Önk.összes'!E71</f>
        <v>0</v>
      </c>
    </row>
    <row r="72" spans="1:5" s="150" customFormat="1" ht="12" customHeight="1" thickBot="1">
      <c r="A72" s="14" t="s">
        <v>244</v>
      </c>
      <c r="B72" s="153" t="s">
        <v>218</v>
      </c>
      <c r="C72" s="88">
        <f>'5.1. sz. mell Önk.összes'!C72</f>
        <v>0</v>
      </c>
      <c r="D72" s="88">
        <f>'5.1. sz. mell Önk.összes'!D72</f>
        <v>0</v>
      </c>
      <c r="E72" s="88">
        <f>'5.1. sz. mell Önk.összes'!E72</f>
        <v>0</v>
      </c>
    </row>
    <row r="73" spans="1:5" s="150" customFormat="1" ht="12" customHeight="1" thickBot="1">
      <c r="A73" s="154" t="s">
        <v>219</v>
      </c>
      <c r="B73" s="78" t="s">
        <v>220</v>
      </c>
      <c r="C73" s="83">
        <f>SUM(C74:C75)</f>
        <v>0</v>
      </c>
      <c r="D73" s="83">
        <f>SUM(D74:D75)</f>
        <v>29074724</v>
      </c>
      <c r="E73" s="83">
        <f>SUM(E74:E75)</f>
        <v>29074724</v>
      </c>
    </row>
    <row r="74" spans="1:5" s="150" customFormat="1" ht="12" customHeight="1">
      <c r="A74" s="13" t="s">
        <v>245</v>
      </c>
      <c r="B74" s="151" t="s">
        <v>221</v>
      </c>
      <c r="C74" s="88">
        <f>'5.1. sz. mell Önk.összes'!C74+'5.2. sz. mell-Hivatal'!C37+'5.3.. sz. mell-Óvoda'!C37</f>
        <v>0</v>
      </c>
      <c r="D74" s="88">
        <f>'5.1. sz. mell Önk.összes'!D74+'5.2. sz. mell-Hivatal'!D37+'5.3.. sz. mell-Óvoda'!D37</f>
        <v>29074724</v>
      </c>
      <c r="E74" s="88">
        <f>'5.1. sz. mell Önk.összes'!E74+'5.2. sz. mell-Hivatal'!E37+'5.3.. sz. mell-Óvoda'!E37</f>
        <v>29074724</v>
      </c>
    </row>
    <row r="75" spans="1:5" s="150" customFormat="1" ht="12" customHeight="1" thickBot="1">
      <c r="A75" s="14" t="s">
        <v>246</v>
      </c>
      <c r="B75" s="153" t="s">
        <v>222</v>
      </c>
      <c r="C75" s="88">
        <f>'5.1. sz. mell Önk.összes'!C75+'5.2. sz. mell-Hivatal'!C38+'5.3.. sz. mell-Óvoda'!C38</f>
        <v>0</v>
      </c>
      <c r="D75" s="88">
        <f>'5.1. sz. mell Önk.összes'!D75+'5.2. sz. mell-Hivatal'!D38+'5.3.. sz. mell-Óvoda'!D38</f>
        <v>0</v>
      </c>
      <c r="E75" s="88">
        <f>'5.1. sz. mell Önk.összes'!E75+'5.2. sz. mell-Hivatal'!E38+'5.3.. sz. mell-Óvoda'!E38</f>
        <v>0</v>
      </c>
    </row>
    <row r="76" spans="1:5" s="150" customFormat="1" ht="12" customHeight="1" thickBot="1">
      <c r="A76" s="154" t="s">
        <v>223</v>
      </c>
      <c r="B76" s="78" t="s">
        <v>366</v>
      </c>
      <c r="C76" s="83">
        <f>SUM(C77:C80)</f>
        <v>121428258</v>
      </c>
      <c r="D76" s="83">
        <f>SUM(D77:D80)</f>
        <v>125458367</v>
      </c>
      <c r="E76" s="83">
        <f>SUM(E77:E80)</f>
        <v>123130501</v>
      </c>
    </row>
    <row r="77" spans="1:5" s="150" customFormat="1" ht="12" customHeight="1">
      <c r="A77" s="13" t="s">
        <v>247</v>
      </c>
      <c r="B77" s="151" t="s">
        <v>225</v>
      </c>
      <c r="C77" s="88">
        <f>'5.1. sz. mell Önk.összes'!C77</f>
        <v>0</v>
      </c>
      <c r="D77" s="88">
        <f>'5.1. sz. mell Önk.összes'!D77</f>
        <v>0</v>
      </c>
      <c r="E77" s="88">
        <f>'5.1. sz. mell Önk.összes'!E77</f>
        <v>3320002</v>
      </c>
    </row>
    <row r="78" spans="1:5" s="150" customFormat="1" ht="12" customHeight="1">
      <c r="A78" s="12" t="s">
        <v>248</v>
      </c>
      <c r="B78" s="152" t="s">
        <v>226</v>
      </c>
      <c r="C78" s="88">
        <f>'5.1. sz. mell Önk.összes'!C78</f>
        <v>0</v>
      </c>
      <c r="D78" s="88">
        <f>'5.1. sz. mell Önk.összes'!D78</f>
        <v>0</v>
      </c>
      <c r="E78" s="88">
        <f>'5.1. sz. mell Önk.összes'!E78</f>
        <v>0</v>
      </c>
    </row>
    <row r="79" spans="1:5" s="150" customFormat="1" ht="12" customHeight="1">
      <c r="A79" s="12" t="s">
        <v>249</v>
      </c>
      <c r="B79" s="152" t="s">
        <v>227</v>
      </c>
      <c r="C79" s="88">
        <f>'5.1. sz. mell Önk.összes'!C79</f>
        <v>0</v>
      </c>
      <c r="D79" s="88">
        <f>'5.1. sz. mell Önk.összes'!D79</f>
        <v>0</v>
      </c>
      <c r="E79" s="88">
        <f>'5.1. sz. mell Önk.összes'!E79</f>
        <v>0</v>
      </c>
    </row>
    <row r="80" spans="1:5" s="150" customFormat="1" ht="12" customHeight="1" thickBot="1">
      <c r="A80" s="12" t="s">
        <v>365</v>
      </c>
      <c r="B80" s="51" t="s">
        <v>348</v>
      </c>
      <c r="C80" s="204">
        <f>'5.2. sz. mell-Hivatal'!C39+'5.3.. sz. mell-Óvoda'!C39</f>
        <v>121428258</v>
      </c>
      <c r="D80" s="204">
        <f>'5.2. sz. mell-Hivatal'!D39+'5.3.. sz. mell-Óvoda'!D39</f>
        <v>125458367</v>
      </c>
      <c r="E80" s="204">
        <f>'5.2. sz. mell-Hivatal'!E39+'5.3.. sz. mell-Óvoda'!E39</f>
        <v>119810499</v>
      </c>
    </row>
    <row r="81" spans="1:5" s="150" customFormat="1" ht="12" customHeight="1" thickBot="1">
      <c r="A81" s="154" t="s">
        <v>228</v>
      </c>
      <c r="B81" s="78" t="s">
        <v>250</v>
      </c>
      <c r="C81" s="83">
        <f>SUM(C82:C85)</f>
        <v>0</v>
      </c>
      <c r="D81" s="83">
        <f>SUM(D82:D85)</f>
        <v>0</v>
      </c>
      <c r="E81" s="83">
        <f>SUM(E82:E85)</f>
        <v>0</v>
      </c>
    </row>
    <row r="82" spans="1:5" s="150" customFormat="1" ht="12" customHeight="1">
      <c r="A82" s="156" t="s">
        <v>229</v>
      </c>
      <c r="B82" s="151" t="s">
        <v>230</v>
      </c>
      <c r="C82" s="88">
        <f>'5.1. sz. mell Önk.összes'!C81</f>
        <v>0</v>
      </c>
      <c r="D82" s="88">
        <f>'5.1. sz. mell Önk.összes'!D81</f>
        <v>0</v>
      </c>
      <c r="E82" s="88">
        <f>'5.1. sz. mell Önk.összes'!E81</f>
        <v>0</v>
      </c>
    </row>
    <row r="83" spans="1:5" s="150" customFormat="1" ht="12" customHeight="1">
      <c r="A83" s="157" t="s">
        <v>231</v>
      </c>
      <c r="B83" s="152" t="s">
        <v>232</v>
      </c>
      <c r="C83" s="88">
        <f>'5.1. sz. mell Önk.összes'!C82</f>
        <v>0</v>
      </c>
      <c r="D83" s="88">
        <f>'5.1. sz. mell Önk.összes'!D82</f>
        <v>0</v>
      </c>
      <c r="E83" s="88">
        <f>'5.1. sz. mell Önk.összes'!E82</f>
        <v>0</v>
      </c>
    </row>
    <row r="84" spans="1:5" s="150" customFormat="1" ht="12" customHeight="1">
      <c r="A84" s="157" t="s">
        <v>233</v>
      </c>
      <c r="B84" s="152" t="s">
        <v>234</v>
      </c>
      <c r="C84" s="88">
        <f>'5.1. sz. mell Önk.összes'!C83</f>
        <v>0</v>
      </c>
      <c r="D84" s="88">
        <f>'5.1. sz. mell Önk.összes'!D83</f>
        <v>0</v>
      </c>
      <c r="E84" s="88">
        <f>'5.1. sz. mell Önk.összes'!E83</f>
        <v>0</v>
      </c>
    </row>
    <row r="85" spans="1:5" s="150" customFormat="1" ht="12" customHeight="1" thickBot="1">
      <c r="A85" s="158" t="s">
        <v>235</v>
      </c>
      <c r="B85" s="153" t="s">
        <v>236</v>
      </c>
      <c r="C85" s="88">
        <f>'5.1. sz. mell Önk.összes'!C84</f>
        <v>0</v>
      </c>
      <c r="D85" s="88">
        <f>'5.1. sz. mell Önk.összes'!D84</f>
        <v>0</v>
      </c>
      <c r="E85" s="88">
        <f>'5.1. sz. mell Önk.összes'!E84</f>
        <v>0</v>
      </c>
    </row>
    <row r="86" spans="1:5" s="150" customFormat="1" ht="13.5" customHeight="1" thickBot="1">
      <c r="A86" s="154" t="s">
        <v>237</v>
      </c>
      <c r="B86" s="78" t="s">
        <v>238</v>
      </c>
      <c r="C86" s="191">
        <f>'5.1. sz. mell Önk.összes'!C85</f>
        <v>0</v>
      </c>
      <c r="D86" s="191">
        <f>'5.1. sz. mell Önk.összes'!D85</f>
        <v>0</v>
      </c>
      <c r="E86" s="191">
        <f>'5.1. sz. mell Önk.összes'!E85</f>
        <v>0</v>
      </c>
    </row>
    <row r="87" spans="1:5" s="150" customFormat="1" ht="15.75" customHeight="1" thickBot="1">
      <c r="A87" s="154" t="s">
        <v>239</v>
      </c>
      <c r="B87" s="159" t="s">
        <v>240</v>
      </c>
      <c r="C87" s="89">
        <f>+C64+C68+C73+C76+C81+C86</f>
        <v>121428258</v>
      </c>
      <c r="D87" s="89">
        <f>+D64+D68+D73+D76+D81+D86</f>
        <v>154533091</v>
      </c>
      <c r="E87" s="89">
        <f>+E64+E68+E73+E76+E81+E86</f>
        <v>152205225</v>
      </c>
    </row>
    <row r="88" spans="1:5" s="150" customFormat="1" ht="16.5" customHeight="1" thickBot="1">
      <c r="A88" s="160" t="s">
        <v>253</v>
      </c>
      <c r="B88" s="161" t="s">
        <v>241</v>
      </c>
      <c r="C88" s="89">
        <f>+C63+C87</f>
        <v>376540266</v>
      </c>
      <c r="D88" s="89">
        <f>+D63+D87</f>
        <v>508522138</v>
      </c>
      <c r="E88" s="89">
        <f>+E63+E87</f>
        <v>496359578</v>
      </c>
    </row>
    <row r="89" spans="1:3" s="150" customFormat="1" ht="15.75">
      <c r="A89" s="3"/>
      <c r="B89" s="4"/>
      <c r="C89" s="90"/>
    </row>
    <row r="90" spans="1:4" ht="16.5" customHeight="1">
      <c r="A90" s="389" t="s">
        <v>34</v>
      </c>
      <c r="B90" s="389"/>
      <c r="C90" s="389"/>
      <c r="D90" s="389"/>
    </row>
    <row r="91" spans="1:5" s="162" customFormat="1" ht="16.5" customHeight="1" thickBot="1">
      <c r="A91" s="391" t="s">
        <v>87</v>
      </c>
      <c r="B91" s="391"/>
      <c r="D91" s="50"/>
      <c r="E91" s="50" t="s">
        <v>397</v>
      </c>
    </row>
    <row r="92" spans="1:5" ht="37.5" customHeight="1" thickBot="1">
      <c r="A92" s="21" t="s">
        <v>51</v>
      </c>
      <c r="B92" s="22" t="s">
        <v>35</v>
      </c>
      <c r="C92" s="28" t="s">
        <v>428</v>
      </c>
      <c r="D92" s="28" t="s">
        <v>429</v>
      </c>
      <c r="E92" s="28" t="s">
        <v>430</v>
      </c>
    </row>
    <row r="93" spans="1:5" s="149" customFormat="1" ht="12" customHeight="1" thickBot="1">
      <c r="A93" s="25">
        <v>1</v>
      </c>
      <c r="B93" s="26">
        <v>2</v>
      </c>
      <c r="C93" s="27">
        <v>3</v>
      </c>
      <c r="D93" s="27">
        <v>6</v>
      </c>
      <c r="E93" s="27">
        <v>6</v>
      </c>
    </row>
    <row r="94" spans="1:5" ht="12" customHeight="1" thickBot="1">
      <c r="A94" s="20" t="s">
        <v>6</v>
      </c>
      <c r="B94" s="24" t="s">
        <v>256</v>
      </c>
      <c r="C94" s="82">
        <f>SUM(C95:C99)</f>
        <v>251441997</v>
      </c>
      <c r="D94" s="82">
        <f>SUM(D95:D99)</f>
        <v>285420085</v>
      </c>
      <c r="E94" s="82">
        <f>SUM(E95:E99)</f>
        <v>269661068</v>
      </c>
    </row>
    <row r="95" spans="1:5" ht="12" customHeight="1">
      <c r="A95" s="15" t="s">
        <v>63</v>
      </c>
      <c r="B95" s="8" t="s">
        <v>36</v>
      </c>
      <c r="C95" s="84">
        <f>'5.1. sz. mell Önk.összes'!C92+'5.2. sz. mell-Hivatal'!C45+'5.3.. sz. mell-Óvoda'!C45</f>
        <v>107229390</v>
      </c>
      <c r="D95" s="84">
        <f>'5.1. sz. mell Önk.összes'!D92+'5.2. sz. mell-Hivatal'!D45+'5.3.. sz. mell-Óvoda'!D45</f>
        <v>112434119</v>
      </c>
      <c r="E95" s="84">
        <f>'5.1. sz. mell Önk.összes'!E92+'5.2. sz. mell-Hivatal'!E45+'5.3.. sz. mell-Óvoda'!E45</f>
        <v>108402615</v>
      </c>
    </row>
    <row r="96" spans="1:5" ht="12" customHeight="1">
      <c r="A96" s="12" t="s">
        <v>64</v>
      </c>
      <c r="B96" s="6" t="s">
        <v>105</v>
      </c>
      <c r="C96" s="85">
        <f>'5.1. sz. mell Önk.összes'!C93+'5.2. sz. mell-Hivatal'!C46+'5.3.. sz. mell-Óvoda'!C46</f>
        <v>23342860</v>
      </c>
      <c r="D96" s="85">
        <f>'5.1. sz. mell Önk.összes'!D93+'5.2. sz. mell-Hivatal'!D46+'5.3.. sz. mell-Óvoda'!D46</f>
        <v>24797656</v>
      </c>
      <c r="E96" s="85">
        <f>'5.1. sz. mell Önk.összes'!E93+'5.2. sz. mell-Hivatal'!E46+'5.3.. sz. mell-Óvoda'!E46</f>
        <v>24684299</v>
      </c>
    </row>
    <row r="97" spans="1:5" ht="12" customHeight="1">
      <c r="A97" s="12" t="s">
        <v>65</v>
      </c>
      <c r="B97" s="6" t="s">
        <v>82</v>
      </c>
      <c r="C97" s="87">
        <f>'5.1. sz. mell Önk.összes'!C94+'5.2. sz. mell-Hivatal'!C47+'5.3.. sz. mell-Óvoda'!C47</f>
        <v>67710747</v>
      </c>
      <c r="D97" s="87">
        <f>'5.1. sz. mell Önk.összes'!D94+'5.2. sz. mell-Hivatal'!D47+'5.3.. sz. mell-Óvoda'!D47</f>
        <v>84576663</v>
      </c>
      <c r="E97" s="87">
        <f>'5.1. sz. mell Önk.összes'!E94+'5.2. sz. mell-Hivatal'!E47+'5.3.. sz. mell-Óvoda'!E47</f>
        <v>73123826</v>
      </c>
    </row>
    <row r="98" spans="1:5" ht="12" customHeight="1">
      <c r="A98" s="12" t="s">
        <v>66</v>
      </c>
      <c r="B98" s="9" t="s">
        <v>106</v>
      </c>
      <c r="C98" s="87">
        <f>'5.1. sz. mell Önk.összes'!C95+'5.2. sz. mell-Hivatal'!C48+'5.3.. sz. mell-Óvoda'!C48</f>
        <v>3000000</v>
      </c>
      <c r="D98" s="87">
        <f>'5.1. sz. mell Önk.összes'!D95+'5.2. sz. mell-Hivatal'!D48+'5.3.. sz. mell-Óvoda'!D48</f>
        <v>4428750</v>
      </c>
      <c r="E98" s="87">
        <f>'5.1. sz. mell Önk.összes'!E95+'5.2. sz. mell-Hivatal'!E48+'5.3.. sz. mell-Óvoda'!E48</f>
        <v>4281875</v>
      </c>
    </row>
    <row r="99" spans="1:5" ht="12" customHeight="1">
      <c r="A99" s="12" t="s">
        <v>74</v>
      </c>
      <c r="B99" s="17" t="s">
        <v>107</v>
      </c>
      <c r="C99" s="87">
        <f>'5.1. sz. mell Önk.összes'!C96+'5.2. sz. mell-Hivatal'!C49+'5.3.. sz. mell-Óvoda'!C49</f>
        <v>50159000</v>
      </c>
      <c r="D99" s="87">
        <f>'5.1. sz. mell Önk.összes'!D96+'5.2. sz. mell-Hivatal'!D49+'5.3.. sz. mell-Óvoda'!D49</f>
        <v>59182897</v>
      </c>
      <c r="E99" s="87">
        <f>'5.1. sz. mell Önk.összes'!E96+'5.2. sz. mell-Hivatal'!E49+'5.3.. sz. mell-Óvoda'!E49</f>
        <v>59168453</v>
      </c>
    </row>
    <row r="100" spans="1:5" ht="12" customHeight="1">
      <c r="A100" s="12" t="s">
        <v>67</v>
      </c>
      <c r="B100" s="6" t="s">
        <v>257</v>
      </c>
      <c r="C100" s="87">
        <f>'5.1. sz. mell Önk.összes'!C97+'5.2. sz. mell-Hivatal'!C49+'5.3.. sz. mell-Óvoda'!C49</f>
        <v>0</v>
      </c>
      <c r="D100" s="87">
        <f>'5.1. sz. mell Önk.összes'!D97+'5.2. sz. mell-Hivatal'!D49+'5.3.. sz. mell-Óvoda'!D49</f>
        <v>2023897</v>
      </c>
      <c r="E100" s="87">
        <f>'5.1. sz. mell Önk.összes'!E97+'5.2. sz. mell-Hivatal'!E49+'5.3.. sz. mell-Óvoda'!E49</f>
        <v>2023897</v>
      </c>
    </row>
    <row r="101" spans="1:5" ht="12" customHeight="1">
      <c r="A101" s="12" t="s">
        <v>68</v>
      </c>
      <c r="B101" s="52" t="s">
        <v>258</v>
      </c>
      <c r="C101" s="87">
        <f>'5.1. sz. mell Önk.összes'!C98</f>
        <v>0</v>
      </c>
      <c r="D101" s="87">
        <f>'5.1. sz. mell Önk.összes'!D98</f>
        <v>0</v>
      </c>
      <c r="E101" s="87">
        <f>'5.1. sz. mell Önk.összes'!E98</f>
        <v>0</v>
      </c>
    </row>
    <row r="102" spans="1:5" ht="12" customHeight="1">
      <c r="A102" s="12" t="s">
        <v>75</v>
      </c>
      <c r="B102" s="53" t="s">
        <v>259</v>
      </c>
      <c r="C102" s="87">
        <f>'5.1. sz. mell Önk.összes'!C99</f>
        <v>0</v>
      </c>
      <c r="D102" s="87">
        <f>'5.1. sz. mell Önk.összes'!D99</f>
        <v>0</v>
      </c>
      <c r="E102" s="87">
        <f>'5.1. sz. mell Önk.összes'!E99</f>
        <v>0</v>
      </c>
    </row>
    <row r="103" spans="1:5" ht="12" customHeight="1">
      <c r="A103" s="12" t="s">
        <v>76</v>
      </c>
      <c r="B103" s="53" t="s">
        <v>260</v>
      </c>
      <c r="C103" s="87">
        <f>'5.1. sz. mell Önk.összes'!C100</f>
        <v>0</v>
      </c>
      <c r="D103" s="87">
        <f>'5.1. sz. mell Önk.összes'!D100</f>
        <v>0</v>
      </c>
      <c r="E103" s="87">
        <f>'5.1. sz. mell Önk.összes'!E100</f>
        <v>0</v>
      </c>
    </row>
    <row r="104" spans="1:5" ht="12" customHeight="1">
      <c r="A104" s="12" t="s">
        <v>77</v>
      </c>
      <c r="B104" s="52" t="s">
        <v>261</v>
      </c>
      <c r="C104" s="87">
        <f>'5.1. sz. mell Önk.összes'!C101</f>
        <v>5409000</v>
      </c>
      <c r="D104" s="87">
        <f>'5.1. sz. mell Önk.összes'!D101</f>
        <v>4710000</v>
      </c>
      <c r="E104" s="87">
        <f>'5.1. sz. mell Önk.összes'!E101</f>
        <v>4696393</v>
      </c>
    </row>
    <row r="105" spans="1:5" ht="12" customHeight="1">
      <c r="A105" s="12" t="s">
        <v>78</v>
      </c>
      <c r="B105" s="52" t="s">
        <v>262</v>
      </c>
      <c r="C105" s="87">
        <f>'5.1. sz. mell Önk.összes'!C102</f>
        <v>0</v>
      </c>
      <c r="D105" s="87">
        <f>'5.1. sz. mell Önk.összes'!D102</f>
        <v>0</v>
      </c>
      <c r="E105" s="87">
        <f>'5.1. sz. mell Önk.összes'!E102</f>
        <v>0</v>
      </c>
    </row>
    <row r="106" spans="1:5" ht="12" customHeight="1">
      <c r="A106" s="12" t="s">
        <v>80</v>
      </c>
      <c r="B106" s="53" t="s">
        <v>263</v>
      </c>
      <c r="C106" s="87">
        <f>'5.1. sz. mell Önk.összes'!C103</f>
        <v>0</v>
      </c>
      <c r="D106" s="87">
        <f>'5.1. sz. mell Önk.összes'!D103</f>
        <v>0</v>
      </c>
      <c r="E106" s="87">
        <f>'5.1. sz. mell Önk.összes'!E103</f>
        <v>0</v>
      </c>
    </row>
    <row r="107" spans="1:5" ht="12" customHeight="1">
      <c r="A107" s="11" t="s">
        <v>108</v>
      </c>
      <c r="B107" s="54" t="s">
        <v>264</v>
      </c>
      <c r="C107" s="87">
        <f>'5.1. sz. mell Önk.összes'!C104</f>
        <v>0</v>
      </c>
      <c r="D107" s="87">
        <f>'5.1. sz. mell Önk.összes'!D104</f>
        <v>0</v>
      </c>
      <c r="E107" s="87">
        <f>'5.1. sz. mell Önk.összes'!E104</f>
        <v>0</v>
      </c>
    </row>
    <row r="108" spans="1:5" ht="12" customHeight="1">
      <c r="A108" s="12" t="s">
        <v>254</v>
      </c>
      <c r="B108" s="54" t="s">
        <v>265</v>
      </c>
      <c r="C108" s="87">
        <f>'5.1. sz. mell Önk.összes'!C105</f>
        <v>0</v>
      </c>
      <c r="D108" s="87">
        <f>'5.1. sz. mell Önk.összes'!D105</f>
        <v>0</v>
      </c>
      <c r="E108" s="87">
        <f>'5.1. sz. mell Önk.összes'!E105</f>
        <v>0</v>
      </c>
    </row>
    <row r="109" spans="1:5" ht="12" customHeight="1" thickBot="1">
      <c r="A109" s="16" t="s">
        <v>255</v>
      </c>
      <c r="B109" s="55" t="s">
        <v>266</v>
      </c>
      <c r="C109" s="87">
        <f>'5.1. sz. mell Önk.összes'!C106</f>
        <v>44750000</v>
      </c>
      <c r="D109" s="87">
        <f>'5.1. sz. mell Önk.összes'!D106</f>
        <v>52449000</v>
      </c>
      <c r="E109" s="87">
        <f>'5.1. sz. mell Önk.összes'!E106</f>
        <v>52448163</v>
      </c>
    </row>
    <row r="110" spans="1:5" ht="12" customHeight="1" thickBot="1">
      <c r="A110" s="18" t="s">
        <v>7</v>
      </c>
      <c r="B110" s="23" t="s">
        <v>267</v>
      </c>
      <c r="C110" s="83">
        <f>+C111+C113+C115</f>
        <v>2119200</v>
      </c>
      <c r="D110" s="83">
        <f>+D111+D113+D115</f>
        <v>54275210</v>
      </c>
      <c r="E110" s="83">
        <f>+E111+E113+E115</f>
        <v>12981125</v>
      </c>
    </row>
    <row r="111" spans="1:5" ht="12" customHeight="1">
      <c r="A111" s="13" t="s">
        <v>69</v>
      </c>
      <c r="B111" s="6" t="s">
        <v>124</v>
      </c>
      <c r="C111" s="86">
        <f>'5.1. sz. mell Önk.összes'!C108+'5.2. sz. mell-Hivatal'!C51+'5.3.. sz. mell-Óvoda'!C51</f>
        <v>1219200</v>
      </c>
      <c r="D111" s="86">
        <f>'5.1. sz. mell Önk.összes'!D108+'5.2. sz. mell-Hivatal'!D51+'5.3.. sz. mell-Óvoda'!D51</f>
        <v>44251610</v>
      </c>
      <c r="E111" s="86">
        <f>'5.1. sz. mell Önk.összes'!E108+'5.2. sz. mell-Hivatal'!E51+'5.3.. sz. mell-Óvoda'!E51</f>
        <v>3003373</v>
      </c>
    </row>
    <row r="112" spans="1:5" ht="12" customHeight="1">
      <c r="A112" s="13" t="s">
        <v>70</v>
      </c>
      <c r="B112" s="10" t="s">
        <v>271</v>
      </c>
      <c r="C112" s="86">
        <f>'5.1. sz. mell Önk.összes'!C109</f>
        <v>0</v>
      </c>
      <c r="D112" s="86">
        <f>'5.1. sz. mell Önk.összes'!D109</f>
        <v>0</v>
      </c>
      <c r="E112" s="86">
        <f>'5.1. sz. mell Önk.összes'!E109</f>
        <v>0</v>
      </c>
    </row>
    <row r="113" spans="1:5" ht="12" customHeight="1">
      <c r="A113" s="13" t="s">
        <v>71</v>
      </c>
      <c r="B113" s="10" t="s">
        <v>109</v>
      </c>
      <c r="C113" s="85">
        <f>'5.1. sz. mell Önk.összes'!C110+'5.2. sz. mell-Hivatal'!C52+'5.3.. sz. mell-Óvoda'!C52</f>
        <v>900000</v>
      </c>
      <c r="D113" s="85">
        <f>'5.1. sz. mell Önk.összes'!D110+'5.2. sz. mell-Hivatal'!D52+'5.3.. sz. mell-Óvoda'!D52</f>
        <v>10023600</v>
      </c>
      <c r="E113" s="85">
        <f>'5.1. sz. mell Önk.összes'!E110+'5.2. sz. mell-Hivatal'!E52+'5.3.. sz. mell-Óvoda'!E52</f>
        <v>9977752</v>
      </c>
    </row>
    <row r="114" spans="1:5" ht="12" customHeight="1">
      <c r="A114" s="13" t="s">
        <v>72</v>
      </c>
      <c r="B114" s="10" t="s">
        <v>272</v>
      </c>
      <c r="C114" s="77">
        <f>'5.1. sz. mell Önk.összes'!C111</f>
        <v>0</v>
      </c>
      <c r="D114" s="77">
        <f>'5.1. sz. mell Önk.összes'!D111</f>
        <v>0</v>
      </c>
      <c r="E114" s="77">
        <f>'5.1. sz. mell Önk.összes'!E111</f>
        <v>0</v>
      </c>
    </row>
    <row r="115" spans="1:5" ht="12" customHeight="1">
      <c r="A115" s="13" t="s">
        <v>73</v>
      </c>
      <c r="B115" s="80" t="s">
        <v>126</v>
      </c>
      <c r="C115" s="77">
        <f>'5.1. sz. mell Önk.összes'!C112</f>
        <v>0</v>
      </c>
      <c r="D115" s="77">
        <f>'5.1. sz. mell Önk.összes'!D112</f>
        <v>0</v>
      </c>
      <c r="E115" s="77">
        <f>'5.1. sz. mell Önk.összes'!E112</f>
        <v>0</v>
      </c>
    </row>
    <row r="116" spans="1:5" ht="12" customHeight="1">
      <c r="A116" s="13" t="s">
        <v>79</v>
      </c>
      <c r="B116" s="79" t="s">
        <v>360</v>
      </c>
      <c r="C116" s="77">
        <f>'5.1. sz. mell Önk.összes'!C113</f>
        <v>0</v>
      </c>
      <c r="D116" s="77">
        <f>'5.1. sz. mell Önk.összes'!D113</f>
        <v>0</v>
      </c>
      <c r="E116" s="77">
        <f>'5.1. sz. mell Önk.összes'!E113</f>
        <v>0</v>
      </c>
    </row>
    <row r="117" spans="1:5" ht="12" customHeight="1">
      <c r="A117" s="13" t="s">
        <v>81</v>
      </c>
      <c r="B117" s="147" t="s">
        <v>277</v>
      </c>
      <c r="C117" s="77">
        <f>'5.1. sz. mell Önk.összes'!C114</f>
        <v>0</v>
      </c>
      <c r="D117" s="77">
        <f>'5.1. sz. mell Önk.összes'!D114</f>
        <v>0</v>
      </c>
      <c r="E117" s="77">
        <f>'5.1. sz. mell Önk.összes'!E114</f>
        <v>0</v>
      </c>
    </row>
    <row r="118" spans="1:5" ht="15.75">
      <c r="A118" s="13" t="s">
        <v>110</v>
      </c>
      <c r="B118" s="53" t="s">
        <v>260</v>
      </c>
      <c r="C118" s="77">
        <f>'5.1. sz. mell Önk.összes'!C115</f>
        <v>0</v>
      </c>
      <c r="D118" s="77">
        <f>'5.1. sz. mell Önk.összes'!D115</f>
        <v>0</v>
      </c>
      <c r="E118" s="77">
        <f>'5.1. sz. mell Önk.összes'!E115</f>
        <v>0</v>
      </c>
    </row>
    <row r="119" spans="1:5" ht="12" customHeight="1">
      <c r="A119" s="13" t="s">
        <v>111</v>
      </c>
      <c r="B119" s="53" t="s">
        <v>276</v>
      </c>
      <c r="C119" s="77">
        <f>'5.1. sz. mell Önk.összes'!C116</f>
        <v>0</v>
      </c>
      <c r="D119" s="77">
        <f>'5.1. sz. mell Önk.összes'!D116</f>
        <v>0</v>
      </c>
      <c r="E119" s="77">
        <f>'5.1. sz. mell Önk.összes'!E116</f>
        <v>0</v>
      </c>
    </row>
    <row r="120" spans="1:5" ht="12" customHeight="1">
      <c r="A120" s="13" t="s">
        <v>112</v>
      </c>
      <c r="B120" s="53" t="s">
        <v>275</v>
      </c>
      <c r="C120" s="77">
        <f>'5.1. sz. mell Önk.összes'!C117</f>
        <v>0</v>
      </c>
      <c r="D120" s="77">
        <f>'5.1. sz. mell Önk.összes'!D117</f>
        <v>0</v>
      </c>
      <c r="E120" s="77">
        <f>'5.1. sz. mell Önk.összes'!E117</f>
        <v>0</v>
      </c>
    </row>
    <row r="121" spans="1:5" ht="12" customHeight="1">
      <c r="A121" s="13" t="s">
        <v>268</v>
      </c>
      <c r="B121" s="53" t="s">
        <v>263</v>
      </c>
      <c r="C121" s="77">
        <f>'5.1. sz. mell Önk.összes'!C118</f>
        <v>0</v>
      </c>
      <c r="D121" s="77">
        <f>'5.1. sz. mell Önk.összes'!D118</f>
        <v>0</v>
      </c>
      <c r="E121" s="77">
        <f>'5.1. sz. mell Önk.összes'!E118</f>
        <v>0</v>
      </c>
    </row>
    <row r="122" spans="1:5" ht="12" customHeight="1">
      <c r="A122" s="13" t="s">
        <v>269</v>
      </c>
      <c r="B122" s="53" t="s">
        <v>274</v>
      </c>
      <c r="C122" s="77">
        <f>'5.1. sz. mell Önk.összes'!C119</f>
        <v>0</v>
      </c>
      <c r="D122" s="77">
        <f>'5.1. sz. mell Önk.összes'!D119</f>
        <v>0</v>
      </c>
      <c r="E122" s="77">
        <f>'5.1. sz. mell Önk.összes'!E119</f>
        <v>0</v>
      </c>
    </row>
    <row r="123" spans="1:5" ht="16.5" thickBot="1">
      <c r="A123" s="11" t="s">
        <v>270</v>
      </c>
      <c r="B123" s="53" t="s">
        <v>273</v>
      </c>
      <c r="C123" s="77">
        <f>'5.1. sz. mell Önk.összes'!C120</f>
        <v>0</v>
      </c>
      <c r="D123" s="77">
        <f>'5.1. sz. mell Önk.összes'!D120</f>
        <v>0</v>
      </c>
      <c r="E123" s="77">
        <f>'5.1. sz. mell Önk.összes'!E120</f>
        <v>0</v>
      </c>
    </row>
    <row r="124" spans="1:5" ht="12" customHeight="1" thickBot="1">
      <c r="A124" s="18" t="s">
        <v>8</v>
      </c>
      <c r="B124" s="48" t="s">
        <v>278</v>
      </c>
      <c r="C124" s="83">
        <f>+C125+C126</f>
        <v>908811</v>
      </c>
      <c r="D124" s="83">
        <f>+D125+D126</f>
        <v>39490356</v>
      </c>
      <c r="E124" s="83">
        <f>+E125+E126</f>
        <v>0</v>
      </c>
    </row>
    <row r="125" spans="1:5" ht="12" customHeight="1">
      <c r="A125" s="13" t="s">
        <v>52</v>
      </c>
      <c r="B125" s="7" t="s">
        <v>42</v>
      </c>
      <c r="C125" s="86">
        <f>'5.1. sz. mell Önk.összes'!C122</f>
        <v>908811</v>
      </c>
      <c r="D125" s="86">
        <f>'5.1. sz. mell Önk.összes'!D122</f>
        <v>39490356</v>
      </c>
      <c r="E125" s="86">
        <f>'5.1. sz. mell Önk.összes'!E122</f>
        <v>0</v>
      </c>
    </row>
    <row r="126" spans="1:5" ht="12" customHeight="1" thickBot="1">
      <c r="A126" s="14" t="s">
        <v>53</v>
      </c>
      <c r="B126" s="10" t="s">
        <v>43</v>
      </c>
      <c r="C126" s="86">
        <f>'5.1. sz. mell Önk.összes'!C123</f>
        <v>0</v>
      </c>
      <c r="D126" s="86">
        <f>'5.1. sz. mell Önk.összes'!D123</f>
        <v>0</v>
      </c>
      <c r="E126" s="86">
        <f>'5.1. sz. mell Önk.összes'!E123</f>
        <v>0</v>
      </c>
    </row>
    <row r="127" spans="1:5" ht="12" customHeight="1" thickBot="1">
      <c r="A127" s="18" t="s">
        <v>9</v>
      </c>
      <c r="B127" s="48" t="s">
        <v>279</v>
      </c>
      <c r="C127" s="83">
        <f>+C94+C110+C124</f>
        <v>254470008</v>
      </c>
      <c r="D127" s="83">
        <f>+D94+D110+D124</f>
        <v>379185651</v>
      </c>
      <c r="E127" s="83">
        <f>+E94+E110+E124</f>
        <v>282642193</v>
      </c>
    </row>
    <row r="128" spans="1:5" ht="12" customHeight="1" thickBot="1">
      <c r="A128" s="18" t="s">
        <v>10</v>
      </c>
      <c r="B128" s="48" t="s">
        <v>280</v>
      </c>
      <c r="C128" s="83">
        <f>+C129+C130+C131</f>
        <v>0</v>
      </c>
      <c r="D128" s="83">
        <f>+D129+D130+D131</f>
        <v>0</v>
      </c>
      <c r="E128" s="83">
        <f>+E129+E130+E131</f>
        <v>0</v>
      </c>
    </row>
    <row r="129" spans="1:5" ht="12" customHeight="1">
      <c r="A129" s="13" t="s">
        <v>56</v>
      </c>
      <c r="B129" s="7" t="s">
        <v>281</v>
      </c>
      <c r="C129" s="77">
        <f>'5.1. sz. mell Önk.összes'!C126</f>
        <v>0</v>
      </c>
      <c r="D129" s="77">
        <f>'5.1. sz. mell Önk.összes'!D126</f>
        <v>0</v>
      </c>
      <c r="E129" s="77">
        <f>'5.1. sz. mell Önk.összes'!E126</f>
        <v>0</v>
      </c>
    </row>
    <row r="130" spans="1:5" ht="12" customHeight="1">
      <c r="A130" s="13" t="s">
        <v>57</v>
      </c>
      <c r="B130" s="7" t="s">
        <v>282</v>
      </c>
      <c r="C130" s="77">
        <f>'5.1. sz. mell Önk.összes'!C127</f>
        <v>0</v>
      </c>
      <c r="D130" s="77">
        <f>'5.1. sz. mell Önk.összes'!D127</f>
        <v>0</v>
      </c>
      <c r="E130" s="77">
        <f>'5.1. sz. mell Önk.összes'!E127</f>
        <v>0</v>
      </c>
    </row>
    <row r="131" spans="1:5" ht="12" customHeight="1" thickBot="1">
      <c r="A131" s="11" t="s">
        <v>58</v>
      </c>
      <c r="B131" s="5" t="s">
        <v>283</v>
      </c>
      <c r="C131" s="77">
        <f>'5.1. sz. mell Önk.összes'!C128</f>
        <v>0</v>
      </c>
      <c r="D131" s="77">
        <f>'5.1. sz. mell Önk.összes'!D128</f>
        <v>0</v>
      </c>
      <c r="E131" s="77">
        <f>'5.1. sz. mell Önk.összes'!E128</f>
        <v>0</v>
      </c>
    </row>
    <row r="132" spans="1:5" ht="12" customHeight="1" thickBot="1">
      <c r="A132" s="18" t="s">
        <v>11</v>
      </c>
      <c r="B132" s="48" t="s">
        <v>326</v>
      </c>
      <c r="C132" s="83">
        <f>+C133+C134+C135+C136</f>
        <v>0</v>
      </c>
      <c r="D132" s="83">
        <f>+D133+D134+D135+D136</f>
        <v>0</v>
      </c>
      <c r="E132" s="83">
        <f>+E133+E134+E135+E136</f>
        <v>0</v>
      </c>
    </row>
    <row r="133" spans="1:5" ht="12" customHeight="1">
      <c r="A133" s="13" t="s">
        <v>59</v>
      </c>
      <c r="B133" s="7" t="s">
        <v>284</v>
      </c>
      <c r="C133" s="77">
        <f>'5.1. sz. mell Önk.összes'!C130</f>
        <v>0</v>
      </c>
      <c r="D133" s="77">
        <f>'5.1. sz. mell Önk.összes'!D130</f>
        <v>0</v>
      </c>
      <c r="E133" s="77">
        <f>'5.1. sz. mell Önk.összes'!E130</f>
        <v>0</v>
      </c>
    </row>
    <row r="134" spans="1:5" ht="12" customHeight="1">
      <c r="A134" s="13" t="s">
        <v>60</v>
      </c>
      <c r="B134" s="7" t="s">
        <v>285</v>
      </c>
      <c r="C134" s="77">
        <f>'5.1. sz. mell Önk.összes'!C131</f>
        <v>0</v>
      </c>
      <c r="D134" s="77">
        <f>'5.1. sz. mell Önk.összes'!D131</f>
        <v>0</v>
      </c>
      <c r="E134" s="77">
        <f>'5.1. sz. mell Önk.összes'!E131</f>
        <v>0</v>
      </c>
    </row>
    <row r="135" spans="1:5" ht="12" customHeight="1">
      <c r="A135" s="13" t="s">
        <v>187</v>
      </c>
      <c r="B135" s="7" t="s">
        <v>286</v>
      </c>
      <c r="C135" s="77">
        <f>'5.1. sz. mell Önk.összes'!C132</f>
        <v>0</v>
      </c>
      <c r="D135" s="77">
        <f>'5.1. sz. mell Önk.összes'!D132</f>
        <v>0</v>
      </c>
      <c r="E135" s="77">
        <f>'5.1. sz. mell Önk.összes'!E132</f>
        <v>0</v>
      </c>
    </row>
    <row r="136" spans="1:5" ht="12" customHeight="1" thickBot="1">
      <c r="A136" s="11" t="s">
        <v>188</v>
      </c>
      <c r="B136" s="5" t="s">
        <v>287</v>
      </c>
      <c r="C136" s="77">
        <f>'5.1. sz. mell Önk.összes'!C133</f>
        <v>0</v>
      </c>
      <c r="D136" s="77">
        <f>'5.1. sz. mell Önk.összes'!D133</f>
        <v>0</v>
      </c>
      <c r="E136" s="77">
        <f>'5.1. sz. mell Önk.összes'!E133</f>
        <v>0</v>
      </c>
    </row>
    <row r="137" spans="1:5" ht="12" customHeight="1" thickBot="1">
      <c r="A137" s="18" t="s">
        <v>12</v>
      </c>
      <c r="B137" s="48" t="s">
        <v>288</v>
      </c>
      <c r="C137" s="89">
        <f>+C138+C139+C140+C141+C142</f>
        <v>122070258</v>
      </c>
      <c r="D137" s="89">
        <f>+D138+D139+D140+D141+D142</f>
        <v>129336487</v>
      </c>
      <c r="E137" s="89">
        <f>+E138+E139+E140+E141+E142</f>
        <v>123622966</v>
      </c>
    </row>
    <row r="138" spans="1:5" ht="12" customHeight="1">
      <c r="A138" s="13" t="s">
        <v>61</v>
      </c>
      <c r="B138" s="7" t="s">
        <v>289</v>
      </c>
      <c r="C138" s="77">
        <f>'5.1. sz. mell Önk.összes'!C135</f>
        <v>0</v>
      </c>
      <c r="D138" s="77">
        <f>'5.1. sz. mell Önk.összes'!D135</f>
        <v>0</v>
      </c>
      <c r="E138" s="77">
        <f>'5.1. sz. mell Önk.összes'!E135</f>
        <v>0</v>
      </c>
    </row>
    <row r="139" spans="1:5" ht="12" customHeight="1">
      <c r="A139" s="13" t="s">
        <v>62</v>
      </c>
      <c r="B139" s="7" t="s">
        <v>299</v>
      </c>
      <c r="C139" s="77">
        <f>'5.1. sz. mell Önk.összes'!C136</f>
        <v>0</v>
      </c>
      <c r="D139" s="77">
        <f>'5.1. sz. mell Önk.összes'!D136</f>
        <v>3236120</v>
      </c>
      <c r="E139" s="77">
        <f>'5.1. sz. mell Önk.összes'!E136</f>
        <v>3236120</v>
      </c>
    </row>
    <row r="140" spans="1:5" ht="12" customHeight="1">
      <c r="A140" s="13" t="s">
        <v>200</v>
      </c>
      <c r="B140" s="7" t="s">
        <v>363</v>
      </c>
      <c r="C140" s="77">
        <f>'5.1. sz. mell Önk.összes'!C137</f>
        <v>121428258</v>
      </c>
      <c r="D140" s="77">
        <f>'5.1. sz. mell Önk.összes'!D137</f>
        <v>125458367</v>
      </c>
      <c r="E140" s="77">
        <f>'5.1. sz. mell Önk.összes'!E137</f>
        <v>119810499</v>
      </c>
    </row>
    <row r="141" spans="1:5" ht="12" customHeight="1">
      <c r="A141" s="13" t="s">
        <v>201</v>
      </c>
      <c r="B141" s="7" t="s">
        <v>290</v>
      </c>
      <c r="C141" s="77">
        <f>'5.1. sz. mell Önk.összes'!C138</f>
        <v>0</v>
      </c>
      <c r="D141" s="77">
        <f>'5.1. sz. mell Önk.összes'!D138</f>
        <v>0</v>
      </c>
      <c r="E141" s="77">
        <f>'5.1. sz. mell Önk.összes'!E138</f>
        <v>0</v>
      </c>
    </row>
    <row r="142" spans="1:5" ht="12" customHeight="1" thickBot="1">
      <c r="A142" s="11" t="s">
        <v>362</v>
      </c>
      <c r="B142" s="5" t="s">
        <v>291</v>
      </c>
      <c r="C142" s="77">
        <f>'5.1. sz. mell Önk.összes'!C139</f>
        <v>642000</v>
      </c>
      <c r="D142" s="77">
        <f>'5.1. sz. mell Önk.összes'!D139</f>
        <v>642000</v>
      </c>
      <c r="E142" s="77">
        <f>'5.1. sz. mell Önk.összes'!E139</f>
        <v>576347</v>
      </c>
    </row>
    <row r="143" spans="1:5" ht="12" customHeight="1" thickBot="1">
      <c r="A143" s="18" t="s">
        <v>13</v>
      </c>
      <c r="B143" s="48" t="s">
        <v>292</v>
      </c>
      <c r="C143" s="92">
        <f>+C144+C145+C146+C147</f>
        <v>0</v>
      </c>
      <c r="D143" s="92">
        <f>+D144+D145+D146+D147</f>
        <v>0</v>
      </c>
      <c r="E143" s="92">
        <f>+E144+E145+E146+E147</f>
        <v>0</v>
      </c>
    </row>
    <row r="144" spans="1:5" ht="12" customHeight="1">
      <c r="A144" s="13" t="s">
        <v>103</v>
      </c>
      <c r="B144" s="7" t="s">
        <v>293</v>
      </c>
      <c r="C144" s="77">
        <f>'5.1. sz. mell Önk.összes'!C141</f>
        <v>0</v>
      </c>
      <c r="D144" s="77">
        <f>'5.1. sz. mell Önk.összes'!D141</f>
        <v>0</v>
      </c>
      <c r="E144" s="77">
        <f>'5.1. sz. mell Önk.összes'!E141</f>
        <v>0</v>
      </c>
    </row>
    <row r="145" spans="1:5" ht="12" customHeight="1">
      <c r="A145" s="13" t="s">
        <v>104</v>
      </c>
      <c r="B145" s="7" t="s">
        <v>294</v>
      </c>
      <c r="C145" s="77">
        <f>'5.1. sz. mell Önk.összes'!C142</f>
        <v>0</v>
      </c>
      <c r="D145" s="77">
        <f>'5.1. sz. mell Önk.összes'!D142</f>
        <v>0</v>
      </c>
      <c r="E145" s="77">
        <f>'5.1. sz. mell Önk.összes'!E142</f>
        <v>0</v>
      </c>
    </row>
    <row r="146" spans="1:5" ht="12" customHeight="1">
      <c r="A146" s="13" t="s">
        <v>125</v>
      </c>
      <c r="B146" s="7" t="s">
        <v>295</v>
      </c>
      <c r="C146" s="77">
        <f>'5.1. sz. mell Önk.összes'!C143</f>
        <v>0</v>
      </c>
      <c r="D146" s="77">
        <f>'5.1. sz. mell Önk.összes'!D143</f>
        <v>0</v>
      </c>
      <c r="E146" s="77">
        <f>'5.1. sz. mell Önk.összes'!E143</f>
        <v>0</v>
      </c>
    </row>
    <row r="147" spans="1:5" ht="12" customHeight="1" thickBot="1">
      <c r="A147" s="13" t="s">
        <v>203</v>
      </c>
      <c r="B147" s="7" t="s">
        <v>296</v>
      </c>
      <c r="C147" s="77">
        <f>'5.1. sz. mell Önk.összes'!C144</f>
        <v>0</v>
      </c>
      <c r="D147" s="77">
        <f>'5.1. sz. mell Önk.összes'!D144</f>
        <v>0</v>
      </c>
      <c r="E147" s="77">
        <f>'5.1. sz. mell Önk.összes'!E144</f>
        <v>0</v>
      </c>
    </row>
    <row r="148" spans="1:8" ht="15" customHeight="1" thickBot="1">
      <c r="A148" s="18" t="s">
        <v>14</v>
      </c>
      <c r="B148" s="48" t="s">
        <v>297</v>
      </c>
      <c r="C148" s="163">
        <f>+C128+C132+C137+C143</f>
        <v>122070258</v>
      </c>
      <c r="D148" s="163">
        <f>+D128+D132+D137+D143</f>
        <v>129336487</v>
      </c>
      <c r="E148" s="163">
        <f>+E128+E132+E137+E143</f>
        <v>123622966</v>
      </c>
      <c r="F148" s="164"/>
      <c r="G148" s="164"/>
      <c r="H148" s="164"/>
    </row>
    <row r="149" spans="1:5" s="150" customFormat="1" ht="12.75" customHeight="1" thickBot="1">
      <c r="A149" s="81" t="s">
        <v>15</v>
      </c>
      <c r="B149" s="131" t="s">
        <v>298</v>
      </c>
      <c r="C149" s="163">
        <f>+C127+C148</f>
        <v>376540266</v>
      </c>
      <c r="D149" s="163">
        <f>+D127+D148</f>
        <v>508522138</v>
      </c>
      <c r="E149" s="163">
        <f>+E127+E148</f>
        <v>406265159</v>
      </c>
    </row>
    <row r="150" ht="7.5" customHeight="1"/>
    <row r="151" spans="1:3" ht="15.75">
      <c r="A151" s="392" t="s">
        <v>300</v>
      </c>
      <c r="B151" s="392"/>
      <c r="C151" s="392"/>
    </row>
    <row r="152" spans="1:3" ht="15" customHeight="1" thickBot="1">
      <c r="A152" s="390" t="s">
        <v>88</v>
      </c>
      <c r="B152" s="390"/>
      <c r="C152" s="93" t="s">
        <v>517</v>
      </c>
    </row>
    <row r="153" spans="1:5" ht="13.5" customHeight="1" thickBot="1">
      <c r="A153" s="18">
        <v>1</v>
      </c>
      <c r="B153" s="23" t="s">
        <v>301</v>
      </c>
      <c r="C153" s="83">
        <f>+C63-C127</f>
        <v>642000</v>
      </c>
      <c r="D153" s="83">
        <f>+D63-D127</f>
        <v>-25196604</v>
      </c>
      <c r="E153" s="83">
        <f>+E63-E127</f>
        <v>61512160</v>
      </c>
    </row>
    <row r="154" spans="1:5" ht="27.75" customHeight="1" thickBot="1">
      <c r="A154" s="18" t="s">
        <v>7</v>
      </c>
      <c r="B154" s="23" t="s">
        <v>302</v>
      </c>
      <c r="C154" s="83">
        <f>+C87-C148</f>
        <v>-642000</v>
      </c>
      <c r="D154" s="83">
        <f>+D87-D148</f>
        <v>25196604</v>
      </c>
      <c r="E154" s="83">
        <f>+E87-E148</f>
        <v>28582259</v>
      </c>
    </row>
  </sheetData>
  <sheetProtection/>
  <mergeCells count="8">
    <mergeCell ref="A1:D1"/>
    <mergeCell ref="A2:D2"/>
    <mergeCell ref="A3:D3"/>
    <mergeCell ref="A90:D90"/>
    <mergeCell ref="A152:B152"/>
    <mergeCell ref="A5:B5"/>
    <mergeCell ref="A91:B91"/>
    <mergeCell ref="A151:C151"/>
  </mergeCells>
  <printOptions horizontalCentered="1"/>
  <pageMargins left="0.25" right="0.25" top="0.75" bottom="0.75" header="0.3" footer="0.3"/>
  <pageSetup fitToHeight="0" fitToWidth="1" horizontalDpi="600" verticalDpi="600" orientation="portrait" paperSize="9" scale="74" r:id="rId1"/>
  <headerFooter alignWithMargins="0">
    <oddFooter>&amp;C&amp;P/&amp;N</oddFooter>
  </headerFooter>
  <rowBreaks count="1" manualBreakCount="1">
    <brk id="88" max="4" man="1"/>
  </rowBreaks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7" tint="0.39998000860214233"/>
  </sheetPr>
  <dimension ref="A1:E57"/>
  <sheetViews>
    <sheetView zoomScale="130" zoomScaleNormal="130" workbookViewId="0" topLeftCell="A1">
      <selection activeCell="A1" sqref="A1:D1"/>
    </sheetView>
  </sheetViews>
  <sheetFormatPr defaultColWidth="9.00390625" defaultRowHeight="12.75"/>
  <cols>
    <col min="1" max="1" width="19.125" style="72" customWidth="1"/>
    <col min="2" max="2" width="79.125" style="73" customWidth="1"/>
    <col min="3" max="3" width="14.875" style="73" customWidth="1"/>
    <col min="4" max="4" width="12.625" style="73" bestFit="1" customWidth="1"/>
    <col min="5" max="5" width="12.625" style="73" customWidth="1"/>
    <col min="6" max="16384" width="9.375" style="73" customWidth="1"/>
  </cols>
  <sheetData>
    <row r="1" spans="1:4" s="60" customFormat="1" ht="21" customHeight="1" thickBot="1">
      <c r="A1" s="411" t="s">
        <v>526</v>
      </c>
      <c r="B1" s="411"/>
      <c r="C1" s="411"/>
      <c r="D1" s="411"/>
    </row>
    <row r="2" spans="1:5" s="185" customFormat="1" ht="25.5" customHeight="1">
      <c r="A2" s="142" t="s">
        <v>118</v>
      </c>
      <c r="B2" s="121" t="s">
        <v>368</v>
      </c>
      <c r="C2" s="221"/>
      <c r="D2" s="193"/>
      <c r="E2" s="193"/>
    </row>
    <row r="3" spans="1:5" s="185" customFormat="1" ht="24.75" thickBot="1">
      <c r="A3" s="178" t="s">
        <v>117</v>
      </c>
      <c r="B3" s="122" t="s">
        <v>431</v>
      </c>
      <c r="C3" s="222"/>
      <c r="D3" s="223"/>
      <c r="E3" s="223"/>
    </row>
    <row r="4" spans="1:5" s="186" customFormat="1" ht="15.75" customHeight="1" thickBot="1">
      <c r="A4" s="62"/>
      <c r="B4" s="62"/>
      <c r="D4" s="292"/>
      <c r="E4" s="292" t="s">
        <v>399</v>
      </c>
    </row>
    <row r="5" spans="1:5" ht="36.75" thickBot="1">
      <c r="A5" s="143" t="s">
        <v>119</v>
      </c>
      <c r="B5" s="63" t="s">
        <v>38</v>
      </c>
      <c r="C5" s="28" t="s">
        <v>428</v>
      </c>
      <c r="D5" s="28" t="s">
        <v>429</v>
      </c>
      <c r="E5" s="28" t="s">
        <v>430</v>
      </c>
    </row>
    <row r="6" spans="1:5" s="187" customFormat="1" ht="12.75" customHeight="1" thickBot="1">
      <c r="A6" s="218">
        <v>1</v>
      </c>
      <c r="B6" s="219">
        <v>2</v>
      </c>
      <c r="C6" s="220">
        <v>3</v>
      </c>
      <c r="D6" s="220">
        <v>7</v>
      </c>
      <c r="E6" s="303">
        <v>7</v>
      </c>
    </row>
    <row r="7" spans="1:5" s="187" customFormat="1" ht="15.75" customHeight="1" thickBot="1">
      <c r="A7" s="407" t="s">
        <v>39</v>
      </c>
      <c r="B7" s="408"/>
      <c r="C7" s="408"/>
      <c r="D7" s="408"/>
      <c r="E7" s="409"/>
    </row>
    <row r="8" spans="1:5" s="130" customFormat="1" ht="12" customHeight="1" thickBot="1">
      <c r="A8" s="58" t="s">
        <v>6</v>
      </c>
      <c r="B8" s="64" t="s">
        <v>332</v>
      </c>
      <c r="C8" s="97">
        <f>SUM(C9:C18)</f>
        <v>5600159</v>
      </c>
      <c r="D8" s="97">
        <f>SUM(D9:D18)</f>
        <v>5643359</v>
      </c>
      <c r="E8" s="97">
        <f>SUM(E9:E18)</f>
        <v>5659311</v>
      </c>
    </row>
    <row r="9" spans="1:5" s="130" customFormat="1" ht="12" customHeight="1">
      <c r="A9" s="179" t="s">
        <v>63</v>
      </c>
      <c r="B9" s="8" t="s">
        <v>176</v>
      </c>
      <c r="C9" s="234"/>
      <c r="D9" s="123"/>
      <c r="E9" s="123"/>
    </row>
    <row r="10" spans="1:5" s="130" customFormat="1" ht="12" customHeight="1">
      <c r="A10" s="180" t="s">
        <v>64</v>
      </c>
      <c r="B10" s="6" t="s">
        <v>177</v>
      </c>
      <c r="C10" s="94"/>
      <c r="D10" s="96"/>
      <c r="E10" s="96"/>
    </row>
    <row r="11" spans="1:5" s="130" customFormat="1" ht="12" customHeight="1">
      <c r="A11" s="180" t="s">
        <v>65</v>
      </c>
      <c r="B11" s="6" t="s">
        <v>178</v>
      </c>
      <c r="C11" s="94"/>
      <c r="D11" s="96"/>
      <c r="E11" s="96"/>
    </row>
    <row r="12" spans="1:5" s="130" customFormat="1" ht="12" customHeight="1">
      <c r="A12" s="180" t="s">
        <v>66</v>
      </c>
      <c r="B12" s="6" t="s">
        <v>179</v>
      </c>
      <c r="C12" s="94"/>
      <c r="D12" s="96"/>
      <c r="E12" s="96"/>
    </row>
    <row r="13" spans="1:5" s="130" customFormat="1" ht="12" customHeight="1">
      <c r="A13" s="180" t="s">
        <v>83</v>
      </c>
      <c r="B13" s="6" t="s">
        <v>180</v>
      </c>
      <c r="C13" s="94">
        <v>4143000</v>
      </c>
      <c r="D13" s="96">
        <v>4143000</v>
      </c>
      <c r="E13" s="96">
        <v>4401367</v>
      </c>
    </row>
    <row r="14" spans="1:5" s="130" customFormat="1" ht="12" customHeight="1">
      <c r="A14" s="180" t="s">
        <v>67</v>
      </c>
      <c r="B14" s="6" t="s">
        <v>333</v>
      </c>
      <c r="C14" s="94">
        <v>1118600</v>
      </c>
      <c r="D14" s="96">
        <v>1118600</v>
      </c>
      <c r="E14" s="96">
        <v>1203155</v>
      </c>
    </row>
    <row r="15" spans="1:5" s="130" customFormat="1" ht="12" customHeight="1">
      <c r="A15" s="180" t="s">
        <v>68</v>
      </c>
      <c r="B15" s="5" t="s">
        <v>334</v>
      </c>
      <c r="C15" s="94">
        <v>338559</v>
      </c>
      <c r="D15" s="96">
        <v>381759</v>
      </c>
      <c r="E15" s="96"/>
    </row>
    <row r="16" spans="1:5" s="130" customFormat="1" ht="12" customHeight="1">
      <c r="A16" s="180" t="s">
        <v>75</v>
      </c>
      <c r="B16" s="6" t="s">
        <v>183</v>
      </c>
      <c r="C16" s="94"/>
      <c r="D16" s="96"/>
      <c r="E16" s="96">
        <v>62</v>
      </c>
    </row>
    <row r="17" spans="1:5" s="188" customFormat="1" ht="12" customHeight="1">
      <c r="A17" s="180" t="s">
        <v>76</v>
      </c>
      <c r="B17" s="6" t="s">
        <v>497</v>
      </c>
      <c r="C17" s="94"/>
      <c r="D17" s="96"/>
      <c r="E17" s="96"/>
    </row>
    <row r="18" spans="1:5" s="188" customFormat="1" ht="12" customHeight="1" thickBot="1">
      <c r="A18" s="180" t="s">
        <v>77</v>
      </c>
      <c r="B18" s="5" t="s">
        <v>185</v>
      </c>
      <c r="C18" s="235"/>
      <c r="D18" s="236"/>
      <c r="E18" s="236">
        <v>54727</v>
      </c>
    </row>
    <row r="19" spans="1:5" s="130" customFormat="1" ht="12" customHeight="1" thickBot="1">
      <c r="A19" s="58" t="s">
        <v>7</v>
      </c>
      <c r="B19" s="64" t="s">
        <v>335</v>
      </c>
      <c r="C19" s="97">
        <f>SUM(C20:C23)</f>
        <v>0</v>
      </c>
      <c r="D19" s="97">
        <f>SUM(D20:D23)</f>
        <v>530000</v>
      </c>
      <c r="E19" s="97">
        <f>SUM(E20:E23)</f>
        <v>530000</v>
      </c>
    </row>
    <row r="20" spans="1:5" s="188" customFormat="1" ht="12" customHeight="1">
      <c r="A20" s="180" t="s">
        <v>69</v>
      </c>
      <c r="B20" s="7" t="s">
        <v>151</v>
      </c>
      <c r="C20" s="234"/>
      <c r="D20" s="123"/>
      <c r="E20" s="123"/>
    </row>
    <row r="21" spans="1:5" s="188" customFormat="1" ht="12" customHeight="1">
      <c r="A21" s="180" t="s">
        <v>70</v>
      </c>
      <c r="B21" s="6" t="s">
        <v>336</v>
      </c>
      <c r="C21" s="94"/>
      <c r="D21" s="96"/>
      <c r="E21" s="96"/>
    </row>
    <row r="22" spans="1:5" s="188" customFormat="1" ht="12" customHeight="1">
      <c r="A22" s="180" t="s">
        <v>71</v>
      </c>
      <c r="B22" s="6" t="s">
        <v>337</v>
      </c>
      <c r="C22" s="94"/>
      <c r="D22" s="96">
        <v>530000</v>
      </c>
      <c r="E22" s="96">
        <v>530000</v>
      </c>
    </row>
    <row r="23" spans="1:5" s="188" customFormat="1" ht="12" customHeight="1" thickBot="1">
      <c r="A23" s="180" t="s">
        <v>72</v>
      </c>
      <c r="B23" s="6" t="s">
        <v>0</v>
      </c>
      <c r="C23" s="235"/>
      <c r="D23" s="236"/>
      <c r="E23" s="236"/>
    </row>
    <row r="24" spans="1:5" s="188" customFormat="1" ht="12" customHeight="1" thickBot="1">
      <c r="A24" s="59" t="s">
        <v>8</v>
      </c>
      <c r="B24" s="48" t="s">
        <v>96</v>
      </c>
      <c r="C24" s="114"/>
      <c r="D24" s="114"/>
      <c r="E24" s="114"/>
    </row>
    <row r="25" spans="1:5" s="188" customFormat="1" ht="12" customHeight="1" thickBot="1">
      <c r="A25" s="59" t="s">
        <v>9</v>
      </c>
      <c r="B25" s="48" t="s">
        <v>338</v>
      </c>
      <c r="C25" s="97">
        <f>SUM(C26:C27)</f>
        <v>0</v>
      </c>
      <c r="D25" s="97">
        <f>SUM(D26:D27)</f>
        <v>0</v>
      </c>
      <c r="E25" s="97">
        <f>SUM(E26:E27)</f>
        <v>0</v>
      </c>
    </row>
    <row r="26" spans="1:5" s="188" customFormat="1" ht="12" customHeight="1">
      <c r="A26" s="181" t="s">
        <v>161</v>
      </c>
      <c r="B26" s="182" t="s">
        <v>336</v>
      </c>
      <c r="C26" s="237"/>
      <c r="D26" s="238"/>
      <c r="E26" s="238"/>
    </row>
    <row r="27" spans="1:5" s="188" customFormat="1" ht="12" customHeight="1">
      <c r="A27" s="181" t="s">
        <v>164</v>
      </c>
      <c r="B27" s="183" t="s">
        <v>339</v>
      </c>
      <c r="C27" s="39"/>
      <c r="D27" s="40"/>
      <c r="E27" s="40"/>
    </row>
    <row r="28" spans="1:5" s="188" customFormat="1" ht="12" customHeight="1" thickBot="1">
      <c r="A28" s="180" t="s">
        <v>165</v>
      </c>
      <c r="B28" s="184" t="s">
        <v>340</v>
      </c>
      <c r="C28" s="239"/>
      <c r="D28" s="41"/>
      <c r="E28" s="41"/>
    </row>
    <row r="29" spans="1:5" s="188" customFormat="1" ht="12" customHeight="1" thickBot="1">
      <c r="A29" s="59" t="s">
        <v>10</v>
      </c>
      <c r="B29" s="48" t="s">
        <v>341</v>
      </c>
      <c r="C29" s="97">
        <f>SUM(C30:C32)</f>
        <v>0</v>
      </c>
      <c r="D29" s="97">
        <f>SUM(D30:D32)</f>
        <v>0</v>
      </c>
      <c r="E29" s="97">
        <f>SUM(E30:E32)</f>
        <v>0</v>
      </c>
    </row>
    <row r="30" spans="1:5" s="188" customFormat="1" ht="12" customHeight="1">
      <c r="A30" s="181" t="s">
        <v>56</v>
      </c>
      <c r="B30" s="182" t="s">
        <v>190</v>
      </c>
      <c r="C30" s="237"/>
      <c r="D30" s="238"/>
      <c r="E30" s="238"/>
    </row>
    <row r="31" spans="1:5" s="188" customFormat="1" ht="12" customHeight="1">
      <c r="A31" s="181" t="s">
        <v>57</v>
      </c>
      <c r="B31" s="183" t="s">
        <v>191</v>
      </c>
      <c r="C31" s="39"/>
      <c r="D31" s="40"/>
      <c r="E31" s="40"/>
    </row>
    <row r="32" spans="1:5" s="188" customFormat="1" ht="12" customHeight="1" thickBot="1">
      <c r="A32" s="180" t="s">
        <v>58</v>
      </c>
      <c r="B32" s="51" t="s">
        <v>192</v>
      </c>
      <c r="C32" s="239"/>
      <c r="D32" s="41"/>
      <c r="E32" s="41"/>
    </row>
    <row r="33" spans="1:5" s="130" customFormat="1" ht="12" customHeight="1" thickBot="1">
      <c r="A33" s="59" t="s">
        <v>11</v>
      </c>
      <c r="B33" s="48" t="s">
        <v>305</v>
      </c>
      <c r="C33" s="114"/>
      <c r="D33" s="114"/>
      <c r="E33" s="114"/>
    </row>
    <row r="34" spans="1:5" s="130" customFormat="1" ht="12" customHeight="1" thickBot="1">
      <c r="A34" s="59" t="s">
        <v>12</v>
      </c>
      <c r="B34" s="48" t="s">
        <v>342</v>
      </c>
      <c r="C34" s="124"/>
      <c r="D34" s="124"/>
      <c r="E34" s="124"/>
    </row>
    <row r="35" spans="1:5" s="130" customFormat="1" ht="12" customHeight="1" thickBot="1">
      <c r="A35" s="58" t="s">
        <v>13</v>
      </c>
      <c r="B35" s="48" t="s">
        <v>343</v>
      </c>
      <c r="C35" s="125">
        <f>SUM(C8,C19,C24:C25,C29,C33:C34)</f>
        <v>5600159</v>
      </c>
      <c r="D35" s="125">
        <f>SUM(D8,D19,D24:D25,D29,D33:D34)</f>
        <v>6173359</v>
      </c>
      <c r="E35" s="125">
        <f>SUM(E8,E19,E24:E25,E29,E33:E34)</f>
        <v>6189311</v>
      </c>
    </row>
    <row r="36" spans="1:5" s="130" customFormat="1" ht="12" customHeight="1" thickBot="1">
      <c r="A36" s="65" t="s">
        <v>14</v>
      </c>
      <c r="B36" s="48" t="s">
        <v>344</v>
      </c>
      <c r="C36" s="125">
        <f>SUM(C37:C39)</f>
        <v>59991288</v>
      </c>
      <c r="D36" s="125">
        <f>SUM(D37:D39)</f>
        <v>64563214</v>
      </c>
      <c r="E36" s="125">
        <f>SUM(E37:E39)</f>
        <v>61845453</v>
      </c>
    </row>
    <row r="37" spans="1:5" s="130" customFormat="1" ht="12" customHeight="1">
      <c r="A37" s="181" t="s">
        <v>345</v>
      </c>
      <c r="B37" s="182" t="s">
        <v>131</v>
      </c>
      <c r="C37" s="237"/>
      <c r="D37" s="238">
        <v>662854</v>
      </c>
      <c r="E37" s="238">
        <v>662854</v>
      </c>
    </row>
    <row r="38" spans="1:5" s="130" customFormat="1" ht="12" customHeight="1">
      <c r="A38" s="181" t="s">
        <v>346</v>
      </c>
      <c r="B38" s="183" t="s">
        <v>1</v>
      </c>
      <c r="C38" s="39"/>
      <c r="D38" s="40">
        <v>0</v>
      </c>
      <c r="E38" s="40"/>
    </row>
    <row r="39" spans="1:5" s="188" customFormat="1" ht="12" customHeight="1" thickBot="1">
      <c r="A39" s="180" t="s">
        <v>347</v>
      </c>
      <c r="B39" s="51" t="s">
        <v>348</v>
      </c>
      <c r="C39" s="239">
        <v>59991288</v>
      </c>
      <c r="D39" s="41">
        <v>63900360</v>
      </c>
      <c r="E39" s="41">
        <v>61182599</v>
      </c>
    </row>
    <row r="40" spans="1:5" s="188" customFormat="1" ht="15" customHeight="1" thickBot="1">
      <c r="A40" s="65" t="s">
        <v>15</v>
      </c>
      <c r="B40" s="66" t="s">
        <v>349</v>
      </c>
      <c r="C40" s="128">
        <f>SUM(C35:C36)</f>
        <v>65591447</v>
      </c>
      <c r="D40" s="128">
        <f>SUM(D35:D36)</f>
        <v>70736573</v>
      </c>
      <c r="E40" s="128">
        <f>SUM(E35:E36)</f>
        <v>68034764</v>
      </c>
    </row>
    <row r="41" spans="1:3" s="188" customFormat="1" ht="15" customHeight="1">
      <c r="A41" s="67"/>
      <c r="B41" s="68"/>
      <c r="C41" s="126"/>
    </row>
    <row r="42" spans="1:3" ht="13.5" thickBot="1">
      <c r="A42" s="69"/>
      <c r="B42" s="70"/>
      <c r="C42" s="127"/>
    </row>
    <row r="43" spans="1:5" s="187" customFormat="1" ht="16.5" customHeight="1" thickBot="1">
      <c r="A43" s="407" t="s">
        <v>40</v>
      </c>
      <c r="B43" s="408"/>
      <c r="C43" s="408"/>
      <c r="D43" s="408"/>
      <c r="E43" s="409"/>
    </row>
    <row r="44" spans="1:5" s="189" customFormat="1" ht="12" customHeight="1" thickBot="1">
      <c r="A44" s="59" t="s">
        <v>6</v>
      </c>
      <c r="B44" s="48" t="s">
        <v>350</v>
      </c>
      <c r="C44" s="97">
        <f>SUM(C45:C49)</f>
        <v>65007247</v>
      </c>
      <c r="D44" s="97">
        <f>SUM(D45:D49)</f>
        <v>69949173</v>
      </c>
      <c r="E44" s="97">
        <f>SUM(E45:E49)</f>
        <v>67073511</v>
      </c>
    </row>
    <row r="45" spans="1:5" ht="12" customHeight="1">
      <c r="A45" s="180" t="s">
        <v>63</v>
      </c>
      <c r="B45" s="7" t="s">
        <v>36</v>
      </c>
      <c r="C45" s="237">
        <v>39189950</v>
      </c>
      <c r="D45" s="238">
        <v>42261902</v>
      </c>
      <c r="E45" s="238">
        <v>40834024</v>
      </c>
    </row>
    <row r="46" spans="1:5" ht="12" customHeight="1">
      <c r="A46" s="180" t="s">
        <v>64</v>
      </c>
      <c r="B46" s="6" t="s">
        <v>105</v>
      </c>
      <c r="C46" s="39">
        <v>8796900</v>
      </c>
      <c r="D46" s="40">
        <v>9474020</v>
      </c>
      <c r="E46" s="40">
        <v>9409465</v>
      </c>
    </row>
    <row r="47" spans="1:5" ht="12" customHeight="1">
      <c r="A47" s="180" t="s">
        <v>65</v>
      </c>
      <c r="B47" s="6" t="s">
        <v>82</v>
      </c>
      <c r="C47" s="39">
        <v>17020397</v>
      </c>
      <c r="D47" s="40">
        <v>17827607</v>
      </c>
      <c r="E47" s="40">
        <v>16444378</v>
      </c>
    </row>
    <row r="48" spans="1:5" ht="12" customHeight="1">
      <c r="A48" s="180" t="s">
        <v>66</v>
      </c>
      <c r="B48" s="6" t="s">
        <v>106</v>
      </c>
      <c r="C48" s="39"/>
      <c r="D48" s="40">
        <v>0</v>
      </c>
      <c r="E48" s="40"/>
    </row>
    <row r="49" spans="1:5" ht="12" customHeight="1" thickBot="1">
      <c r="A49" s="180" t="s">
        <v>83</v>
      </c>
      <c r="B49" s="6" t="s">
        <v>107</v>
      </c>
      <c r="C49" s="239"/>
      <c r="D49" s="41">
        <v>385644</v>
      </c>
      <c r="E49" s="41">
        <v>385644</v>
      </c>
    </row>
    <row r="50" spans="1:5" ht="12" customHeight="1" thickBot="1">
      <c r="A50" s="59" t="s">
        <v>7</v>
      </c>
      <c r="B50" s="48" t="s">
        <v>351</v>
      </c>
      <c r="C50" s="97">
        <f>SUM(C51:C53)</f>
        <v>584200</v>
      </c>
      <c r="D50" s="97">
        <f>SUM(D51:D53)</f>
        <v>787400</v>
      </c>
      <c r="E50" s="97">
        <f>SUM(E51:E53)</f>
        <v>351526</v>
      </c>
    </row>
    <row r="51" spans="1:5" s="189" customFormat="1" ht="12" customHeight="1">
      <c r="A51" s="180" t="s">
        <v>69</v>
      </c>
      <c r="B51" s="7" t="s">
        <v>124</v>
      </c>
      <c r="C51" s="237">
        <v>584200</v>
      </c>
      <c r="D51" s="238">
        <v>787400</v>
      </c>
      <c r="E51" s="238">
        <v>351526</v>
      </c>
    </row>
    <row r="52" spans="1:5" ht="12" customHeight="1">
      <c r="A52" s="180" t="s">
        <v>70</v>
      </c>
      <c r="B52" s="6" t="s">
        <v>109</v>
      </c>
      <c r="C52" s="39"/>
      <c r="D52" s="40">
        <v>0</v>
      </c>
      <c r="E52" s="40">
        <v>0</v>
      </c>
    </row>
    <row r="53" spans="1:5" ht="12" customHeight="1">
      <c r="A53" s="180" t="s">
        <v>71</v>
      </c>
      <c r="B53" s="6" t="s">
        <v>41</v>
      </c>
      <c r="C53" s="39"/>
      <c r="D53" s="40">
        <v>0</v>
      </c>
      <c r="E53" s="40">
        <v>0</v>
      </c>
    </row>
    <row r="54" spans="1:5" ht="12" customHeight="1" thickBot="1">
      <c r="A54" s="180" t="s">
        <v>72</v>
      </c>
      <c r="B54" s="6" t="s">
        <v>2</v>
      </c>
      <c r="C54" s="239"/>
      <c r="D54" s="41">
        <v>0</v>
      </c>
      <c r="E54" s="41">
        <v>0</v>
      </c>
    </row>
    <row r="55" spans="1:5" ht="15" customHeight="1" thickBot="1">
      <c r="A55" s="59" t="s">
        <v>8</v>
      </c>
      <c r="B55" s="71" t="s">
        <v>352</v>
      </c>
      <c r="C55" s="129">
        <f>SUM(C44,C50)</f>
        <v>65591447</v>
      </c>
      <c r="D55" s="129">
        <f>SUM(D44,D50)</f>
        <v>70736573</v>
      </c>
      <c r="E55" s="129">
        <f>SUM(E44,E50)</f>
        <v>67425037</v>
      </c>
    </row>
    <row r="56" spans="1:5" ht="12.75">
      <c r="A56" s="295"/>
      <c r="B56" s="296"/>
      <c r="C56" s="297"/>
      <c r="D56" s="297"/>
      <c r="E56" s="297"/>
    </row>
    <row r="57" spans="4:5" ht="12.75">
      <c r="D57" s="297"/>
      <c r="E57" s="297"/>
    </row>
  </sheetData>
  <sheetProtection formatCells="0"/>
  <mergeCells count="3">
    <mergeCell ref="A1:D1"/>
    <mergeCell ref="A7:E7"/>
    <mergeCell ref="A43:E43"/>
  </mergeCells>
  <printOptions horizontalCentered="1"/>
  <pageMargins left="0.25" right="0.25" top="0.75" bottom="0.75" header="0.3" footer="0.3"/>
  <pageSetup horizontalDpi="600" verticalDpi="600" orientation="portrait" paperSize="9" scale="70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I11"/>
  <sheetViews>
    <sheetView tabSelected="1" zoomScalePageLayoutView="0" workbookViewId="0" topLeftCell="A1">
      <selection activeCell="C1" sqref="C1:I1"/>
    </sheetView>
  </sheetViews>
  <sheetFormatPr defaultColWidth="9.00390625" defaultRowHeight="12.75"/>
  <cols>
    <col min="1" max="1" width="7.875" style="0" customWidth="1"/>
    <col min="2" max="2" width="25.875" style="0" customWidth="1"/>
    <col min="3" max="3" width="16.875" style="0" customWidth="1"/>
    <col min="4" max="4" width="17.375" style="0" customWidth="1"/>
    <col min="5" max="5" width="16.00390625" style="0" customWidth="1"/>
    <col min="6" max="6" width="12.875" style="0" bestFit="1" customWidth="1"/>
    <col min="7" max="7" width="17.625" style="0" customWidth="1"/>
    <col min="8" max="8" width="18.125" style="0" customWidth="1"/>
    <col min="9" max="9" width="20.50390625" style="0" customWidth="1"/>
  </cols>
  <sheetData>
    <row r="1" spans="1:9" ht="12.75">
      <c r="A1" s="315"/>
      <c r="B1" s="73"/>
      <c r="C1" s="414" t="s">
        <v>527</v>
      </c>
      <c r="D1" s="414"/>
      <c r="E1" s="414"/>
      <c r="F1" s="414"/>
      <c r="G1" s="414"/>
      <c r="H1" s="414"/>
      <c r="I1" s="414"/>
    </row>
    <row r="2" spans="1:9" ht="15.75">
      <c r="A2" s="415" t="s">
        <v>406</v>
      </c>
      <c r="B2" s="415"/>
      <c r="C2" s="415"/>
      <c r="D2" s="415"/>
      <c r="E2" s="415"/>
      <c r="F2" s="415"/>
      <c r="G2" s="415"/>
      <c r="H2" s="415"/>
      <c r="I2" s="415"/>
    </row>
    <row r="3" spans="1:9" ht="14.25" thickBot="1">
      <c r="A3" s="315"/>
      <c r="B3" s="73"/>
      <c r="C3" s="73"/>
      <c r="D3" s="73"/>
      <c r="E3" s="73"/>
      <c r="F3" s="73"/>
      <c r="G3" s="73"/>
      <c r="H3" s="73"/>
      <c r="I3" s="316" t="s">
        <v>407</v>
      </c>
    </row>
    <row r="4" spans="1:9" ht="16.5" thickBot="1">
      <c r="A4" s="416" t="s">
        <v>408</v>
      </c>
      <c r="B4" s="418" t="s">
        <v>409</v>
      </c>
      <c r="C4" s="418" t="s">
        <v>410</v>
      </c>
      <c r="D4" s="418" t="s">
        <v>411</v>
      </c>
      <c r="E4" s="418" t="s">
        <v>412</v>
      </c>
      <c r="F4" s="418" t="s">
        <v>413</v>
      </c>
      <c r="G4" s="420" t="s">
        <v>414</v>
      </c>
      <c r="H4" s="420"/>
      <c r="I4" s="421"/>
    </row>
    <row r="5" spans="1:9" ht="32.25" thickBot="1">
      <c r="A5" s="417"/>
      <c r="B5" s="419"/>
      <c r="C5" s="419"/>
      <c r="D5" s="419"/>
      <c r="E5" s="419"/>
      <c r="F5" s="419"/>
      <c r="G5" s="317" t="s">
        <v>415</v>
      </c>
      <c r="H5" s="317" t="s">
        <v>416</v>
      </c>
      <c r="I5" s="318" t="s">
        <v>417</v>
      </c>
    </row>
    <row r="6" spans="1:9" ht="16.5" thickBot="1">
      <c r="A6" s="319" t="s">
        <v>418</v>
      </c>
      <c r="B6" s="317" t="s">
        <v>419</v>
      </c>
      <c r="C6" s="317" t="s">
        <v>420</v>
      </c>
      <c r="D6" s="317" t="s">
        <v>421</v>
      </c>
      <c r="E6" s="317" t="s">
        <v>422</v>
      </c>
      <c r="F6" s="317" t="s">
        <v>423</v>
      </c>
      <c r="G6" s="317" t="s">
        <v>424</v>
      </c>
      <c r="H6" s="317" t="s">
        <v>425</v>
      </c>
      <c r="I6" s="318" t="s">
        <v>426</v>
      </c>
    </row>
    <row r="7" spans="1:9" ht="31.5">
      <c r="A7" s="320" t="s">
        <v>6</v>
      </c>
      <c r="B7" s="321" t="s">
        <v>371</v>
      </c>
      <c r="C7" s="322">
        <v>88650536</v>
      </c>
      <c r="D7" s="322">
        <v>67433698</v>
      </c>
      <c r="E7" s="322">
        <f>C7-D7</f>
        <v>21216838</v>
      </c>
      <c r="F7" s="322">
        <v>-1195237</v>
      </c>
      <c r="G7" s="323">
        <f>C7+F7</f>
        <v>87455299</v>
      </c>
      <c r="H7" s="322">
        <v>27039210</v>
      </c>
      <c r="I7" s="324">
        <v>60416089</v>
      </c>
    </row>
    <row r="8" spans="1:9" ht="15.75">
      <c r="A8" s="325" t="s">
        <v>7</v>
      </c>
      <c r="B8" s="326" t="s">
        <v>380</v>
      </c>
      <c r="C8" s="201">
        <v>834156</v>
      </c>
      <c r="D8" s="201">
        <v>7730</v>
      </c>
      <c r="E8" s="201">
        <f>C8-D8</f>
        <v>826426</v>
      </c>
      <c r="F8" s="201">
        <v>-826426</v>
      </c>
      <c r="G8" s="323">
        <f>C8+F8</f>
        <v>7730</v>
      </c>
      <c r="H8" s="201">
        <v>7730</v>
      </c>
      <c r="I8" s="327"/>
    </row>
    <row r="9" spans="1:9" ht="32.25" thickBot="1">
      <c r="A9" s="325" t="s">
        <v>8</v>
      </c>
      <c r="B9" s="326" t="s">
        <v>361</v>
      </c>
      <c r="C9" s="201">
        <v>609727</v>
      </c>
      <c r="D9" s="201">
        <v>448500</v>
      </c>
      <c r="E9" s="201">
        <f>C9-D9</f>
        <v>161227</v>
      </c>
      <c r="F9" s="201">
        <v>-161227</v>
      </c>
      <c r="G9" s="323">
        <f>C9+F9</f>
        <v>448500</v>
      </c>
      <c r="H9" s="201">
        <v>448500</v>
      </c>
      <c r="I9" s="327"/>
    </row>
    <row r="10" spans="1:9" ht="16.5" thickBot="1">
      <c r="A10" s="412" t="s">
        <v>427</v>
      </c>
      <c r="B10" s="413"/>
      <c r="C10" s="328">
        <f aca="true" t="shared" si="0" ref="C10:I10">SUM(C7:C9)</f>
        <v>90094419</v>
      </c>
      <c r="D10" s="328">
        <f t="shared" si="0"/>
        <v>67889928</v>
      </c>
      <c r="E10" s="328">
        <f t="shared" si="0"/>
        <v>22204491</v>
      </c>
      <c r="F10" s="328">
        <f t="shared" si="0"/>
        <v>-2182890</v>
      </c>
      <c r="G10" s="328">
        <f t="shared" si="0"/>
        <v>87911529</v>
      </c>
      <c r="H10" s="328">
        <f t="shared" si="0"/>
        <v>27495440</v>
      </c>
      <c r="I10" s="329">
        <f t="shared" si="0"/>
        <v>60416089</v>
      </c>
    </row>
    <row r="11" spans="1:9" ht="15">
      <c r="A11" s="330"/>
      <c r="B11" s="331"/>
      <c r="C11" s="331"/>
      <c r="D11" s="331"/>
      <c r="E11" s="331"/>
      <c r="F11" s="331"/>
      <c r="G11" s="331"/>
      <c r="H11" s="331"/>
      <c r="I11" s="331"/>
    </row>
  </sheetData>
  <sheetProtection/>
  <mergeCells count="10">
    <mergeCell ref="A10:B10"/>
    <mergeCell ref="C1:I1"/>
    <mergeCell ref="A2:I2"/>
    <mergeCell ref="A4:A5"/>
    <mergeCell ref="B4:B5"/>
    <mergeCell ref="C4:C5"/>
    <mergeCell ref="D4:D5"/>
    <mergeCell ref="E4:E5"/>
    <mergeCell ref="F4:F5"/>
    <mergeCell ref="G4:I4"/>
  </mergeCells>
  <printOptions/>
  <pageMargins left="0.7" right="0.7" top="0.75" bottom="0.75" header="0.3" footer="0.3"/>
  <pageSetup fitToHeight="0" fitToWidth="1" horizontalDpi="300" verticalDpi="300" orientation="landscape" paperSize="9" scale="96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1:G58"/>
  <sheetViews>
    <sheetView zoomScale="130" zoomScaleNormal="130" workbookViewId="0" topLeftCell="A1">
      <selection activeCell="A2" sqref="A2"/>
    </sheetView>
  </sheetViews>
  <sheetFormatPr defaultColWidth="9.00390625" defaultRowHeight="12.75"/>
  <cols>
    <col min="1" max="1" width="19.125" style="72" customWidth="1"/>
    <col min="2" max="2" width="79.125" style="73" customWidth="1"/>
    <col min="3" max="3" width="14.875" style="73" customWidth="1"/>
    <col min="4" max="5" width="10.625" style="73" bestFit="1" customWidth="1"/>
    <col min="6" max="6" width="10.625" style="73" customWidth="1"/>
    <col min="7" max="7" width="12.625" style="73" bestFit="1" customWidth="1"/>
    <col min="8" max="16384" width="9.375" style="73" customWidth="1"/>
  </cols>
  <sheetData>
    <row r="1" spans="1:7" s="60" customFormat="1" ht="21" customHeight="1" thickBot="1">
      <c r="A1" s="410" t="s">
        <v>404</v>
      </c>
      <c r="B1" s="410"/>
      <c r="C1" s="410"/>
      <c r="D1" s="410"/>
      <c r="E1" s="410"/>
      <c r="F1" s="410"/>
      <c r="G1" s="410"/>
    </row>
    <row r="2" spans="1:7" s="185" customFormat="1" ht="25.5" customHeight="1">
      <c r="A2" s="142" t="s">
        <v>118</v>
      </c>
      <c r="B2" s="121" t="s">
        <v>369</v>
      </c>
      <c r="C2" s="221"/>
      <c r="D2" s="221"/>
      <c r="E2" s="282"/>
      <c r="F2" s="282"/>
      <c r="G2" s="193"/>
    </row>
    <row r="3" spans="1:7" s="185" customFormat="1" ht="24.75" thickBot="1">
      <c r="A3" s="178" t="s">
        <v>117</v>
      </c>
      <c r="B3" s="122" t="s">
        <v>379</v>
      </c>
      <c r="C3" s="222"/>
      <c r="D3" s="222"/>
      <c r="E3" s="283"/>
      <c r="F3" s="283"/>
      <c r="G3" s="223"/>
    </row>
    <row r="4" spans="1:7" s="186" customFormat="1" ht="15.75" customHeight="1" thickBot="1">
      <c r="A4" s="62"/>
      <c r="B4" s="62"/>
      <c r="G4" s="292" t="s">
        <v>399</v>
      </c>
    </row>
    <row r="5" spans="1:7" ht="36.75" thickBot="1">
      <c r="A5" s="143" t="s">
        <v>119</v>
      </c>
      <c r="B5" s="63" t="s">
        <v>38</v>
      </c>
      <c r="C5" s="28" t="s">
        <v>376</v>
      </c>
      <c r="D5" s="28" t="s">
        <v>378</v>
      </c>
      <c r="E5" s="28" t="s">
        <v>393</v>
      </c>
      <c r="F5" s="28" t="s">
        <v>402</v>
      </c>
      <c r="G5" s="28" t="s">
        <v>377</v>
      </c>
    </row>
    <row r="6" spans="1:7" s="187" customFormat="1" ht="12.75" customHeight="1" thickBot="1">
      <c r="A6" s="218">
        <v>1</v>
      </c>
      <c r="B6" s="219">
        <v>2</v>
      </c>
      <c r="C6" s="220">
        <v>3</v>
      </c>
      <c r="D6" s="220">
        <v>4</v>
      </c>
      <c r="E6" s="220">
        <v>5</v>
      </c>
      <c r="F6" s="220">
        <v>6</v>
      </c>
      <c r="G6" s="220">
        <v>7</v>
      </c>
    </row>
    <row r="7" spans="1:7" s="187" customFormat="1" ht="15.75" customHeight="1" thickBot="1">
      <c r="A7" s="407" t="s">
        <v>39</v>
      </c>
      <c r="B7" s="408"/>
      <c r="C7" s="408"/>
      <c r="D7" s="408"/>
      <c r="E7" s="408"/>
      <c r="F7" s="408"/>
      <c r="G7" s="409"/>
    </row>
    <row r="8" spans="1:7" s="130" customFormat="1" ht="12" customHeight="1" thickBot="1">
      <c r="A8" s="240" t="s">
        <v>6</v>
      </c>
      <c r="B8" s="241" t="s">
        <v>332</v>
      </c>
      <c r="C8" s="97">
        <f>SUM(C9:C18)</f>
        <v>850000</v>
      </c>
      <c r="D8" s="97">
        <f>SUM(D9:D18)</f>
        <v>0</v>
      </c>
      <c r="E8" s="97">
        <f>SUM(E9:E18)</f>
        <v>0</v>
      </c>
      <c r="F8" s="97"/>
      <c r="G8" s="97">
        <f>SUM(G9:G18)</f>
        <v>850000</v>
      </c>
    </row>
    <row r="9" spans="1:7" s="130" customFormat="1" ht="12" customHeight="1">
      <c r="A9" s="179" t="s">
        <v>63</v>
      </c>
      <c r="B9" s="8" t="s">
        <v>176</v>
      </c>
      <c r="C9" s="234">
        <v>450000</v>
      </c>
      <c r="D9" s="234"/>
      <c r="E9" s="284"/>
      <c r="F9" s="284"/>
      <c r="G9" s="123">
        <f>SUM(C9:E9)</f>
        <v>450000</v>
      </c>
    </row>
    <row r="10" spans="1:7" s="130" customFormat="1" ht="12" customHeight="1">
      <c r="A10" s="180" t="s">
        <v>64</v>
      </c>
      <c r="B10" s="6" t="s">
        <v>177</v>
      </c>
      <c r="C10" s="94"/>
      <c r="D10" s="94"/>
      <c r="E10" s="285"/>
      <c r="F10" s="285"/>
      <c r="G10" s="96">
        <f>SUM(C10:E10)</f>
        <v>0</v>
      </c>
    </row>
    <row r="11" spans="1:7" s="130" customFormat="1" ht="12" customHeight="1">
      <c r="A11" s="180" t="s">
        <v>65</v>
      </c>
      <c r="B11" s="6" t="s">
        <v>178</v>
      </c>
      <c r="C11" s="94"/>
      <c r="D11" s="94"/>
      <c r="E11" s="285"/>
      <c r="F11" s="285"/>
      <c r="G11" s="96">
        <f>SUM(C11:E11)</f>
        <v>0</v>
      </c>
    </row>
    <row r="12" spans="1:7" s="130" customFormat="1" ht="12" customHeight="1">
      <c r="A12" s="180" t="s">
        <v>66</v>
      </c>
      <c r="B12" s="6" t="s">
        <v>179</v>
      </c>
      <c r="C12" s="94">
        <v>400000</v>
      </c>
      <c r="D12" s="94"/>
      <c r="E12" s="285"/>
      <c r="F12" s="285"/>
      <c r="G12" s="96">
        <f>SUM(C12:E12)</f>
        <v>400000</v>
      </c>
    </row>
    <row r="13" spans="1:7" s="130" customFormat="1" ht="12" customHeight="1">
      <c r="A13" s="180" t="s">
        <v>83</v>
      </c>
      <c r="B13" s="6" t="s">
        <v>180</v>
      </c>
      <c r="C13" s="94"/>
      <c r="D13" s="94"/>
      <c r="E13" s="285"/>
      <c r="F13" s="285"/>
      <c r="G13" s="96">
        <f aca="true" t="shared" si="0" ref="G13:G18">SUM(C13:F13)</f>
        <v>0</v>
      </c>
    </row>
    <row r="14" spans="1:7" s="130" customFormat="1" ht="12" customHeight="1">
      <c r="A14" s="180" t="s">
        <v>67</v>
      </c>
      <c r="B14" s="6" t="s">
        <v>333</v>
      </c>
      <c r="C14" s="94"/>
      <c r="D14" s="94"/>
      <c r="E14" s="285"/>
      <c r="F14" s="285"/>
      <c r="G14" s="96">
        <f t="shared" si="0"/>
        <v>0</v>
      </c>
    </row>
    <row r="15" spans="1:7" s="130" customFormat="1" ht="12" customHeight="1">
      <c r="A15" s="180" t="s">
        <v>68</v>
      </c>
      <c r="B15" s="5" t="s">
        <v>334</v>
      </c>
      <c r="C15" s="94"/>
      <c r="D15" s="94"/>
      <c r="E15" s="285"/>
      <c r="F15" s="285"/>
      <c r="G15" s="96">
        <f t="shared" si="0"/>
        <v>0</v>
      </c>
    </row>
    <row r="16" spans="1:7" s="130" customFormat="1" ht="12" customHeight="1">
      <c r="A16" s="180" t="s">
        <v>75</v>
      </c>
      <c r="B16" s="6" t="s">
        <v>183</v>
      </c>
      <c r="C16" s="94"/>
      <c r="D16" s="94"/>
      <c r="E16" s="285"/>
      <c r="F16" s="285"/>
      <c r="G16" s="96">
        <f t="shared" si="0"/>
        <v>0</v>
      </c>
    </row>
    <row r="17" spans="1:7" s="188" customFormat="1" ht="12" customHeight="1">
      <c r="A17" s="180" t="s">
        <v>76</v>
      </c>
      <c r="B17" s="6" t="s">
        <v>184</v>
      </c>
      <c r="C17" s="94"/>
      <c r="D17" s="94"/>
      <c r="E17" s="285"/>
      <c r="F17" s="285"/>
      <c r="G17" s="96">
        <f t="shared" si="0"/>
        <v>0</v>
      </c>
    </row>
    <row r="18" spans="1:7" s="188" customFormat="1" ht="12" customHeight="1" thickBot="1">
      <c r="A18" s="180" t="s">
        <v>77</v>
      </c>
      <c r="B18" s="5" t="s">
        <v>185</v>
      </c>
      <c r="C18" s="235"/>
      <c r="D18" s="235"/>
      <c r="E18" s="286"/>
      <c r="F18" s="286"/>
      <c r="G18" s="236">
        <f t="shared" si="0"/>
        <v>0</v>
      </c>
    </row>
    <row r="19" spans="1:7" s="130" customFormat="1" ht="12" customHeight="1" thickBot="1">
      <c r="A19" s="58" t="s">
        <v>7</v>
      </c>
      <c r="B19" s="64" t="s">
        <v>335</v>
      </c>
      <c r="C19" s="97">
        <f>SUM(C20:C22)</f>
        <v>0</v>
      </c>
      <c r="D19" s="97">
        <f>SUM(D20:D22)</f>
        <v>0</v>
      </c>
      <c r="E19" s="97"/>
      <c r="F19" s="97"/>
      <c r="G19" s="97">
        <f>SUM(G20:G22)</f>
        <v>0</v>
      </c>
    </row>
    <row r="20" spans="1:7" s="188" customFormat="1" ht="12" customHeight="1">
      <c r="A20" s="180" t="s">
        <v>69</v>
      </c>
      <c r="B20" s="7" t="s">
        <v>151</v>
      </c>
      <c r="C20" s="234"/>
      <c r="D20" s="234"/>
      <c r="E20" s="284"/>
      <c r="F20" s="284"/>
      <c r="G20" s="123">
        <f>SUM(C20:F20)</f>
        <v>0</v>
      </c>
    </row>
    <row r="21" spans="1:7" s="188" customFormat="1" ht="12" customHeight="1">
      <c r="A21" s="180" t="s">
        <v>70</v>
      </c>
      <c r="B21" s="6" t="s">
        <v>336</v>
      </c>
      <c r="C21" s="94"/>
      <c r="D21" s="94"/>
      <c r="E21" s="285"/>
      <c r="F21" s="285"/>
      <c r="G21" s="96">
        <f>SUM(C21:F21)</f>
        <v>0</v>
      </c>
    </row>
    <row r="22" spans="1:7" s="188" customFormat="1" ht="12" customHeight="1">
      <c r="A22" s="180" t="s">
        <v>71</v>
      </c>
      <c r="B22" s="6" t="s">
        <v>337</v>
      </c>
      <c r="C22" s="94"/>
      <c r="D22" s="94"/>
      <c r="E22" s="285"/>
      <c r="F22" s="285"/>
      <c r="G22" s="96">
        <f>SUM(C22:F22)</f>
        <v>0</v>
      </c>
    </row>
    <row r="23" spans="1:7" s="188" customFormat="1" ht="12" customHeight="1" thickBot="1">
      <c r="A23" s="180" t="s">
        <v>72</v>
      </c>
      <c r="B23" s="6" t="s">
        <v>0</v>
      </c>
      <c r="C23" s="235"/>
      <c r="D23" s="235"/>
      <c r="E23" s="286"/>
      <c r="F23" s="286"/>
      <c r="G23" s="236">
        <f>SUM(C23:F23)</f>
        <v>0</v>
      </c>
    </row>
    <row r="24" spans="1:7" s="188" customFormat="1" ht="12" customHeight="1" thickBot="1">
      <c r="A24" s="59" t="s">
        <v>8</v>
      </c>
      <c r="B24" s="48" t="s">
        <v>96</v>
      </c>
      <c r="C24" s="114"/>
      <c r="D24" s="114"/>
      <c r="E24" s="114"/>
      <c r="F24" s="114"/>
      <c r="G24" s="114"/>
    </row>
    <row r="25" spans="1:7" s="188" customFormat="1" ht="12" customHeight="1" thickBot="1">
      <c r="A25" s="59" t="s">
        <v>9</v>
      </c>
      <c r="B25" s="48" t="s">
        <v>338</v>
      </c>
      <c r="C25" s="97">
        <f>+C26+C27</f>
        <v>0</v>
      </c>
      <c r="D25" s="97">
        <f>+D26+D27</f>
        <v>0</v>
      </c>
      <c r="E25" s="97"/>
      <c r="F25" s="97"/>
      <c r="G25" s="97">
        <f>+G26+G27</f>
        <v>0</v>
      </c>
    </row>
    <row r="26" spans="1:7" s="188" customFormat="1" ht="12" customHeight="1">
      <c r="A26" s="181" t="s">
        <v>161</v>
      </c>
      <c r="B26" s="182" t="s">
        <v>336</v>
      </c>
      <c r="C26" s="237"/>
      <c r="D26" s="237"/>
      <c r="E26" s="287"/>
      <c r="F26" s="287"/>
      <c r="G26" s="238">
        <f>SUM(C26:F26)</f>
        <v>0</v>
      </c>
    </row>
    <row r="27" spans="1:7" s="188" customFormat="1" ht="12" customHeight="1">
      <c r="A27" s="181" t="s">
        <v>164</v>
      </c>
      <c r="B27" s="183" t="s">
        <v>339</v>
      </c>
      <c r="C27" s="39"/>
      <c r="D27" s="39"/>
      <c r="E27" s="288"/>
      <c r="F27" s="288"/>
      <c r="G27" s="40">
        <f>SUM(C27:F27)</f>
        <v>0</v>
      </c>
    </row>
    <row r="28" spans="1:7" s="188" customFormat="1" ht="12" customHeight="1" thickBot="1">
      <c r="A28" s="180" t="s">
        <v>165</v>
      </c>
      <c r="B28" s="184" t="s">
        <v>340</v>
      </c>
      <c r="C28" s="239"/>
      <c r="D28" s="239"/>
      <c r="E28" s="289"/>
      <c r="F28" s="289"/>
      <c r="G28" s="41">
        <f>SUM(C28:F28)</f>
        <v>0</v>
      </c>
    </row>
    <row r="29" spans="1:7" s="188" customFormat="1" ht="12" customHeight="1" thickBot="1">
      <c r="A29" s="59" t="s">
        <v>10</v>
      </c>
      <c r="B29" s="48" t="s">
        <v>341</v>
      </c>
      <c r="C29" s="97">
        <f>+C30+C31+C32</f>
        <v>0</v>
      </c>
      <c r="D29" s="97">
        <f>+D30+D31+D32</f>
        <v>0</v>
      </c>
      <c r="E29" s="97"/>
      <c r="F29" s="97"/>
      <c r="G29" s="97">
        <f>+G30+G31+G32</f>
        <v>0</v>
      </c>
    </row>
    <row r="30" spans="1:7" s="188" customFormat="1" ht="12" customHeight="1">
      <c r="A30" s="181" t="s">
        <v>56</v>
      </c>
      <c r="B30" s="182" t="s">
        <v>190</v>
      </c>
      <c r="C30" s="237"/>
      <c r="D30" s="237"/>
      <c r="E30" s="287"/>
      <c r="F30" s="287"/>
      <c r="G30" s="238">
        <f>SUM(C30:F30)</f>
        <v>0</v>
      </c>
    </row>
    <row r="31" spans="1:7" s="188" customFormat="1" ht="12" customHeight="1">
      <c r="A31" s="181" t="s">
        <v>57</v>
      </c>
      <c r="B31" s="183" t="s">
        <v>191</v>
      </c>
      <c r="C31" s="39"/>
      <c r="D31" s="39"/>
      <c r="E31" s="288"/>
      <c r="F31" s="288"/>
      <c r="G31" s="40">
        <f>SUM(C31:F31)</f>
        <v>0</v>
      </c>
    </row>
    <row r="32" spans="1:7" s="188" customFormat="1" ht="12" customHeight="1" thickBot="1">
      <c r="A32" s="180" t="s">
        <v>58</v>
      </c>
      <c r="B32" s="51" t="s">
        <v>192</v>
      </c>
      <c r="C32" s="239"/>
      <c r="D32" s="239"/>
      <c r="E32" s="289"/>
      <c r="F32" s="289"/>
      <c r="G32" s="41">
        <f>SUM(C32:F32)</f>
        <v>0</v>
      </c>
    </row>
    <row r="33" spans="1:7" s="130" customFormat="1" ht="12" customHeight="1" thickBot="1">
      <c r="A33" s="59" t="s">
        <v>11</v>
      </c>
      <c r="B33" s="48" t="s">
        <v>305</v>
      </c>
      <c r="C33" s="114"/>
      <c r="D33" s="114"/>
      <c r="E33" s="114"/>
      <c r="F33" s="114"/>
      <c r="G33" s="114"/>
    </row>
    <row r="34" spans="1:7" s="130" customFormat="1" ht="12" customHeight="1" thickBot="1">
      <c r="A34" s="59" t="s">
        <v>12</v>
      </c>
      <c r="B34" s="48" t="s">
        <v>342</v>
      </c>
      <c r="C34" s="124"/>
      <c r="D34" s="124"/>
      <c r="E34" s="124"/>
      <c r="F34" s="124"/>
      <c r="G34" s="124"/>
    </row>
    <row r="35" spans="1:7" s="130" customFormat="1" ht="12" customHeight="1" thickBot="1">
      <c r="A35" s="58" t="s">
        <v>13</v>
      </c>
      <c r="B35" s="48" t="s">
        <v>343</v>
      </c>
      <c r="C35" s="125">
        <f>+C8+C19+C24+C25+C29+C33+C34</f>
        <v>850000</v>
      </c>
      <c r="D35" s="125">
        <f>+D8+D19+D24+D25+D29+D33+D34</f>
        <v>0</v>
      </c>
      <c r="E35" s="125">
        <f>+E8+E19+E24+E25+E29+E33+E34</f>
        <v>0</v>
      </c>
      <c r="F35" s="125"/>
      <c r="G35" s="125">
        <f>+G8+G19+G24+G25+G29+G33+G34</f>
        <v>850000</v>
      </c>
    </row>
    <row r="36" spans="1:7" s="130" customFormat="1" ht="12" customHeight="1" thickBot="1">
      <c r="A36" s="65" t="s">
        <v>14</v>
      </c>
      <c r="B36" s="48" t="s">
        <v>344</v>
      </c>
      <c r="C36" s="125">
        <f>+C37+C38+C39</f>
        <v>8106000</v>
      </c>
      <c r="D36" s="125">
        <f>+D37+D38+D39</f>
        <v>615678</v>
      </c>
      <c r="E36" s="125">
        <f>+E37+E38+E39</f>
        <v>-826011</v>
      </c>
      <c r="F36" s="125"/>
      <c r="G36" s="125">
        <f>+G37+G38+G39</f>
        <v>7895667</v>
      </c>
    </row>
    <row r="37" spans="1:7" s="130" customFormat="1" ht="12" customHeight="1">
      <c r="A37" s="181" t="s">
        <v>345</v>
      </c>
      <c r="B37" s="182" t="s">
        <v>131</v>
      </c>
      <c r="C37" s="237"/>
      <c r="D37" s="237">
        <v>1395678</v>
      </c>
      <c r="E37" s="287"/>
      <c r="F37" s="287"/>
      <c r="G37" s="238">
        <f>SUM(C37:F37)</f>
        <v>1395678</v>
      </c>
    </row>
    <row r="38" spans="1:7" s="130" customFormat="1" ht="12" customHeight="1">
      <c r="A38" s="181" t="s">
        <v>346</v>
      </c>
      <c r="B38" s="183" t="s">
        <v>1</v>
      </c>
      <c r="C38" s="39"/>
      <c r="D38" s="39"/>
      <c r="E38" s="288"/>
      <c r="F38" s="288"/>
      <c r="G38" s="40">
        <f>SUM(C38:F38)</f>
        <v>0</v>
      </c>
    </row>
    <row r="39" spans="1:7" s="188" customFormat="1" ht="12" customHeight="1" thickBot="1">
      <c r="A39" s="180" t="s">
        <v>347</v>
      </c>
      <c r="B39" s="51" t="s">
        <v>348</v>
      </c>
      <c r="C39" s="239">
        <v>8106000</v>
      </c>
      <c r="D39" s="239">
        <v>-780000</v>
      </c>
      <c r="E39" s="289">
        <f>'[1]összesítő-muv_haz'!$Z$10</f>
        <v>-826011</v>
      </c>
      <c r="F39" s="289"/>
      <c r="G39" s="41">
        <f>SUM(C39:F39)</f>
        <v>6499989</v>
      </c>
    </row>
    <row r="40" spans="1:7" s="188" customFormat="1" ht="15" customHeight="1" thickBot="1">
      <c r="A40" s="65" t="s">
        <v>15</v>
      </c>
      <c r="B40" s="66" t="s">
        <v>349</v>
      </c>
      <c r="C40" s="128">
        <f>+C35+C36</f>
        <v>8956000</v>
      </c>
      <c r="D40" s="128">
        <f>+D35+D36</f>
        <v>615678</v>
      </c>
      <c r="E40" s="128">
        <f>+E35+E36</f>
        <v>-826011</v>
      </c>
      <c r="F40" s="128"/>
      <c r="G40" s="128">
        <f>+G35+G36</f>
        <v>8745667</v>
      </c>
    </row>
    <row r="41" spans="1:3" s="188" customFormat="1" ht="15" customHeight="1">
      <c r="A41" s="67"/>
      <c r="B41" s="68"/>
      <c r="C41" s="126"/>
    </row>
    <row r="42" spans="1:3" ht="13.5" thickBot="1">
      <c r="A42" s="69"/>
      <c r="B42" s="70"/>
      <c r="C42" s="127"/>
    </row>
    <row r="43" spans="1:7" s="187" customFormat="1" ht="16.5" customHeight="1" thickBot="1">
      <c r="A43" s="407" t="s">
        <v>40</v>
      </c>
      <c r="B43" s="408"/>
      <c r="C43" s="408"/>
      <c r="D43" s="408"/>
      <c r="E43" s="408"/>
      <c r="F43" s="408"/>
      <c r="G43" s="409"/>
    </row>
    <row r="44" spans="1:7" s="189" customFormat="1" ht="12" customHeight="1" thickBot="1">
      <c r="A44" s="242" t="s">
        <v>6</v>
      </c>
      <c r="B44" s="243" t="s">
        <v>350</v>
      </c>
      <c r="C44" s="97">
        <f>SUM(C45:C49)</f>
        <v>8756000</v>
      </c>
      <c r="D44" s="97">
        <f>SUM(D45:D49)</f>
        <v>395678</v>
      </c>
      <c r="E44" s="97">
        <f>SUM(E45:E49)</f>
        <v>-826011</v>
      </c>
      <c r="F44" s="97"/>
      <c r="G44" s="97">
        <f>SUM(G45:G49)</f>
        <v>8325667</v>
      </c>
    </row>
    <row r="45" spans="1:7" ht="12" customHeight="1">
      <c r="A45" s="180" t="s">
        <v>63</v>
      </c>
      <c r="B45" s="7" t="s">
        <v>36</v>
      </c>
      <c r="C45" s="237">
        <v>3014000</v>
      </c>
      <c r="D45" s="237">
        <v>-50000</v>
      </c>
      <c r="E45" s="287">
        <f>'[1]összesítő-muv_haz'!$D$10</f>
        <v>-787100</v>
      </c>
      <c r="F45" s="287"/>
      <c r="G45" s="238">
        <f>SUM(C45:F45)</f>
        <v>2176900</v>
      </c>
    </row>
    <row r="46" spans="1:7" ht="12" customHeight="1">
      <c r="A46" s="180" t="s">
        <v>64</v>
      </c>
      <c r="B46" s="6" t="s">
        <v>105</v>
      </c>
      <c r="C46" s="39">
        <v>900000</v>
      </c>
      <c r="D46" s="39">
        <v>-20000</v>
      </c>
      <c r="E46" s="288">
        <f>'[1]összesítő-muv_haz'!$E$10</f>
        <v>-212500</v>
      </c>
      <c r="F46" s="288"/>
      <c r="G46" s="40">
        <f>SUM(C46:F46)</f>
        <v>667500</v>
      </c>
    </row>
    <row r="47" spans="1:7" ht="12" customHeight="1">
      <c r="A47" s="180" t="s">
        <v>65</v>
      </c>
      <c r="B47" s="6" t="s">
        <v>82</v>
      </c>
      <c r="C47" s="39">
        <v>4842000</v>
      </c>
      <c r="D47" s="39">
        <v>-885823</v>
      </c>
      <c r="E47" s="288">
        <f>'[1]összesítő-muv_haz'!$F$10</f>
        <v>173589</v>
      </c>
      <c r="F47" s="288"/>
      <c r="G47" s="40">
        <f>SUM(C47:F47)</f>
        <v>4129766</v>
      </c>
    </row>
    <row r="48" spans="1:7" ht="12" customHeight="1">
      <c r="A48" s="180" t="s">
        <v>66</v>
      </c>
      <c r="B48" s="6" t="s">
        <v>106</v>
      </c>
      <c r="C48" s="39"/>
      <c r="D48" s="39"/>
      <c r="E48" s="288"/>
      <c r="F48" s="288"/>
      <c r="G48" s="40">
        <f>SUM(C48:F48)</f>
        <v>0</v>
      </c>
    </row>
    <row r="49" spans="1:7" ht="12" customHeight="1" thickBot="1">
      <c r="A49" s="180" t="s">
        <v>83</v>
      </c>
      <c r="B49" s="6" t="s">
        <v>107</v>
      </c>
      <c r="C49" s="239"/>
      <c r="D49" s="239">
        <v>1351501</v>
      </c>
      <c r="E49" s="289"/>
      <c r="F49" s="289"/>
      <c r="G49" s="41">
        <f>SUM(C49:F49)</f>
        <v>1351501</v>
      </c>
    </row>
    <row r="50" spans="1:7" ht="12" customHeight="1" thickBot="1">
      <c r="A50" s="59" t="s">
        <v>7</v>
      </c>
      <c r="B50" s="48" t="s">
        <v>351</v>
      </c>
      <c r="C50" s="97">
        <f>SUM(C51:C53)</f>
        <v>200000</v>
      </c>
      <c r="D50" s="97">
        <f>SUM(D51:D53)</f>
        <v>220000</v>
      </c>
      <c r="E50" s="97">
        <f>SUM(E51:E53)</f>
        <v>0</v>
      </c>
      <c r="F50" s="97"/>
      <c r="G50" s="97">
        <f>SUM(G51:G53)</f>
        <v>420000</v>
      </c>
    </row>
    <row r="51" spans="1:7" s="189" customFormat="1" ht="12" customHeight="1">
      <c r="A51" s="180" t="s">
        <v>69</v>
      </c>
      <c r="B51" s="7" t="s">
        <v>124</v>
      </c>
      <c r="C51" s="237">
        <v>200000</v>
      </c>
      <c r="D51" s="237">
        <v>220000</v>
      </c>
      <c r="E51" s="287"/>
      <c r="F51" s="287"/>
      <c r="G51" s="238">
        <f>SUM(C51:F51)</f>
        <v>420000</v>
      </c>
    </row>
    <row r="52" spans="1:7" ht="12" customHeight="1">
      <c r="A52" s="180" t="s">
        <v>70</v>
      </c>
      <c r="B52" s="6" t="s">
        <v>109</v>
      </c>
      <c r="C52" s="39"/>
      <c r="D52" s="39"/>
      <c r="E52" s="288"/>
      <c r="F52" s="288"/>
      <c r="G52" s="40">
        <f>SUM(C52:F52)</f>
        <v>0</v>
      </c>
    </row>
    <row r="53" spans="1:7" ht="12" customHeight="1">
      <c r="A53" s="180" t="s">
        <v>71</v>
      </c>
      <c r="B53" s="6" t="s">
        <v>41</v>
      </c>
      <c r="C53" s="39"/>
      <c r="D53" s="39"/>
      <c r="E53" s="288"/>
      <c r="F53" s="288"/>
      <c r="G53" s="40">
        <f>SUM(C53:F53)</f>
        <v>0</v>
      </c>
    </row>
    <row r="54" spans="1:7" ht="12" customHeight="1" thickBot="1">
      <c r="A54" s="180" t="s">
        <v>72</v>
      </c>
      <c r="B54" s="6" t="s">
        <v>2</v>
      </c>
      <c r="C54" s="239"/>
      <c r="D54" s="239"/>
      <c r="E54" s="289"/>
      <c r="F54" s="289"/>
      <c r="G54" s="41">
        <f>SUM(C54:F54)</f>
        <v>0</v>
      </c>
    </row>
    <row r="55" spans="1:7" ht="15" customHeight="1" thickBot="1">
      <c r="A55" s="59" t="s">
        <v>8</v>
      </c>
      <c r="B55" s="71" t="s">
        <v>352</v>
      </c>
      <c r="C55" s="129">
        <f>+C44+C50</f>
        <v>8956000</v>
      </c>
      <c r="D55" s="129">
        <f>+D44+D50</f>
        <v>615678</v>
      </c>
      <c r="E55" s="129">
        <f>+E44+E50</f>
        <v>-826011</v>
      </c>
      <c r="F55" s="129"/>
      <c r="G55" s="129">
        <f>+G44+G50</f>
        <v>8745667</v>
      </c>
    </row>
    <row r="56" spans="1:7" ht="13.5" thickBot="1">
      <c r="A56" s="295"/>
      <c r="B56" s="296"/>
      <c r="C56" s="297"/>
      <c r="D56" s="297"/>
      <c r="E56" s="297"/>
      <c r="F56" s="297"/>
      <c r="G56" s="298"/>
    </row>
    <row r="57" spans="1:7" ht="15" customHeight="1" thickBot="1">
      <c r="A57" s="74" t="s">
        <v>120</v>
      </c>
      <c r="B57" s="75"/>
      <c r="C57" s="47">
        <v>1</v>
      </c>
      <c r="D57" s="47">
        <v>0</v>
      </c>
      <c r="E57" s="47"/>
      <c r="F57" s="47"/>
      <c r="G57" s="47">
        <f>SUM(C57:E57)</f>
        <v>1</v>
      </c>
    </row>
    <row r="58" spans="1:7" ht="14.25" customHeight="1" thickBot="1">
      <c r="A58" s="74" t="s">
        <v>121</v>
      </c>
      <c r="B58" s="75"/>
      <c r="C58" s="47">
        <v>0</v>
      </c>
      <c r="D58" s="47">
        <v>0</v>
      </c>
      <c r="E58" s="47"/>
      <c r="F58" s="47"/>
      <c r="G58" s="47">
        <f>SUM(C58:E58)</f>
        <v>0</v>
      </c>
    </row>
  </sheetData>
  <sheetProtection formatCells="0"/>
  <mergeCells count="3">
    <mergeCell ref="A1:G1"/>
    <mergeCell ref="A7:G7"/>
    <mergeCell ref="A43:G43"/>
  </mergeCells>
  <printOptions horizontalCentered="1"/>
  <pageMargins left="0.25" right="0.25" top="0.75" bottom="0.75" header="0.3" footer="0.3"/>
  <pageSetup horizontalDpi="600" verticalDpi="600" orientation="portrait" paperSize="9" scale="7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G90"/>
  <sheetViews>
    <sheetView zoomScale="120" zoomScaleNormal="120" zoomScaleSheetLayoutView="100" workbookViewId="0" topLeftCell="A1">
      <selection activeCell="C1" sqref="C1:G1"/>
    </sheetView>
  </sheetViews>
  <sheetFormatPr defaultColWidth="9.00390625" defaultRowHeight="12.75"/>
  <cols>
    <col min="1" max="1" width="9.50390625" style="132" customWidth="1"/>
    <col min="2" max="2" width="59.50390625" style="132" customWidth="1"/>
    <col min="3" max="3" width="12.50390625" style="133" customWidth="1"/>
    <col min="4" max="4" width="12.625" style="133" bestFit="1" customWidth="1"/>
    <col min="5" max="5" width="14.00390625" style="148" customWidth="1"/>
    <col min="6" max="6" width="8.00390625" style="148" customWidth="1"/>
    <col min="7" max="7" width="7.875" style="148" customWidth="1"/>
    <col min="8" max="16384" width="9.375" style="148" customWidth="1"/>
  </cols>
  <sheetData>
    <row r="1" spans="3:7" ht="15.75">
      <c r="C1" s="387" t="s">
        <v>519</v>
      </c>
      <c r="D1" s="387"/>
      <c r="E1" s="387"/>
      <c r="F1" s="387"/>
      <c r="G1" s="387"/>
    </row>
    <row r="2" spans="1:7" ht="44.25" customHeight="1">
      <c r="A2" s="388" t="s">
        <v>441</v>
      </c>
      <c r="B2" s="388"/>
      <c r="C2" s="388"/>
      <c r="D2" s="388"/>
      <c r="E2" s="388"/>
      <c r="F2" s="388"/>
      <c r="G2" s="388"/>
    </row>
    <row r="3" spans="1:7" ht="15.75" customHeight="1" thickBot="1">
      <c r="A3" s="390"/>
      <c r="B3" s="390"/>
      <c r="C3" s="364" t="s">
        <v>4</v>
      </c>
      <c r="D3" s="335"/>
      <c r="E3" s="335" t="s">
        <v>397</v>
      </c>
      <c r="F3" s="335"/>
      <c r="G3" s="335"/>
    </row>
    <row r="4" spans="1:7" ht="30.75" customHeight="1" thickBot="1">
      <c r="A4" s="21" t="s">
        <v>51</v>
      </c>
      <c r="B4" s="22" t="s">
        <v>5</v>
      </c>
      <c r="C4" s="28" t="s">
        <v>442</v>
      </c>
      <c r="D4" s="28" t="s">
        <v>443</v>
      </c>
      <c r="E4" s="337" t="s">
        <v>444</v>
      </c>
      <c r="F4" s="337" t="s">
        <v>445</v>
      </c>
      <c r="G4" s="337" t="s">
        <v>446</v>
      </c>
    </row>
    <row r="5" spans="1:7" s="149" customFormat="1" ht="12" customHeight="1" thickBot="1">
      <c r="A5" s="144">
        <v>1</v>
      </c>
      <c r="B5" s="145">
        <v>2</v>
      </c>
      <c r="C5" s="146">
        <v>3</v>
      </c>
      <c r="D5" s="146"/>
      <c r="E5" s="146">
        <v>4</v>
      </c>
      <c r="F5" s="146">
        <v>5</v>
      </c>
      <c r="G5" s="146">
        <v>6</v>
      </c>
    </row>
    <row r="6" spans="1:7" s="150" customFormat="1" ht="12" customHeight="1" thickBot="1">
      <c r="A6" s="18" t="s">
        <v>6</v>
      </c>
      <c r="B6" s="19" t="s">
        <v>143</v>
      </c>
      <c r="C6" s="83">
        <v>93255749</v>
      </c>
      <c r="D6" s="83">
        <v>103274837</v>
      </c>
      <c r="E6" s="83">
        <f>D6</f>
        <v>103274837</v>
      </c>
      <c r="F6" s="83"/>
      <c r="G6" s="83"/>
    </row>
    <row r="7" spans="1:7" s="150" customFormat="1" ht="12" customHeight="1" thickBot="1">
      <c r="A7" s="18" t="s">
        <v>7</v>
      </c>
      <c r="B7" s="78" t="s">
        <v>150</v>
      </c>
      <c r="C7" s="83">
        <f>C8</f>
        <v>16493700</v>
      </c>
      <c r="D7" s="83">
        <f>SUM(D8,D14)</f>
        <v>21184247</v>
      </c>
      <c r="E7" s="83">
        <f>E8+E14</f>
        <v>21184247</v>
      </c>
      <c r="F7" s="83"/>
      <c r="G7" s="83"/>
    </row>
    <row r="8" spans="1:7" s="150" customFormat="1" ht="12" customHeight="1">
      <c r="A8" s="12" t="s">
        <v>73</v>
      </c>
      <c r="B8" s="152" t="s">
        <v>153</v>
      </c>
      <c r="C8" s="86">
        <f>SUM(C9:C12)</f>
        <v>16493700</v>
      </c>
      <c r="D8" s="86">
        <f>SUM(D9:D12)</f>
        <v>20654247</v>
      </c>
      <c r="E8" s="86">
        <f>D8</f>
        <v>20654247</v>
      </c>
      <c r="F8" s="86"/>
      <c r="G8" s="86"/>
    </row>
    <row r="9" spans="1:7" s="150" customFormat="1" ht="12" customHeight="1">
      <c r="A9" s="14"/>
      <c r="B9" s="151" t="s">
        <v>447</v>
      </c>
      <c r="C9" s="86"/>
      <c r="D9" s="86">
        <v>2023897</v>
      </c>
      <c r="E9" s="86">
        <f>D9</f>
        <v>2023897</v>
      </c>
      <c r="F9" s="86"/>
      <c r="G9" s="86"/>
    </row>
    <row r="10" spans="1:7" s="150" customFormat="1" ht="12" customHeight="1">
      <c r="A10" s="14"/>
      <c r="B10" s="153" t="s">
        <v>448</v>
      </c>
      <c r="C10" s="86">
        <v>5645700</v>
      </c>
      <c r="D10" s="86">
        <v>5645700</v>
      </c>
      <c r="E10" s="86">
        <f>D10</f>
        <v>5645700</v>
      </c>
      <c r="F10" s="86"/>
      <c r="G10" s="86"/>
    </row>
    <row r="11" spans="1:7" s="150" customFormat="1" ht="12" customHeight="1">
      <c r="A11" s="14"/>
      <c r="B11" s="338" t="s">
        <v>449</v>
      </c>
      <c r="C11" s="86"/>
      <c r="D11" s="86">
        <v>466650</v>
      </c>
      <c r="E11" s="86">
        <f>D11</f>
        <v>466650</v>
      </c>
      <c r="F11" s="86"/>
      <c r="G11" s="86"/>
    </row>
    <row r="12" spans="1:7" s="150" customFormat="1" ht="12" customHeight="1">
      <c r="A12" s="14"/>
      <c r="B12" s="153" t="s">
        <v>450</v>
      </c>
      <c r="C12" s="86">
        <v>10848000</v>
      </c>
      <c r="D12" s="86">
        <v>12518000</v>
      </c>
      <c r="E12" s="86">
        <f>D12</f>
        <v>12518000</v>
      </c>
      <c r="F12" s="86"/>
      <c r="G12" s="86"/>
    </row>
    <row r="13" spans="1:7" s="150" customFormat="1" ht="12" customHeight="1">
      <c r="A13" s="14"/>
      <c r="B13" s="153" t="s">
        <v>451</v>
      </c>
      <c r="C13" s="86"/>
      <c r="D13" s="86"/>
      <c r="E13" s="86"/>
      <c r="F13" s="86"/>
      <c r="G13" s="86"/>
    </row>
    <row r="14" spans="1:7" s="150" customFormat="1" ht="12" customHeight="1" thickBot="1">
      <c r="A14" s="14"/>
      <c r="B14" s="153" t="s">
        <v>452</v>
      </c>
      <c r="C14" s="86"/>
      <c r="D14" s="86">
        <v>530000</v>
      </c>
      <c r="E14" s="86">
        <f>D14</f>
        <v>530000</v>
      </c>
      <c r="F14" s="86"/>
      <c r="G14" s="86"/>
    </row>
    <row r="15" spans="1:7" s="150" customFormat="1" ht="12" customHeight="1" thickBot="1">
      <c r="A15" s="18">
        <v>3</v>
      </c>
      <c r="B15" s="19" t="s">
        <v>155</v>
      </c>
      <c r="C15" s="83">
        <f>C16</f>
        <v>0</v>
      </c>
      <c r="D15" s="83">
        <f>D16</f>
        <v>40501994</v>
      </c>
      <c r="E15" s="83">
        <f>E16</f>
        <v>40501994</v>
      </c>
      <c r="F15" s="83">
        <f>F16</f>
        <v>0</v>
      </c>
      <c r="G15" s="83">
        <f>G16</f>
        <v>0</v>
      </c>
    </row>
    <row r="16" spans="1:7" s="150" customFormat="1" ht="12" customHeight="1" thickBot="1">
      <c r="A16" s="13" t="s">
        <v>453</v>
      </c>
      <c r="B16" s="151" t="s">
        <v>158</v>
      </c>
      <c r="C16" s="86"/>
      <c r="D16" s="339">
        <v>40501994</v>
      </c>
      <c r="E16" s="86">
        <f>D16</f>
        <v>40501994</v>
      </c>
      <c r="F16" s="86"/>
      <c r="G16" s="86"/>
    </row>
    <row r="17" spans="1:7" s="150" customFormat="1" ht="12" customHeight="1" thickBot="1">
      <c r="A17" s="18" t="s">
        <v>95</v>
      </c>
      <c r="B17" s="19" t="s">
        <v>160</v>
      </c>
      <c r="C17" s="89">
        <f>SUM(C18,C21:C23)</f>
        <v>132700000</v>
      </c>
      <c r="D17" s="89">
        <f>SUM(D18,D21:D23)</f>
        <v>169000000</v>
      </c>
      <c r="E17" s="89">
        <f>SUM(E18,E21:E23)</f>
        <v>169000000</v>
      </c>
      <c r="F17" s="89"/>
      <c r="G17" s="89"/>
    </row>
    <row r="18" spans="1:7" s="150" customFormat="1" ht="12" customHeight="1">
      <c r="A18" s="13" t="s">
        <v>161</v>
      </c>
      <c r="B18" s="151" t="s">
        <v>167</v>
      </c>
      <c r="C18" s="86">
        <f>SUM(C19:C20)</f>
        <v>126300000</v>
      </c>
      <c r="D18" s="86">
        <f>SUM(D19:D20)</f>
        <v>160300000</v>
      </c>
      <c r="E18" s="86">
        <f>SUM(E19:E20)</f>
        <v>160300000</v>
      </c>
      <c r="F18" s="86"/>
      <c r="G18" s="86"/>
    </row>
    <row r="19" spans="1:7" s="150" customFormat="1" ht="12" customHeight="1">
      <c r="A19" s="12" t="s">
        <v>162</v>
      </c>
      <c r="B19" s="152" t="s">
        <v>168</v>
      </c>
      <c r="C19" s="86">
        <v>25500000</v>
      </c>
      <c r="D19" s="86">
        <v>30500000</v>
      </c>
      <c r="E19" s="86">
        <v>30500000</v>
      </c>
      <c r="F19" s="86"/>
      <c r="G19" s="86"/>
    </row>
    <row r="20" spans="1:7" s="150" customFormat="1" ht="12" customHeight="1">
      <c r="A20" s="12" t="s">
        <v>163</v>
      </c>
      <c r="B20" s="152" t="s">
        <v>169</v>
      </c>
      <c r="C20" s="86">
        <v>100800000</v>
      </c>
      <c r="D20" s="86">
        <v>129800000</v>
      </c>
      <c r="E20" s="86">
        <v>129800000</v>
      </c>
      <c r="F20" s="86"/>
      <c r="G20" s="86"/>
    </row>
    <row r="21" spans="1:7" s="150" customFormat="1" ht="12" customHeight="1">
      <c r="A21" s="12" t="s">
        <v>164</v>
      </c>
      <c r="B21" s="152" t="s">
        <v>170</v>
      </c>
      <c r="C21" s="86">
        <v>6400000</v>
      </c>
      <c r="D21" s="86">
        <v>7200000</v>
      </c>
      <c r="E21" s="86">
        <v>7200000</v>
      </c>
      <c r="F21" s="86"/>
      <c r="G21" s="86"/>
    </row>
    <row r="22" spans="1:7" s="150" customFormat="1" ht="12" customHeight="1">
      <c r="A22" s="12" t="s">
        <v>165</v>
      </c>
      <c r="B22" s="152" t="s">
        <v>171</v>
      </c>
      <c r="C22" s="86">
        <f>'[2]5.1. sz. mell Önkorm'!C34</f>
        <v>0</v>
      </c>
      <c r="D22" s="86">
        <v>0</v>
      </c>
      <c r="E22" s="86">
        <f>'[2]5.1. sz. mell Önkorm'!D34</f>
        <v>0</v>
      </c>
      <c r="F22" s="86"/>
      <c r="G22" s="86"/>
    </row>
    <row r="23" spans="1:7" s="150" customFormat="1" ht="12" customHeight="1" thickBot="1">
      <c r="A23" s="14" t="s">
        <v>166</v>
      </c>
      <c r="B23" s="153" t="s">
        <v>172</v>
      </c>
      <c r="C23" s="86">
        <f>'[2]5.1. sz. mell Önkorm'!C35</f>
        <v>0</v>
      </c>
      <c r="D23" s="86">
        <v>1500000</v>
      </c>
      <c r="E23" s="86">
        <v>1500000</v>
      </c>
      <c r="F23" s="86"/>
      <c r="G23" s="86"/>
    </row>
    <row r="24" spans="1:7" s="150" customFormat="1" ht="12" customHeight="1" thickBot="1">
      <c r="A24" s="18" t="s">
        <v>10</v>
      </c>
      <c r="B24" s="19" t="s">
        <v>173</v>
      </c>
      <c r="C24" s="83">
        <f>SUM(C30,C33)</f>
        <v>12662559</v>
      </c>
      <c r="D24" s="83">
        <f>SUM(D30,D33)</f>
        <v>18214359</v>
      </c>
      <c r="E24" s="83">
        <f>SUM(E30,E33)</f>
        <v>18214359</v>
      </c>
      <c r="F24" s="83"/>
      <c r="G24" s="83"/>
    </row>
    <row r="25" spans="1:7" s="150" customFormat="1" ht="12" customHeight="1">
      <c r="A25" s="13" t="s">
        <v>56</v>
      </c>
      <c r="B25" s="151" t="s">
        <v>454</v>
      </c>
      <c r="C25" s="86">
        <v>4532400</v>
      </c>
      <c r="D25" s="86">
        <v>4183900</v>
      </c>
      <c r="E25" s="86">
        <f>D25</f>
        <v>4183900</v>
      </c>
      <c r="F25" s="86"/>
      <c r="G25" s="86"/>
    </row>
    <row r="26" spans="1:7" s="150" customFormat="1" ht="12" customHeight="1">
      <c r="A26" s="12" t="s">
        <v>57</v>
      </c>
      <c r="B26" s="152" t="s">
        <v>455</v>
      </c>
      <c r="C26" s="86">
        <v>1130000</v>
      </c>
      <c r="D26" s="86">
        <v>1130000</v>
      </c>
      <c r="E26" s="86">
        <f>D26</f>
        <v>1130000</v>
      </c>
      <c r="F26" s="86"/>
      <c r="G26" s="86"/>
    </row>
    <row r="27" spans="1:7" s="150" customFormat="1" ht="12" customHeight="1">
      <c r="A27" s="12" t="s">
        <v>58</v>
      </c>
      <c r="B27" s="152" t="s">
        <v>456</v>
      </c>
      <c r="C27" s="86"/>
      <c r="D27" s="86">
        <v>210820</v>
      </c>
      <c r="E27" s="86">
        <f>D27</f>
        <v>210820</v>
      </c>
      <c r="F27" s="86"/>
      <c r="G27" s="86"/>
    </row>
    <row r="28" spans="1:7" s="150" customFormat="1" ht="12" customHeight="1">
      <c r="A28" s="12" t="s">
        <v>97</v>
      </c>
      <c r="B28" s="152" t="s">
        <v>457</v>
      </c>
      <c r="C28" s="86"/>
      <c r="D28" s="86">
        <v>1812000</v>
      </c>
      <c r="E28" s="86">
        <f>D28</f>
        <v>1812000</v>
      </c>
      <c r="F28" s="86"/>
      <c r="G28" s="86"/>
    </row>
    <row r="29" spans="1:7" s="150" customFormat="1" ht="12" customHeight="1" thickBot="1">
      <c r="A29" s="12" t="s">
        <v>98</v>
      </c>
      <c r="B29" s="340" t="s">
        <v>458</v>
      </c>
      <c r="C29" s="332"/>
      <c r="D29" s="86">
        <v>3834280</v>
      </c>
      <c r="E29" s="86">
        <f>D29</f>
        <v>3834280</v>
      </c>
      <c r="F29" s="332"/>
      <c r="G29" s="332"/>
    </row>
    <row r="30" spans="1:7" s="150" customFormat="1" ht="12" customHeight="1" thickBot="1">
      <c r="A30" s="18"/>
      <c r="B30" s="19" t="s">
        <v>459</v>
      </c>
      <c r="C30" s="83">
        <f>SUM(C25:C29)</f>
        <v>5662400</v>
      </c>
      <c r="D30" s="83">
        <f>SUM(D25:D29)</f>
        <v>11171000</v>
      </c>
      <c r="E30" s="83">
        <f>SUM(E25:E29)</f>
        <v>11171000</v>
      </c>
      <c r="F30" s="83">
        <f>SUM(F25:F29)</f>
        <v>0</v>
      </c>
      <c r="G30" s="83">
        <f>SUM(G25:G29)</f>
        <v>0</v>
      </c>
    </row>
    <row r="31" spans="1:7" s="150" customFormat="1" ht="12" customHeight="1">
      <c r="A31" s="12"/>
      <c r="B31" s="152" t="s">
        <v>460</v>
      </c>
      <c r="C31" s="86">
        <v>5600159</v>
      </c>
      <c r="D31" s="86">
        <v>5643359</v>
      </c>
      <c r="E31" s="86">
        <f>D31</f>
        <v>5643359</v>
      </c>
      <c r="F31" s="86"/>
      <c r="G31" s="86"/>
    </row>
    <row r="32" spans="1:7" s="150" customFormat="1" ht="12" customHeight="1" thickBot="1">
      <c r="A32" s="12"/>
      <c r="B32" s="152" t="s">
        <v>461</v>
      </c>
      <c r="C32" s="86">
        <v>1400000</v>
      </c>
      <c r="D32" s="86">
        <v>1400000</v>
      </c>
      <c r="E32" s="86">
        <v>1400000</v>
      </c>
      <c r="F32" s="86"/>
      <c r="G32" s="86"/>
    </row>
    <row r="33" spans="1:7" s="150" customFormat="1" ht="12" customHeight="1" thickBot="1">
      <c r="A33" s="18"/>
      <c r="B33" s="19" t="s">
        <v>462</v>
      </c>
      <c r="C33" s="83">
        <f>SUM(C31:C32)</f>
        <v>7000159</v>
      </c>
      <c r="D33" s="83">
        <v>7043359</v>
      </c>
      <c r="E33" s="83">
        <f>SUM(E31:E32)</f>
        <v>7043359</v>
      </c>
      <c r="F33" s="83"/>
      <c r="G33" s="83"/>
    </row>
    <row r="34" spans="1:7" s="150" customFormat="1" ht="12" customHeight="1" thickBot="1">
      <c r="A34" s="18" t="s">
        <v>11</v>
      </c>
      <c r="B34" s="19" t="s">
        <v>3</v>
      </c>
      <c r="C34" s="83">
        <f>C35</f>
        <v>0</v>
      </c>
      <c r="D34" s="83">
        <v>1491580</v>
      </c>
      <c r="E34" s="83">
        <f>E35</f>
        <v>1491580</v>
      </c>
      <c r="F34" s="83">
        <f>F35</f>
        <v>0</v>
      </c>
      <c r="G34" s="83">
        <f>G35</f>
        <v>0</v>
      </c>
    </row>
    <row r="35" spans="1:7" s="150" customFormat="1" ht="12" customHeight="1" thickBot="1">
      <c r="A35" s="12" t="s">
        <v>60</v>
      </c>
      <c r="B35" s="341" t="s">
        <v>463</v>
      </c>
      <c r="C35" s="342"/>
      <c r="D35" s="86">
        <v>1491580</v>
      </c>
      <c r="E35" s="342">
        <v>1491580</v>
      </c>
      <c r="F35" s="342"/>
      <c r="G35" s="342"/>
    </row>
    <row r="36" spans="1:7" s="150" customFormat="1" ht="12" customHeight="1" thickBot="1">
      <c r="A36" s="18" t="s">
        <v>12</v>
      </c>
      <c r="B36" s="19" t="s">
        <v>464</v>
      </c>
      <c r="C36" s="83">
        <f>SUM(C37:C38)</f>
        <v>0</v>
      </c>
      <c r="D36" s="83">
        <v>322030</v>
      </c>
      <c r="E36" s="83">
        <f>SUM(E37:E38)</f>
        <v>322030</v>
      </c>
      <c r="F36" s="83">
        <f>F38</f>
        <v>0</v>
      </c>
      <c r="G36" s="83">
        <f>G38</f>
        <v>0</v>
      </c>
    </row>
    <row r="37" spans="1:7" s="150" customFormat="1" ht="12" customHeight="1">
      <c r="A37" s="15" t="s">
        <v>61</v>
      </c>
      <c r="B37" s="299" t="s">
        <v>465</v>
      </c>
      <c r="C37" s="228"/>
      <c r="D37" s="84">
        <v>30000</v>
      </c>
      <c r="E37" s="228">
        <v>30000</v>
      </c>
      <c r="F37" s="228"/>
      <c r="G37" s="228"/>
    </row>
    <row r="38" spans="1:7" s="150" customFormat="1" ht="12" customHeight="1" thickBot="1">
      <c r="A38" s="16" t="s">
        <v>62</v>
      </c>
      <c r="B38" s="343" t="s">
        <v>197</v>
      </c>
      <c r="C38" s="344"/>
      <c r="D38" s="91">
        <v>292030</v>
      </c>
      <c r="E38" s="344">
        <v>292030</v>
      </c>
      <c r="F38" s="344"/>
      <c r="G38" s="344"/>
    </row>
    <row r="39" spans="1:7" s="150" customFormat="1" ht="12" customHeight="1" thickBot="1">
      <c r="A39" s="345" t="s">
        <v>14</v>
      </c>
      <c r="B39" s="346" t="s">
        <v>207</v>
      </c>
      <c r="C39" s="347">
        <f>SUM(C6:C7,C15,C17,C24,C34,C36)</f>
        <v>255112008</v>
      </c>
      <c r="D39" s="347">
        <f>SUM(D6:D7,D15,D17,D24,D34,D36)</f>
        <v>353989047</v>
      </c>
      <c r="E39" s="347">
        <f>SUM(E6:E7,E15,E17,E24,E34,E36)</f>
        <v>353989047</v>
      </c>
      <c r="F39" s="347">
        <f>SUM(F6:F7,F15,F17,F24,F34,F36)</f>
        <v>0</v>
      </c>
      <c r="G39" s="347">
        <f>SUM(G6:G7,G15,G17,G24,G34,G36)</f>
        <v>0</v>
      </c>
    </row>
    <row r="40" spans="1:7" s="150" customFormat="1" ht="15.75" customHeight="1" thickBot="1">
      <c r="A40" s="154" t="s">
        <v>239</v>
      </c>
      <c r="B40" s="159" t="s">
        <v>240</v>
      </c>
      <c r="C40" s="89">
        <f>'1.sz.mell.össz.mérl.'!C87</f>
        <v>121428258</v>
      </c>
      <c r="D40" s="89">
        <f>'1.sz.mell.össz.mérl.'!D87</f>
        <v>154533091</v>
      </c>
      <c r="E40" s="89">
        <f>D40</f>
        <v>154533091</v>
      </c>
      <c r="F40" s="89"/>
      <c r="G40" s="89"/>
    </row>
    <row r="41" spans="1:7" s="150" customFormat="1" ht="16.5" customHeight="1" thickBot="1">
      <c r="A41" s="160" t="s">
        <v>253</v>
      </c>
      <c r="B41" s="161" t="s">
        <v>241</v>
      </c>
      <c r="C41" s="89">
        <f>+C39+C40</f>
        <v>376540266</v>
      </c>
      <c r="D41" s="89">
        <f>+D39+D40</f>
        <v>508522138</v>
      </c>
      <c r="E41" s="89">
        <f>+E39+E40</f>
        <v>508522138</v>
      </c>
      <c r="F41" s="89"/>
      <c r="G41" s="89"/>
    </row>
    <row r="42" spans="1:7" s="150" customFormat="1" ht="16.5" customHeight="1">
      <c r="A42" s="348"/>
      <c r="B42" s="348"/>
      <c r="C42" s="349"/>
      <c r="D42" s="349"/>
      <c r="E42" s="349"/>
      <c r="F42" s="349"/>
      <c r="G42" s="349"/>
    </row>
    <row r="43" spans="1:7" s="150" customFormat="1" ht="16.5" customHeight="1">
      <c r="A43" s="348"/>
      <c r="B43" s="348"/>
      <c r="C43" s="349"/>
      <c r="D43" s="349"/>
      <c r="E43" s="349"/>
      <c r="F43" s="349"/>
      <c r="G43" s="349"/>
    </row>
    <row r="44" spans="1:4" s="150" customFormat="1" ht="9" customHeight="1">
      <c r="A44" s="3"/>
      <c r="B44" s="4"/>
      <c r="C44" s="90"/>
      <c r="D44" s="90"/>
    </row>
    <row r="45" spans="1:7" ht="12.75" customHeight="1">
      <c r="A45" s="389" t="s">
        <v>34</v>
      </c>
      <c r="B45" s="389"/>
      <c r="C45" s="389"/>
      <c r="D45" s="389"/>
      <c r="E45" s="389"/>
      <c r="F45" s="389"/>
      <c r="G45" s="389"/>
    </row>
    <row r="46" spans="1:7" s="162" customFormat="1" ht="13.5" customHeight="1" thickBot="1">
      <c r="A46" s="391"/>
      <c r="B46" s="391"/>
      <c r="C46" s="393" t="s">
        <v>466</v>
      </c>
      <c r="D46" s="393"/>
      <c r="E46" s="393"/>
      <c r="F46" s="393"/>
      <c r="G46" s="393"/>
    </row>
    <row r="47" spans="1:7" ht="32.25" customHeight="1" thickBot="1">
      <c r="A47" s="21" t="s">
        <v>51</v>
      </c>
      <c r="B47" s="22" t="s">
        <v>35</v>
      </c>
      <c r="C47" s="28" t="s">
        <v>442</v>
      </c>
      <c r="D47" s="28" t="s">
        <v>443</v>
      </c>
      <c r="E47" s="337" t="s">
        <v>444</v>
      </c>
      <c r="F47" s="337" t="s">
        <v>445</v>
      </c>
      <c r="G47" s="337" t="s">
        <v>446</v>
      </c>
    </row>
    <row r="48" spans="1:7" s="149" customFormat="1" ht="12" customHeight="1" thickBot="1">
      <c r="A48" s="25">
        <v>1</v>
      </c>
      <c r="B48" s="26">
        <v>2</v>
      </c>
      <c r="C48" s="27">
        <v>3</v>
      </c>
      <c r="D48" s="27"/>
      <c r="E48" s="27">
        <v>5</v>
      </c>
      <c r="F48" s="27">
        <v>6</v>
      </c>
      <c r="G48" s="27">
        <v>7</v>
      </c>
    </row>
    <row r="49" spans="1:7" ht="12" customHeight="1" thickBot="1">
      <c r="A49" s="20" t="s">
        <v>6</v>
      </c>
      <c r="B49" s="24" t="s">
        <v>256</v>
      </c>
      <c r="C49" s="82">
        <f>SUM(C63:C65)</f>
        <v>251441997</v>
      </c>
      <c r="D49" s="82">
        <f>SUM(D63:D65)</f>
        <v>285420085</v>
      </c>
      <c r="E49" s="82">
        <f>SUM(E63:E65)</f>
        <v>285420085</v>
      </c>
      <c r="F49" s="82">
        <f>SUM(F63:F65)</f>
        <v>0</v>
      </c>
      <c r="G49" s="82">
        <f>SUM(G63:G65)</f>
        <v>0</v>
      </c>
    </row>
    <row r="50" spans="1:7" ht="12" customHeight="1">
      <c r="A50" s="15"/>
      <c r="B50" s="8" t="s">
        <v>467</v>
      </c>
      <c r="C50" s="84">
        <v>29520190</v>
      </c>
      <c r="D50" s="84">
        <v>47155812</v>
      </c>
      <c r="E50" s="84">
        <f aca="true" t="shared" si="0" ref="E50:E62">D50</f>
        <v>47155812</v>
      </c>
      <c r="F50" s="84"/>
      <c r="G50" s="84"/>
    </row>
    <row r="51" spans="1:7" ht="12" customHeight="1">
      <c r="A51" s="12"/>
      <c r="B51" s="6" t="s">
        <v>468</v>
      </c>
      <c r="C51" s="85">
        <v>5409000</v>
      </c>
      <c r="D51" s="85">
        <v>4710000</v>
      </c>
      <c r="E51" s="85">
        <f t="shared" si="0"/>
        <v>4710000</v>
      </c>
      <c r="F51" s="85"/>
      <c r="G51" s="85"/>
    </row>
    <row r="52" spans="1:7" ht="12" customHeight="1">
      <c r="A52" s="12"/>
      <c r="B52" s="6" t="s">
        <v>469</v>
      </c>
      <c r="C52" s="87">
        <v>44100000</v>
      </c>
      <c r="D52" s="87">
        <v>51799000</v>
      </c>
      <c r="E52" s="87">
        <f t="shared" si="0"/>
        <v>51799000</v>
      </c>
      <c r="F52" s="87"/>
      <c r="G52" s="87"/>
    </row>
    <row r="53" spans="1:7" ht="12" customHeight="1">
      <c r="A53" s="12"/>
      <c r="B53" s="6" t="s">
        <v>470</v>
      </c>
      <c r="C53" s="87">
        <v>3478790</v>
      </c>
      <c r="D53" s="87">
        <v>3478790</v>
      </c>
      <c r="E53" s="87">
        <f t="shared" si="0"/>
        <v>3478790</v>
      </c>
      <c r="F53" s="87"/>
      <c r="G53" s="87"/>
    </row>
    <row r="54" spans="1:7" ht="12" customHeight="1">
      <c r="A54" s="12"/>
      <c r="B54" s="9" t="s">
        <v>471</v>
      </c>
      <c r="C54" s="87">
        <v>7810480</v>
      </c>
      <c r="D54" s="87">
        <v>8030418</v>
      </c>
      <c r="E54" s="87">
        <f t="shared" si="0"/>
        <v>8030418</v>
      </c>
      <c r="F54" s="87"/>
      <c r="G54" s="87"/>
    </row>
    <row r="55" spans="1:7" ht="12" customHeight="1">
      <c r="A55" s="12"/>
      <c r="B55" s="17" t="s">
        <v>472</v>
      </c>
      <c r="C55" s="87">
        <v>6502400</v>
      </c>
      <c r="D55" s="87">
        <v>6502400</v>
      </c>
      <c r="E55" s="87">
        <f t="shared" si="0"/>
        <v>6502400</v>
      </c>
      <c r="F55" s="87"/>
      <c r="G55" s="87"/>
    </row>
    <row r="56" spans="1:7" ht="12" customHeight="1">
      <c r="A56" s="12"/>
      <c r="B56" s="6" t="s">
        <v>473</v>
      </c>
      <c r="C56" s="87">
        <v>11430000</v>
      </c>
      <c r="D56" s="87">
        <v>9000000</v>
      </c>
      <c r="E56" s="87">
        <f t="shared" si="0"/>
        <v>9000000</v>
      </c>
      <c r="F56" s="87"/>
      <c r="G56" s="87"/>
    </row>
    <row r="57" spans="1:7" ht="12" customHeight="1">
      <c r="A57" s="12"/>
      <c r="B57" s="6" t="s">
        <v>474</v>
      </c>
      <c r="C57" s="87">
        <v>402590</v>
      </c>
      <c r="D57" s="87">
        <v>402590</v>
      </c>
      <c r="E57" s="87">
        <f t="shared" si="0"/>
        <v>402590</v>
      </c>
      <c r="F57" s="87"/>
      <c r="G57" s="87"/>
    </row>
    <row r="58" spans="1:7" ht="12" customHeight="1">
      <c r="A58" s="12"/>
      <c r="B58" s="6" t="s">
        <v>475</v>
      </c>
      <c r="C58" s="87">
        <v>2030000</v>
      </c>
      <c r="D58" s="87">
        <v>2030000</v>
      </c>
      <c r="E58" s="87">
        <f t="shared" si="0"/>
        <v>2030000</v>
      </c>
      <c r="F58" s="87"/>
      <c r="G58" s="87"/>
    </row>
    <row r="59" spans="1:7" ht="12" customHeight="1">
      <c r="A59" s="12"/>
      <c r="B59" s="6" t="s">
        <v>476</v>
      </c>
      <c r="C59" s="87">
        <v>4403630</v>
      </c>
      <c r="D59" s="87">
        <v>4507818</v>
      </c>
      <c r="E59" s="87">
        <f t="shared" si="0"/>
        <v>4507818</v>
      </c>
      <c r="F59" s="87"/>
      <c r="G59" s="87"/>
    </row>
    <row r="60" spans="1:7" ht="12" customHeight="1">
      <c r="A60" s="12"/>
      <c r="B60" s="6" t="s">
        <v>477</v>
      </c>
      <c r="C60" s="87">
        <v>3000000</v>
      </c>
      <c r="D60" s="87">
        <v>7662350</v>
      </c>
      <c r="E60" s="87">
        <f t="shared" si="0"/>
        <v>7662350</v>
      </c>
      <c r="F60" s="87"/>
      <c r="G60" s="87"/>
    </row>
    <row r="61" spans="1:7" ht="12" customHeight="1">
      <c r="A61" s="12"/>
      <c r="B61" s="6" t="s">
        <v>478</v>
      </c>
      <c r="C61" s="87">
        <v>500000</v>
      </c>
      <c r="D61" s="87">
        <v>500000</v>
      </c>
      <c r="E61" s="87">
        <f t="shared" si="0"/>
        <v>500000</v>
      </c>
      <c r="F61" s="87"/>
      <c r="G61" s="87"/>
    </row>
    <row r="62" spans="1:7" ht="12" customHeight="1" thickBot="1">
      <c r="A62" s="14"/>
      <c r="B62" s="10" t="s">
        <v>479</v>
      </c>
      <c r="C62" s="87">
        <v>5645700</v>
      </c>
      <c r="D62" s="87">
        <v>5645700</v>
      </c>
      <c r="E62" s="87">
        <f t="shared" si="0"/>
        <v>5645700</v>
      </c>
      <c r="F62" s="87"/>
      <c r="G62" s="87"/>
    </row>
    <row r="63" spans="1:7" ht="12" customHeight="1" thickBot="1">
      <c r="A63" s="350"/>
      <c r="B63" s="351" t="s">
        <v>480</v>
      </c>
      <c r="C63" s="333">
        <f>SUM(C50:C62)</f>
        <v>124232780</v>
      </c>
      <c r="D63" s="333">
        <f>SUM(D50:D62)</f>
        <v>151424878</v>
      </c>
      <c r="E63" s="333">
        <f>SUM(E50:E62)</f>
        <v>151424878</v>
      </c>
      <c r="F63" s="333">
        <f>SUM(F50:F62)</f>
        <v>0</v>
      </c>
      <c r="G63" s="333">
        <f>SUM(G50:G62)</f>
        <v>0</v>
      </c>
    </row>
    <row r="64" spans="1:7" ht="12" customHeight="1">
      <c r="A64" s="13"/>
      <c r="B64" s="7" t="s">
        <v>481</v>
      </c>
      <c r="C64" s="332">
        <v>65007247</v>
      </c>
      <c r="D64" s="332">
        <v>69949173</v>
      </c>
      <c r="E64" s="332">
        <f>D64</f>
        <v>69949173</v>
      </c>
      <c r="F64" s="332"/>
      <c r="G64" s="332"/>
    </row>
    <row r="65" spans="1:7" ht="12" customHeight="1" thickBot="1">
      <c r="A65" s="14"/>
      <c r="B65" s="10" t="s">
        <v>482</v>
      </c>
      <c r="C65" s="87">
        <v>62201970</v>
      </c>
      <c r="D65" s="87">
        <v>64046034</v>
      </c>
      <c r="E65" s="87">
        <f>D65</f>
        <v>64046034</v>
      </c>
      <c r="F65" s="87"/>
      <c r="G65" s="87"/>
    </row>
    <row r="66" spans="1:7" s="164" customFormat="1" ht="12" customHeight="1" thickBot="1">
      <c r="A66" s="352"/>
      <c r="B66" s="48" t="s">
        <v>483</v>
      </c>
      <c r="C66" s="353">
        <f>SUM(C64:C65)</f>
        <v>127209217</v>
      </c>
      <c r="D66" s="353">
        <f>SUM(D64:D65)</f>
        <v>133995207</v>
      </c>
      <c r="E66" s="353">
        <f>SUM(E64:E65)</f>
        <v>133995207</v>
      </c>
      <c r="F66" s="353">
        <f>SUM(F64:F65)</f>
        <v>0</v>
      </c>
      <c r="G66" s="353">
        <f>SUM(G64:G65)</f>
        <v>0</v>
      </c>
    </row>
    <row r="67" spans="1:7" ht="12" customHeight="1" thickBot="1">
      <c r="A67" s="18" t="s">
        <v>7</v>
      </c>
      <c r="B67" s="23" t="s">
        <v>267</v>
      </c>
      <c r="C67" s="83">
        <f>SUM(C68,C76)</f>
        <v>2119200</v>
      </c>
      <c r="D67" s="83">
        <f>SUM(D68,D76)</f>
        <v>54275210</v>
      </c>
      <c r="E67" s="83">
        <f>SUM(E68,E76)</f>
        <v>54275210</v>
      </c>
      <c r="F67" s="83">
        <f>SUM(F68,F76)</f>
        <v>0</v>
      </c>
      <c r="G67" s="83">
        <f>SUM(G68,G76)</f>
        <v>0</v>
      </c>
    </row>
    <row r="68" spans="1:7" ht="12" customHeight="1">
      <c r="A68" s="13" t="s">
        <v>69</v>
      </c>
      <c r="B68" s="6" t="s">
        <v>124</v>
      </c>
      <c r="C68" s="86">
        <f>SUM(C69,C72,C74)</f>
        <v>1219200</v>
      </c>
      <c r="D68" s="86">
        <f>SUM(D69,D72,D74)</f>
        <v>44251610</v>
      </c>
      <c r="E68" s="86">
        <f>SUM(E69,E72,E74)</f>
        <v>44251610</v>
      </c>
      <c r="F68" s="86">
        <f>SUM(F69,F72,F74)</f>
        <v>0</v>
      </c>
      <c r="G68" s="86">
        <f>SUM(G69,G72,G74)</f>
        <v>0</v>
      </c>
    </row>
    <row r="69" spans="1:7" ht="12" customHeight="1">
      <c r="A69" s="13"/>
      <c r="B69" s="10" t="s">
        <v>484</v>
      </c>
      <c r="C69" s="86">
        <f>C70+C71</f>
        <v>0</v>
      </c>
      <c r="D69" s="86">
        <f>D70+D71</f>
        <v>42715900</v>
      </c>
      <c r="E69" s="86">
        <f>E70+E71</f>
        <v>42715900</v>
      </c>
      <c r="F69" s="86">
        <f>F70+F71</f>
        <v>0</v>
      </c>
      <c r="G69" s="86">
        <f>G70+G71</f>
        <v>0</v>
      </c>
    </row>
    <row r="70" spans="1:7" ht="12" customHeight="1">
      <c r="A70" s="13"/>
      <c r="B70" s="354" t="s">
        <v>485</v>
      </c>
      <c r="C70" s="86"/>
      <c r="D70" s="86">
        <v>42071900</v>
      </c>
      <c r="E70" s="86">
        <f>D70</f>
        <v>42071900</v>
      </c>
      <c r="F70" s="86"/>
      <c r="G70" s="86"/>
    </row>
    <row r="71" spans="1:7" ht="12" customHeight="1">
      <c r="A71" s="13"/>
      <c r="B71" s="354" t="s">
        <v>486</v>
      </c>
      <c r="C71" s="86"/>
      <c r="D71" s="86">
        <v>644000</v>
      </c>
      <c r="E71" s="86">
        <f>D71</f>
        <v>644000</v>
      </c>
      <c r="F71" s="86"/>
      <c r="G71" s="86"/>
    </row>
    <row r="72" spans="1:7" ht="12" customHeight="1">
      <c r="A72" s="13"/>
      <c r="B72" s="10" t="s">
        <v>487</v>
      </c>
      <c r="C72" s="86">
        <f>C73</f>
        <v>584200</v>
      </c>
      <c r="D72" s="86">
        <f>D73</f>
        <v>787400</v>
      </c>
      <c r="E72" s="86">
        <f>E73</f>
        <v>787400</v>
      </c>
      <c r="F72" s="86">
        <f>F73</f>
        <v>0</v>
      </c>
      <c r="G72" s="86">
        <f>G73</f>
        <v>0</v>
      </c>
    </row>
    <row r="73" spans="1:7" s="357" customFormat="1" ht="12" customHeight="1">
      <c r="A73" s="355"/>
      <c r="B73" s="354" t="s">
        <v>486</v>
      </c>
      <c r="C73" s="356">
        <v>584200</v>
      </c>
      <c r="D73" s="86">
        <v>787400</v>
      </c>
      <c r="E73" s="86">
        <f>D73</f>
        <v>787400</v>
      </c>
      <c r="F73" s="356"/>
      <c r="G73" s="356"/>
    </row>
    <row r="74" spans="1:7" ht="12" customHeight="1">
      <c r="A74" s="13"/>
      <c r="B74" s="10" t="s">
        <v>488</v>
      </c>
      <c r="C74" s="86">
        <f>C75</f>
        <v>635000</v>
      </c>
      <c r="D74" s="86">
        <f>D75</f>
        <v>748310</v>
      </c>
      <c r="E74" s="86">
        <f>E75</f>
        <v>748310</v>
      </c>
      <c r="F74" s="86">
        <f>F75</f>
        <v>0</v>
      </c>
      <c r="G74" s="86">
        <f>G75</f>
        <v>0</v>
      </c>
    </row>
    <row r="75" spans="1:7" s="357" customFormat="1" ht="12" customHeight="1">
      <c r="A75" s="355"/>
      <c r="B75" s="354" t="s">
        <v>489</v>
      </c>
      <c r="C75" s="356">
        <v>635000</v>
      </c>
      <c r="D75" s="86">
        <v>748310</v>
      </c>
      <c r="E75" s="86">
        <f>D75</f>
        <v>748310</v>
      </c>
      <c r="F75" s="356"/>
      <c r="G75" s="356"/>
    </row>
    <row r="76" spans="1:7" ht="12" customHeight="1">
      <c r="A76" s="13" t="s">
        <v>71</v>
      </c>
      <c r="B76" s="10" t="s">
        <v>109</v>
      </c>
      <c r="C76" s="86">
        <f>C77</f>
        <v>900000</v>
      </c>
      <c r="D76" s="86">
        <f>D77</f>
        <v>10023600</v>
      </c>
      <c r="E76" s="86">
        <f>E77</f>
        <v>10023600</v>
      </c>
      <c r="F76" s="86">
        <f>F77</f>
        <v>0</v>
      </c>
      <c r="G76" s="86">
        <f>G77</f>
        <v>0</v>
      </c>
    </row>
    <row r="77" spans="1:7" s="132" customFormat="1" ht="12" customHeight="1">
      <c r="A77" s="358"/>
      <c r="B77" s="359" t="s">
        <v>484</v>
      </c>
      <c r="C77" s="360">
        <f>SUM(C78:C80)</f>
        <v>900000</v>
      </c>
      <c r="D77" s="360">
        <f>SUM(D78:D80)</f>
        <v>10023600</v>
      </c>
      <c r="E77" s="360">
        <f>SUM(E78:E80)</f>
        <v>10023600</v>
      </c>
      <c r="F77" s="360">
        <f>SUM(F78:F80)</f>
        <v>0</v>
      </c>
      <c r="G77" s="360">
        <f>SUM(G78:G80)</f>
        <v>0</v>
      </c>
    </row>
    <row r="78" spans="1:7" ht="12" customHeight="1">
      <c r="A78" s="13"/>
      <c r="B78" s="354" t="s">
        <v>490</v>
      </c>
      <c r="C78" s="361">
        <v>900000</v>
      </c>
      <c r="D78" s="86">
        <v>1230200</v>
      </c>
      <c r="E78" s="86">
        <f>D78</f>
        <v>1230200</v>
      </c>
      <c r="F78" s="361"/>
      <c r="G78" s="361"/>
    </row>
    <row r="79" spans="1:7" ht="12" customHeight="1">
      <c r="A79" s="13"/>
      <c r="B79" s="354" t="s">
        <v>491</v>
      </c>
      <c r="C79" s="361"/>
      <c r="D79" s="86">
        <v>8438400</v>
      </c>
      <c r="E79" s="86">
        <f>D79</f>
        <v>8438400</v>
      </c>
      <c r="F79" s="361"/>
      <c r="G79" s="361"/>
    </row>
    <row r="80" spans="1:7" ht="12" customHeight="1" thickBot="1">
      <c r="A80" s="13"/>
      <c r="B80" s="354" t="s">
        <v>492</v>
      </c>
      <c r="C80" s="361"/>
      <c r="D80" s="86">
        <v>355000</v>
      </c>
      <c r="E80" s="86">
        <f>D80</f>
        <v>355000</v>
      </c>
      <c r="F80" s="361"/>
      <c r="G80" s="361"/>
    </row>
    <row r="81" spans="1:7" ht="12" customHeight="1" thickBot="1">
      <c r="A81" s="18" t="s">
        <v>8</v>
      </c>
      <c r="B81" s="48" t="s">
        <v>278</v>
      </c>
      <c r="C81" s="83">
        <f>+C82+C83</f>
        <v>908811</v>
      </c>
      <c r="D81" s="83">
        <f>+D82+D83</f>
        <v>39490356</v>
      </c>
      <c r="E81" s="83">
        <f>+E82+E83</f>
        <v>39490356</v>
      </c>
      <c r="F81" s="83">
        <f>+F82+F83</f>
        <v>0</v>
      </c>
      <c r="G81" s="83">
        <f>+G82+G83</f>
        <v>0</v>
      </c>
    </row>
    <row r="82" spans="1:7" s="357" customFormat="1" ht="12" customHeight="1">
      <c r="A82" s="355" t="s">
        <v>52</v>
      </c>
      <c r="B82" s="362" t="s">
        <v>42</v>
      </c>
      <c r="C82" s="356">
        <v>908811</v>
      </c>
      <c r="D82" s="86">
        <v>39490356</v>
      </c>
      <c r="E82" s="86">
        <f>D82</f>
        <v>39490356</v>
      </c>
      <c r="F82" s="356"/>
      <c r="G82" s="356"/>
    </row>
    <row r="83" spans="1:7" ht="12" customHeight="1" thickBot="1">
      <c r="A83" s="14" t="s">
        <v>53</v>
      </c>
      <c r="B83" s="10" t="s">
        <v>43</v>
      </c>
      <c r="C83" s="87"/>
      <c r="D83" s="87"/>
      <c r="E83" s="87"/>
      <c r="F83" s="87"/>
      <c r="G83" s="87"/>
    </row>
    <row r="84" spans="1:7" ht="12" customHeight="1" thickBot="1">
      <c r="A84" s="18" t="s">
        <v>9</v>
      </c>
      <c r="B84" s="48" t="s">
        <v>279</v>
      </c>
      <c r="C84" s="83">
        <f>+C49+C67+C81</f>
        <v>254470008</v>
      </c>
      <c r="D84" s="83">
        <f>+D49+D67+D81</f>
        <v>379185651</v>
      </c>
      <c r="E84" s="83">
        <f>+E49+E67+E81</f>
        <v>379185651</v>
      </c>
      <c r="F84" s="83">
        <f>+F49+F67+F81</f>
        <v>0</v>
      </c>
      <c r="G84" s="83">
        <f>+G49+G67+G81</f>
        <v>0</v>
      </c>
    </row>
    <row r="85" spans="1:7" ht="12" customHeight="1" thickBot="1">
      <c r="A85" s="18" t="s">
        <v>12</v>
      </c>
      <c r="B85" s="48" t="s">
        <v>288</v>
      </c>
      <c r="C85" s="89">
        <f>SUM(C86:C88)</f>
        <v>122070258</v>
      </c>
      <c r="D85" s="89">
        <f>SUM(D86:D88)</f>
        <v>129336487</v>
      </c>
      <c r="E85" s="89">
        <f>SUM(E86:E88)</f>
        <v>129336487</v>
      </c>
      <c r="F85" s="89">
        <f>SUM(F86:F88)</f>
        <v>0</v>
      </c>
      <c r="G85" s="89">
        <f>SUM(G86:G88)</f>
        <v>0</v>
      </c>
    </row>
    <row r="86" spans="1:7" ht="12" customHeight="1">
      <c r="A86" s="13" t="s">
        <v>362</v>
      </c>
      <c r="B86" s="7" t="s">
        <v>291</v>
      </c>
      <c r="C86" s="77">
        <v>642000</v>
      </c>
      <c r="D86" s="86">
        <v>642000</v>
      </c>
      <c r="E86" s="86">
        <f>D86</f>
        <v>642000</v>
      </c>
      <c r="F86" s="77"/>
      <c r="G86" s="77"/>
    </row>
    <row r="87" spans="1:7" ht="12" customHeight="1">
      <c r="A87" s="12"/>
      <c r="B87" s="6" t="s">
        <v>493</v>
      </c>
      <c r="C87" s="77"/>
      <c r="D87" s="85">
        <v>3236120</v>
      </c>
      <c r="E87" s="85">
        <f>D87</f>
        <v>3236120</v>
      </c>
      <c r="F87" s="77"/>
      <c r="G87" s="77"/>
    </row>
    <row r="88" spans="1:7" ht="12" customHeight="1" thickBot="1">
      <c r="A88" s="11"/>
      <c r="B88" s="5" t="s">
        <v>494</v>
      </c>
      <c r="C88" s="363">
        <f>'[2]1.sz.mell.összevont mérl.'!C79</f>
        <v>121428258</v>
      </c>
      <c r="D88" s="86">
        <v>125458367</v>
      </c>
      <c r="E88" s="86">
        <f>D88</f>
        <v>125458367</v>
      </c>
      <c r="F88" s="363"/>
      <c r="G88" s="363"/>
    </row>
    <row r="89" spans="1:7" ht="15" customHeight="1" thickBot="1">
      <c r="A89" s="18" t="s">
        <v>14</v>
      </c>
      <c r="B89" s="48" t="s">
        <v>297</v>
      </c>
      <c r="C89" s="163">
        <f>C85</f>
        <v>122070258</v>
      </c>
      <c r="D89" s="163">
        <f>D85</f>
        <v>129336487</v>
      </c>
      <c r="E89" s="163">
        <f>E85</f>
        <v>129336487</v>
      </c>
      <c r="F89" s="163">
        <f>F85</f>
        <v>0</v>
      </c>
      <c r="G89" s="163">
        <f>G85</f>
        <v>0</v>
      </c>
    </row>
    <row r="90" spans="1:7" s="150" customFormat="1" ht="12.75" customHeight="1" thickBot="1">
      <c r="A90" s="81" t="s">
        <v>15</v>
      </c>
      <c r="B90" s="131" t="s">
        <v>298</v>
      </c>
      <c r="C90" s="163">
        <f>+C84+C89</f>
        <v>376540266</v>
      </c>
      <c r="D90" s="163">
        <f>+D84+D89</f>
        <v>508522138</v>
      </c>
      <c r="E90" s="163">
        <f>+E84+E89</f>
        <v>508522138</v>
      </c>
      <c r="F90" s="163">
        <f>+F84+F89</f>
        <v>0</v>
      </c>
      <c r="G90" s="163">
        <f>+G84+G89</f>
        <v>0</v>
      </c>
    </row>
    <row r="91" ht="7.5" customHeight="1"/>
  </sheetData>
  <sheetProtection/>
  <mergeCells count="6">
    <mergeCell ref="A3:B3"/>
    <mergeCell ref="A45:G45"/>
    <mergeCell ref="A46:B46"/>
    <mergeCell ref="C46:G46"/>
    <mergeCell ref="C1:G1"/>
    <mergeCell ref="A2:G2"/>
  </mergeCells>
  <printOptions horizontalCentered="1"/>
  <pageMargins left="0.3937007874015748" right="0.3937007874015748" top="0.3937007874015748" bottom="0.4724409448818898" header="0.3937007874015748" footer="0.1968503937007874"/>
  <pageSetup fitToHeight="0" fitToWidth="1" horizontalDpi="600" verticalDpi="600" orientation="portrait" paperSize="9" scale="85" r:id="rId1"/>
  <headerFooter alignWithMargins="0">
    <oddFooter>&amp;C&amp;P/&amp;N</oddFooter>
  </headerFooter>
  <rowBreaks count="2" manualBreakCount="2">
    <brk id="66" max="6" man="1"/>
    <brk id="90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I32"/>
  <sheetViews>
    <sheetView zoomScale="115" zoomScaleNormal="115" zoomScaleSheetLayoutView="100" workbookViewId="0" topLeftCell="A1">
      <selection activeCell="B1" sqref="B1:H1"/>
    </sheetView>
  </sheetViews>
  <sheetFormatPr defaultColWidth="9.00390625" defaultRowHeight="12.75"/>
  <cols>
    <col min="1" max="1" width="5.625" style="36" bestFit="1" customWidth="1"/>
    <col min="2" max="2" width="48.875" style="56" customWidth="1"/>
    <col min="3" max="3" width="15.50390625" style="56" bestFit="1" customWidth="1"/>
    <col min="4" max="4" width="18.625" style="36" bestFit="1" customWidth="1"/>
    <col min="5" max="5" width="14.625" style="36" customWidth="1"/>
    <col min="6" max="6" width="48.875" style="36" customWidth="1"/>
    <col min="7" max="7" width="15.50390625" style="36" bestFit="1" customWidth="1"/>
    <col min="8" max="8" width="18.625" style="36" bestFit="1" customWidth="1"/>
    <col min="9" max="9" width="15.00390625" style="36" customWidth="1"/>
    <col min="10" max="16384" width="9.375" style="36" customWidth="1"/>
  </cols>
  <sheetData>
    <row r="1" spans="2:8" ht="21.75" customHeight="1">
      <c r="B1" s="397" t="s">
        <v>520</v>
      </c>
      <c r="C1" s="397"/>
      <c r="D1" s="397"/>
      <c r="E1" s="397"/>
      <c r="F1" s="397"/>
      <c r="G1" s="397"/>
      <c r="H1" s="397"/>
    </row>
    <row r="2" spans="1:8" ht="55.5" customHeight="1">
      <c r="A2" s="398" t="s">
        <v>439</v>
      </c>
      <c r="B2" s="398"/>
      <c r="C2" s="398"/>
      <c r="D2" s="398"/>
      <c r="E2" s="398"/>
      <c r="F2" s="398"/>
      <c r="G2" s="398"/>
      <c r="H2" s="398"/>
    </row>
    <row r="3" spans="8:9" ht="14.25" thickBot="1">
      <c r="H3" s="290"/>
      <c r="I3" s="290" t="s">
        <v>398</v>
      </c>
    </row>
    <row r="4" spans="1:9" ht="18" customHeight="1" thickBot="1">
      <c r="A4" s="394" t="s">
        <v>51</v>
      </c>
      <c r="B4" s="399" t="s">
        <v>39</v>
      </c>
      <c r="C4" s="400"/>
      <c r="D4" s="400"/>
      <c r="E4" s="401"/>
      <c r="F4" s="399" t="s">
        <v>40</v>
      </c>
      <c r="G4" s="400"/>
      <c r="H4" s="400"/>
      <c r="I4" s="401"/>
    </row>
    <row r="5" spans="1:9" s="98" customFormat="1" ht="35.25" customHeight="1" thickBot="1">
      <c r="A5" s="395"/>
      <c r="B5" s="57" t="s">
        <v>44</v>
      </c>
      <c r="C5" s="244" t="s">
        <v>428</v>
      </c>
      <c r="D5" s="365" t="s">
        <v>429</v>
      </c>
      <c r="E5" s="336" t="s">
        <v>430</v>
      </c>
      <c r="F5" s="57" t="s">
        <v>44</v>
      </c>
      <c r="G5" s="244" t="s">
        <v>428</v>
      </c>
      <c r="H5" s="28" t="s">
        <v>429</v>
      </c>
      <c r="I5" s="28" t="s">
        <v>430</v>
      </c>
    </row>
    <row r="6" spans="1:9" s="102" customFormat="1" ht="12" customHeight="1" thickBot="1">
      <c r="A6" s="99">
        <v>1</v>
      </c>
      <c r="B6" s="100">
        <v>2</v>
      </c>
      <c r="C6" s="245"/>
      <c r="D6" s="366" t="s">
        <v>8</v>
      </c>
      <c r="E6" s="99" t="s">
        <v>8</v>
      </c>
      <c r="F6" s="100" t="s">
        <v>9</v>
      </c>
      <c r="G6" s="248"/>
      <c r="H6" s="101" t="s">
        <v>10</v>
      </c>
      <c r="I6" s="101" t="s">
        <v>10</v>
      </c>
    </row>
    <row r="7" spans="1:9" ht="12.75" customHeight="1">
      <c r="A7" s="103" t="s">
        <v>6</v>
      </c>
      <c r="B7" s="254" t="s">
        <v>303</v>
      </c>
      <c r="C7" s="234">
        <f>'1.sz.mell.össz.mérl.'!C8</f>
        <v>93255749</v>
      </c>
      <c r="D7" s="284">
        <f>'1.sz.mell.össz.mérl.'!D8</f>
        <v>103274837</v>
      </c>
      <c r="E7" s="314">
        <f>'1.sz.mell.össz.mérl.'!E8</f>
        <v>103274837</v>
      </c>
      <c r="F7" s="104" t="s">
        <v>45</v>
      </c>
      <c r="G7" s="258">
        <f>'1.sz.mell.össz.mérl.'!C95</f>
        <v>107229390</v>
      </c>
      <c r="H7" s="308">
        <f>'1.sz.mell.össz.mérl.'!D95</f>
        <v>112434119</v>
      </c>
      <c r="I7" s="310">
        <f>'1.sz.mell.össz.mérl.'!E95</f>
        <v>108402615</v>
      </c>
    </row>
    <row r="8" spans="1:9" ht="12.75" customHeight="1">
      <c r="A8" s="105" t="s">
        <v>7</v>
      </c>
      <c r="B8" s="106" t="s">
        <v>304</v>
      </c>
      <c r="C8" s="94">
        <f>'1.sz.mell.össz.mérl.'!C15</f>
        <v>16493700</v>
      </c>
      <c r="D8" s="285">
        <f>'1.sz.mell.össz.mérl.'!D15</f>
        <v>21184247</v>
      </c>
      <c r="E8" s="312">
        <f>'1.sz.mell.össz.mérl.'!E15</f>
        <v>21948895</v>
      </c>
      <c r="F8" s="106" t="s">
        <v>105</v>
      </c>
      <c r="G8" s="259">
        <f>'1.sz.mell.össz.mérl.'!C96</f>
        <v>23342860</v>
      </c>
      <c r="H8" s="309">
        <f>'1.sz.mell.össz.mérl.'!D96</f>
        <v>24797656</v>
      </c>
      <c r="I8" s="311">
        <f>'1.sz.mell.össz.mérl.'!E96</f>
        <v>24684299</v>
      </c>
    </row>
    <row r="9" spans="1:9" ht="12.75" customHeight="1">
      <c r="A9" s="105" t="s">
        <v>8</v>
      </c>
      <c r="B9" s="106" t="s">
        <v>328</v>
      </c>
      <c r="C9" s="94"/>
      <c r="D9" s="285"/>
      <c r="E9" s="312"/>
      <c r="F9" s="106" t="s">
        <v>127</v>
      </c>
      <c r="G9" s="259">
        <f>'1.sz.mell.össz.mérl.'!C97</f>
        <v>67710747</v>
      </c>
      <c r="H9" s="309">
        <f>'1.sz.mell.össz.mérl.'!D97</f>
        <v>84576663</v>
      </c>
      <c r="I9" s="311">
        <f>'1.sz.mell.össz.mérl.'!E97</f>
        <v>73123826</v>
      </c>
    </row>
    <row r="10" spans="1:9" ht="12.75" customHeight="1">
      <c r="A10" s="105" t="s">
        <v>9</v>
      </c>
      <c r="B10" s="106" t="s">
        <v>96</v>
      </c>
      <c r="C10" s="94">
        <f>'1.sz.mell.össz.mérl.'!C29</f>
        <v>132700000</v>
      </c>
      <c r="D10" s="285">
        <f>'1.sz.mell.össz.mérl.'!D29</f>
        <v>169000000</v>
      </c>
      <c r="E10" s="312">
        <f>'1.sz.mell.össz.mérl.'!E29</f>
        <v>161303370</v>
      </c>
      <c r="F10" s="106" t="s">
        <v>106</v>
      </c>
      <c r="G10" s="259">
        <f>'1.sz.mell.össz.mérl.'!C98</f>
        <v>3000000</v>
      </c>
      <c r="H10" s="309">
        <f>'1.sz.mell.össz.mérl.'!D98</f>
        <v>4428750</v>
      </c>
      <c r="I10" s="311">
        <f>'1.sz.mell.össz.mérl.'!E98</f>
        <v>4281875</v>
      </c>
    </row>
    <row r="11" spans="1:9" ht="12.75" customHeight="1">
      <c r="A11" s="105" t="s">
        <v>10</v>
      </c>
      <c r="B11" s="106" t="s">
        <v>305</v>
      </c>
      <c r="C11" s="94">
        <f>'1.sz.mell.össz.mérl.'!C53</f>
        <v>0</v>
      </c>
      <c r="D11" s="285">
        <f>'1.sz.mell.össz.mérl.'!D53</f>
        <v>322030</v>
      </c>
      <c r="E11" s="312">
        <f>'1.sz.mell.össz.mérl.'!E53</f>
        <v>322030</v>
      </c>
      <c r="F11" s="106" t="s">
        <v>107</v>
      </c>
      <c r="G11" s="259">
        <f>'1.sz.mell.össz.mérl.'!C99</f>
        <v>50159000</v>
      </c>
      <c r="H11" s="309">
        <f>'1.sz.mell.össz.mérl.'!D99</f>
        <v>59182897</v>
      </c>
      <c r="I11" s="311">
        <f>'1.sz.mell.össz.mérl.'!E99</f>
        <v>59168453</v>
      </c>
    </row>
    <row r="12" spans="1:9" ht="12.75" customHeight="1">
      <c r="A12" s="105" t="s">
        <v>11</v>
      </c>
      <c r="B12" s="106" t="s">
        <v>306</v>
      </c>
      <c r="C12" s="94"/>
      <c r="D12" s="285"/>
      <c r="E12" s="312"/>
      <c r="F12" s="106" t="s">
        <v>37</v>
      </c>
      <c r="G12" s="259">
        <f>'1.sz.mell.össz.mérl.'!C124</f>
        <v>908811</v>
      </c>
      <c r="H12" s="309">
        <f>'1.sz.mell.össz.mérl.'!D124</f>
        <v>39490356</v>
      </c>
      <c r="I12" s="311">
        <f>'1.sz.mell.össz.mérl.'!E124</f>
        <v>0</v>
      </c>
    </row>
    <row r="13" spans="1:9" ht="12.75" customHeight="1">
      <c r="A13" s="105" t="s">
        <v>12</v>
      </c>
      <c r="B13" s="106" t="s">
        <v>185</v>
      </c>
      <c r="C13" s="94">
        <f>'1.sz.mell.össz.mérl.'!C36</f>
        <v>12662559</v>
      </c>
      <c r="D13" s="285">
        <f>'1.sz.mell.össz.mérl.'!D36</f>
        <v>18214359</v>
      </c>
      <c r="E13" s="312">
        <f>'1.sz.mell.össz.mérl.'!E36</f>
        <v>17934523</v>
      </c>
      <c r="F13" s="32"/>
      <c r="G13" s="251"/>
      <c r="H13" s="285"/>
      <c r="I13" s="312"/>
    </row>
    <row r="14" spans="1:9" ht="12.75" customHeight="1">
      <c r="A14" s="105" t="s">
        <v>13</v>
      </c>
      <c r="B14" s="32"/>
      <c r="C14" s="251"/>
      <c r="D14" s="285"/>
      <c r="E14" s="312"/>
      <c r="F14" s="32"/>
      <c r="G14" s="251"/>
      <c r="H14" s="285"/>
      <c r="I14" s="312"/>
    </row>
    <row r="15" spans="1:9" ht="12.75" customHeight="1">
      <c r="A15" s="105" t="s">
        <v>14</v>
      </c>
      <c r="B15" s="255"/>
      <c r="C15" s="252"/>
      <c r="D15" s="285"/>
      <c r="E15" s="312"/>
      <c r="F15" s="32"/>
      <c r="G15" s="251"/>
      <c r="H15" s="285"/>
      <c r="I15" s="312"/>
    </row>
    <row r="16" spans="1:9" ht="12.75" customHeight="1">
      <c r="A16" s="105" t="s">
        <v>15</v>
      </c>
      <c r="B16" s="32"/>
      <c r="C16" s="251"/>
      <c r="D16" s="285"/>
      <c r="E16" s="312"/>
      <c r="F16" s="32"/>
      <c r="G16" s="251"/>
      <c r="H16" s="285"/>
      <c r="I16" s="312"/>
    </row>
    <row r="17" spans="1:9" ht="12.75" customHeight="1">
      <c r="A17" s="105" t="s">
        <v>16</v>
      </c>
      <c r="B17" s="32"/>
      <c r="C17" s="251"/>
      <c r="D17" s="285"/>
      <c r="E17" s="312"/>
      <c r="F17" s="32"/>
      <c r="G17" s="251"/>
      <c r="H17" s="285"/>
      <c r="I17" s="312"/>
    </row>
    <row r="18" spans="1:9" ht="12.75" customHeight="1" thickBot="1">
      <c r="A18" s="105" t="s">
        <v>17</v>
      </c>
      <c r="B18" s="256"/>
      <c r="C18" s="253"/>
      <c r="D18" s="286"/>
      <c r="E18" s="313"/>
      <c r="F18" s="32"/>
      <c r="G18" s="253"/>
      <c r="H18" s="286"/>
      <c r="I18" s="313"/>
    </row>
    <row r="19" spans="1:9" ht="15.75" customHeight="1" thickBot="1">
      <c r="A19" s="107" t="s">
        <v>18</v>
      </c>
      <c r="B19" s="49" t="s">
        <v>329</v>
      </c>
      <c r="C19" s="95">
        <f>+C7+C8+C10+C11+C13+C14+C15+C16+C17+C18</f>
        <v>255112008</v>
      </c>
      <c r="D19" s="368">
        <f>+D7+D8+D10+D11+D13+D14+D15+D16+D17+D18</f>
        <v>311995473</v>
      </c>
      <c r="E19" s="373">
        <f>+E7+E8+E10+E11+E13+E14+E15+E16+E17+E18</f>
        <v>304783655</v>
      </c>
      <c r="F19" s="49" t="s">
        <v>313</v>
      </c>
      <c r="G19" s="95">
        <f>SUM(G7:G18)</f>
        <v>252350808</v>
      </c>
      <c r="H19" s="97">
        <f>SUM(H7:H18)</f>
        <v>324910441</v>
      </c>
      <c r="I19" s="97">
        <f>SUM(I7:I18)</f>
        <v>269661068</v>
      </c>
    </row>
    <row r="20" spans="1:9" ht="12.75" customHeight="1">
      <c r="A20" s="108" t="s">
        <v>19</v>
      </c>
      <c r="B20" s="109" t="s">
        <v>308</v>
      </c>
      <c r="C20" s="192">
        <f>+C21+C22+C23+C24</f>
        <v>121428258</v>
      </c>
      <c r="D20" s="379">
        <f>+D21+D22+D23+D24</f>
        <v>154533091</v>
      </c>
      <c r="E20" s="382">
        <f>+E21+E22+E23+E24</f>
        <v>152205225</v>
      </c>
      <c r="F20" s="110" t="s">
        <v>113</v>
      </c>
      <c r="G20" s="260"/>
      <c r="H20" s="238"/>
      <c r="I20" s="238"/>
    </row>
    <row r="21" spans="1:9" ht="12.75" customHeight="1">
      <c r="A21" s="111" t="s">
        <v>20</v>
      </c>
      <c r="B21" s="110" t="s">
        <v>122</v>
      </c>
      <c r="C21" s="247"/>
      <c r="D21" s="288">
        <f>'1.sz.mell.össz.mérl.'!D74</f>
        <v>29074724</v>
      </c>
      <c r="E21" s="375">
        <f>'1.sz.mell.össz.mérl.'!E74</f>
        <v>29074724</v>
      </c>
      <c r="F21" s="110" t="s">
        <v>312</v>
      </c>
      <c r="G21" s="261"/>
      <c r="H21" s="40"/>
      <c r="I21" s="40"/>
    </row>
    <row r="22" spans="1:9" ht="12.75" customHeight="1">
      <c r="A22" s="111" t="s">
        <v>21</v>
      </c>
      <c r="B22" s="110" t="s">
        <v>123</v>
      </c>
      <c r="C22" s="247"/>
      <c r="D22" s="288"/>
      <c r="E22" s="375"/>
      <c r="F22" s="110" t="s">
        <v>89</v>
      </c>
      <c r="G22" s="261"/>
      <c r="H22" s="40"/>
      <c r="I22" s="40"/>
    </row>
    <row r="23" spans="1:9" ht="12.75" customHeight="1">
      <c r="A23" s="111" t="s">
        <v>22</v>
      </c>
      <c r="B23" s="32" t="s">
        <v>363</v>
      </c>
      <c r="C23" s="378">
        <f>'1.sz.mell.össz.mérl.'!C80</f>
        <v>121428258</v>
      </c>
      <c r="D23" s="380">
        <f>'1.sz.mell.össz.mérl.'!D80</f>
        <v>125458367</v>
      </c>
      <c r="E23" s="383">
        <f>'1.sz.mell.össz.mérl.'!E80</f>
        <v>119810499</v>
      </c>
      <c r="F23" s="110" t="s">
        <v>90</v>
      </c>
      <c r="G23" s="261"/>
      <c r="H23" s="40"/>
      <c r="I23" s="40"/>
    </row>
    <row r="24" spans="1:9" ht="12.75" customHeight="1">
      <c r="A24" s="111" t="s">
        <v>23</v>
      </c>
      <c r="B24" s="109" t="s">
        <v>498</v>
      </c>
      <c r="C24" s="247"/>
      <c r="D24" s="288"/>
      <c r="E24" s="375">
        <f>'1.sz.mell.össz.mérl.'!E77</f>
        <v>3320002</v>
      </c>
      <c r="F24" s="109" t="s">
        <v>299</v>
      </c>
      <c r="G24" s="261"/>
      <c r="H24" s="40">
        <f>'1.sz.mell.össz.mérl.'!D139</f>
        <v>3236120</v>
      </c>
      <c r="I24" s="40">
        <f>'1.sz.mell.össz.mérl.'!E139</f>
        <v>3236120</v>
      </c>
    </row>
    <row r="25" spans="1:9" ht="12.75" customHeight="1">
      <c r="A25" s="111" t="s">
        <v>24</v>
      </c>
      <c r="B25" s="110" t="s">
        <v>309</v>
      </c>
      <c r="C25" s="247"/>
      <c r="D25" s="370">
        <f>+D26+D27</f>
        <v>0</v>
      </c>
      <c r="E25" s="376">
        <f>+E26+E27</f>
        <v>0</v>
      </c>
      <c r="F25" s="110" t="s">
        <v>114</v>
      </c>
      <c r="G25" s="261"/>
      <c r="H25" s="40"/>
      <c r="I25" s="40"/>
    </row>
    <row r="26" spans="1:9" ht="12.75" customHeight="1">
      <c r="A26" s="108" t="s">
        <v>25</v>
      </c>
      <c r="B26" s="109" t="s">
        <v>307</v>
      </c>
      <c r="C26" s="246"/>
      <c r="D26" s="381"/>
      <c r="E26" s="384"/>
      <c r="F26" s="104" t="s">
        <v>115</v>
      </c>
      <c r="G26" s="250"/>
      <c r="H26" s="40"/>
      <c r="I26" s="40"/>
    </row>
    <row r="27" spans="1:9" ht="12.75" customHeight="1" thickBot="1">
      <c r="A27" s="111" t="s">
        <v>26</v>
      </c>
      <c r="B27" s="117" t="s">
        <v>137</v>
      </c>
      <c r="C27" s="117"/>
      <c r="D27" s="288"/>
      <c r="E27" s="375"/>
      <c r="F27" s="32" t="s">
        <v>363</v>
      </c>
      <c r="G27" s="253">
        <f>'1.sz.mell.össz.mérl.'!C140</f>
        <v>121428258</v>
      </c>
      <c r="H27" s="286">
        <f>'1.sz.mell.össz.mérl.'!D140</f>
        <v>125458367</v>
      </c>
      <c r="I27" s="313">
        <f>'1.sz.mell.össz.mérl.'!E140</f>
        <v>119810499</v>
      </c>
    </row>
    <row r="28" spans="1:9" ht="15.75" customHeight="1" thickBot="1">
      <c r="A28" s="107" t="s">
        <v>27</v>
      </c>
      <c r="B28" s="49" t="s">
        <v>310</v>
      </c>
      <c r="C28" s="95">
        <f>+C20+C25</f>
        <v>121428258</v>
      </c>
      <c r="D28" s="368">
        <f>+D20+D25</f>
        <v>154533091</v>
      </c>
      <c r="E28" s="373">
        <f>+E20+E25</f>
        <v>152205225</v>
      </c>
      <c r="F28" s="49" t="s">
        <v>314</v>
      </c>
      <c r="G28" s="262">
        <f>SUM(G20:G27)</f>
        <v>121428258</v>
      </c>
      <c r="H28" s="97">
        <f>SUM(H20:H27)</f>
        <v>128694487</v>
      </c>
      <c r="I28" s="97">
        <f>SUM(I20:I27)</f>
        <v>123046619</v>
      </c>
    </row>
    <row r="29" spans="1:9" ht="13.5" thickBot="1">
      <c r="A29" s="107" t="s">
        <v>28</v>
      </c>
      <c r="B29" s="112" t="s">
        <v>311</v>
      </c>
      <c r="C29" s="113">
        <f>+C19+C28</f>
        <v>376540266</v>
      </c>
      <c r="D29" s="263">
        <f>+D19+D28</f>
        <v>466528564</v>
      </c>
      <c r="E29" s="377">
        <f>+E19+E28</f>
        <v>456988880</v>
      </c>
      <c r="F29" s="112" t="s">
        <v>315</v>
      </c>
      <c r="G29" s="263">
        <f>+G19+G28</f>
        <v>373779066</v>
      </c>
      <c r="H29" s="113">
        <f>+H19+H28</f>
        <v>453604928</v>
      </c>
      <c r="I29" s="113">
        <f>+I19+I28</f>
        <v>392707687</v>
      </c>
    </row>
    <row r="30" spans="1:9" ht="13.5" thickBot="1">
      <c r="A30" s="107" t="s">
        <v>29</v>
      </c>
      <c r="B30" s="112" t="s">
        <v>91</v>
      </c>
      <c r="C30" s="113" t="str">
        <f>IF(C19-G19&lt;0,G19-C19,"-")</f>
        <v>-</v>
      </c>
      <c r="D30" s="263">
        <f>IF(D19-H19&lt;0,H19-D19,"-")</f>
        <v>12914968</v>
      </c>
      <c r="E30" s="377" t="str">
        <f>IF(E19-I19&lt;0,I19-E19,"-")</f>
        <v>-</v>
      </c>
      <c r="F30" s="112" t="s">
        <v>92</v>
      </c>
      <c r="G30" s="263">
        <f>IF(C19-G19&gt;0,C19-G19,"-")</f>
        <v>2761200</v>
      </c>
      <c r="H30" s="113" t="str">
        <f>IF(D19-H19&gt;0,D19-H19,"-")</f>
        <v>-</v>
      </c>
      <c r="I30" s="113">
        <f>IF(E19-I19&gt;0,E19-I19,"-")</f>
        <v>35122587</v>
      </c>
    </row>
    <row r="31" spans="1:9" ht="13.5" thickBot="1">
      <c r="A31" s="107" t="s">
        <v>30</v>
      </c>
      <c r="B31" s="112" t="s">
        <v>129</v>
      </c>
      <c r="C31" s="113" t="str">
        <f>IF(C19+C20-G29&lt;0,G29-(C19+C20),"-")</f>
        <v>-</v>
      </c>
      <c r="D31" s="263" t="str">
        <f>IF(D19+D20-H29&lt;0,H29-(D19+D20),"-")</f>
        <v>-</v>
      </c>
      <c r="E31" s="377" t="str">
        <f>IF(E19+E20-I29&lt;0,I29-(E19+E20),"-")</f>
        <v>-</v>
      </c>
      <c r="F31" s="112" t="s">
        <v>130</v>
      </c>
      <c r="G31" s="263">
        <f>IF(C19+C20-G29&gt;0,C19+C20-G29,"-")</f>
        <v>2761200</v>
      </c>
      <c r="H31" s="113">
        <f>IF(D19+D20-H29&gt;0,D19+D20-H29,"-")</f>
        <v>12923636</v>
      </c>
      <c r="I31" s="113">
        <f>IF(E19+E20-I29&gt;0,E19+E20-I29,"-")</f>
        <v>64281193</v>
      </c>
    </row>
    <row r="32" spans="2:7" ht="18.75">
      <c r="B32" s="396"/>
      <c r="C32" s="396"/>
      <c r="D32" s="396"/>
      <c r="E32" s="396"/>
      <c r="F32" s="396"/>
      <c r="G32" s="249"/>
    </row>
  </sheetData>
  <sheetProtection/>
  <mergeCells count="6">
    <mergeCell ref="A4:A5"/>
    <mergeCell ref="B32:F32"/>
    <mergeCell ref="B1:H1"/>
    <mergeCell ref="A2:H2"/>
    <mergeCell ref="B4:E4"/>
    <mergeCell ref="F4:I4"/>
  </mergeCells>
  <printOptions horizontalCentered="1"/>
  <pageMargins left="0.25" right="0.25" top="0.75" bottom="0.75" header="0.3" footer="0.3"/>
  <pageSetup fitToHeight="1" fitToWidth="1" horizontalDpi="600" verticalDpi="600" orientation="landscape" paperSize="9" scale="79" r:id="rId1"/>
  <headerFooter alignWithMargins="0">
    <oddHeader xml:space="preserve">&amp;R&amp;"Times New Roman CE,Félkövér dőlt"&amp;11 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4" tint="0.39998000860214233"/>
    <pageSetUpPr fitToPage="1"/>
  </sheetPr>
  <dimension ref="A1:I34"/>
  <sheetViews>
    <sheetView zoomScale="115" zoomScaleNormal="115" zoomScaleSheetLayoutView="115" workbookViewId="0" topLeftCell="A1">
      <selection activeCell="B1" sqref="B1:H1"/>
    </sheetView>
  </sheetViews>
  <sheetFormatPr defaultColWidth="9.00390625" defaultRowHeight="12.75"/>
  <cols>
    <col min="1" max="1" width="5.625" style="36" bestFit="1" customWidth="1"/>
    <col min="2" max="2" width="48.875" style="56" customWidth="1"/>
    <col min="3" max="3" width="11.875" style="56" customWidth="1"/>
    <col min="4" max="4" width="14.375" style="36" bestFit="1" customWidth="1"/>
    <col min="5" max="5" width="14.375" style="36" customWidth="1"/>
    <col min="6" max="6" width="43.125" style="36" customWidth="1"/>
    <col min="7" max="7" width="11.875" style="36" customWidth="1"/>
    <col min="8" max="8" width="17.125" style="36" bestFit="1" customWidth="1"/>
    <col min="9" max="9" width="15.625" style="36" customWidth="1"/>
    <col min="10" max="16384" width="9.375" style="36" customWidth="1"/>
  </cols>
  <sheetData>
    <row r="1" spans="2:8" ht="21.75" customHeight="1">
      <c r="B1" s="397" t="s">
        <v>521</v>
      </c>
      <c r="C1" s="397"/>
      <c r="D1" s="397"/>
      <c r="E1" s="397"/>
      <c r="F1" s="397"/>
      <c r="G1" s="397"/>
      <c r="H1" s="397"/>
    </row>
    <row r="2" spans="1:8" ht="52.5" customHeight="1">
      <c r="A2" s="398" t="s">
        <v>438</v>
      </c>
      <c r="B2" s="398"/>
      <c r="C2" s="398"/>
      <c r="D2" s="398"/>
      <c r="E2" s="398"/>
      <c r="F2" s="398"/>
      <c r="G2" s="398"/>
      <c r="H2" s="398"/>
    </row>
    <row r="3" spans="8:9" ht="14.25" thickBot="1">
      <c r="H3" s="290"/>
      <c r="I3" s="290" t="s">
        <v>399</v>
      </c>
    </row>
    <row r="4" spans="1:9" ht="13.5" thickBot="1">
      <c r="A4" s="402" t="s">
        <v>51</v>
      </c>
      <c r="B4" s="399" t="s">
        <v>39</v>
      </c>
      <c r="C4" s="400"/>
      <c r="D4" s="400"/>
      <c r="E4" s="401"/>
      <c r="F4" s="399" t="s">
        <v>40</v>
      </c>
      <c r="G4" s="400"/>
      <c r="H4" s="400"/>
      <c r="I4" s="401"/>
    </row>
    <row r="5" spans="1:9" s="98" customFormat="1" ht="36.75" thickBot="1">
      <c r="A5" s="403"/>
      <c r="B5" s="57" t="s">
        <v>44</v>
      </c>
      <c r="C5" s="244" t="s">
        <v>428</v>
      </c>
      <c r="D5" s="365" t="s">
        <v>429</v>
      </c>
      <c r="E5" s="336" t="s">
        <v>430</v>
      </c>
      <c r="F5" s="57" t="s">
        <v>44</v>
      </c>
      <c r="G5" s="244" t="s">
        <v>428</v>
      </c>
      <c r="H5" s="28" t="s">
        <v>429</v>
      </c>
      <c r="I5" s="28" t="s">
        <v>430</v>
      </c>
    </row>
    <row r="6" spans="1:9" s="98" customFormat="1" ht="13.5" thickBot="1">
      <c r="A6" s="99">
        <v>1</v>
      </c>
      <c r="B6" s="100">
        <v>2</v>
      </c>
      <c r="C6" s="245"/>
      <c r="D6" s="366">
        <v>3</v>
      </c>
      <c r="E6" s="99">
        <v>3</v>
      </c>
      <c r="F6" s="100">
        <v>4</v>
      </c>
      <c r="G6" s="248"/>
      <c r="H6" s="101">
        <v>5</v>
      </c>
      <c r="I6" s="101">
        <v>5</v>
      </c>
    </row>
    <row r="7" spans="1:9" ht="12.75" customHeight="1">
      <c r="A7" s="103" t="s">
        <v>6</v>
      </c>
      <c r="B7" s="254" t="s">
        <v>316</v>
      </c>
      <c r="C7" s="234">
        <f>'1.sz.mell.össz.mérl.'!C22</f>
        <v>0</v>
      </c>
      <c r="D7" s="284">
        <f>'1.sz.mell.össz.mérl.'!D22</f>
        <v>40501994</v>
      </c>
      <c r="E7" s="314">
        <f>'1.sz.mell.össz.mérl.'!E22</f>
        <v>38121994</v>
      </c>
      <c r="F7" s="254" t="s">
        <v>124</v>
      </c>
      <c r="G7" s="234">
        <f>'5.1. sz. mell Önk.összes'!C108+'5.3.. sz. mell-Óvoda'!C51+'5.2. sz. mell-Hivatal'!C51</f>
        <v>1219200</v>
      </c>
      <c r="H7" s="238">
        <f>'5.1. sz. mell Önk.összes'!D108+'5.3.. sz. mell-Óvoda'!D51+'5.2. sz. mell-Hivatal'!D51</f>
        <v>44251610</v>
      </c>
      <c r="I7" s="238">
        <f>'5.1. sz. mell Önk.összes'!E108+'5.3.. sz. mell-Óvoda'!E51+'5.2. sz. mell-Hivatal'!E51</f>
        <v>3003373</v>
      </c>
    </row>
    <row r="8" spans="1:9" ht="12.75">
      <c r="A8" s="105" t="s">
        <v>7</v>
      </c>
      <c r="B8" s="106" t="s">
        <v>317</v>
      </c>
      <c r="C8" s="94">
        <f>'1.sz.mell.össz.mérl.'!C28</f>
        <v>0</v>
      </c>
      <c r="D8" s="285">
        <f>'1.sz.mell.össz.mérl.'!D28</f>
        <v>40000000</v>
      </c>
      <c r="E8" s="312">
        <f>'1.sz.mell.össz.mérl.'!E28</f>
        <v>38121994</v>
      </c>
      <c r="F8" s="106" t="s">
        <v>321</v>
      </c>
      <c r="G8" s="94">
        <f>'5.1. sz. mell Önk.összes'!C109</f>
        <v>0</v>
      </c>
      <c r="H8" s="40">
        <f>'5.1. sz. mell Önk.összes'!D109</f>
        <v>0</v>
      </c>
      <c r="I8" s="40">
        <f>'5.1. sz. mell Önk.összes'!E109</f>
        <v>0</v>
      </c>
    </row>
    <row r="9" spans="1:9" ht="12.75" customHeight="1">
      <c r="A9" s="105" t="s">
        <v>8</v>
      </c>
      <c r="B9" s="106" t="s">
        <v>3</v>
      </c>
      <c r="C9" s="250">
        <f>'1.sz.mell.össz.mérl.'!C47</f>
        <v>0</v>
      </c>
      <c r="D9" s="309">
        <f>'1.sz.mell.össz.mérl.'!D47</f>
        <v>1491580</v>
      </c>
      <c r="E9" s="311">
        <f>'1.sz.mell.össz.mérl.'!E47</f>
        <v>1248704</v>
      </c>
      <c r="F9" s="106" t="s">
        <v>109</v>
      </c>
      <c r="G9" s="94">
        <f>'5.1. sz. mell Önk.összes'!C110</f>
        <v>900000</v>
      </c>
      <c r="H9" s="40">
        <f>'5.1. sz. mell Önk.összes'!D110</f>
        <v>10023600</v>
      </c>
      <c r="I9" s="40">
        <f>'5.1. sz. mell Önk.összes'!E110</f>
        <v>9977752</v>
      </c>
    </row>
    <row r="10" spans="1:9" ht="12.75" customHeight="1">
      <c r="A10" s="105" t="s">
        <v>9</v>
      </c>
      <c r="B10" s="106" t="s">
        <v>392</v>
      </c>
      <c r="C10" s="250">
        <f>'1.sz.mell.össz.mérl.'!C58</f>
        <v>0</v>
      </c>
      <c r="D10" s="367">
        <f>'1.sz.mell.össz.mérl.'!D58</f>
        <v>0</v>
      </c>
      <c r="E10" s="372">
        <f>'1.sz.mell.össz.mérl.'!E58</f>
        <v>0</v>
      </c>
      <c r="F10" s="106" t="s">
        <v>322</v>
      </c>
      <c r="G10" s="250"/>
      <c r="H10" s="96"/>
      <c r="I10" s="96"/>
    </row>
    <row r="11" spans="1:9" ht="12.75" customHeight="1">
      <c r="A11" s="105" t="s">
        <v>10</v>
      </c>
      <c r="B11" s="106" t="s">
        <v>318</v>
      </c>
      <c r="C11" s="250"/>
      <c r="D11" s="367"/>
      <c r="E11" s="372"/>
      <c r="F11" s="106" t="s">
        <v>126</v>
      </c>
      <c r="G11" s="250"/>
      <c r="H11" s="96"/>
      <c r="I11" s="96"/>
    </row>
    <row r="12" spans="1:9" ht="12.75" customHeight="1">
      <c r="A12" s="105" t="s">
        <v>11</v>
      </c>
      <c r="B12" s="106" t="s">
        <v>319</v>
      </c>
      <c r="C12" s="250">
        <f>'1.sz.mell.össz.mérl.'!C61</f>
        <v>0</v>
      </c>
      <c r="D12" s="367">
        <f>'1.sz.mell.össz.mérl.'!D61</f>
        <v>0</v>
      </c>
      <c r="E12" s="372">
        <f>'1.sz.mell.össz.mérl.'!E61</f>
        <v>0</v>
      </c>
      <c r="F12" s="32"/>
      <c r="G12" s="251"/>
      <c r="H12" s="96"/>
      <c r="I12" s="96"/>
    </row>
    <row r="13" spans="1:9" ht="12.75" customHeight="1">
      <c r="A13" s="105" t="s">
        <v>12</v>
      </c>
      <c r="B13" s="32"/>
      <c r="C13" s="251"/>
      <c r="D13" s="285"/>
      <c r="E13" s="312"/>
      <c r="F13" s="32"/>
      <c r="G13" s="251"/>
      <c r="H13" s="96"/>
      <c r="I13" s="96"/>
    </row>
    <row r="14" spans="1:9" ht="12.75" customHeight="1">
      <c r="A14" s="105" t="s">
        <v>13</v>
      </c>
      <c r="B14" s="32"/>
      <c r="C14" s="251"/>
      <c r="D14" s="285"/>
      <c r="E14" s="312"/>
      <c r="F14" s="32"/>
      <c r="G14" s="251"/>
      <c r="H14" s="96"/>
      <c r="I14" s="96"/>
    </row>
    <row r="15" spans="1:9" ht="12.75" customHeight="1">
      <c r="A15" s="105" t="s">
        <v>14</v>
      </c>
      <c r="B15" s="32"/>
      <c r="C15" s="251"/>
      <c r="D15" s="285"/>
      <c r="E15" s="312"/>
      <c r="F15" s="32"/>
      <c r="G15" s="251"/>
      <c r="H15" s="96"/>
      <c r="I15" s="96"/>
    </row>
    <row r="16" spans="1:9" ht="12.75">
      <c r="A16" s="105" t="s">
        <v>15</v>
      </c>
      <c r="B16" s="32"/>
      <c r="C16" s="251"/>
      <c r="D16" s="285"/>
      <c r="E16" s="312"/>
      <c r="F16" s="32"/>
      <c r="G16" s="251"/>
      <c r="H16" s="96"/>
      <c r="I16" s="96"/>
    </row>
    <row r="17" spans="1:9" ht="12.75" customHeight="1" thickBot="1">
      <c r="A17" s="140" t="s">
        <v>16</v>
      </c>
      <c r="B17" s="256"/>
      <c r="C17" s="235"/>
      <c r="D17" s="286"/>
      <c r="E17" s="313"/>
      <c r="F17" s="268" t="s">
        <v>37</v>
      </c>
      <c r="G17" s="269"/>
      <c r="H17" s="236"/>
      <c r="I17" s="236"/>
    </row>
    <row r="18" spans="1:9" ht="15.75" customHeight="1" thickBot="1">
      <c r="A18" s="107" t="s">
        <v>17</v>
      </c>
      <c r="B18" s="49" t="s">
        <v>330</v>
      </c>
      <c r="C18" s="273">
        <f>+C7+C9+C10+C12+C13+C14+C15+C16+C17</f>
        <v>0</v>
      </c>
      <c r="D18" s="368">
        <f>+D7+D9+D10+D12+D13+D14+D15+D16+D17</f>
        <v>41993574</v>
      </c>
      <c r="E18" s="373">
        <f>+E7+E9+E10+E12+E13+E14+E15+E16+E17</f>
        <v>39370698</v>
      </c>
      <c r="F18" s="49" t="s">
        <v>331</v>
      </c>
      <c r="G18" s="95">
        <f>+G7+G9+G11+G12+G13+G14+G15+G16+G17</f>
        <v>2119200</v>
      </c>
      <c r="H18" s="97">
        <f>+H7+H9+H11+H12+H13+H14+H15+H16+H17</f>
        <v>54275210</v>
      </c>
      <c r="I18" s="97">
        <f>+I7+I9+I11+I12+I13+I14+I15+I16+I17</f>
        <v>12981125</v>
      </c>
    </row>
    <row r="19" spans="1:9" ht="12.75" customHeight="1">
      <c r="A19" s="103" t="s">
        <v>18</v>
      </c>
      <c r="B19" s="115" t="s">
        <v>142</v>
      </c>
      <c r="C19" s="264"/>
      <c r="D19" s="369">
        <f>+D20+D21+D22+D23+D24</f>
        <v>0</v>
      </c>
      <c r="E19" s="374">
        <f>+E20+E21+E22+E23+E24</f>
        <v>0</v>
      </c>
      <c r="F19" s="270" t="s">
        <v>113</v>
      </c>
      <c r="G19" s="260"/>
      <c r="H19" s="238"/>
      <c r="I19" s="238"/>
    </row>
    <row r="20" spans="1:9" ht="12.75" customHeight="1">
      <c r="A20" s="105" t="s">
        <v>19</v>
      </c>
      <c r="B20" s="116" t="s">
        <v>131</v>
      </c>
      <c r="C20" s="265"/>
      <c r="D20" s="288"/>
      <c r="E20" s="375"/>
      <c r="F20" s="110" t="s">
        <v>116</v>
      </c>
      <c r="G20" s="261"/>
      <c r="H20" s="40"/>
      <c r="I20" s="40"/>
    </row>
    <row r="21" spans="1:9" ht="12.75" customHeight="1">
      <c r="A21" s="103" t="s">
        <v>20</v>
      </c>
      <c r="B21" s="116" t="s">
        <v>132</v>
      </c>
      <c r="C21" s="265"/>
      <c r="D21" s="288"/>
      <c r="E21" s="375"/>
      <c r="F21" s="110" t="s">
        <v>89</v>
      </c>
      <c r="G21" s="261"/>
      <c r="H21" s="40"/>
      <c r="I21" s="40"/>
    </row>
    <row r="22" spans="1:9" ht="12.75" customHeight="1">
      <c r="A22" s="105" t="s">
        <v>21</v>
      </c>
      <c r="B22" s="116" t="s">
        <v>133</v>
      </c>
      <c r="C22" s="265"/>
      <c r="D22" s="288"/>
      <c r="E22" s="375"/>
      <c r="F22" s="110" t="s">
        <v>90</v>
      </c>
      <c r="G22" s="261"/>
      <c r="H22" s="40"/>
      <c r="I22" s="40"/>
    </row>
    <row r="23" spans="1:9" ht="12.75" customHeight="1">
      <c r="A23" s="103" t="s">
        <v>22</v>
      </c>
      <c r="B23" s="116" t="s">
        <v>134</v>
      </c>
      <c r="C23" s="265"/>
      <c r="D23" s="288"/>
      <c r="E23" s="375"/>
      <c r="F23" s="110" t="s">
        <v>128</v>
      </c>
      <c r="G23" s="261"/>
      <c r="H23" s="40"/>
      <c r="I23" s="40"/>
    </row>
    <row r="24" spans="1:9" ht="12.75" customHeight="1">
      <c r="A24" s="105" t="s">
        <v>23</v>
      </c>
      <c r="B24" s="117" t="s">
        <v>135</v>
      </c>
      <c r="C24" s="117"/>
      <c r="D24" s="288"/>
      <c r="E24" s="375"/>
      <c r="F24" s="110" t="s">
        <v>400</v>
      </c>
      <c r="G24" s="261"/>
      <c r="H24" s="40"/>
      <c r="I24" s="40"/>
    </row>
    <row r="25" spans="1:9" ht="12.75" customHeight="1">
      <c r="A25" s="103" t="s">
        <v>24</v>
      </c>
      <c r="B25" s="118" t="s">
        <v>136</v>
      </c>
      <c r="C25" s="118"/>
      <c r="D25" s="370"/>
      <c r="E25" s="376"/>
      <c r="F25" s="110" t="s">
        <v>115</v>
      </c>
      <c r="G25" s="261"/>
      <c r="H25" s="40"/>
      <c r="I25" s="40"/>
    </row>
    <row r="26" spans="1:9" ht="12.75" customHeight="1">
      <c r="A26" s="105" t="s">
        <v>25</v>
      </c>
      <c r="B26" s="117" t="s">
        <v>137</v>
      </c>
      <c r="C26" s="117">
        <f>'5.1. sz. mell Önk.összes'!C65</f>
        <v>0</v>
      </c>
      <c r="D26" s="288">
        <f>'5.1. sz. mell Önk.összes'!D65</f>
        <v>0</v>
      </c>
      <c r="E26" s="375">
        <f>'5.1. sz. mell Önk.összes'!E65</f>
        <v>0</v>
      </c>
      <c r="F26" s="110" t="s">
        <v>323</v>
      </c>
      <c r="G26" s="261">
        <f>'1.sz.mell.össz.mérl.'!C142</f>
        <v>642000</v>
      </c>
      <c r="H26" s="40">
        <f>'1.sz.mell.össz.mérl.'!D142</f>
        <v>642000</v>
      </c>
      <c r="I26" s="40">
        <f>'1.sz.mell.össz.mérl.'!E142</f>
        <v>576347</v>
      </c>
    </row>
    <row r="27" spans="1:9" ht="12.75" customHeight="1">
      <c r="A27" s="103" t="s">
        <v>26</v>
      </c>
      <c r="B27" s="117" t="s">
        <v>138</v>
      </c>
      <c r="C27" s="117"/>
      <c r="D27" s="288"/>
      <c r="E27" s="375"/>
      <c r="F27" s="255"/>
      <c r="G27" s="252"/>
      <c r="H27" s="40"/>
      <c r="I27" s="40"/>
    </row>
    <row r="28" spans="1:9" ht="12.75" customHeight="1">
      <c r="A28" s="105" t="s">
        <v>27</v>
      </c>
      <c r="B28" s="116" t="s">
        <v>139</v>
      </c>
      <c r="C28" s="265"/>
      <c r="D28" s="288"/>
      <c r="E28" s="375"/>
      <c r="F28" s="32"/>
      <c r="G28" s="251"/>
      <c r="H28" s="40"/>
      <c r="I28" s="40"/>
    </row>
    <row r="29" spans="1:9" ht="12.75" customHeight="1">
      <c r="A29" s="103" t="s">
        <v>28</v>
      </c>
      <c r="B29" s="119" t="s">
        <v>140</v>
      </c>
      <c r="C29" s="266"/>
      <c r="D29" s="288"/>
      <c r="E29" s="375"/>
      <c r="F29" s="32"/>
      <c r="G29" s="251"/>
      <c r="H29" s="40"/>
      <c r="I29" s="40"/>
    </row>
    <row r="30" spans="1:9" ht="12.75" customHeight="1" thickBot="1">
      <c r="A30" s="105" t="s">
        <v>29</v>
      </c>
      <c r="B30" s="120" t="s">
        <v>141</v>
      </c>
      <c r="C30" s="267"/>
      <c r="D30" s="288"/>
      <c r="E30" s="375"/>
      <c r="F30" s="256"/>
      <c r="G30" s="253"/>
      <c r="H30" s="41"/>
      <c r="I30" s="41"/>
    </row>
    <row r="31" spans="1:9" ht="21.75" thickBot="1">
      <c r="A31" s="107" t="s">
        <v>30</v>
      </c>
      <c r="B31" s="49" t="s">
        <v>320</v>
      </c>
      <c r="C31" s="257">
        <f>+C19+C25</f>
        <v>0</v>
      </c>
      <c r="D31" s="368">
        <f>+D19+D25</f>
        <v>0</v>
      </c>
      <c r="E31" s="373">
        <f>+E19+E25</f>
        <v>0</v>
      </c>
      <c r="F31" s="49" t="s">
        <v>401</v>
      </c>
      <c r="G31" s="257">
        <f>SUM(G19:G30)</f>
        <v>642000</v>
      </c>
      <c r="H31" s="97">
        <f>SUM(H19:H30)</f>
        <v>642000</v>
      </c>
      <c r="I31" s="97">
        <f>SUM(I19:I30)</f>
        <v>576347</v>
      </c>
    </row>
    <row r="32" spans="1:9" ht="13.5" thickBot="1">
      <c r="A32" s="107" t="s">
        <v>31</v>
      </c>
      <c r="B32" s="112" t="s">
        <v>324</v>
      </c>
      <c r="C32" s="272">
        <f>+C18+C31</f>
        <v>0</v>
      </c>
      <c r="D32" s="371">
        <f>+D18+D31</f>
        <v>41993574</v>
      </c>
      <c r="E32" s="377">
        <f>+E18+E31</f>
        <v>39370698</v>
      </c>
      <c r="F32" s="112" t="s">
        <v>325</v>
      </c>
      <c r="G32" s="272">
        <f>+G18+G31</f>
        <v>2761200</v>
      </c>
      <c r="H32" s="271">
        <f>+H18+H31</f>
        <v>54917210</v>
      </c>
      <c r="I32" s="271">
        <f>+I18+I31</f>
        <v>13557472</v>
      </c>
    </row>
    <row r="33" spans="1:9" ht="13.5" thickBot="1">
      <c r="A33" s="107" t="s">
        <v>32</v>
      </c>
      <c r="B33" s="112" t="s">
        <v>91</v>
      </c>
      <c r="C33" s="272">
        <f>IF(C18-G18&lt;0,G18-C18,"-")</f>
        <v>2119200</v>
      </c>
      <c r="D33" s="371">
        <f>IF(D18-H18&lt;0,H18-D18,"-")</f>
        <v>12281636</v>
      </c>
      <c r="E33" s="377" t="str">
        <f>IF(E18-I18&lt;0,I18-E18,"-")</f>
        <v>-</v>
      </c>
      <c r="F33" s="112" t="s">
        <v>92</v>
      </c>
      <c r="G33" s="272" t="str">
        <f>IF(C18-G18&gt;0,C18-G18,"-")</f>
        <v>-</v>
      </c>
      <c r="H33" s="271" t="str">
        <f>IF(D18-H18&gt;0,D18-H18,"-")</f>
        <v>-</v>
      </c>
      <c r="I33" s="271">
        <f>IF(E18-I18&gt;0,E18-I18,"-")</f>
        <v>26389573</v>
      </c>
    </row>
    <row r="34" spans="1:9" ht="13.5" thickBot="1">
      <c r="A34" s="107" t="s">
        <v>33</v>
      </c>
      <c r="B34" s="112" t="s">
        <v>129</v>
      </c>
      <c r="C34" s="272">
        <f>IF(C18+C19-G32&lt;0,G32-(C18+C19),"-")</f>
        <v>2761200</v>
      </c>
      <c r="D34" s="371">
        <f>IF(D18+D19-H32&lt;0,H32-(D18+D19+D25),"-")</f>
        <v>12923636</v>
      </c>
      <c r="E34" s="377" t="str">
        <f>IF(E18+E19-I32&lt;0,I32-(E18+E19+E25),"-")</f>
        <v>-</v>
      </c>
      <c r="F34" s="112" t="s">
        <v>130</v>
      </c>
      <c r="G34" s="272" t="str">
        <f>IF(C18+C19-G32&gt;0,C18+C19-G32,"-")</f>
        <v>-</v>
      </c>
      <c r="H34" s="271" t="str">
        <f>IF(D18+D19-H32&gt;0,D18+D19-H32,"-")</f>
        <v>-</v>
      </c>
      <c r="I34" s="271">
        <f>IF(E18+E19-I32&gt;0,E18+E19-I32,"-")</f>
        <v>25813226</v>
      </c>
    </row>
  </sheetData>
  <sheetProtection/>
  <mergeCells count="5">
    <mergeCell ref="A4:A5"/>
    <mergeCell ref="B1:H1"/>
    <mergeCell ref="A2:H2"/>
    <mergeCell ref="F4:I4"/>
    <mergeCell ref="B4:E4"/>
  </mergeCells>
  <printOptions horizontalCentered="1"/>
  <pageMargins left="0.5905511811023623" right="0.5905511811023623" top="0.3937007874015748" bottom="0.3937007874015748" header="0.4724409448818898" footer="0.7874015748031497"/>
  <pageSetup fitToHeight="1" fitToWidth="1" horizontalDpi="600" verticalDpi="600" orientation="landscape" paperSize="9" scale="81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24997000396251678"/>
    <pageSetUpPr fitToPage="1"/>
  </sheetPr>
  <dimension ref="A1:G30"/>
  <sheetViews>
    <sheetView workbookViewId="0" topLeftCell="A1">
      <selection activeCell="B1" sqref="B1:G1"/>
    </sheetView>
  </sheetViews>
  <sheetFormatPr defaultColWidth="9.00390625" defaultRowHeight="12.75"/>
  <cols>
    <col min="1" max="1" width="47.50390625" style="30" customWidth="1"/>
    <col min="2" max="2" width="17.125" style="29" customWidth="1"/>
    <col min="3" max="3" width="16.375" style="29" customWidth="1"/>
    <col min="4" max="4" width="15.00390625" style="29" customWidth="1"/>
    <col min="5" max="5" width="17.125" style="29" customWidth="1"/>
    <col min="6" max="6" width="17.625" style="29" bestFit="1" customWidth="1"/>
    <col min="7" max="7" width="19.375" style="36" customWidth="1"/>
    <col min="8" max="9" width="12.875" style="29" customWidth="1"/>
    <col min="10" max="10" width="13.875" style="29" customWidth="1"/>
    <col min="11" max="16384" width="9.375" style="29" customWidth="1"/>
  </cols>
  <sheetData>
    <row r="1" spans="2:7" ht="12.75">
      <c r="B1" s="405" t="s">
        <v>522</v>
      </c>
      <c r="C1" s="405"/>
      <c r="D1" s="405"/>
      <c r="E1" s="405"/>
      <c r="F1" s="405"/>
      <c r="G1" s="405"/>
    </row>
    <row r="2" spans="1:7" ht="37.5" customHeight="1">
      <c r="A2" s="404" t="s">
        <v>436</v>
      </c>
      <c r="B2" s="404"/>
      <c r="C2" s="404"/>
      <c r="D2" s="404"/>
      <c r="E2" s="404"/>
      <c r="F2" s="404"/>
      <c r="G2" s="404"/>
    </row>
    <row r="3" spans="1:7" ht="14.25" thickBot="1">
      <c r="A3" s="56"/>
      <c r="B3" s="36"/>
      <c r="C3" s="36"/>
      <c r="D3" s="36"/>
      <c r="E3" s="36"/>
      <c r="F3" s="36"/>
      <c r="G3" s="291" t="s">
        <v>398</v>
      </c>
    </row>
    <row r="4" spans="1:7" s="31" customFormat="1" ht="44.25" customHeight="1" thickBot="1">
      <c r="A4" s="197" t="s">
        <v>47</v>
      </c>
      <c r="B4" s="198" t="s">
        <v>48</v>
      </c>
      <c r="C4" s="198" t="s">
        <v>49</v>
      </c>
      <c r="D4" s="198" t="s">
        <v>435</v>
      </c>
      <c r="E4" s="198" t="s">
        <v>428</v>
      </c>
      <c r="F4" s="198" t="s">
        <v>429</v>
      </c>
      <c r="G4" s="199" t="s">
        <v>437</v>
      </c>
    </row>
    <row r="5" spans="1:7" s="36" customFormat="1" ht="12" customHeight="1" thickBot="1">
      <c r="A5" s="33">
        <v>1</v>
      </c>
      <c r="B5" s="34">
        <v>2</v>
      </c>
      <c r="C5" s="34">
        <v>3</v>
      </c>
      <c r="D5" s="34">
        <v>4</v>
      </c>
      <c r="E5" s="34"/>
      <c r="F5" s="34">
        <v>5</v>
      </c>
      <c r="G5" s="35" t="s">
        <v>364</v>
      </c>
    </row>
    <row r="6" spans="1:7" ht="18" customHeight="1" thickBot="1">
      <c r="A6" s="216" t="s">
        <v>371</v>
      </c>
      <c r="B6" s="206"/>
      <c r="C6" s="207"/>
      <c r="D6" s="206"/>
      <c r="E6" s="206"/>
      <c r="F6" s="206"/>
      <c r="G6" s="208">
        <f>B6-F6</f>
        <v>0</v>
      </c>
    </row>
    <row r="7" spans="1:7" ht="18" customHeight="1">
      <c r="A7" s="200" t="s">
        <v>395</v>
      </c>
      <c r="B7" s="201">
        <v>8420000</v>
      </c>
      <c r="C7" s="202" t="s">
        <v>396</v>
      </c>
      <c r="D7" s="201">
        <v>2526030</v>
      </c>
      <c r="E7" s="201"/>
      <c r="F7" s="201">
        <v>5893970</v>
      </c>
      <c r="G7" s="203"/>
    </row>
    <row r="8" spans="1:7" ht="18" customHeight="1">
      <c r="A8" s="200" t="s">
        <v>502</v>
      </c>
      <c r="B8" s="201">
        <v>50000</v>
      </c>
      <c r="C8" s="202" t="s">
        <v>500</v>
      </c>
      <c r="D8" s="201"/>
      <c r="E8" s="201"/>
      <c r="F8" s="201">
        <v>50000</v>
      </c>
      <c r="G8" s="203">
        <v>78223</v>
      </c>
    </row>
    <row r="9" spans="1:7" ht="18" customHeight="1">
      <c r="A9" s="200" t="s">
        <v>503</v>
      </c>
      <c r="B9" s="201">
        <v>380000</v>
      </c>
      <c r="C9" s="202" t="s">
        <v>500</v>
      </c>
      <c r="D9" s="201"/>
      <c r="E9" s="201"/>
      <c r="F9" s="201">
        <v>380000</v>
      </c>
      <c r="G9" s="203">
        <v>389130</v>
      </c>
    </row>
    <row r="10" spans="1:7" ht="18" customHeight="1">
      <c r="A10" s="200" t="s">
        <v>504</v>
      </c>
      <c r="B10" s="201">
        <v>40000</v>
      </c>
      <c r="C10" s="202" t="s">
        <v>500</v>
      </c>
      <c r="D10" s="201"/>
      <c r="E10" s="201"/>
      <c r="F10" s="201">
        <v>40000</v>
      </c>
      <c r="G10" s="203">
        <v>37990</v>
      </c>
    </row>
    <row r="11" spans="1:7" ht="18" customHeight="1">
      <c r="A11" s="200" t="s">
        <v>505</v>
      </c>
      <c r="B11" s="386">
        <v>14000</v>
      </c>
      <c r="C11" s="202" t="s">
        <v>500</v>
      </c>
      <c r="D11" s="201"/>
      <c r="E11" s="201"/>
      <c r="F11" s="201">
        <v>14000</v>
      </c>
      <c r="G11" s="203">
        <v>16000</v>
      </c>
    </row>
    <row r="12" spans="1:7" ht="18" customHeight="1">
      <c r="A12" s="200" t="s">
        <v>506</v>
      </c>
      <c r="B12" s="386">
        <v>20000</v>
      </c>
      <c r="C12" s="202" t="s">
        <v>500</v>
      </c>
      <c r="D12" s="201"/>
      <c r="E12" s="201"/>
      <c r="F12" s="201">
        <v>20000</v>
      </c>
      <c r="G12" s="203">
        <v>15000</v>
      </c>
    </row>
    <row r="13" spans="1:7" ht="18" customHeight="1">
      <c r="A13" s="200" t="s">
        <v>507</v>
      </c>
      <c r="B13" s="386">
        <v>500000</v>
      </c>
      <c r="C13" s="202" t="s">
        <v>500</v>
      </c>
      <c r="D13" s="201"/>
      <c r="E13" s="201"/>
      <c r="F13" s="201">
        <v>500000</v>
      </c>
      <c r="G13" s="203"/>
    </row>
    <row r="14" spans="1:7" ht="18" customHeight="1">
      <c r="A14" s="200" t="s">
        <v>508</v>
      </c>
      <c r="B14" s="386">
        <v>773430</v>
      </c>
      <c r="C14" s="202" t="s">
        <v>500</v>
      </c>
      <c r="D14" s="201"/>
      <c r="E14" s="201"/>
      <c r="F14" s="201">
        <v>773430</v>
      </c>
      <c r="G14" s="203">
        <v>773430</v>
      </c>
    </row>
    <row r="15" spans="1:7" ht="15.75">
      <c r="A15" s="200" t="s">
        <v>509</v>
      </c>
      <c r="B15" s="386">
        <v>1206500</v>
      </c>
      <c r="C15" s="202" t="s">
        <v>500</v>
      </c>
      <c r="D15" s="201"/>
      <c r="E15" s="201"/>
      <c r="F15" s="201">
        <v>1206500</v>
      </c>
      <c r="G15" s="203">
        <v>603205</v>
      </c>
    </row>
    <row r="16" spans="1:7" ht="15.75">
      <c r="A16" s="200" t="s">
        <v>510</v>
      </c>
      <c r="B16" s="201">
        <v>34714000</v>
      </c>
      <c r="C16" s="202" t="s">
        <v>511</v>
      </c>
      <c r="D16" s="201">
        <v>1016000</v>
      </c>
      <c r="E16" s="201"/>
      <c r="F16" s="201">
        <v>33698000</v>
      </c>
      <c r="G16" s="203"/>
    </row>
    <row r="17" spans="1:7" ht="15.75">
      <c r="A17" s="200" t="s">
        <v>512</v>
      </c>
      <c r="B17" s="201">
        <v>3305898</v>
      </c>
      <c r="C17" s="202" t="s">
        <v>396</v>
      </c>
      <c r="D17" s="201">
        <v>3165898</v>
      </c>
      <c r="E17" s="201"/>
      <c r="F17" s="201">
        <v>140000</v>
      </c>
      <c r="G17" s="203">
        <v>139979</v>
      </c>
    </row>
    <row r="18" spans="1:7" ht="15.75">
      <c r="A18" s="200" t="s">
        <v>516</v>
      </c>
      <c r="B18" s="201"/>
      <c r="C18" s="202" t="s">
        <v>500</v>
      </c>
      <c r="D18" s="201"/>
      <c r="E18" s="201"/>
      <c r="F18" s="201"/>
      <c r="G18" s="203">
        <v>51985</v>
      </c>
    </row>
    <row r="19" spans="1:7" ht="16.5" thickBot="1">
      <c r="A19" s="200" t="s">
        <v>515</v>
      </c>
      <c r="B19" s="201"/>
      <c r="C19" s="202" t="s">
        <v>500</v>
      </c>
      <c r="D19" s="201"/>
      <c r="E19" s="201"/>
      <c r="F19" s="201">
        <f>SUM(E19:E19)</f>
        <v>0</v>
      </c>
      <c r="G19" s="203">
        <v>17805</v>
      </c>
    </row>
    <row r="20" spans="1:7" ht="20.25" thickBot="1">
      <c r="A20" s="212" t="s">
        <v>405</v>
      </c>
      <c r="B20" s="213">
        <f>SUM(B7:B19)</f>
        <v>49423828</v>
      </c>
      <c r="C20" s="217">
        <f>SUM(C15:C19)</f>
        <v>0</v>
      </c>
      <c r="D20" s="213">
        <f>SUM(D7:D19)</f>
        <v>6707928</v>
      </c>
      <c r="E20" s="213">
        <f>SUM(E7:E19)</f>
        <v>0</v>
      </c>
      <c r="F20" s="213">
        <f>SUM(F7:F19)</f>
        <v>42715900</v>
      </c>
      <c r="G20" s="214">
        <f>SUM(G7:G19)</f>
        <v>2122747</v>
      </c>
    </row>
    <row r="21" spans="1:7" ht="16.5" thickBot="1">
      <c r="A21" s="216" t="s">
        <v>380</v>
      </c>
      <c r="B21" s="209"/>
      <c r="C21" s="210"/>
      <c r="D21" s="209"/>
      <c r="E21" s="209"/>
      <c r="F21" s="209"/>
      <c r="G21" s="211">
        <f>B21-F21</f>
        <v>0</v>
      </c>
    </row>
    <row r="22" spans="1:7" ht="15.75">
      <c r="A22" s="200" t="s">
        <v>513</v>
      </c>
      <c r="B22" s="201">
        <v>635000</v>
      </c>
      <c r="C22" s="202" t="s">
        <v>500</v>
      </c>
      <c r="D22" s="201"/>
      <c r="E22" s="201">
        <v>635000</v>
      </c>
      <c r="F22" s="201">
        <v>748310</v>
      </c>
      <c r="G22" s="203">
        <v>529100</v>
      </c>
    </row>
    <row r="23" spans="1:7" ht="15.75">
      <c r="A23" s="200"/>
      <c r="B23" s="201"/>
      <c r="C23" s="202"/>
      <c r="D23" s="201"/>
      <c r="E23" s="201"/>
      <c r="F23" s="201"/>
      <c r="G23" s="203"/>
    </row>
    <row r="24" spans="1:7" ht="16.5" thickBot="1">
      <c r="A24" s="200"/>
      <c r="B24" s="201"/>
      <c r="C24" s="202"/>
      <c r="D24" s="201"/>
      <c r="E24" s="201"/>
      <c r="F24" s="201"/>
      <c r="G24" s="203"/>
    </row>
    <row r="25" spans="1:7" ht="20.25" thickBot="1">
      <c r="A25" s="212" t="s">
        <v>373</v>
      </c>
      <c r="B25" s="213">
        <f aca="true" t="shared" si="0" ref="B25:G25">SUM(B22:B24)</f>
        <v>635000</v>
      </c>
      <c r="C25" s="217">
        <f t="shared" si="0"/>
        <v>0</v>
      </c>
      <c r="D25" s="213">
        <f t="shared" si="0"/>
        <v>0</v>
      </c>
      <c r="E25" s="213">
        <f t="shared" si="0"/>
        <v>635000</v>
      </c>
      <c r="F25" s="213">
        <f t="shared" si="0"/>
        <v>748310</v>
      </c>
      <c r="G25" s="214">
        <f t="shared" si="0"/>
        <v>529100</v>
      </c>
    </row>
    <row r="26" spans="1:7" ht="16.5" thickBot="1">
      <c r="A26" s="216" t="s">
        <v>361</v>
      </c>
      <c r="B26" s="215"/>
      <c r="C26" s="210"/>
      <c r="D26" s="209"/>
      <c r="E26" s="209"/>
      <c r="F26" s="209"/>
      <c r="G26" s="211">
        <f>B26-F26</f>
        <v>0</v>
      </c>
    </row>
    <row r="27" spans="1:7" ht="15.75">
      <c r="A27" s="200" t="s">
        <v>513</v>
      </c>
      <c r="B27" s="201">
        <v>584200</v>
      </c>
      <c r="C27" s="202" t="s">
        <v>500</v>
      </c>
      <c r="D27" s="201"/>
      <c r="E27" s="201">
        <v>584200</v>
      </c>
      <c r="F27" s="201">
        <f>SUM(E27:E27)</f>
        <v>584200</v>
      </c>
      <c r="G27" s="203">
        <v>190488</v>
      </c>
    </row>
    <row r="28" spans="1:7" ht="16.5" thickBot="1">
      <c r="A28" s="200" t="s">
        <v>514</v>
      </c>
      <c r="B28" s="201">
        <v>203200</v>
      </c>
      <c r="C28" s="202" t="s">
        <v>500</v>
      </c>
      <c r="D28" s="201"/>
      <c r="E28" s="201"/>
      <c r="F28" s="201">
        <v>203200</v>
      </c>
      <c r="G28" s="203">
        <v>161038</v>
      </c>
    </row>
    <row r="29" spans="1:7" ht="39.75" thickBot="1">
      <c r="A29" s="212" t="s">
        <v>372</v>
      </c>
      <c r="B29" s="213">
        <f>SUM(B27:B28)</f>
        <v>787400</v>
      </c>
      <c r="C29" s="217">
        <f>SUM(C28:C28)</f>
        <v>0</v>
      </c>
      <c r="D29" s="213">
        <f>SUM(D27:D28)</f>
        <v>0</v>
      </c>
      <c r="E29" s="213">
        <f>SUM(E27:E28)</f>
        <v>584200</v>
      </c>
      <c r="F29" s="213">
        <f>SUM(F27:F28)</f>
        <v>787400</v>
      </c>
      <c r="G29" s="214">
        <f>SUM(G27:G28)</f>
        <v>351526</v>
      </c>
    </row>
    <row r="30" spans="1:7" ht="20.25" thickBot="1">
      <c r="A30" s="212" t="s">
        <v>374</v>
      </c>
      <c r="B30" s="213">
        <f aca="true" t="shared" si="1" ref="B30:G30">SUM(B29,B25,B20)</f>
        <v>50846228</v>
      </c>
      <c r="C30" s="217">
        <f t="shared" si="1"/>
        <v>0</v>
      </c>
      <c r="D30" s="213">
        <f t="shared" si="1"/>
        <v>6707928</v>
      </c>
      <c r="E30" s="213">
        <f t="shared" si="1"/>
        <v>1219200</v>
      </c>
      <c r="F30" s="213">
        <f t="shared" si="1"/>
        <v>44251610</v>
      </c>
      <c r="G30" s="214">
        <f t="shared" si="1"/>
        <v>3003373</v>
      </c>
    </row>
    <row r="51" ht="21.75" customHeight="1"/>
    <row r="55" ht="39.75" customHeight="1"/>
  </sheetData>
  <sheetProtection/>
  <mergeCells count="2">
    <mergeCell ref="A2:G2"/>
    <mergeCell ref="B1:G1"/>
  </mergeCells>
  <printOptions horizontalCentered="1"/>
  <pageMargins left="0.25" right="0.25" top="0.75" bottom="0.75" header="0.3" footer="0.3"/>
  <pageSetup fitToHeight="0" fitToWidth="1" horizontalDpi="300" verticalDpi="3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8000860214233"/>
  </sheetPr>
  <dimension ref="A1:I14"/>
  <sheetViews>
    <sheetView workbookViewId="0" topLeftCell="A1">
      <selection activeCell="A2" sqref="A2:I2"/>
    </sheetView>
  </sheetViews>
  <sheetFormatPr defaultColWidth="9.00390625" defaultRowHeight="12.75"/>
  <cols>
    <col min="1" max="1" width="51.125" style="30" customWidth="1"/>
    <col min="2" max="2" width="16.625" style="29" bestFit="1" customWidth="1"/>
    <col min="3" max="3" width="16.375" style="29" customWidth="1"/>
    <col min="4" max="7" width="18.00390625" style="29" customWidth="1"/>
    <col min="8" max="8" width="16.625" style="29" customWidth="1"/>
    <col min="9" max="9" width="18.875" style="29" customWidth="1"/>
    <col min="10" max="11" width="12.875" style="29" customWidth="1"/>
    <col min="12" max="12" width="13.875" style="29" customWidth="1"/>
    <col min="13" max="16384" width="9.375" style="29" customWidth="1"/>
  </cols>
  <sheetData>
    <row r="1" spans="2:9" ht="25.5" customHeight="1">
      <c r="B1" s="405" t="s">
        <v>403</v>
      </c>
      <c r="C1" s="405"/>
      <c r="D1" s="405"/>
      <c r="E1" s="405"/>
      <c r="F1" s="405"/>
      <c r="G1" s="405"/>
      <c r="H1" s="405"/>
      <c r="I1" s="405"/>
    </row>
    <row r="2" spans="1:9" ht="50.25" customHeight="1">
      <c r="A2" s="404" t="s">
        <v>390</v>
      </c>
      <c r="B2" s="404"/>
      <c r="C2" s="404"/>
      <c r="D2" s="404"/>
      <c r="E2" s="404"/>
      <c r="F2" s="404"/>
      <c r="G2" s="404"/>
      <c r="H2" s="404"/>
      <c r="I2" s="404"/>
    </row>
    <row r="3" spans="1:9" ht="23.25" customHeight="1" thickBot="1">
      <c r="A3" s="56"/>
      <c r="B3" s="36"/>
      <c r="C3" s="36"/>
      <c r="D3" s="36"/>
      <c r="E3" s="36"/>
      <c r="F3" s="36"/>
      <c r="G3" s="36"/>
      <c r="H3" s="36"/>
      <c r="I3" s="291" t="s">
        <v>399</v>
      </c>
    </row>
    <row r="4" spans="1:9" s="31" customFormat="1" ht="48.75" customHeight="1" thickBot="1">
      <c r="A4" s="197" t="s">
        <v>50</v>
      </c>
      <c r="B4" s="198" t="s">
        <v>48</v>
      </c>
      <c r="C4" s="198" t="s">
        <v>49</v>
      </c>
      <c r="D4" s="198" t="s">
        <v>375</v>
      </c>
      <c r="E4" s="198" t="s">
        <v>376</v>
      </c>
      <c r="F4" s="198" t="s">
        <v>378</v>
      </c>
      <c r="G4" s="198" t="s">
        <v>394</v>
      </c>
      <c r="H4" s="198" t="s">
        <v>377</v>
      </c>
      <c r="I4" s="199" t="s">
        <v>381</v>
      </c>
    </row>
    <row r="5" spans="1:9" s="36" customFormat="1" ht="15" customHeight="1" thickBot="1">
      <c r="A5" s="33">
        <v>1</v>
      </c>
      <c r="B5" s="34">
        <v>2</v>
      </c>
      <c r="C5" s="34">
        <v>3</v>
      </c>
      <c r="D5" s="34">
        <v>4</v>
      </c>
      <c r="E5" s="34"/>
      <c r="F5" s="34"/>
      <c r="G5" s="34"/>
      <c r="H5" s="34">
        <v>5</v>
      </c>
      <c r="I5" s="35">
        <v>6</v>
      </c>
    </row>
    <row r="6" spans="1:9" ht="40.5" customHeight="1">
      <c r="A6" s="278" t="s">
        <v>383</v>
      </c>
      <c r="B6" s="279">
        <v>5000000</v>
      </c>
      <c r="C6" s="280" t="s">
        <v>382</v>
      </c>
      <c r="D6" s="279"/>
      <c r="E6" s="279"/>
      <c r="F6" s="279">
        <v>5000000</v>
      </c>
      <c r="G6" s="279"/>
      <c r="H6" s="279">
        <f>SUM(E6:G6)</f>
        <v>5000000</v>
      </c>
      <c r="I6" s="281">
        <f>B6-D6-H6</f>
        <v>0</v>
      </c>
    </row>
    <row r="7" spans="1:9" ht="40.5" customHeight="1">
      <c r="A7" s="278" t="s">
        <v>384</v>
      </c>
      <c r="B7" s="279">
        <v>311000</v>
      </c>
      <c r="C7" s="280" t="s">
        <v>391</v>
      </c>
      <c r="D7" s="279">
        <v>171000</v>
      </c>
      <c r="E7" s="279"/>
      <c r="F7" s="279">
        <v>140000</v>
      </c>
      <c r="G7" s="279"/>
      <c r="H7" s="279">
        <f aca="true" t="shared" si="0" ref="H7:H12">SUM(E7:G7)</f>
        <v>140000</v>
      </c>
      <c r="I7" s="281">
        <f aca="true" t="shared" si="1" ref="I7:I12">B7-D7-H7</f>
        <v>0</v>
      </c>
    </row>
    <row r="8" spans="1:9" ht="40.5" customHeight="1">
      <c r="A8" s="278" t="s">
        <v>385</v>
      </c>
      <c r="B8" s="279">
        <v>2650000</v>
      </c>
      <c r="C8" s="280" t="s">
        <v>382</v>
      </c>
      <c r="D8" s="279"/>
      <c r="E8" s="279"/>
      <c r="F8" s="279">
        <v>2650000</v>
      </c>
      <c r="G8" s="279"/>
      <c r="H8" s="279">
        <f t="shared" si="0"/>
        <v>2650000</v>
      </c>
      <c r="I8" s="281">
        <f t="shared" si="1"/>
        <v>0</v>
      </c>
    </row>
    <row r="9" spans="1:9" ht="40.5" customHeight="1">
      <c r="A9" s="278" t="s">
        <v>386</v>
      </c>
      <c r="B9" s="279">
        <v>795000</v>
      </c>
      <c r="C9" s="280" t="s">
        <v>382</v>
      </c>
      <c r="D9" s="279"/>
      <c r="E9" s="279"/>
      <c r="F9" s="279">
        <v>795000</v>
      </c>
      <c r="G9" s="279"/>
      <c r="H9" s="279">
        <f t="shared" si="0"/>
        <v>795000</v>
      </c>
      <c r="I9" s="281">
        <f t="shared" si="1"/>
        <v>0</v>
      </c>
    </row>
    <row r="10" spans="1:9" ht="40.5" customHeight="1">
      <c r="A10" s="278" t="s">
        <v>387</v>
      </c>
      <c r="B10" s="279">
        <v>4539500</v>
      </c>
      <c r="C10" s="280" t="s">
        <v>382</v>
      </c>
      <c r="D10" s="279"/>
      <c r="E10" s="279"/>
      <c r="F10" s="279">
        <v>4205000</v>
      </c>
      <c r="G10" s="279">
        <v>334500</v>
      </c>
      <c r="H10" s="279">
        <f t="shared" si="0"/>
        <v>4539500</v>
      </c>
      <c r="I10" s="281">
        <f t="shared" si="1"/>
        <v>0</v>
      </c>
    </row>
    <row r="11" spans="1:9" ht="40.5" customHeight="1">
      <c r="A11" s="278" t="s">
        <v>388</v>
      </c>
      <c r="B11" s="279">
        <v>15000000</v>
      </c>
      <c r="C11" s="280" t="s">
        <v>382</v>
      </c>
      <c r="D11" s="279"/>
      <c r="E11" s="279"/>
      <c r="F11" s="279">
        <v>15000000</v>
      </c>
      <c r="G11" s="279"/>
      <c r="H11" s="279">
        <f t="shared" si="0"/>
        <v>15000000</v>
      </c>
      <c r="I11" s="281">
        <f t="shared" si="1"/>
        <v>0</v>
      </c>
    </row>
    <row r="12" spans="1:9" ht="40.5" customHeight="1">
      <c r="A12" s="278" t="s">
        <v>389</v>
      </c>
      <c r="B12" s="279">
        <v>350000</v>
      </c>
      <c r="C12" s="280" t="s">
        <v>382</v>
      </c>
      <c r="D12" s="279"/>
      <c r="E12" s="279"/>
      <c r="F12" s="279">
        <v>350000</v>
      </c>
      <c r="G12" s="279"/>
      <c r="H12" s="279">
        <f t="shared" si="0"/>
        <v>350000</v>
      </c>
      <c r="I12" s="281">
        <f t="shared" si="1"/>
        <v>0</v>
      </c>
    </row>
    <row r="13" spans="1:9" ht="40.5" customHeight="1" thickBot="1">
      <c r="A13" s="274"/>
      <c r="B13" s="275"/>
      <c r="C13" s="276"/>
      <c r="D13" s="275"/>
      <c r="E13" s="275"/>
      <c r="F13" s="275"/>
      <c r="G13" s="275"/>
      <c r="H13" s="275"/>
      <c r="I13" s="277"/>
    </row>
    <row r="14" spans="1:9" s="37" customFormat="1" ht="30.75" customHeight="1" thickBot="1">
      <c r="A14" s="194" t="s">
        <v>46</v>
      </c>
      <c r="B14" s="195">
        <f>SUM(B6:B13)</f>
        <v>28645500</v>
      </c>
      <c r="C14" s="196"/>
      <c r="D14" s="195">
        <f aca="true" t="shared" si="2" ref="D14:I14">SUM(D6:D13)</f>
        <v>171000</v>
      </c>
      <c r="E14" s="195">
        <f t="shared" si="2"/>
        <v>0</v>
      </c>
      <c r="F14" s="195">
        <f t="shared" si="2"/>
        <v>28140000</v>
      </c>
      <c r="G14" s="195">
        <f t="shared" si="2"/>
        <v>334500</v>
      </c>
      <c r="H14" s="195">
        <f t="shared" si="2"/>
        <v>28474500</v>
      </c>
      <c r="I14" s="195">
        <f t="shared" si="2"/>
        <v>0</v>
      </c>
    </row>
  </sheetData>
  <sheetProtection/>
  <mergeCells count="2">
    <mergeCell ref="A2:I2"/>
    <mergeCell ref="B1:I1"/>
  </mergeCells>
  <printOptions horizontalCentered="1"/>
  <pageMargins left="0.3937007874015748" right="0.3937007874015748" top="1.220472440944882" bottom="0.984251968503937" header="0.7874015748031497" footer="0.7874015748031497"/>
  <pageSetup horizontalDpi="300" verticalDpi="300" orientation="landscape" paperSize="9" scale="80" r:id="rId1"/>
  <headerFooter alignWithMargins="0">
    <oddHeader xml:space="preserve">&amp;R&amp;"Times New Roman CE,Félkövér dőlt"&amp;12 &amp;11 &amp;"Times New Roman CE,Normál"&amp;10
  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G10"/>
  <sheetViews>
    <sheetView zoomScalePageLayoutView="0" workbookViewId="0" topLeftCell="A1">
      <selection activeCell="B1" sqref="B1:G1"/>
    </sheetView>
  </sheetViews>
  <sheetFormatPr defaultColWidth="9.00390625" defaultRowHeight="12.75"/>
  <cols>
    <col min="1" max="1" width="29.875" style="0" customWidth="1"/>
    <col min="2" max="2" width="17.00390625" style="0" bestFit="1" customWidth="1"/>
    <col min="3" max="3" width="18.375" style="0" customWidth="1"/>
    <col min="4" max="4" width="20.625" style="0" customWidth="1"/>
    <col min="5" max="5" width="16.125" style="0" customWidth="1"/>
    <col min="6" max="6" width="16.625" style="0" customWidth="1"/>
    <col min="7" max="7" width="17.00390625" style="0" customWidth="1"/>
  </cols>
  <sheetData>
    <row r="1" spans="1:7" ht="12.75">
      <c r="A1" s="30"/>
      <c r="B1" s="405" t="s">
        <v>523</v>
      </c>
      <c r="C1" s="405"/>
      <c r="D1" s="405"/>
      <c r="E1" s="405"/>
      <c r="F1" s="405"/>
      <c r="G1" s="405"/>
    </row>
    <row r="2" spans="1:7" ht="40.5" customHeight="1">
      <c r="A2" s="404" t="s">
        <v>433</v>
      </c>
      <c r="B2" s="404"/>
      <c r="C2" s="404"/>
      <c r="D2" s="404"/>
      <c r="E2" s="404"/>
      <c r="F2" s="404"/>
      <c r="G2" s="404"/>
    </row>
    <row r="3" spans="1:7" ht="14.25" thickBot="1">
      <c r="A3" s="56"/>
      <c r="B3" s="36"/>
      <c r="C3" s="36"/>
      <c r="D3" s="36"/>
      <c r="E3" s="36"/>
      <c r="F3" s="36"/>
      <c r="G3" s="291" t="s">
        <v>399</v>
      </c>
    </row>
    <row r="4" spans="1:7" ht="57" customHeight="1" thickBot="1">
      <c r="A4" s="197" t="s">
        <v>50</v>
      </c>
      <c r="B4" s="198" t="s">
        <v>48</v>
      </c>
      <c r="C4" s="198" t="s">
        <v>49</v>
      </c>
      <c r="D4" s="198" t="s">
        <v>435</v>
      </c>
      <c r="E4" s="198" t="s">
        <v>428</v>
      </c>
      <c r="F4" s="198" t="s">
        <v>429</v>
      </c>
      <c r="G4" s="199" t="s">
        <v>434</v>
      </c>
    </row>
    <row r="5" spans="1:7" ht="13.5" thickBot="1">
      <c r="A5" s="33">
        <v>1</v>
      </c>
      <c r="B5" s="34">
        <v>2</v>
      </c>
      <c r="C5" s="34">
        <v>3</v>
      </c>
      <c r="D5" s="34">
        <v>4</v>
      </c>
      <c r="E5" s="34"/>
      <c r="F5" s="34">
        <v>5</v>
      </c>
      <c r="G5" s="35">
        <v>6</v>
      </c>
    </row>
    <row r="6" spans="1:7" ht="31.5">
      <c r="A6" s="385" t="s">
        <v>499</v>
      </c>
      <c r="B6" s="201">
        <v>900000</v>
      </c>
      <c r="C6" s="202" t="s">
        <v>500</v>
      </c>
      <c r="D6" s="201"/>
      <c r="E6" s="201">
        <v>900000</v>
      </c>
      <c r="F6" s="279">
        <v>1230200</v>
      </c>
      <c r="G6" s="281">
        <v>1084478</v>
      </c>
    </row>
    <row r="7" spans="1:7" ht="31.5">
      <c r="A7" s="385" t="s">
        <v>501</v>
      </c>
      <c r="B7" s="201">
        <v>355000</v>
      </c>
      <c r="C7" s="202" t="s">
        <v>500</v>
      </c>
      <c r="D7" s="201"/>
      <c r="E7" s="201"/>
      <c r="F7" s="279">
        <v>355000</v>
      </c>
      <c r="G7" s="281">
        <v>354874</v>
      </c>
    </row>
    <row r="8" spans="1:7" ht="15.75">
      <c r="A8" s="278" t="s">
        <v>388</v>
      </c>
      <c r="B8" s="279">
        <v>23374209</v>
      </c>
      <c r="C8" s="280" t="s">
        <v>396</v>
      </c>
      <c r="D8" s="279">
        <v>14935809</v>
      </c>
      <c r="E8" s="279"/>
      <c r="F8" s="279">
        <v>8438400</v>
      </c>
      <c r="G8" s="281">
        <v>8538400</v>
      </c>
    </row>
    <row r="9" spans="1:7" ht="16.5" thickBot="1">
      <c r="A9" s="274"/>
      <c r="B9" s="275"/>
      <c r="C9" s="276"/>
      <c r="D9" s="275"/>
      <c r="E9" s="275"/>
      <c r="F9" s="275"/>
      <c r="G9" s="277"/>
    </row>
    <row r="10" spans="1:7" ht="19.5" thickBot="1">
      <c r="A10" s="194" t="s">
        <v>46</v>
      </c>
      <c r="B10" s="195">
        <f>SUM(B6:B9)</f>
        <v>24629209</v>
      </c>
      <c r="C10" s="196"/>
      <c r="D10" s="195">
        <f>SUM(D6:D9)</f>
        <v>14935809</v>
      </c>
      <c r="E10" s="195">
        <f>SUM(E6:E9)</f>
        <v>900000</v>
      </c>
      <c r="F10" s="306">
        <f>SUM(F6:F9)</f>
        <v>10023600</v>
      </c>
      <c r="G10" s="307">
        <f>SUM(G6:G9)</f>
        <v>9977752</v>
      </c>
    </row>
  </sheetData>
  <sheetProtection/>
  <mergeCells count="2">
    <mergeCell ref="B1:G1"/>
    <mergeCell ref="A2:G2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2" tint="-0.7499799728393555"/>
  </sheetPr>
  <dimension ref="A1:J147"/>
  <sheetViews>
    <sheetView zoomScale="130" zoomScaleNormal="130" zoomScaleSheetLayoutView="130" workbookViewId="0" topLeftCell="A1">
      <selection activeCell="A1" sqref="A1:D1"/>
    </sheetView>
  </sheetViews>
  <sheetFormatPr defaultColWidth="9.00390625" defaultRowHeight="12.75"/>
  <cols>
    <col min="1" max="1" width="19.50390625" style="137" customWidth="1"/>
    <col min="2" max="2" width="67.125" style="138" customWidth="1"/>
    <col min="3" max="3" width="15.875" style="139" customWidth="1"/>
    <col min="4" max="4" width="12.625" style="2" bestFit="1" customWidth="1"/>
    <col min="5" max="5" width="12.625" style="2" customWidth="1"/>
    <col min="6" max="16384" width="9.375" style="2" customWidth="1"/>
  </cols>
  <sheetData>
    <row r="1" spans="1:4" s="1" customFormat="1" ht="16.5" customHeight="1" thickBot="1">
      <c r="A1" s="406" t="s">
        <v>524</v>
      </c>
      <c r="B1" s="406"/>
      <c r="C1" s="406"/>
      <c r="D1" s="406"/>
    </row>
    <row r="2" spans="1:5" s="42" customFormat="1" ht="21" customHeight="1">
      <c r="A2" s="142" t="s">
        <v>44</v>
      </c>
      <c r="B2" s="121" t="s">
        <v>367</v>
      </c>
      <c r="C2" s="221"/>
      <c r="D2" s="193"/>
      <c r="E2" s="193"/>
    </row>
    <row r="3" spans="1:5" s="42" customFormat="1" ht="16.5" thickBot="1">
      <c r="A3" s="61" t="s">
        <v>117</v>
      </c>
      <c r="B3" s="122" t="s">
        <v>432</v>
      </c>
      <c r="C3" s="222"/>
      <c r="D3" s="223"/>
      <c r="E3" s="223"/>
    </row>
    <row r="4" spans="1:5" s="43" customFormat="1" ht="15.75" customHeight="1" thickBot="1">
      <c r="A4" s="62"/>
      <c r="B4" s="62"/>
      <c r="D4" s="292"/>
      <c r="E4" s="292" t="s">
        <v>399</v>
      </c>
    </row>
    <row r="5" spans="1:5" ht="36.75" thickBot="1">
      <c r="A5" s="143" t="s">
        <v>119</v>
      </c>
      <c r="B5" s="63" t="s">
        <v>38</v>
      </c>
      <c r="C5" s="28" t="s">
        <v>428</v>
      </c>
      <c r="D5" s="28" t="s">
        <v>429</v>
      </c>
      <c r="E5" s="28" t="s">
        <v>430</v>
      </c>
    </row>
    <row r="6" spans="1:5" s="38" customFormat="1" ht="12.75" customHeight="1" thickBot="1">
      <c r="A6" s="218">
        <v>1</v>
      </c>
      <c r="B6" s="219">
        <v>2</v>
      </c>
      <c r="C6" s="220">
        <v>3</v>
      </c>
      <c r="D6" s="220">
        <v>7</v>
      </c>
      <c r="E6" s="220">
        <v>7</v>
      </c>
    </row>
    <row r="7" spans="1:5" s="38" customFormat="1" ht="15.75" customHeight="1" thickBot="1">
      <c r="A7" s="407" t="s">
        <v>39</v>
      </c>
      <c r="B7" s="408"/>
      <c r="C7" s="408"/>
      <c r="D7" s="408"/>
      <c r="E7" s="409"/>
    </row>
    <row r="8" spans="1:5" s="38" customFormat="1" ht="12" customHeight="1" thickBot="1">
      <c r="A8" s="25" t="s">
        <v>6</v>
      </c>
      <c r="B8" s="19" t="s">
        <v>143</v>
      </c>
      <c r="C8" s="83">
        <f>SUM(C9:C14)</f>
        <v>93255749</v>
      </c>
      <c r="D8" s="83">
        <f>SUM(D9:D14)</f>
        <v>103274837</v>
      </c>
      <c r="E8" s="83">
        <f>SUM(E9:E14)</f>
        <v>103274837</v>
      </c>
    </row>
    <row r="9" spans="1:5" s="44" customFormat="1" ht="12" customHeight="1">
      <c r="A9" s="165" t="s">
        <v>63</v>
      </c>
      <c r="B9" s="151" t="s">
        <v>144</v>
      </c>
      <c r="C9" s="224">
        <v>31615215</v>
      </c>
      <c r="D9" s="84">
        <v>31647892</v>
      </c>
      <c r="E9" s="84">
        <v>31647892</v>
      </c>
    </row>
    <row r="10" spans="1:5" s="45" customFormat="1" ht="12" customHeight="1">
      <c r="A10" s="166" t="s">
        <v>64</v>
      </c>
      <c r="B10" s="152" t="s">
        <v>145</v>
      </c>
      <c r="C10" s="225">
        <v>39064204</v>
      </c>
      <c r="D10" s="85">
        <v>43695304</v>
      </c>
      <c r="E10" s="85">
        <v>43695304</v>
      </c>
    </row>
    <row r="11" spans="1:5" s="45" customFormat="1" ht="12" customHeight="1">
      <c r="A11" s="166" t="s">
        <v>65</v>
      </c>
      <c r="B11" s="152" t="s">
        <v>146</v>
      </c>
      <c r="C11" s="225">
        <v>20083150</v>
      </c>
      <c r="D11" s="85">
        <v>20469118</v>
      </c>
      <c r="E11" s="85">
        <v>20469118</v>
      </c>
    </row>
    <row r="12" spans="1:5" s="45" customFormat="1" ht="12" customHeight="1">
      <c r="A12" s="166" t="s">
        <v>66</v>
      </c>
      <c r="B12" s="152" t="s">
        <v>147</v>
      </c>
      <c r="C12" s="225">
        <v>2493180</v>
      </c>
      <c r="D12" s="85">
        <v>2656904</v>
      </c>
      <c r="E12" s="85">
        <v>2656904</v>
      </c>
    </row>
    <row r="13" spans="1:5" s="45" customFormat="1" ht="12" customHeight="1">
      <c r="A13" s="166" t="s">
        <v>83</v>
      </c>
      <c r="B13" s="152" t="s">
        <v>148</v>
      </c>
      <c r="C13" s="225">
        <v>0</v>
      </c>
      <c r="D13" s="85">
        <v>2588062</v>
      </c>
      <c r="E13" s="85">
        <v>2588062</v>
      </c>
    </row>
    <row r="14" spans="1:5" s="44" customFormat="1" ht="12" customHeight="1" thickBot="1">
      <c r="A14" s="167" t="s">
        <v>67</v>
      </c>
      <c r="B14" s="153" t="s">
        <v>149</v>
      </c>
      <c r="C14" s="226">
        <v>0</v>
      </c>
      <c r="D14" s="91">
        <v>2217557</v>
      </c>
      <c r="E14" s="91">
        <v>2217557</v>
      </c>
    </row>
    <row r="15" spans="1:5" s="44" customFormat="1" ht="12" customHeight="1" thickBot="1">
      <c r="A15" s="25" t="s">
        <v>7</v>
      </c>
      <c r="B15" s="78" t="s">
        <v>150</v>
      </c>
      <c r="C15" s="83">
        <f>SUM(C16:C21)</f>
        <v>16493700</v>
      </c>
      <c r="D15" s="83">
        <f>SUM(D16:D21)</f>
        <v>20654247</v>
      </c>
      <c r="E15" s="83">
        <f>SUM(E16:E21)</f>
        <v>21418895</v>
      </c>
    </row>
    <row r="16" spans="1:5" s="44" customFormat="1" ht="12" customHeight="1">
      <c r="A16" s="165" t="s">
        <v>69</v>
      </c>
      <c r="B16" s="151" t="s">
        <v>151</v>
      </c>
      <c r="C16" s="224">
        <v>0</v>
      </c>
      <c r="D16" s="84">
        <v>2023897</v>
      </c>
      <c r="E16" s="84">
        <v>2023897</v>
      </c>
    </row>
    <row r="17" spans="1:5" s="44" customFormat="1" ht="12" customHeight="1">
      <c r="A17" s="166" t="s">
        <v>70</v>
      </c>
      <c r="B17" s="152" t="s">
        <v>152</v>
      </c>
      <c r="C17" s="225">
        <v>0</v>
      </c>
      <c r="D17" s="85">
        <v>0</v>
      </c>
      <c r="E17" s="85"/>
    </row>
    <row r="18" spans="1:5" s="44" customFormat="1" ht="12" customHeight="1">
      <c r="A18" s="166" t="s">
        <v>71</v>
      </c>
      <c r="B18" s="152" t="s">
        <v>354</v>
      </c>
      <c r="C18" s="225">
        <v>0</v>
      </c>
      <c r="D18" s="85">
        <v>0</v>
      </c>
      <c r="E18" s="85"/>
    </row>
    <row r="19" spans="1:5" s="44" customFormat="1" ht="12" customHeight="1">
      <c r="A19" s="166" t="s">
        <v>72</v>
      </c>
      <c r="B19" s="152" t="s">
        <v>355</v>
      </c>
      <c r="C19" s="225">
        <v>0</v>
      </c>
      <c r="D19" s="85">
        <v>0</v>
      </c>
      <c r="E19" s="85"/>
    </row>
    <row r="20" spans="1:5" s="44" customFormat="1" ht="12" customHeight="1">
      <c r="A20" s="166" t="s">
        <v>73</v>
      </c>
      <c r="B20" s="152" t="s">
        <v>153</v>
      </c>
      <c r="C20" s="225">
        <v>16493700</v>
      </c>
      <c r="D20" s="85">
        <v>18630350</v>
      </c>
      <c r="E20" s="85">
        <v>19394998</v>
      </c>
    </row>
    <row r="21" spans="1:5" s="45" customFormat="1" ht="12" customHeight="1" thickBot="1">
      <c r="A21" s="167" t="s">
        <v>79</v>
      </c>
      <c r="B21" s="153" t="s">
        <v>154</v>
      </c>
      <c r="C21" s="226">
        <v>0</v>
      </c>
      <c r="D21" s="91">
        <v>0</v>
      </c>
      <c r="E21" s="91"/>
    </row>
    <row r="22" spans="1:5" s="45" customFormat="1" ht="12" customHeight="1" thickBot="1">
      <c r="A22" s="25" t="s">
        <v>8</v>
      </c>
      <c r="B22" s="19" t="s">
        <v>155</v>
      </c>
      <c r="C22" s="83">
        <f>SUM(C23:C27)</f>
        <v>0</v>
      </c>
      <c r="D22" s="83">
        <f>SUM(D23:D27)</f>
        <v>40501994</v>
      </c>
      <c r="E22" s="83">
        <f>SUM(E23:E27)</f>
        <v>38121994</v>
      </c>
    </row>
    <row r="23" spans="1:5" s="45" customFormat="1" ht="12" customHeight="1">
      <c r="A23" s="165" t="s">
        <v>52</v>
      </c>
      <c r="B23" s="151" t="s">
        <v>156</v>
      </c>
      <c r="C23" s="224">
        <v>0</v>
      </c>
      <c r="D23" s="84">
        <v>0</v>
      </c>
      <c r="E23" s="84"/>
    </row>
    <row r="24" spans="1:5" s="44" customFormat="1" ht="12" customHeight="1">
      <c r="A24" s="166" t="s">
        <v>53</v>
      </c>
      <c r="B24" s="152" t="s">
        <v>157</v>
      </c>
      <c r="C24" s="225">
        <v>0</v>
      </c>
      <c r="D24" s="85">
        <v>0</v>
      </c>
      <c r="E24" s="85"/>
    </row>
    <row r="25" spans="1:5" s="45" customFormat="1" ht="12" customHeight="1">
      <c r="A25" s="166" t="s">
        <v>54</v>
      </c>
      <c r="B25" s="152" t="s">
        <v>356</v>
      </c>
      <c r="C25" s="225">
        <v>0</v>
      </c>
      <c r="D25" s="85">
        <v>0</v>
      </c>
      <c r="E25" s="85"/>
    </row>
    <row r="26" spans="1:5" s="45" customFormat="1" ht="12" customHeight="1">
      <c r="A26" s="166" t="s">
        <v>55</v>
      </c>
      <c r="B26" s="152" t="s">
        <v>357</v>
      </c>
      <c r="C26" s="225">
        <v>0</v>
      </c>
      <c r="D26" s="85">
        <v>0</v>
      </c>
      <c r="E26" s="85"/>
    </row>
    <row r="27" spans="1:5" s="45" customFormat="1" ht="12" customHeight="1">
      <c r="A27" s="166" t="s">
        <v>93</v>
      </c>
      <c r="B27" s="152" t="s">
        <v>158</v>
      </c>
      <c r="C27" s="225">
        <v>0</v>
      </c>
      <c r="D27" s="85">
        <v>40501994</v>
      </c>
      <c r="E27" s="85">
        <v>38121994</v>
      </c>
    </row>
    <row r="28" spans="1:5" s="45" customFormat="1" ht="12" customHeight="1" thickBot="1">
      <c r="A28" s="167" t="s">
        <v>94</v>
      </c>
      <c r="B28" s="153" t="s">
        <v>159</v>
      </c>
      <c r="C28" s="226">
        <v>0</v>
      </c>
      <c r="D28" s="91">
        <v>40000000</v>
      </c>
      <c r="E28" s="91">
        <v>38121994</v>
      </c>
    </row>
    <row r="29" spans="1:5" s="45" customFormat="1" ht="12" customHeight="1" thickBot="1">
      <c r="A29" s="25" t="s">
        <v>95</v>
      </c>
      <c r="B29" s="19" t="s">
        <v>160</v>
      </c>
      <c r="C29" s="89">
        <f>SUM(C30,C33:C35)</f>
        <v>132700000</v>
      </c>
      <c r="D29" s="89">
        <f>SUM(D30,D33:D35)</f>
        <v>169000000</v>
      </c>
      <c r="E29" s="89">
        <f>SUM(E30,E33:E35)</f>
        <v>161303370</v>
      </c>
    </row>
    <row r="30" spans="1:5" s="45" customFormat="1" ht="12" customHeight="1">
      <c r="A30" s="165" t="s">
        <v>161</v>
      </c>
      <c r="B30" s="151" t="s">
        <v>167</v>
      </c>
      <c r="C30" s="227">
        <f>SUM(C31:C32)</f>
        <v>126300000</v>
      </c>
      <c r="D30" s="227">
        <f>SUM(D31:D32)</f>
        <v>160300000</v>
      </c>
      <c r="E30" s="227">
        <f>SUM(E31:E32)</f>
        <v>153080321</v>
      </c>
    </row>
    <row r="31" spans="1:5" s="45" customFormat="1" ht="12" customHeight="1">
      <c r="A31" s="166" t="s">
        <v>162</v>
      </c>
      <c r="B31" s="152" t="s">
        <v>168</v>
      </c>
      <c r="C31" s="225">
        <v>25500000</v>
      </c>
      <c r="D31" s="85">
        <v>30500000</v>
      </c>
      <c r="E31" s="85">
        <v>26835166</v>
      </c>
    </row>
    <row r="32" spans="1:5" s="45" customFormat="1" ht="12" customHeight="1">
      <c r="A32" s="166" t="s">
        <v>163</v>
      </c>
      <c r="B32" s="152" t="s">
        <v>169</v>
      </c>
      <c r="C32" s="225">
        <v>100800000</v>
      </c>
      <c r="D32" s="85">
        <v>129800000</v>
      </c>
      <c r="E32" s="85">
        <v>126245155</v>
      </c>
    </row>
    <row r="33" spans="1:5" s="45" customFormat="1" ht="12" customHeight="1">
      <c r="A33" s="166" t="s">
        <v>164</v>
      </c>
      <c r="B33" s="152" t="s">
        <v>170</v>
      </c>
      <c r="C33" s="225">
        <v>6400000</v>
      </c>
      <c r="D33" s="85">
        <v>7200000</v>
      </c>
      <c r="E33" s="85">
        <v>7120771</v>
      </c>
    </row>
    <row r="34" spans="1:5" s="45" customFormat="1" ht="12" customHeight="1">
      <c r="A34" s="166" t="s">
        <v>165</v>
      </c>
      <c r="B34" s="152" t="s">
        <v>171</v>
      </c>
      <c r="C34" s="225">
        <v>0</v>
      </c>
      <c r="D34" s="85">
        <v>0</v>
      </c>
      <c r="E34" s="85">
        <v>391415</v>
      </c>
    </row>
    <row r="35" spans="1:5" s="45" customFormat="1" ht="12" customHeight="1" thickBot="1">
      <c r="A35" s="167" t="s">
        <v>166</v>
      </c>
      <c r="B35" s="153" t="s">
        <v>172</v>
      </c>
      <c r="C35" s="226">
        <v>0</v>
      </c>
      <c r="D35" s="91">
        <v>1500000</v>
      </c>
      <c r="E35" s="91">
        <v>710863</v>
      </c>
    </row>
    <row r="36" spans="1:5" s="45" customFormat="1" ht="12" customHeight="1" thickBot="1">
      <c r="A36" s="25" t="s">
        <v>10</v>
      </c>
      <c r="B36" s="19" t="s">
        <v>173</v>
      </c>
      <c r="C36" s="83">
        <f>SUM(C37:C46)</f>
        <v>5662400</v>
      </c>
      <c r="D36" s="83">
        <f>SUM(D37:D46)</f>
        <v>11171000</v>
      </c>
      <c r="E36" s="83">
        <f>SUM(E37:E46)</f>
        <v>10547697</v>
      </c>
    </row>
    <row r="37" spans="1:5" s="45" customFormat="1" ht="12" customHeight="1">
      <c r="A37" s="165" t="s">
        <v>56</v>
      </c>
      <c r="B37" s="151" t="s">
        <v>176</v>
      </c>
      <c r="C37" s="224">
        <v>0</v>
      </c>
      <c r="D37" s="84">
        <v>16300</v>
      </c>
      <c r="E37" s="84">
        <v>16300</v>
      </c>
    </row>
    <row r="38" spans="1:5" s="45" customFormat="1" ht="12" customHeight="1">
      <c r="A38" s="166" t="s">
        <v>57</v>
      </c>
      <c r="B38" s="152" t="s">
        <v>177</v>
      </c>
      <c r="C38" s="225">
        <v>1130000</v>
      </c>
      <c r="D38" s="85">
        <v>2689380</v>
      </c>
      <c r="E38" s="85">
        <v>2186596</v>
      </c>
    </row>
    <row r="39" spans="1:5" s="45" customFormat="1" ht="12" customHeight="1">
      <c r="A39" s="166" t="s">
        <v>58</v>
      </c>
      <c r="B39" s="152" t="s">
        <v>178</v>
      </c>
      <c r="C39" s="225">
        <v>0</v>
      </c>
      <c r="D39" s="85">
        <v>1690989.668</v>
      </c>
      <c r="E39" s="85">
        <v>1691727</v>
      </c>
    </row>
    <row r="40" spans="1:5" s="45" customFormat="1" ht="12" customHeight="1">
      <c r="A40" s="166" t="s">
        <v>97</v>
      </c>
      <c r="B40" s="152" t="s">
        <v>179</v>
      </c>
      <c r="C40" s="225">
        <v>0</v>
      </c>
      <c r="D40" s="85">
        <v>157000</v>
      </c>
      <c r="E40" s="85">
        <v>156793</v>
      </c>
    </row>
    <row r="41" spans="1:5" s="45" customFormat="1" ht="12" customHeight="1">
      <c r="A41" s="166" t="s">
        <v>98</v>
      </c>
      <c r="B41" s="152" t="s">
        <v>180</v>
      </c>
      <c r="C41" s="225">
        <v>3150000</v>
      </c>
      <c r="D41" s="85">
        <v>2801500</v>
      </c>
      <c r="E41" s="85">
        <v>2801440</v>
      </c>
    </row>
    <row r="42" spans="1:5" s="45" customFormat="1" ht="12" customHeight="1">
      <c r="A42" s="166" t="s">
        <v>99</v>
      </c>
      <c r="B42" s="152" t="s">
        <v>181</v>
      </c>
      <c r="C42" s="225">
        <v>850000</v>
      </c>
      <c r="D42" s="85">
        <v>1774830.332</v>
      </c>
      <c r="E42" s="85">
        <v>1770655</v>
      </c>
    </row>
    <row r="43" spans="1:5" s="45" customFormat="1" ht="12" customHeight="1">
      <c r="A43" s="165" t="s">
        <v>100</v>
      </c>
      <c r="B43" s="151" t="s">
        <v>182</v>
      </c>
      <c r="C43" s="334">
        <v>532400</v>
      </c>
      <c r="D43" s="86">
        <v>1108000</v>
      </c>
      <c r="E43" s="86">
        <v>1044000</v>
      </c>
    </row>
    <row r="44" spans="1:5" s="45" customFormat="1" ht="12" customHeight="1">
      <c r="A44" s="166" t="s">
        <v>101</v>
      </c>
      <c r="B44" s="152" t="s">
        <v>183</v>
      </c>
      <c r="C44" s="225">
        <v>0</v>
      </c>
      <c r="D44" s="85">
        <v>0</v>
      </c>
      <c r="E44" s="85">
        <v>5521</v>
      </c>
    </row>
    <row r="45" spans="1:5" s="45" customFormat="1" ht="12" customHeight="1">
      <c r="A45" s="166" t="s">
        <v>174</v>
      </c>
      <c r="B45" s="152" t="s">
        <v>495</v>
      </c>
      <c r="C45" s="229">
        <v>0</v>
      </c>
      <c r="D45" s="88">
        <v>0</v>
      </c>
      <c r="E45" s="85">
        <v>30060</v>
      </c>
    </row>
    <row r="46" spans="1:5" s="45" customFormat="1" ht="12" customHeight="1" thickBot="1">
      <c r="A46" s="167" t="s">
        <v>175</v>
      </c>
      <c r="B46" s="153" t="s">
        <v>185</v>
      </c>
      <c r="C46" s="230">
        <v>0</v>
      </c>
      <c r="D46" s="231">
        <v>933000</v>
      </c>
      <c r="E46" s="85">
        <v>844605</v>
      </c>
    </row>
    <row r="47" spans="1:5" s="45" customFormat="1" ht="12" customHeight="1" thickBot="1">
      <c r="A47" s="25" t="s">
        <v>11</v>
      </c>
      <c r="B47" s="19" t="s">
        <v>186</v>
      </c>
      <c r="C47" s="83">
        <f>SUM(C48:C51)</f>
        <v>0</v>
      </c>
      <c r="D47" s="83">
        <f>SUM(D48:D51)</f>
        <v>1491580</v>
      </c>
      <c r="E47" s="83">
        <f>SUM(E48:E51)</f>
        <v>1248704</v>
      </c>
    </row>
    <row r="48" spans="1:5" s="45" customFormat="1" ht="12" customHeight="1">
      <c r="A48" s="165" t="s">
        <v>59</v>
      </c>
      <c r="B48" s="151" t="s">
        <v>190</v>
      </c>
      <c r="C48" s="232">
        <v>0</v>
      </c>
      <c r="D48" s="233"/>
      <c r="E48" s="233"/>
    </row>
    <row r="49" spans="1:5" s="45" customFormat="1" ht="12" customHeight="1">
      <c r="A49" s="166" t="s">
        <v>60</v>
      </c>
      <c r="B49" s="152" t="s">
        <v>191</v>
      </c>
      <c r="C49" s="229">
        <v>0</v>
      </c>
      <c r="D49" s="88">
        <v>1491580</v>
      </c>
      <c r="E49" s="88">
        <v>1234000</v>
      </c>
    </row>
    <row r="50" spans="1:5" s="45" customFormat="1" ht="12" customHeight="1">
      <c r="A50" s="166" t="s">
        <v>187</v>
      </c>
      <c r="B50" s="152" t="s">
        <v>192</v>
      </c>
      <c r="C50" s="229">
        <v>0</v>
      </c>
      <c r="D50" s="88"/>
      <c r="E50" s="88">
        <v>10000</v>
      </c>
    </row>
    <row r="51" spans="1:5" s="45" customFormat="1" ht="12" customHeight="1">
      <c r="A51" s="166" t="s">
        <v>188</v>
      </c>
      <c r="B51" s="152" t="s">
        <v>193</v>
      </c>
      <c r="C51" s="229">
        <v>0</v>
      </c>
      <c r="D51" s="88"/>
      <c r="E51" s="88">
        <v>4704</v>
      </c>
    </row>
    <row r="52" spans="1:5" s="45" customFormat="1" ht="12" customHeight="1" thickBot="1">
      <c r="A52" s="167" t="s">
        <v>189</v>
      </c>
      <c r="B52" s="153" t="s">
        <v>194</v>
      </c>
      <c r="C52" s="230">
        <v>0</v>
      </c>
      <c r="D52" s="230"/>
      <c r="E52" s="88"/>
    </row>
    <row r="53" spans="1:5" s="45" customFormat="1" ht="12" customHeight="1" thickBot="1">
      <c r="A53" s="25" t="s">
        <v>102</v>
      </c>
      <c r="B53" s="19" t="s">
        <v>195</v>
      </c>
      <c r="C53" s="83">
        <f>SUM(C54:C57)</f>
        <v>0</v>
      </c>
      <c r="D53" s="83">
        <f>SUM(D54:D57)</f>
        <v>322030</v>
      </c>
      <c r="E53" s="83">
        <f>SUM(E54:E57)</f>
        <v>322030</v>
      </c>
    </row>
    <row r="54" spans="1:5" s="45" customFormat="1" ht="12" customHeight="1">
      <c r="A54" s="165" t="s">
        <v>61</v>
      </c>
      <c r="B54" s="151" t="s">
        <v>196</v>
      </c>
      <c r="C54" s="224">
        <v>0</v>
      </c>
      <c r="D54" s="84">
        <v>0</v>
      </c>
      <c r="E54" s="84"/>
    </row>
    <row r="55" spans="1:5" s="45" customFormat="1" ht="12" customHeight="1">
      <c r="A55" s="166" t="s">
        <v>62</v>
      </c>
      <c r="B55" s="152" t="s">
        <v>358</v>
      </c>
      <c r="C55" s="225">
        <v>0</v>
      </c>
      <c r="D55" s="85">
        <v>292030</v>
      </c>
      <c r="E55" s="85">
        <v>292030</v>
      </c>
    </row>
    <row r="56" spans="1:5" s="45" customFormat="1" ht="12" customHeight="1">
      <c r="A56" s="166" t="s">
        <v>200</v>
      </c>
      <c r="B56" s="152" t="s">
        <v>198</v>
      </c>
      <c r="C56" s="225">
        <v>0</v>
      </c>
      <c r="D56" s="85">
        <v>30000</v>
      </c>
      <c r="E56" s="85">
        <v>30000</v>
      </c>
    </row>
    <row r="57" spans="1:5" s="45" customFormat="1" ht="12" customHeight="1" thickBot="1">
      <c r="A57" s="167" t="s">
        <v>201</v>
      </c>
      <c r="B57" s="153" t="s">
        <v>199</v>
      </c>
      <c r="C57" s="226">
        <v>0</v>
      </c>
      <c r="D57" s="91">
        <v>0</v>
      </c>
      <c r="E57" s="91"/>
    </row>
    <row r="58" spans="1:5" s="45" customFormat="1" ht="12" customHeight="1" thickBot="1">
      <c r="A58" s="25" t="s">
        <v>13</v>
      </c>
      <c r="B58" s="78" t="s">
        <v>202</v>
      </c>
      <c r="C58" s="83">
        <f>SUM(C59:C62)</f>
        <v>0</v>
      </c>
      <c r="D58" s="83">
        <f>SUM(D59:D62)</f>
        <v>0</v>
      </c>
      <c r="E58" s="83">
        <f>SUM(E59:E62)</f>
        <v>0</v>
      </c>
    </row>
    <row r="59" spans="1:5" s="45" customFormat="1" ht="12" customHeight="1">
      <c r="A59" s="165" t="s">
        <v>103</v>
      </c>
      <c r="B59" s="151" t="s">
        <v>204</v>
      </c>
      <c r="C59" s="294">
        <v>0</v>
      </c>
      <c r="D59" s="190">
        <v>0</v>
      </c>
      <c r="E59" s="190"/>
    </row>
    <row r="60" spans="1:5" s="45" customFormat="1" ht="12" customHeight="1">
      <c r="A60" s="166" t="s">
        <v>104</v>
      </c>
      <c r="B60" s="152" t="s">
        <v>359</v>
      </c>
      <c r="C60" s="229">
        <v>0</v>
      </c>
      <c r="D60" s="88">
        <v>0</v>
      </c>
      <c r="E60" s="88"/>
    </row>
    <row r="61" spans="1:5" s="45" customFormat="1" ht="12" customHeight="1">
      <c r="A61" s="166" t="s">
        <v>125</v>
      </c>
      <c r="B61" s="152" t="s">
        <v>205</v>
      </c>
      <c r="C61" s="229">
        <v>0</v>
      </c>
      <c r="D61" s="88">
        <v>0</v>
      </c>
      <c r="E61" s="88"/>
    </row>
    <row r="62" spans="1:5" s="45" customFormat="1" ht="12" customHeight="1" thickBot="1">
      <c r="A62" s="167" t="s">
        <v>203</v>
      </c>
      <c r="B62" s="153" t="s">
        <v>206</v>
      </c>
      <c r="C62" s="230">
        <v>0</v>
      </c>
      <c r="D62" s="231">
        <v>0</v>
      </c>
      <c r="E62" s="231"/>
    </row>
    <row r="63" spans="1:5" s="45" customFormat="1" ht="12" customHeight="1" thickBot="1">
      <c r="A63" s="25" t="s">
        <v>14</v>
      </c>
      <c r="B63" s="19" t="s">
        <v>207</v>
      </c>
      <c r="C63" s="89">
        <f>SUM(C8,C15,C22,C29,C36,C47,C53,C58)</f>
        <v>248111849</v>
      </c>
      <c r="D63" s="89">
        <f>SUM(D8,D15,D22,D29,D36,D47,D53,D58)</f>
        <v>346415688</v>
      </c>
      <c r="E63" s="89">
        <f>SUM(E8,E15,E22,E29,E36,E47,E53,E58)</f>
        <v>336237527</v>
      </c>
    </row>
    <row r="64" spans="1:5" s="45" customFormat="1" ht="12" customHeight="1" thickBot="1">
      <c r="A64" s="168" t="s">
        <v>327</v>
      </c>
      <c r="B64" s="78" t="s">
        <v>209</v>
      </c>
      <c r="C64" s="83">
        <f>SUM(C65:C67)</f>
        <v>0</v>
      </c>
      <c r="D64" s="83">
        <f>SUM(D65:D67)</f>
        <v>0</v>
      </c>
      <c r="E64" s="83">
        <f>SUM(E65:E67)</f>
        <v>0</v>
      </c>
    </row>
    <row r="65" spans="1:5" s="45" customFormat="1" ht="12" customHeight="1">
      <c r="A65" s="165" t="s">
        <v>242</v>
      </c>
      <c r="B65" s="151" t="s">
        <v>210</v>
      </c>
      <c r="C65" s="232">
        <v>0</v>
      </c>
      <c r="D65" s="233">
        <v>0</v>
      </c>
      <c r="E65" s="233"/>
    </row>
    <row r="66" spans="1:5" s="45" customFormat="1" ht="12" customHeight="1">
      <c r="A66" s="166" t="s">
        <v>251</v>
      </c>
      <c r="B66" s="152" t="s">
        <v>211</v>
      </c>
      <c r="C66" s="229">
        <v>0</v>
      </c>
      <c r="D66" s="88">
        <v>0</v>
      </c>
      <c r="E66" s="88"/>
    </row>
    <row r="67" spans="1:5" s="45" customFormat="1" ht="12" customHeight="1" thickBot="1">
      <c r="A67" s="167" t="s">
        <v>252</v>
      </c>
      <c r="B67" s="155" t="s">
        <v>212</v>
      </c>
      <c r="C67" s="230">
        <v>0</v>
      </c>
      <c r="D67" s="231">
        <v>0</v>
      </c>
      <c r="E67" s="231"/>
    </row>
    <row r="68" spans="1:5" s="45" customFormat="1" ht="12" customHeight="1" thickBot="1">
      <c r="A68" s="168" t="s">
        <v>213</v>
      </c>
      <c r="B68" s="78" t="s">
        <v>214</v>
      </c>
      <c r="C68" s="83">
        <f>SUM(C69:C72)</f>
        <v>0</v>
      </c>
      <c r="D68" s="83">
        <f>SUM(D69:D72)</f>
        <v>0</v>
      </c>
      <c r="E68" s="83">
        <f>SUM(E69:E72)</f>
        <v>0</v>
      </c>
    </row>
    <row r="69" spans="1:5" s="45" customFormat="1" ht="12" customHeight="1">
      <c r="A69" s="165" t="s">
        <v>84</v>
      </c>
      <c r="B69" s="151" t="s">
        <v>215</v>
      </c>
      <c r="C69" s="232">
        <v>0</v>
      </c>
      <c r="D69" s="233">
        <v>0</v>
      </c>
      <c r="E69" s="233"/>
    </row>
    <row r="70" spans="1:5" s="45" customFormat="1" ht="12" customHeight="1">
      <c r="A70" s="166" t="s">
        <v>85</v>
      </c>
      <c r="B70" s="152" t="s">
        <v>216</v>
      </c>
      <c r="C70" s="229">
        <v>0</v>
      </c>
      <c r="D70" s="88">
        <v>0</v>
      </c>
      <c r="E70" s="88"/>
    </row>
    <row r="71" spans="1:5" s="45" customFormat="1" ht="12" customHeight="1">
      <c r="A71" s="166" t="s">
        <v>243</v>
      </c>
      <c r="B71" s="152" t="s">
        <v>217</v>
      </c>
      <c r="C71" s="229">
        <v>0</v>
      </c>
      <c r="D71" s="88">
        <v>0</v>
      </c>
      <c r="E71" s="88"/>
    </row>
    <row r="72" spans="1:5" s="45" customFormat="1" ht="12" customHeight="1" thickBot="1">
      <c r="A72" s="167" t="s">
        <v>244</v>
      </c>
      <c r="B72" s="153" t="s">
        <v>218</v>
      </c>
      <c r="C72" s="230">
        <v>0</v>
      </c>
      <c r="D72" s="231">
        <v>0</v>
      </c>
      <c r="E72" s="231"/>
    </row>
    <row r="73" spans="1:5" s="45" customFormat="1" ht="12" customHeight="1" thickBot="1">
      <c r="A73" s="168" t="s">
        <v>219</v>
      </c>
      <c r="B73" s="78" t="s">
        <v>220</v>
      </c>
      <c r="C73" s="83">
        <f>SUM(C74:C75)</f>
        <v>0</v>
      </c>
      <c r="D73" s="83">
        <f>SUM(D74:D75)</f>
        <v>26575533</v>
      </c>
      <c r="E73" s="83">
        <f>SUM(E74:E75)</f>
        <v>26575533</v>
      </c>
    </row>
    <row r="74" spans="1:5" s="45" customFormat="1" ht="12" customHeight="1">
      <c r="A74" s="165" t="s">
        <v>245</v>
      </c>
      <c r="B74" s="151" t="s">
        <v>221</v>
      </c>
      <c r="C74" s="232">
        <v>0</v>
      </c>
      <c r="D74" s="233">
        <v>26575533</v>
      </c>
      <c r="E74" s="233">
        <v>26575533</v>
      </c>
    </row>
    <row r="75" spans="1:5" s="45" customFormat="1" ht="12" customHeight="1" thickBot="1">
      <c r="A75" s="167" t="s">
        <v>246</v>
      </c>
      <c r="B75" s="153" t="s">
        <v>222</v>
      </c>
      <c r="C75" s="230">
        <v>0</v>
      </c>
      <c r="D75" s="231">
        <v>0</v>
      </c>
      <c r="E75" s="231"/>
    </row>
    <row r="76" spans="1:5" s="44" customFormat="1" ht="12" customHeight="1" thickBot="1">
      <c r="A76" s="168" t="s">
        <v>223</v>
      </c>
      <c r="B76" s="78" t="s">
        <v>224</v>
      </c>
      <c r="C76" s="83">
        <f>SUM(C77:C79)</f>
        <v>0</v>
      </c>
      <c r="D76" s="83">
        <f>SUM(D77:D79)</f>
        <v>0</v>
      </c>
      <c r="E76" s="83">
        <f>SUM(E77:E79)</f>
        <v>3320002</v>
      </c>
    </row>
    <row r="77" spans="1:5" s="45" customFormat="1" ht="12" customHeight="1">
      <c r="A77" s="165" t="s">
        <v>247</v>
      </c>
      <c r="B77" s="151" t="s">
        <v>225</v>
      </c>
      <c r="C77" s="232">
        <v>0</v>
      </c>
      <c r="D77" s="233">
        <v>0</v>
      </c>
      <c r="E77" s="233">
        <v>3320002</v>
      </c>
    </row>
    <row r="78" spans="1:5" s="45" customFormat="1" ht="12" customHeight="1">
      <c r="A78" s="166" t="s">
        <v>248</v>
      </c>
      <c r="B78" s="152" t="s">
        <v>226</v>
      </c>
      <c r="C78" s="229">
        <v>0</v>
      </c>
      <c r="D78" s="88">
        <v>0</v>
      </c>
      <c r="E78" s="88"/>
    </row>
    <row r="79" spans="1:5" s="45" customFormat="1" ht="12" customHeight="1" thickBot="1">
      <c r="A79" s="167" t="s">
        <v>249</v>
      </c>
      <c r="B79" s="153" t="s">
        <v>227</v>
      </c>
      <c r="C79" s="230">
        <v>0</v>
      </c>
      <c r="D79" s="231">
        <v>0</v>
      </c>
      <c r="E79" s="231"/>
    </row>
    <row r="80" spans="1:5" s="45" customFormat="1" ht="12" customHeight="1" thickBot="1">
      <c r="A80" s="168" t="s">
        <v>228</v>
      </c>
      <c r="B80" s="78" t="s">
        <v>250</v>
      </c>
      <c r="C80" s="83">
        <f>SUM(C81:C84)</f>
        <v>0</v>
      </c>
      <c r="D80" s="83">
        <f>SUM(D81:D84)</f>
        <v>0</v>
      </c>
      <c r="E80" s="83">
        <f>SUM(E81:E84)</f>
        <v>0</v>
      </c>
    </row>
    <row r="81" spans="1:5" s="45" customFormat="1" ht="12" customHeight="1">
      <c r="A81" s="169" t="s">
        <v>229</v>
      </c>
      <c r="B81" s="151" t="s">
        <v>230</v>
      </c>
      <c r="C81" s="232">
        <v>0</v>
      </c>
      <c r="D81" s="233">
        <v>0</v>
      </c>
      <c r="E81" s="233"/>
    </row>
    <row r="82" spans="1:5" s="45" customFormat="1" ht="12" customHeight="1">
      <c r="A82" s="170" t="s">
        <v>231</v>
      </c>
      <c r="B82" s="152" t="s">
        <v>232</v>
      </c>
      <c r="C82" s="229">
        <v>0</v>
      </c>
      <c r="D82" s="88">
        <v>0</v>
      </c>
      <c r="E82" s="88"/>
    </row>
    <row r="83" spans="1:5" s="45" customFormat="1" ht="12" customHeight="1">
      <c r="A83" s="170" t="s">
        <v>233</v>
      </c>
      <c r="B83" s="152" t="s">
        <v>234</v>
      </c>
      <c r="C83" s="229">
        <v>0</v>
      </c>
      <c r="D83" s="88">
        <v>0</v>
      </c>
      <c r="E83" s="88"/>
    </row>
    <row r="84" spans="1:5" s="44" customFormat="1" ht="12" customHeight="1" thickBot="1">
      <c r="A84" s="171" t="s">
        <v>235</v>
      </c>
      <c r="B84" s="153" t="s">
        <v>236</v>
      </c>
      <c r="C84" s="230">
        <v>0</v>
      </c>
      <c r="D84" s="231">
        <v>0</v>
      </c>
      <c r="E84" s="231"/>
    </row>
    <row r="85" spans="1:5" s="44" customFormat="1" ht="12" customHeight="1" thickBot="1">
      <c r="A85" s="168" t="s">
        <v>237</v>
      </c>
      <c r="B85" s="78" t="s">
        <v>238</v>
      </c>
      <c r="C85" s="191">
        <v>0</v>
      </c>
      <c r="D85" s="191">
        <v>0</v>
      </c>
      <c r="E85" s="191"/>
    </row>
    <row r="86" spans="1:5" s="44" customFormat="1" ht="12" customHeight="1" thickBot="1">
      <c r="A86" s="168" t="s">
        <v>239</v>
      </c>
      <c r="B86" s="159" t="s">
        <v>240</v>
      </c>
      <c r="C86" s="89">
        <f>SUM(C64,C68,C73,C76,C80,C85)</f>
        <v>0</v>
      </c>
      <c r="D86" s="89">
        <f>SUM(D64,D68,D73,D76,D80,D85)</f>
        <v>26575533</v>
      </c>
      <c r="E86" s="89">
        <f>SUM(E64,E68,E73,E76,E80,E85)</f>
        <v>29895535</v>
      </c>
    </row>
    <row r="87" spans="1:5" s="44" customFormat="1" ht="12" customHeight="1" thickBot="1">
      <c r="A87" s="172" t="s">
        <v>253</v>
      </c>
      <c r="B87" s="161" t="s">
        <v>353</v>
      </c>
      <c r="C87" s="89">
        <f>SUM(C63,C86)</f>
        <v>248111849</v>
      </c>
      <c r="D87" s="89">
        <f>SUM(D63,D86)</f>
        <v>372991221</v>
      </c>
      <c r="E87" s="89">
        <f>SUM(E63,E86)</f>
        <v>366133062</v>
      </c>
    </row>
    <row r="88" spans="1:3" s="45" customFormat="1" ht="15" customHeight="1">
      <c r="A88" s="67"/>
      <c r="B88" s="68"/>
      <c r="C88" s="126"/>
    </row>
    <row r="89" spans="1:3" ht="13.5" thickBot="1">
      <c r="A89" s="173"/>
      <c r="B89" s="70"/>
      <c r="C89" s="127"/>
    </row>
    <row r="90" spans="1:5" s="38" customFormat="1" ht="16.5" customHeight="1" thickBot="1">
      <c r="A90" s="407" t="s">
        <v>40</v>
      </c>
      <c r="B90" s="408"/>
      <c r="C90" s="408"/>
      <c r="D90" s="408"/>
      <c r="E90" s="409"/>
    </row>
    <row r="91" spans="1:5" s="46" customFormat="1" ht="12" customHeight="1" thickBot="1">
      <c r="A91" s="144" t="s">
        <v>6</v>
      </c>
      <c r="B91" s="24" t="s">
        <v>256</v>
      </c>
      <c r="C91" s="82">
        <f>SUM(C92:C96)</f>
        <v>124232780</v>
      </c>
      <c r="D91" s="82">
        <f>SUM(D92:D96)</f>
        <v>151424878</v>
      </c>
      <c r="E91" s="82">
        <f>SUM(E92:E96)</f>
        <v>141759061</v>
      </c>
    </row>
    <row r="92" spans="1:5" ht="12" customHeight="1">
      <c r="A92" s="174" t="s">
        <v>63</v>
      </c>
      <c r="B92" s="8" t="s">
        <v>36</v>
      </c>
      <c r="C92" s="224">
        <v>25196200</v>
      </c>
      <c r="D92" s="84">
        <v>27231377</v>
      </c>
      <c r="E92" s="84">
        <v>26221147</v>
      </c>
    </row>
    <row r="93" spans="1:5" ht="12" customHeight="1">
      <c r="A93" s="166" t="s">
        <v>64</v>
      </c>
      <c r="B93" s="6" t="s">
        <v>105</v>
      </c>
      <c r="C93" s="225">
        <v>5010860</v>
      </c>
      <c r="D93" s="85">
        <v>5765099</v>
      </c>
      <c r="E93" s="85">
        <v>5765090</v>
      </c>
    </row>
    <row r="94" spans="1:5" ht="12" customHeight="1">
      <c r="A94" s="166" t="s">
        <v>65</v>
      </c>
      <c r="B94" s="6" t="s">
        <v>82</v>
      </c>
      <c r="C94" s="225">
        <v>40866720</v>
      </c>
      <c r="D94" s="85">
        <v>56840652</v>
      </c>
      <c r="E94" s="85">
        <v>48346393</v>
      </c>
    </row>
    <row r="95" spans="1:5" ht="12" customHeight="1">
      <c r="A95" s="166" t="s">
        <v>66</v>
      </c>
      <c r="B95" s="9" t="s">
        <v>106</v>
      </c>
      <c r="C95" s="225">
        <v>3000000</v>
      </c>
      <c r="D95" s="85">
        <v>4428750</v>
      </c>
      <c r="E95" s="85">
        <v>4281875</v>
      </c>
    </row>
    <row r="96" spans="1:5" ht="12" customHeight="1">
      <c r="A96" s="166" t="s">
        <v>74</v>
      </c>
      <c r="B96" s="17" t="s">
        <v>107</v>
      </c>
      <c r="C96" s="225">
        <f>SUM(C97:C106)</f>
        <v>50159000</v>
      </c>
      <c r="D96" s="85">
        <f>SUM(D97:D106)</f>
        <v>57159000</v>
      </c>
      <c r="E96" s="85">
        <f>SUM(E97:E106)</f>
        <v>57144556</v>
      </c>
    </row>
    <row r="97" spans="1:5" ht="12" customHeight="1">
      <c r="A97" s="166" t="s">
        <v>67</v>
      </c>
      <c r="B97" s="6" t="s">
        <v>257</v>
      </c>
      <c r="C97" s="225">
        <v>0</v>
      </c>
      <c r="D97" s="85">
        <v>0</v>
      </c>
      <c r="E97" s="85"/>
    </row>
    <row r="98" spans="1:5" ht="12" customHeight="1">
      <c r="A98" s="166" t="s">
        <v>68</v>
      </c>
      <c r="B98" s="52" t="s">
        <v>258</v>
      </c>
      <c r="C98" s="225">
        <v>0</v>
      </c>
      <c r="D98" s="85">
        <v>0</v>
      </c>
      <c r="E98" s="85"/>
    </row>
    <row r="99" spans="1:5" ht="12" customHeight="1">
      <c r="A99" s="166" t="s">
        <v>75</v>
      </c>
      <c r="B99" s="53" t="s">
        <v>259</v>
      </c>
      <c r="C99" s="225">
        <v>0</v>
      </c>
      <c r="D99" s="85">
        <v>0</v>
      </c>
      <c r="E99" s="85"/>
    </row>
    <row r="100" spans="1:5" ht="12" customHeight="1">
      <c r="A100" s="166" t="s">
        <v>76</v>
      </c>
      <c r="B100" s="53" t="s">
        <v>260</v>
      </c>
      <c r="C100" s="225">
        <v>0</v>
      </c>
      <c r="D100" s="85">
        <v>0</v>
      </c>
      <c r="E100" s="85"/>
    </row>
    <row r="101" spans="1:5" ht="12" customHeight="1">
      <c r="A101" s="166" t="s">
        <v>77</v>
      </c>
      <c r="B101" s="52" t="s">
        <v>261</v>
      </c>
      <c r="C101" s="225">
        <v>5409000</v>
      </c>
      <c r="D101" s="85">
        <v>4710000</v>
      </c>
      <c r="E101" s="85">
        <v>4696393</v>
      </c>
    </row>
    <row r="102" spans="1:5" ht="12" customHeight="1">
      <c r="A102" s="166" t="s">
        <v>78</v>
      </c>
      <c r="B102" s="52" t="s">
        <v>262</v>
      </c>
      <c r="C102" s="225">
        <v>0</v>
      </c>
      <c r="D102" s="85">
        <v>0</v>
      </c>
      <c r="E102" s="85"/>
    </row>
    <row r="103" spans="1:5" ht="12" customHeight="1">
      <c r="A103" s="166" t="s">
        <v>80</v>
      </c>
      <c r="B103" s="53" t="s">
        <v>263</v>
      </c>
      <c r="C103" s="225">
        <v>0</v>
      </c>
      <c r="D103" s="85">
        <v>0</v>
      </c>
      <c r="E103" s="85"/>
    </row>
    <row r="104" spans="1:5" ht="12" customHeight="1">
      <c r="A104" s="175" t="s">
        <v>108</v>
      </c>
      <c r="B104" s="54" t="s">
        <v>264</v>
      </c>
      <c r="C104" s="225">
        <v>0</v>
      </c>
      <c r="D104" s="85">
        <v>0</v>
      </c>
      <c r="E104" s="85"/>
    </row>
    <row r="105" spans="1:5" ht="12" customHeight="1">
      <c r="A105" s="166" t="s">
        <v>254</v>
      </c>
      <c r="B105" s="54" t="s">
        <v>265</v>
      </c>
      <c r="C105" s="225">
        <v>0</v>
      </c>
      <c r="D105" s="85">
        <v>0</v>
      </c>
      <c r="E105" s="85"/>
    </row>
    <row r="106" spans="1:5" ht="12" customHeight="1" thickBot="1">
      <c r="A106" s="176" t="s">
        <v>255</v>
      </c>
      <c r="B106" s="55" t="s">
        <v>266</v>
      </c>
      <c r="C106" s="226">
        <v>44750000</v>
      </c>
      <c r="D106" s="91">
        <v>52449000</v>
      </c>
      <c r="E106" s="91">
        <v>52448163</v>
      </c>
    </row>
    <row r="107" spans="1:5" ht="12" customHeight="1" thickBot="1">
      <c r="A107" s="25" t="s">
        <v>7</v>
      </c>
      <c r="B107" s="23" t="s">
        <v>267</v>
      </c>
      <c r="C107" s="83">
        <f>SUM(C108,C110,C112)</f>
        <v>900000</v>
      </c>
      <c r="D107" s="83">
        <f>SUM(D108,D110,D112)</f>
        <v>52739500</v>
      </c>
      <c r="E107" s="83">
        <f>SUM(E108,E110,E112)</f>
        <v>12100499</v>
      </c>
    </row>
    <row r="108" spans="1:5" ht="12" customHeight="1">
      <c r="A108" s="165" t="s">
        <v>69</v>
      </c>
      <c r="B108" s="6" t="s">
        <v>124</v>
      </c>
      <c r="C108" s="224">
        <v>0</v>
      </c>
      <c r="D108" s="84">
        <v>42715900</v>
      </c>
      <c r="E108" s="84">
        <v>2122747</v>
      </c>
    </row>
    <row r="109" spans="1:5" ht="12" customHeight="1">
      <c r="A109" s="165" t="s">
        <v>70</v>
      </c>
      <c r="B109" s="10" t="s">
        <v>271</v>
      </c>
      <c r="C109" s="225">
        <v>0</v>
      </c>
      <c r="D109" s="85">
        <v>0</v>
      </c>
      <c r="E109" s="85"/>
    </row>
    <row r="110" spans="1:5" ht="12" customHeight="1">
      <c r="A110" s="165" t="s">
        <v>71</v>
      </c>
      <c r="B110" s="10" t="s">
        <v>109</v>
      </c>
      <c r="C110" s="225">
        <v>900000</v>
      </c>
      <c r="D110" s="85">
        <v>10023600</v>
      </c>
      <c r="E110" s="85">
        <v>9977752</v>
      </c>
    </row>
    <row r="111" spans="1:5" ht="12" customHeight="1">
      <c r="A111" s="165" t="s">
        <v>72</v>
      </c>
      <c r="B111" s="10" t="s">
        <v>272</v>
      </c>
      <c r="C111" s="225">
        <v>0</v>
      </c>
      <c r="D111" s="85">
        <v>0</v>
      </c>
      <c r="E111" s="85"/>
    </row>
    <row r="112" spans="1:5" ht="12" customHeight="1">
      <c r="A112" s="165" t="s">
        <v>73</v>
      </c>
      <c r="B112" s="80" t="s">
        <v>126</v>
      </c>
      <c r="C112" s="225">
        <f>SUM(C113:C120)</f>
        <v>0</v>
      </c>
      <c r="D112" s="85">
        <f>SUM(D113:D120)</f>
        <v>0</v>
      </c>
      <c r="E112" s="85">
        <f>SUM(E113:E120)</f>
        <v>0</v>
      </c>
    </row>
    <row r="113" spans="1:5" ht="12" customHeight="1">
      <c r="A113" s="165" t="s">
        <v>79</v>
      </c>
      <c r="B113" s="79" t="s">
        <v>360</v>
      </c>
      <c r="C113" s="225">
        <v>0</v>
      </c>
      <c r="D113" s="85">
        <v>0</v>
      </c>
      <c r="E113" s="85"/>
    </row>
    <row r="114" spans="1:5" ht="12" customHeight="1">
      <c r="A114" s="165" t="s">
        <v>81</v>
      </c>
      <c r="B114" s="147" t="s">
        <v>277</v>
      </c>
      <c r="C114" s="225">
        <v>0</v>
      </c>
      <c r="D114" s="85">
        <v>0</v>
      </c>
      <c r="E114" s="85"/>
    </row>
    <row r="115" spans="1:5" ht="12" customHeight="1">
      <c r="A115" s="165" t="s">
        <v>110</v>
      </c>
      <c r="B115" s="53" t="s">
        <v>260</v>
      </c>
      <c r="C115" s="225">
        <v>0</v>
      </c>
      <c r="D115" s="85">
        <v>0</v>
      </c>
      <c r="E115" s="85"/>
    </row>
    <row r="116" spans="1:5" ht="12" customHeight="1">
      <c r="A116" s="165" t="s">
        <v>111</v>
      </c>
      <c r="B116" s="53" t="s">
        <v>276</v>
      </c>
      <c r="C116" s="225">
        <v>0</v>
      </c>
      <c r="D116" s="85">
        <v>0</v>
      </c>
      <c r="E116" s="85"/>
    </row>
    <row r="117" spans="1:5" ht="12" customHeight="1">
      <c r="A117" s="165" t="s">
        <v>112</v>
      </c>
      <c r="B117" s="53" t="s">
        <v>275</v>
      </c>
      <c r="C117" s="225">
        <v>0</v>
      </c>
      <c r="D117" s="85">
        <v>0</v>
      </c>
      <c r="E117" s="85"/>
    </row>
    <row r="118" spans="1:5" ht="12" customHeight="1">
      <c r="A118" s="165" t="s">
        <v>268</v>
      </c>
      <c r="B118" s="53" t="s">
        <v>263</v>
      </c>
      <c r="C118" s="225">
        <v>0</v>
      </c>
      <c r="D118" s="85">
        <v>0</v>
      </c>
      <c r="E118" s="85"/>
    </row>
    <row r="119" spans="1:5" ht="12" customHeight="1">
      <c r="A119" s="165" t="s">
        <v>269</v>
      </c>
      <c r="B119" s="53" t="s">
        <v>274</v>
      </c>
      <c r="C119" s="225">
        <v>0</v>
      </c>
      <c r="D119" s="85">
        <v>0</v>
      </c>
      <c r="E119" s="85"/>
    </row>
    <row r="120" spans="1:5" ht="12" customHeight="1" thickBot="1">
      <c r="A120" s="175" t="s">
        <v>270</v>
      </c>
      <c r="B120" s="53" t="s">
        <v>273</v>
      </c>
      <c r="C120" s="226">
        <v>0</v>
      </c>
      <c r="D120" s="91">
        <v>0</v>
      </c>
      <c r="E120" s="91"/>
    </row>
    <row r="121" spans="1:5" ht="12" customHeight="1" thickBot="1">
      <c r="A121" s="25" t="s">
        <v>8</v>
      </c>
      <c r="B121" s="48" t="s">
        <v>278</v>
      </c>
      <c r="C121" s="83">
        <f>SUM(C122:C123)</f>
        <v>908811</v>
      </c>
      <c r="D121" s="83">
        <f>SUM(D122:D123)</f>
        <v>39490356</v>
      </c>
      <c r="E121" s="83">
        <f>SUM(E122:E123)</f>
        <v>0</v>
      </c>
    </row>
    <row r="122" spans="1:5" ht="12" customHeight="1">
      <c r="A122" s="165" t="s">
        <v>52</v>
      </c>
      <c r="B122" s="7" t="s">
        <v>42</v>
      </c>
      <c r="C122" s="224">
        <v>908811</v>
      </c>
      <c r="D122" s="84">
        <v>39490356</v>
      </c>
      <c r="E122" s="84"/>
    </row>
    <row r="123" spans="1:5" ht="12" customHeight="1" thickBot="1">
      <c r="A123" s="167" t="s">
        <v>53</v>
      </c>
      <c r="B123" s="10" t="s">
        <v>43</v>
      </c>
      <c r="C123" s="226">
        <v>0</v>
      </c>
      <c r="D123" s="91">
        <v>0</v>
      </c>
      <c r="E123" s="91"/>
    </row>
    <row r="124" spans="1:5" ht="12" customHeight="1" thickBot="1">
      <c r="A124" s="25" t="s">
        <v>9</v>
      </c>
      <c r="B124" s="48" t="s">
        <v>279</v>
      </c>
      <c r="C124" s="83">
        <f>SUM(C91,C107,C121)</f>
        <v>126041591</v>
      </c>
      <c r="D124" s="83">
        <f>SUM(D91,D107,D121)</f>
        <v>243654734</v>
      </c>
      <c r="E124" s="83">
        <f>SUM(E91,E107,E121)</f>
        <v>153859560</v>
      </c>
    </row>
    <row r="125" spans="1:5" ht="12" customHeight="1" thickBot="1">
      <c r="A125" s="25" t="s">
        <v>10</v>
      </c>
      <c r="B125" s="48" t="s">
        <v>280</v>
      </c>
      <c r="C125" s="83">
        <f>SUM(C126:C128)</f>
        <v>0</v>
      </c>
      <c r="D125" s="83">
        <f>SUM(D126:D128)</f>
        <v>0</v>
      </c>
      <c r="E125" s="83">
        <f>SUM(E126:E128)</f>
        <v>0</v>
      </c>
    </row>
    <row r="126" spans="1:5" s="46" customFormat="1" ht="12" customHeight="1">
      <c r="A126" s="165" t="s">
        <v>56</v>
      </c>
      <c r="B126" s="7" t="s">
        <v>281</v>
      </c>
      <c r="C126" s="224">
        <v>0</v>
      </c>
      <c r="D126" s="84">
        <v>0</v>
      </c>
      <c r="E126" s="84"/>
    </row>
    <row r="127" spans="1:5" ht="12" customHeight="1">
      <c r="A127" s="165" t="s">
        <v>57</v>
      </c>
      <c r="B127" s="7" t="s">
        <v>282</v>
      </c>
      <c r="C127" s="225">
        <v>0</v>
      </c>
      <c r="D127" s="85">
        <v>0</v>
      </c>
      <c r="E127" s="85"/>
    </row>
    <row r="128" spans="1:5" ht="12" customHeight="1" thickBot="1">
      <c r="A128" s="175" t="s">
        <v>58</v>
      </c>
      <c r="B128" s="5" t="s">
        <v>283</v>
      </c>
      <c r="C128" s="226">
        <v>0</v>
      </c>
      <c r="D128" s="91">
        <v>0</v>
      </c>
      <c r="E128" s="91"/>
    </row>
    <row r="129" spans="1:5" ht="12" customHeight="1" thickBot="1">
      <c r="A129" s="25" t="s">
        <v>11</v>
      </c>
      <c r="B129" s="48" t="s">
        <v>326</v>
      </c>
      <c r="C129" s="83">
        <f>SUM(C130:C133)</f>
        <v>0</v>
      </c>
      <c r="D129" s="83">
        <f>SUM(D130:D133)</f>
        <v>0</v>
      </c>
      <c r="E129" s="83">
        <f>SUM(E130:E133)</f>
        <v>0</v>
      </c>
    </row>
    <row r="130" spans="1:5" ht="12" customHeight="1">
      <c r="A130" s="165" t="s">
        <v>59</v>
      </c>
      <c r="B130" s="7" t="s">
        <v>284</v>
      </c>
      <c r="C130" s="224">
        <v>0</v>
      </c>
      <c r="D130" s="84">
        <v>0</v>
      </c>
      <c r="E130" s="84"/>
    </row>
    <row r="131" spans="1:5" ht="12" customHeight="1">
      <c r="A131" s="165" t="s">
        <v>60</v>
      </c>
      <c r="B131" s="7" t="s">
        <v>285</v>
      </c>
      <c r="C131" s="225">
        <v>0</v>
      </c>
      <c r="D131" s="85">
        <v>0</v>
      </c>
      <c r="E131" s="85"/>
    </row>
    <row r="132" spans="1:5" ht="12" customHeight="1">
      <c r="A132" s="165" t="s">
        <v>187</v>
      </c>
      <c r="B132" s="7" t="s">
        <v>286</v>
      </c>
      <c r="C132" s="225">
        <v>0</v>
      </c>
      <c r="D132" s="85">
        <v>0</v>
      </c>
      <c r="E132" s="85"/>
    </row>
    <row r="133" spans="1:5" s="46" customFormat="1" ht="12" customHeight="1" thickBot="1">
      <c r="A133" s="175" t="s">
        <v>188</v>
      </c>
      <c r="B133" s="5" t="s">
        <v>287</v>
      </c>
      <c r="C133" s="226">
        <v>0</v>
      </c>
      <c r="D133" s="91">
        <v>0</v>
      </c>
      <c r="E133" s="91"/>
    </row>
    <row r="134" spans="1:10" ht="12" customHeight="1" thickBot="1">
      <c r="A134" s="25" t="s">
        <v>12</v>
      </c>
      <c r="B134" s="48" t="s">
        <v>288</v>
      </c>
      <c r="C134" s="89">
        <f>SUM(C135:C139)</f>
        <v>122070258</v>
      </c>
      <c r="D134" s="89">
        <f>SUM(D135:D139)</f>
        <v>129336487</v>
      </c>
      <c r="E134" s="89">
        <f>SUM(E135:E139)</f>
        <v>123622966</v>
      </c>
      <c r="J134" s="76"/>
    </row>
    <row r="135" spans="1:5" ht="12.75">
      <c r="A135" s="165" t="s">
        <v>61</v>
      </c>
      <c r="B135" s="7" t="s">
        <v>289</v>
      </c>
      <c r="C135" s="224">
        <v>0</v>
      </c>
      <c r="D135" s="84">
        <v>0</v>
      </c>
      <c r="E135" s="84"/>
    </row>
    <row r="136" spans="1:5" ht="12" customHeight="1">
      <c r="A136" s="165" t="s">
        <v>62</v>
      </c>
      <c r="B136" s="7" t="s">
        <v>299</v>
      </c>
      <c r="C136" s="225">
        <v>0</v>
      </c>
      <c r="D136" s="85">
        <v>3236120</v>
      </c>
      <c r="E136" s="85">
        <v>3236120</v>
      </c>
    </row>
    <row r="137" spans="1:5" ht="12" customHeight="1">
      <c r="A137" s="165" t="s">
        <v>200</v>
      </c>
      <c r="B137" s="7" t="s">
        <v>363</v>
      </c>
      <c r="C137" s="225">
        <v>121428258</v>
      </c>
      <c r="D137" s="85">
        <v>125458367</v>
      </c>
      <c r="E137" s="85">
        <v>119810499</v>
      </c>
    </row>
    <row r="138" spans="1:5" s="46" customFormat="1" ht="12" customHeight="1">
      <c r="A138" s="165" t="s">
        <v>201</v>
      </c>
      <c r="B138" s="7" t="s">
        <v>290</v>
      </c>
      <c r="C138" s="225">
        <v>0</v>
      </c>
      <c r="D138" s="85">
        <v>0</v>
      </c>
      <c r="E138" s="85"/>
    </row>
    <row r="139" spans="1:5" s="46" customFormat="1" ht="12" customHeight="1" thickBot="1">
      <c r="A139" s="175" t="s">
        <v>362</v>
      </c>
      <c r="B139" s="5" t="s">
        <v>291</v>
      </c>
      <c r="C139" s="226">
        <v>642000</v>
      </c>
      <c r="D139" s="91">
        <v>642000</v>
      </c>
      <c r="E139" s="91">
        <v>576347</v>
      </c>
    </row>
    <row r="140" spans="1:5" s="46" customFormat="1" ht="12" customHeight="1" thickBot="1">
      <c r="A140" s="25" t="s">
        <v>13</v>
      </c>
      <c r="B140" s="48" t="s">
        <v>292</v>
      </c>
      <c r="C140" s="92">
        <f>SUM(C141:C144)</f>
        <v>0</v>
      </c>
      <c r="D140" s="92">
        <f>SUM(D141:D144)</f>
        <v>0</v>
      </c>
      <c r="E140" s="92">
        <f>SUM(E141:E144)</f>
        <v>0</v>
      </c>
    </row>
    <row r="141" spans="1:5" s="46" customFormat="1" ht="12" customHeight="1">
      <c r="A141" s="165" t="s">
        <v>103</v>
      </c>
      <c r="B141" s="7" t="s">
        <v>293</v>
      </c>
      <c r="C141" s="224">
        <v>0</v>
      </c>
      <c r="D141" s="84">
        <v>0</v>
      </c>
      <c r="E141" s="84"/>
    </row>
    <row r="142" spans="1:5" s="46" customFormat="1" ht="12" customHeight="1">
      <c r="A142" s="165" t="s">
        <v>104</v>
      </c>
      <c r="B142" s="7" t="s">
        <v>294</v>
      </c>
      <c r="C142" s="225">
        <v>0</v>
      </c>
      <c r="D142" s="85">
        <v>0</v>
      </c>
      <c r="E142" s="85"/>
    </row>
    <row r="143" spans="1:5" s="46" customFormat="1" ht="12" customHeight="1">
      <c r="A143" s="165" t="s">
        <v>125</v>
      </c>
      <c r="B143" s="7" t="s">
        <v>295</v>
      </c>
      <c r="C143" s="225">
        <v>0</v>
      </c>
      <c r="D143" s="85">
        <v>0</v>
      </c>
      <c r="E143" s="85"/>
    </row>
    <row r="144" spans="1:5" ht="12.75" customHeight="1" thickBot="1">
      <c r="A144" s="165" t="s">
        <v>203</v>
      </c>
      <c r="B144" s="7" t="s">
        <v>296</v>
      </c>
      <c r="C144" s="226">
        <v>0</v>
      </c>
      <c r="D144" s="91">
        <v>0</v>
      </c>
      <c r="E144" s="91"/>
    </row>
    <row r="145" spans="1:5" ht="12" customHeight="1" thickBot="1">
      <c r="A145" s="25" t="s">
        <v>14</v>
      </c>
      <c r="B145" s="48" t="s">
        <v>297</v>
      </c>
      <c r="C145" s="163">
        <f>SUM(C125,C129,C134,C140)</f>
        <v>122070258</v>
      </c>
      <c r="D145" s="163">
        <f>SUM(D125,D129,D134,D140)</f>
        <v>129336487</v>
      </c>
      <c r="E145" s="163">
        <f>SUM(E125,E129,E134,E140)</f>
        <v>123622966</v>
      </c>
    </row>
    <row r="146" spans="1:5" ht="15" customHeight="1" thickBot="1">
      <c r="A146" s="177" t="s">
        <v>15</v>
      </c>
      <c r="B146" s="131" t="s">
        <v>298</v>
      </c>
      <c r="C146" s="163">
        <f>SUM(C124,C145)</f>
        <v>248111849</v>
      </c>
      <c r="D146" s="163">
        <f>SUM(D124,D145)</f>
        <v>372991221</v>
      </c>
      <c r="E146" s="163">
        <f>SUM(E124,E145)</f>
        <v>277482526</v>
      </c>
    </row>
    <row r="147" spans="1:3" ht="12.75">
      <c r="A147" s="134"/>
      <c r="B147" s="135"/>
      <c r="C147" s="136"/>
    </row>
  </sheetData>
  <sheetProtection formatCells="0"/>
  <mergeCells count="3">
    <mergeCell ref="A1:D1"/>
    <mergeCell ref="A90:E90"/>
    <mergeCell ref="A7:E7"/>
  </mergeCells>
  <printOptions horizontalCentered="1"/>
  <pageMargins left="0.3937007874015748" right="0.3937007874015748" top="0.5905511811023623" bottom="0.5905511811023623" header="0.3937007874015748" footer="0.3937007874015748"/>
  <pageSetup horizontalDpi="600" verticalDpi="600" orientation="portrait" paperSize="9" scale="63" r:id="rId1"/>
  <headerFooter alignWithMargins="0">
    <oddFooter>&amp;C&amp;P/&amp;N</oddFooter>
  </headerFooter>
  <rowBreaks count="1" manualBreakCount="1">
    <brk id="87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2" tint="-0.4999699890613556"/>
  </sheetPr>
  <dimension ref="A1:E56"/>
  <sheetViews>
    <sheetView zoomScale="130" zoomScaleNormal="130" workbookViewId="0" topLeftCell="A1">
      <selection activeCell="A1" sqref="A1:D1"/>
    </sheetView>
  </sheetViews>
  <sheetFormatPr defaultColWidth="9.00390625" defaultRowHeight="12.75"/>
  <cols>
    <col min="1" max="1" width="19.125" style="72" customWidth="1"/>
    <col min="2" max="2" width="64.375" style="73" bestFit="1" customWidth="1"/>
    <col min="3" max="3" width="14.875" style="73" customWidth="1"/>
    <col min="4" max="4" width="12.625" style="73" bestFit="1" customWidth="1"/>
    <col min="5" max="5" width="12.625" style="73" customWidth="1"/>
    <col min="6" max="16384" width="9.375" style="73" customWidth="1"/>
  </cols>
  <sheetData>
    <row r="1" spans="1:4" s="60" customFormat="1" ht="21" customHeight="1" thickBot="1">
      <c r="A1" s="410" t="s">
        <v>525</v>
      </c>
      <c r="B1" s="410"/>
      <c r="C1" s="410"/>
      <c r="D1" s="410"/>
    </row>
    <row r="2" spans="1:5" s="185" customFormat="1" ht="25.5" customHeight="1">
      <c r="A2" s="142" t="s">
        <v>118</v>
      </c>
      <c r="B2" s="121" t="s">
        <v>370</v>
      </c>
      <c r="C2" s="221"/>
      <c r="D2" s="193"/>
      <c r="E2" s="193"/>
    </row>
    <row r="3" spans="1:5" s="185" customFormat="1" ht="24.75" thickBot="1">
      <c r="A3" s="178" t="s">
        <v>117</v>
      </c>
      <c r="B3" s="122" t="s">
        <v>431</v>
      </c>
      <c r="C3" s="222"/>
      <c r="D3" s="223"/>
      <c r="E3" s="223"/>
    </row>
    <row r="4" spans="1:5" s="186" customFormat="1" ht="15.75" customHeight="1" thickBot="1">
      <c r="A4" s="62"/>
      <c r="B4" s="62"/>
      <c r="D4" s="292"/>
      <c r="E4" s="292" t="s">
        <v>399</v>
      </c>
    </row>
    <row r="5" spans="1:5" ht="36.75" thickBot="1">
      <c r="A5" s="143" t="s">
        <v>119</v>
      </c>
      <c r="B5" s="63" t="s">
        <v>38</v>
      </c>
      <c r="C5" s="28" t="s">
        <v>428</v>
      </c>
      <c r="D5" s="28" t="s">
        <v>429</v>
      </c>
      <c r="E5" s="28" t="s">
        <v>430</v>
      </c>
    </row>
    <row r="6" spans="1:5" s="187" customFormat="1" ht="12.75" customHeight="1" thickBot="1">
      <c r="A6" s="58">
        <v>1</v>
      </c>
      <c r="B6" s="304">
        <v>2</v>
      </c>
      <c r="C6" s="305">
        <v>3</v>
      </c>
      <c r="D6" s="305">
        <v>7</v>
      </c>
      <c r="E6" s="305">
        <v>7</v>
      </c>
    </row>
    <row r="7" spans="1:5" s="187" customFormat="1" ht="15.75" customHeight="1" thickBot="1">
      <c r="A7" s="407" t="s">
        <v>39</v>
      </c>
      <c r="B7" s="408"/>
      <c r="C7" s="408"/>
      <c r="D7" s="408"/>
      <c r="E7" s="409"/>
    </row>
    <row r="8" spans="1:5" s="130" customFormat="1" ht="12" customHeight="1" thickBot="1">
      <c r="A8" s="58" t="s">
        <v>6</v>
      </c>
      <c r="B8" s="64" t="s">
        <v>332</v>
      </c>
      <c r="C8" s="97">
        <f>SUM(C9:C18)</f>
        <v>1400000</v>
      </c>
      <c r="D8" s="97">
        <f>SUM(D9:D18)</f>
        <v>1400000</v>
      </c>
      <c r="E8" s="97">
        <f>SUM(E9:E18)</f>
        <v>1727515</v>
      </c>
    </row>
    <row r="9" spans="1:5" s="130" customFormat="1" ht="12" customHeight="1">
      <c r="A9" s="179" t="s">
        <v>63</v>
      </c>
      <c r="B9" s="8" t="s">
        <v>176</v>
      </c>
      <c r="C9" s="234"/>
      <c r="D9" s="123"/>
      <c r="E9" s="123"/>
    </row>
    <row r="10" spans="1:5" s="130" customFormat="1" ht="12" customHeight="1">
      <c r="A10" s="180" t="s">
        <v>64</v>
      </c>
      <c r="B10" s="6" t="s">
        <v>177</v>
      </c>
      <c r="C10" s="94"/>
      <c r="D10" s="96"/>
      <c r="E10" s="96">
        <v>170000</v>
      </c>
    </row>
    <row r="11" spans="1:5" s="130" customFormat="1" ht="12" customHeight="1">
      <c r="A11" s="180" t="s">
        <v>65</v>
      </c>
      <c r="B11" s="6" t="s">
        <v>178</v>
      </c>
      <c r="C11" s="94">
        <v>1100000</v>
      </c>
      <c r="D11" s="96">
        <v>1100000</v>
      </c>
      <c r="E11" s="96">
        <v>1125112</v>
      </c>
    </row>
    <row r="12" spans="1:5" s="130" customFormat="1" ht="12" customHeight="1">
      <c r="A12" s="180" t="s">
        <v>66</v>
      </c>
      <c r="B12" s="6" t="s">
        <v>179</v>
      </c>
      <c r="C12" s="94"/>
      <c r="D12" s="96"/>
      <c r="E12" s="96"/>
    </row>
    <row r="13" spans="1:5" s="130" customFormat="1" ht="12" customHeight="1">
      <c r="A13" s="180" t="s">
        <v>83</v>
      </c>
      <c r="B13" s="6" t="s">
        <v>180</v>
      </c>
      <c r="C13" s="94"/>
      <c r="D13" s="96"/>
      <c r="E13" s="96"/>
    </row>
    <row r="14" spans="1:5" s="130" customFormat="1" ht="12" customHeight="1">
      <c r="A14" s="180" t="s">
        <v>67</v>
      </c>
      <c r="B14" s="6" t="s">
        <v>333</v>
      </c>
      <c r="C14" s="94">
        <v>300000</v>
      </c>
      <c r="D14" s="96">
        <v>300000</v>
      </c>
      <c r="E14" s="96">
        <v>294624</v>
      </c>
    </row>
    <row r="15" spans="1:5" s="130" customFormat="1" ht="12" customHeight="1">
      <c r="A15" s="180" t="s">
        <v>68</v>
      </c>
      <c r="B15" s="5" t="s">
        <v>334</v>
      </c>
      <c r="C15" s="94"/>
      <c r="D15" s="96"/>
      <c r="E15" s="96"/>
    </row>
    <row r="16" spans="1:5" s="130" customFormat="1" ht="12" customHeight="1">
      <c r="A16" s="180" t="s">
        <v>75</v>
      </c>
      <c r="B16" s="6" t="s">
        <v>183</v>
      </c>
      <c r="C16" s="94"/>
      <c r="D16" s="96"/>
      <c r="E16" s="96">
        <v>89</v>
      </c>
    </row>
    <row r="17" spans="1:5" s="188" customFormat="1" ht="12" customHeight="1">
      <c r="A17" s="180" t="s">
        <v>76</v>
      </c>
      <c r="B17" s="6" t="s">
        <v>497</v>
      </c>
      <c r="C17" s="94"/>
      <c r="D17" s="96"/>
      <c r="E17" s="96"/>
    </row>
    <row r="18" spans="1:5" s="188" customFormat="1" ht="12" customHeight="1" thickBot="1">
      <c r="A18" s="180" t="s">
        <v>77</v>
      </c>
      <c r="B18" s="5" t="s">
        <v>185</v>
      </c>
      <c r="C18" s="235"/>
      <c r="D18" s="236"/>
      <c r="E18" s="236">
        <v>137690</v>
      </c>
    </row>
    <row r="19" spans="1:5" s="130" customFormat="1" ht="12" customHeight="1" thickBot="1">
      <c r="A19" s="58" t="s">
        <v>7</v>
      </c>
      <c r="B19" s="64" t="s">
        <v>335</v>
      </c>
      <c r="C19" s="97">
        <f>SUM(C20:C22)</f>
        <v>0</v>
      </c>
      <c r="D19" s="97">
        <f>SUM(D20:D22)</f>
        <v>0</v>
      </c>
      <c r="E19" s="97">
        <f>SUM(E20:E22)</f>
        <v>0</v>
      </c>
    </row>
    <row r="20" spans="1:5" s="188" customFormat="1" ht="12" customHeight="1">
      <c r="A20" s="180" t="s">
        <v>69</v>
      </c>
      <c r="B20" s="7" t="s">
        <v>151</v>
      </c>
      <c r="C20" s="234"/>
      <c r="D20" s="123"/>
      <c r="E20" s="123">
        <v>0</v>
      </c>
    </row>
    <row r="21" spans="1:5" s="188" customFormat="1" ht="12" customHeight="1">
      <c r="A21" s="180" t="s">
        <v>70</v>
      </c>
      <c r="B21" s="6" t="s">
        <v>336</v>
      </c>
      <c r="C21" s="94"/>
      <c r="D21" s="96"/>
      <c r="E21" s="96">
        <v>0</v>
      </c>
    </row>
    <row r="22" spans="1:5" s="188" customFormat="1" ht="12" customHeight="1">
      <c r="A22" s="180" t="s">
        <v>71</v>
      </c>
      <c r="B22" s="6" t="s">
        <v>337</v>
      </c>
      <c r="C22" s="94"/>
      <c r="D22" s="96"/>
      <c r="E22" s="96"/>
    </row>
    <row r="23" spans="1:5" s="188" customFormat="1" ht="12" customHeight="1" thickBot="1">
      <c r="A23" s="180" t="s">
        <v>72</v>
      </c>
      <c r="B23" s="6" t="s">
        <v>0</v>
      </c>
      <c r="C23" s="235"/>
      <c r="D23" s="236"/>
      <c r="E23" s="236">
        <v>0</v>
      </c>
    </row>
    <row r="24" spans="1:5" s="188" customFormat="1" ht="12" customHeight="1" thickBot="1">
      <c r="A24" s="59" t="s">
        <v>8</v>
      </c>
      <c r="B24" s="48" t="s">
        <v>96</v>
      </c>
      <c r="C24" s="114"/>
      <c r="D24" s="114"/>
      <c r="E24" s="114"/>
    </row>
    <row r="25" spans="1:5" s="188" customFormat="1" ht="12" customHeight="1" thickBot="1">
      <c r="A25" s="59" t="s">
        <v>9</v>
      </c>
      <c r="B25" s="48" t="s">
        <v>338</v>
      </c>
      <c r="C25" s="97">
        <f>SUM(C26:C27)</f>
        <v>0</v>
      </c>
      <c r="D25" s="97">
        <f>SUM(D26:D27)</f>
        <v>0</v>
      </c>
      <c r="E25" s="97">
        <f>SUM(E26:E27)</f>
        <v>0</v>
      </c>
    </row>
    <row r="26" spans="1:5" s="188" customFormat="1" ht="12" customHeight="1">
      <c r="A26" s="181" t="s">
        <v>161</v>
      </c>
      <c r="B26" s="182" t="s">
        <v>336</v>
      </c>
      <c r="C26" s="237"/>
      <c r="D26" s="238"/>
      <c r="E26" s="238">
        <v>0</v>
      </c>
    </row>
    <row r="27" spans="1:5" s="188" customFormat="1" ht="12" customHeight="1">
      <c r="A27" s="181" t="s">
        <v>164</v>
      </c>
      <c r="B27" s="183" t="s">
        <v>339</v>
      </c>
      <c r="C27" s="39"/>
      <c r="D27" s="40"/>
      <c r="E27" s="40">
        <v>0</v>
      </c>
    </row>
    <row r="28" spans="1:5" s="188" customFormat="1" ht="12" customHeight="1" thickBot="1">
      <c r="A28" s="180" t="s">
        <v>165</v>
      </c>
      <c r="B28" s="184" t="s">
        <v>340</v>
      </c>
      <c r="C28" s="239"/>
      <c r="D28" s="41"/>
      <c r="E28" s="41">
        <v>0</v>
      </c>
    </row>
    <row r="29" spans="1:5" s="188" customFormat="1" ht="12" customHeight="1" thickBot="1">
      <c r="A29" s="59" t="s">
        <v>10</v>
      </c>
      <c r="B29" s="48" t="s">
        <v>341</v>
      </c>
      <c r="C29" s="97">
        <f>SUM(C30:C32)</f>
        <v>0</v>
      </c>
      <c r="D29" s="97">
        <f>SUM(D30:D32)</f>
        <v>0</v>
      </c>
      <c r="E29" s="97">
        <f>SUM(E30:E32)</f>
        <v>0</v>
      </c>
    </row>
    <row r="30" spans="1:5" s="188" customFormat="1" ht="12" customHeight="1">
      <c r="A30" s="181" t="s">
        <v>56</v>
      </c>
      <c r="B30" s="182" t="s">
        <v>190</v>
      </c>
      <c r="C30" s="237"/>
      <c r="D30" s="238"/>
      <c r="E30" s="238">
        <v>0</v>
      </c>
    </row>
    <row r="31" spans="1:5" s="188" customFormat="1" ht="12" customHeight="1">
      <c r="A31" s="181" t="s">
        <v>57</v>
      </c>
      <c r="B31" s="183" t="s">
        <v>191</v>
      </c>
      <c r="C31" s="39"/>
      <c r="D31" s="40"/>
      <c r="E31" s="40">
        <v>0</v>
      </c>
    </row>
    <row r="32" spans="1:5" s="188" customFormat="1" ht="12" customHeight="1" thickBot="1">
      <c r="A32" s="180" t="s">
        <v>58</v>
      </c>
      <c r="B32" s="51" t="s">
        <v>192</v>
      </c>
      <c r="C32" s="239"/>
      <c r="D32" s="41"/>
      <c r="E32" s="41"/>
    </row>
    <row r="33" spans="1:5" s="130" customFormat="1" ht="12" customHeight="1" thickBot="1">
      <c r="A33" s="59" t="s">
        <v>11</v>
      </c>
      <c r="B33" s="48" t="s">
        <v>305</v>
      </c>
      <c r="C33" s="114"/>
      <c r="D33" s="114"/>
      <c r="E33" s="114"/>
    </row>
    <row r="34" spans="1:5" s="130" customFormat="1" ht="12" customHeight="1" thickBot="1">
      <c r="A34" s="59" t="s">
        <v>12</v>
      </c>
      <c r="B34" s="48" t="s">
        <v>342</v>
      </c>
      <c r="C34" s="124"/>
      <c r="D34" s="124"/>
      <c r="E34" s="124"/>
    </row>
    <row r="35" spans="1:5" s="130" customFormat="1" ht="12" customHeight="1" thickBot="1">
      <c r="A35" s="58" t="s">
        <v>13</v>
      </c>
      <c r="B35" s="48" t="s">
        <v>343</v>
      </c>
      <c r="C35" s="125">
        <f>SUM(C8,C19,C24:C25,C29,C33:C34)</f>
        <v>1400000</v>
      </c>
      <c r="D35" s="125">
        <f>SUM(D8,D19,D24:D25,D29,D33:D34)</f>
        <v>1400000</v>
      </c>
      <c r="E35" s="125">
        <f>SUM(E8,E19,E24:E25,E29,E33:E34)</f>
        <v>1727515</v>
      </c>
    </row>
    <row r="36" spans="1:5" s="130" customFormat="1" ht="12" customHeight="1" thickBot="1">
      <c r="A36" s="65" t="s">
        <v>14</v>
      </c>
      <c r="B36" s="48" t="s">
        <v>344</v>
      </c>
      <c r="C36" s="125">
        <f>SUM(C37:C39)</f>
        <v>61436970</v>
      </c>
      <c r="D36" s="125">
        <f>SUM(D37:D39)</f>
        <v>63394344</v>
      </c>
      <c r="E36" s="125">
        <f>SUM(E37:E39)</f>
        <v>60464237</v>
      </c>
    </row>
    <row r="37" spans="1:5" s="130" customFormat="1" ht="12" customHeight="1">
      <c r="A37" s="181" t="s">
        <v>345</v>
      </c>
      <c r="B37" s="182" t="s">
        <v>131</v>
      </c>
      <c r="C37" s="237"/>
      <c r="D37" s="238">
        <v>1836337</v>
      </c>
      <c r="E37" s="238">
        <v>1836337</v>
      </c>
    </row>
    <row r="38" spans="1:5" s="130" customFormat="1" ht="12" customHeight="1">
      <c r="A38" s="181" t="s">
        <v>346</v>
      </c>
      <c r="B38" s="183" t="s">
        <v>1</v>
      </c>
      <c r="C38" s="39"/>
      <c r="D38" s="40">
        <v>0</v>
      </c>
      <c r="E38" s="40"/>
    </row>
    <row r="39" spans="1:5" s="188" customFormat="1" ht="12" customHeight="1" thickBot="1">
      <c r="A39" s="180" t="s">
        <v>347</v>
      </c>
      <c r="B39" s="51" t="s">
        <v>348</v>
      </c>
      <c r="C39" s="239">
        <v>61436970</v>
      </c>
      <c r="D39" s="41">
        <v>61558007</v>
      </c>
      <c r="E39" s="41">
        <v>58627900</v>
      </c>
    </row>
    <row r="40" spans="1:5" s="188" customFormat="1" ht="15" customHeight="1" thickBot="1">
      <c r="A40" s="65" t="s">
        <v>15</v>
      </c>
      <c r="B40" s="66" t="s">
        <v>349</v>
      </c>
      <c r="C40" s="128">
        <f>SUM(C35:C36)</f>
        <v>62836970</v>
      </c>
      <c r="D40" s="128">
        <f>SUM(D35:D36)</f>
        <v>64794344</v>
      </c>
      <c r="E40" s="128">
        <f>SUM(E35:E36)</f>
        <v>62191752</v>
      </c>
    </row>
    <row r="41" spans="1:3" s="188" customFormat="1" ht="15" customHeight="1">
      <c r="A41" s="67"/>
      <c r="B41" s="68"/>
      <c r="C41" s="126"/>
    </row>
    <row r="42" spans="1:3" ht="13.5" thickBot="1">
      <c r="A42" s="69"/>
      <c r="B42" s="70"/>
      <c r="C42" s="127"/>
    </row>
    <row r="43" spans="1:5" s="187" customFormat="1" ht="16.5" customHeight="1" thickBot="1">
      <c r="A43" s="407" t="s">
        <v>40</v>
      </c>
      <c r="B43" s="408"/>
      <c r="C43" s="408"/>
      <c r="D43" s="408"/>
      <c r="E43" s="409"/>
    </row>
    <row r="44" spans="1:5" s="189" customFormat="1" ht="12" customHeight="1" thickBot="1">
      <c r="A44" s="59" t="s">
        <v>6</v>
      </c>
      <c r="B44" s="48" t="s">
        <v>350</v>
      </c>
      <c r="C44" s="97">
        <f>SUM(C45:C49)</f>
        <v>62201970</v>
      </c>
      <c r="D44" s="97">
        <f>SUM(D45:D49)</f>
        <v>64046034</v>
      </c>
      <c r="E44" s="97">
        <f>SUM(E45:E49)</f>
        <v>60828496</v>
      </c>
    </row>
    <row r="45" spans="1:5" ht="12" customHeight="1">
      <c r="A45" s="180" t="s">
        <v>63</v>
      </c>
      <c r="B45" s="7" t="s">
        <v>36</v>
      </c>
      <c r="C45" s="237">
        <v>42843240</v>
      </c>
      <c r="D45" s="238">
        <v>42940840</v>
      </c>
      <c r="E45" s="238">
        <v>41347444</v>
      </c>
    </row>
    <row r="46" spans="1:5" ht="12" customHeight="1">
      <c r="A46" s="180" t="s">
        <v>64</v>
      </c>
      <c r="B46" s="6" t="s">
        <v>105</v>
      </c>
      <c r="C46" s="39">
        <v>9535100</v>
      </c>
      <c r="D46" s="40">
        <v>9558537</v>
      </c>
      <c r="E46" s="40">
        <v>9509744</v>
      </c>
    </row>
    <row r="47" spans="1:5" ht="12" customHeight="1">
      <c r="A47" s="180" t="s">
        <v>65</v>
      </c>
      <c r="B47" s="6" t="s">
        <v>82</v>
      </c>
      <c r="C47" s="39">
        <v>9823630</v>
      </c>
      <c r="D47" s="40">
        <v>9908404</v>
      </c>
      <c r="E47" s="40">
        <v>8333055</v>
      </c>
    </row>
    <row r="48" spans="1:5" ht="12" customHeight="1">
      <c r="A48" s="180" t="s">
        <v>66</v>
      </c>
      <c r="B48" s="6" t="s">
        <v>106</v>
      </c>
      <c r="C48" s="39"/>
      <c r="D48" s="40">
        <v>0</v>
      </c>
      <c r="E48" s="40"/>
    </row>
    <row r="49" spans="1:5" ht="12" customHeight="1" thickBot="1">
      <c r="A49" s="180" t="s">
        <v>83</v>
      </c>
      <c r="B49" s="6" t="s">
        <v>107</v>
      </c>
      <c r="C49" s="239"/>
      <c r="D49" s="41">
        <v>1638253</v>
      </c>
      <c r="E49" s="41">
        <v>1638253</v>
      </c>
    </row>
    <row r="50" spans="1:5" ht="12" customHeight="1" thickBot="1">
      <c r="A50" s="59" t="s">
        <v>7</v>
      </c>
      <c r="B50" s="48" t="s">
        <v>351</v>
      </c>
      <c r="C50" s="97">
        <f>SUM(C51:C53)</f>
        <v>635000</v>
      </c>
      <c r="D50" s="97">
        <f>SUM(D51:D53)</f>
        <v>748310</v>
      </c>
      <c r="E50" s="97">
        <f>SUM(E51:E53)</f>
        <v>529100</v>
      </c>
    </row>
    <row r="51" spans="1:5" s="189" customFormat="1" ht="12" customHeight="1">
      <c r="A51" s="180" t="s">
        <v>69</v>
      </c>
      <c r="B51" s="7" t="s">
        <v>124</v>
      </c>
      <c r="C51" s="237">
        <v>635000</v>
      </c>
      <c r="D51" s="238">
        <v>748310</v>
      </c>
      <c r="E51" s="238">
        <v>529100</v>
      </c>
    </row>
    <row r="52" spans="1:5" ht="12" customHeight="1">
      <c r="A52" s="180" t="s">
        <v>70</v>
      </c>
      <c r="B52" s="6" t="s">
        <v>109</v>
      </c>
      <c r="C52" s="39"/>
      <c r="D52" s="40"/>
      <c r="E52" s="40"/>
    </row>
    <row r="53" spans="1:5" ht="12" customHeight="1">
      <c r="A53" s="180" t="s">
        <v>71</v>
      </c>
      <c r="B53" s="6" t="s">
        <v>41</v>
      </c>
      <c r="C53" s="39"/>
      <c r="D53" s="40"/>
      <c r="E53" s="40">
        <v>0</v>
      </c>
    </row>
    <row r="54" spans="1:5" ht="12" customHeight="1" thickBot="1">
      <c r="A54" s="180" t="s">
        <v>72</v>
      </c>
      <c r="B54" s="6" t="s">
        <v>2</v>
      </c>
      <c r="C54" s="239"/>
      <c r="D54" s="41"/>
      <c r="E54" s="41">
        <v>0</v>
      </c>
    </row>
    <row r="55" spans="1:5" ht="15" customHeight="1" thickBot="1">
      <c r="A55" s="59" t="s">
        <v>8</v>
      </c>
      <c r="B55" s="71" t="s">
        <v>352</v>
      </c>
      <c r="C55" s="129">
        <f>SUM(C44,C50)</f>
        <v>62836970</v>
      </c>
      <c r="D55" s="129">
        <f>SUM(D44,D50)</f>
        <v>64794344</v>
      </c>
      <c r="E55" s="129">
        <f>SUM(E44,E50)</f>
        <v>61357596</v>
      </c>
    </row>
    <row r="56" spans="1:5" ht="12.75">
      <c r="A56" s="295"/>
      <c r="B56" s="296"/>
      <c r="C56" s="297"/>
      <c r="D56" s="297"/>
      <c r="E56" s="297"/>
    </row>
  </sheetData>
  <sheetProtection formatCells="0"/>
  <mergeCells count="3">
    <mergeCell ref="A1:D1"/>
    <mergeCell ref="A7:E7"/>
    <mergeCell ref="A43:E43"/>
  </mergeCells>
  <printOptions horizontalCentered="1"/>
  <pageMargins left="0.25" right="0.25" top="0.75" bottom="0.75" header="0.3" footer="0.3"/>
  <pageSetup horizontalDpi="600" verticalDpi="600" orientation="portrait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Makranczi László</dc:creator>
  <cp:keywords/>
  <dc:description/>
  <cp:lastModifiedBy>Titkarsag</cp:lastModifiedBy>
  <cp:lastPrinted>2018-05-25T07:22:57Z</cp:lastPrinted>
  <dcterms:created xsi:type="dcterms:W3CDTF">1999-10-30T10:30:45Z</dcterms:created>
  <dcterms:modified xsi:type="dcterms:W3CDTF">2018-05-25T07:23:45Z</dcterms:modified>
  <cp:category/>
  <cp:version/>
  <cp:contentType/>
  <cp:contentStatus/>
</cp:coreProperties>
</file>