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16. évi előir.módosítások\0930\"/>
    </mc:Choice>
  </mc:AlternateContent>
  <bookViews>
    <workbookView xWindow="360" yWindow="15" windowWidth="20925" windowHeight="9750"/>
  </bookViews>
  <sheets>
    <sheet name="Kiadás" sheetId="1" r:id="rId1"/>
    <sheet name="Bevétel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F51" i="1"/>
  <c r="F52" i="1"/>
  <c r="F53" i="1"/>
  <c r="F54" i="1"/>
  <c r="F55" i="1"/>
  <c r="F56" i="1"/>
  <c r="F57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9" i="1"/>
  <c r="F9" i="1"/>
  <c r="F10" i="1"/>
  <c r="F11" i="1"/>
  <c r="F12" i="1"/>
  <c r="F13" i="1"/>
  <c r="F14" i="1"/>
  <c r="F15" i="1"/>
  <c r="F16" i="1"/>
  <c r="F17" i="1"/>
  <c r="D41" i="1"/>
  <c r="F18" i="1"/>
  <c r="E20" i="1"/>
  <c r="S18" i="2" l="1"/>
  <c r="I24" i="1" l="1"/>
  <c r="I44" i="1"/>
  <c r="I37" i="1"/>
  <c r="I35" i="1"/>
  <c r="I34" i="1"/>
  <c r="O55" i="1"/>
  <c r="O50" i="1"/>
  <c r="N50" i="1"/>
  <c r="P8" i="1"/>
  <c r="O8" i="1"/>
  <c r="O18" i="1"/>
  <c r="O20" i="1"/>
  <c r="N20" i="1"/>
  <c r="O36" i="1"/>
  <c r="N36" i="1"/>
  <c r="J36" i="1"/>
  <c r="I36" i="1"/>
  <c r="N23" i="1"/>
  <c r="E43" i="1"/>
  <c r="E49" i="1"/>
  <c r="E45" i="1"/>
  <c r="E8" i="1"/>
  <c r="E18" i="1"/>
  <c r="E36" i="1"/>
  <c r="D34" i="1"/>
  <c r="D35" i="1"/>
  <c r="D28" i="1"/>
  <c r="D20" i="1"/>
  <c r="D16" i="1"/>
  <c r="D17" i="1"/>
  <c r="D13" i="1"/>
  <c r="D11" i="1"/>
  <c r="D18" i="1"/>
  <c r="D29" i="1"/>
  <c r="D31" i="1"/>
  <c r="D48" i="1"/>
  <c r="D46" i="1"/>
  <c r="E11" i="2"/>
  <c r="E18" i="2"/>
  <c r="D8" i="1" l="1"/>
  <c r="D36" i="1"/>
  <c r="D20" i="2"/>
  <c r="E20" i="2"/>
  <c r="C20" i="2"/>
  <c r="F20" i="2"/>
  <c r="F18" i="2"/>
  <c r="E14" i="2"/>
  <c r="I8" i="1" l="1"/>
  <c r="N8" i="1"/>
  <c r="D49" i="1"/>
  <c r="D45" i="1"/>
  <c r="D43" i="1"/>
  <c r="D42" i="1"/>
  <c r="D50" i="1" s="1"/>
  <c r="D44" i="1"/>
  <c r="D32" i="1"/>
  <c r="D30" i="1"/>
  <c r="N18" i="1"/>
  <c r="I18" i="1"/>
  <c r="I20" i="1"/>
  <c r="H42" i="1"/>
  <c r="I49" i="1"/>
  <c r="J49" i="1"/>
  <c r="H49" i="1"/>
  <c r="I45" i="1"/>
  <c r="J45" i="1"/>
  <c r="H45" i="1"/>
  <c r="D55" i="1" l="1"/>
  <c r="R9" i="1"/>
  <c r="R18" i="1"/>
  <c r="R19" i="1"/>
  <c r="R20" i="1"/>
  <c r="R28" i="1"/>
  <c r="R36" i="1"/>
  <c r="R37" i="1"/>
  <c r="R38" i="1"/>
  <c r="R39" i="1"/>
  <c r="R40" i="1"/>
  <c r="R41" i="1"/>
  <c r="R43" i="1"/>
  <c r="R44" i="1"/>
  <c r="R45" i="1"/>
  <c r="R46" i="1"/>
  <c r="R47" i="1"/>
  <c r="R48" i="1"/>
  <c r="R51" i="1"/>
  <c r="R52" i="1"/>
  <c r="R56" i="1"/>
  <c r="R8" i="1"/>
  <c r="D53" i="1"/>
  <c r="D54" i="1" s="1"/>
  <c r="E53" i="1"/>
  <c r="E54" i="1" s="1"/>
  <c r="G53" i="1"/>
  <c r="G54" i="1" s="1"/>
  <c r="H53" i="1"/>
  <c r="H54" i="1" s="1"/>
  <c r="I53" i="1"/>
  <c r="I54" i="1" s="1"/>
  <c r="J53" i="1"/>
  <c r="J54" i="1" s="1"/>
  <c r="L53" i="1"/>
  <c r="L54" i="1" s="1"/>
  <c r="M53" i="1"/>
  <c r="N53" i="1"/>
  <c r="N54" i="1" s="1"/>
  <c r="O53" i="1"/>
  <c r="O54" i="1" s="1"/>
  <c r="Q53" i="1"/>
  <c r="Q54" i="1" s="1"/>
  <c r="F20" i="1"/>
  <c r="F8" i="1"/>
  <c r="K8" i="1"/>
  <c r="S51" i="1"/>
  <c r="S52" i="1"/>
  <c r="S56" i="1"/>
  <c r="E42" i="1"/>
  <c r="E50" i="1" s="1"/>
  <c r="G42" i="1"/>
  <c r="G50" i="1" s="1"/>
  <c r="I42" i="1"/>
  <c r="I50" i="1" s="1"/>
  <c r="J42" i="1"/>
  <c r="J50" i="1" s="1"/>
  <c r="J55" i="1" s="1"/>
  <c r="L42" i="1"/>
  <c r="L50" i="1" s="1"/>
  <c r="M42" i="1"/>
  <c r="N42" i="1"/>
  <c r="O42" i="1"/>
  <c r="Q42" i="1"/>
  <c r="Q50" i="1" s="1"/>
  <c r="C53" i="1"/>
  <c r="C54" i="1" s="1"/>
  <c r="C49" i="1"/>
  <c r="C42" i="1"/>
  <c r="S12" i="2"/>
  <c r="S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2" i="2"/>
  <c r="R43" i="2"/>
  <c r="R44" i="2"/>
  <c r="R45" i="2"/>
  <c r="R46" i="2"/>
  <c r="R47" i="2"/>
  <c r="R8" i="2"/>
  <c r="P9" i="2"/>
  <c r="P10" i="2"/>
  <c r="P11" i="2"/>
  <c r="P12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8" i="2"/>
  <c r="K9" i="2"/>
  <c r="S9" i="2" s="1"/>
  <c r="K10" i="2"/>
  <c r="S10" i="2" s="1"/>
  <c r="K11" i="2"/>
  <c r="K12" i="2"/>
  <c r="K13" i="2"/>
  <c r="S13" i="2" s="1"/>
  <c r="K14" i="2"/>
  <c r="K15" i="2"/>
  <c r="K16" i="2"/>
  <c r="K17" i="2"/>
  <c r="K19" i="2"/>
  <c r="S19" i="2" s="1"/>
  <c r="K20" i="2"/>
  <c r="S20" i="2" s="1"/>
  <c r="K21" i="2"/>
  <c r="S21" i="2" s="1"/>
  <c r="K22" i="2"/>
  <c r="S22" i="2" s="1"/>
  <c r="K23" i="2"/>
  <c r="S23" i="2" s="1"/>
  <c r="K24" i="2"/>
  <c r="S24" i="2" s="1"/>
  <c r="K25" i="2"/>
  <c r="S25" i="2" s="1"/>
  <c r="K26" i="2"/>
  <c r="S26" i="2" s="1"/>
  <c r="K27" i="2"/>
  <c r="S27" i="2" s="1"/>
  <c r="K28" i="2"/>
  <c r="S28" i="2" s="1"/>
  <c r="K29" i="2"/>
  <c r="S29" i="2" s="1"/>
  <c r="K30" i="2"/>
  <c r="S30" i="2" s="1"/>
  <c r="K31" i="2"/>
  <c r="S31" i="2" s="1"/>
  <c r="K32" i="2"/>
  <c r="S32" i="2" s="1"/>
  <c r="K33" i="2"/>
  <c r="S33" i="2" s="1"/>
  <c r="K34" i="2"/>
  <c r="S34" i="2" s="1"/>
  <c r="K35" i="2"/>
  <c r="S35" i="2" s="1"/>
  <c r="K36" i="2"/>
  <c r="S36" i="2" s="1"/>
  <c r="K37" i="2"/>
  <c r="S37" i="2" s="1"/>
  <c r="K38" i="2"/>
  <c r="S38" i="2" s="1"/>
  <c r="K39" i="2"/>
  <c r="S39" i="2" s="1"/>
  <c r="K40" i="2"/>
  <c r="S40" i="2" s="1"/>
  <c r="K41" i="2"/>
  <c r="K42" i="2"/>
  <c r="S42" i="2" s="1"/>
  <c r="K43" i="2"/>
  <c r="K44" i="2"/>
  <c r="S44" i="2" s="1"/>
  <c r="K45" i="2"/>
  <c r="K46" i="2"/>
  <c r="K47" i="2"/>
  <c r="K48" i="2"/>
  <c r="K8" i="2"/>
  <c r="F9" i="2"/>
  <c r="F10" i="2"/>
  <c r="F11" i="2"/>
  <c r="S11" i="2" s="1"/>
  <c r="F12" i="2"/>
  <c r="F13" i="2"/>
  <c r="F14" i="2"/>
  <c r="S14" i="2" s="1"/>
  <c r="F16" i="2"/>
  <c r="S16" i="2" s="1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S43" i="2" s="1"/>
  <c r="F44" i="2"/>
  <c r="F45" i="2"/>
  <c r="S45" i="2" s="1"/>
  <c r="F8" i="2"/>
  <c r="D15" i="2"/>
  <c r="E15" i="2"/>
  <c r="F15" i="2" s="1"/>
  <c r="G15" i="2"/>
  <c r="H15" i="2"/>
  <c r="I15" i="2"/>
  <c r="J15" i="2"/>
  <c r="L15" i="2"/>
  <c r="M15" i="2"/>
  <c r="N15" i="2"/>
  <c r="O15" i="2"/>
  <c r="Q15" i="2"/>
  <c r="D17" i="2"/>
  <c r="G17" i="2"/>
  <c r="H17" i="2"/>
  <c r="I17" i="2"/>
  <c r="J17" i="2"/>
  <c r="L17" i="2"/>
  <c r="M17" i="2"/>
  <c r="N17" i="2"/>
  <c r="O17" i="2"/>
  <c r="Q17" i="2"/>
  <c r="G20" i="2"/>
  <c r="H20" i="2"/>
  <c r="I20" i="2"/>
  <c r="J20" i="2"/>
  <c r="L20" i="2"/>
  <c r="M20" i="2"/>
  <c r="N20" i="2"/>
  <c r="O20" i="2"/>
  <c r="Q20" i="2"/>
  <c r="D24" i="2"/>
  <c r="E24" i="2"/>
  <c r="G24" i="2"/>
  <c r="H24" i="2"/>
  <c r="I24" i="2"/>
  <c r="J24" i="2"/>
  <c r="L24" i="2"/>
  <c r="M24" i="2"/>
  <c r="N24" i="2"/>
  <c r="O24" i="2"/>
  <c r="Q24" i="2"/>
  <c r="D28" i="2"/>
  <c r="E28" i="2"/>
  <c r="G28" i="2"/>
  <c r="H28" i="2"/>
  <c r="I28" i="2"/>
  <c r="J28" i="2"/>
  <c r="L28" i="2"/>
  <c r="M28" i="2"/>
  <c r="N28" i="2"/>
  <c r="O28" i="2"/>
  <c r="Q28" i="2"/>
  <c r="D31" i="2"/>
  <c r="E31" i="2"/>
  <c r="G31" i="2"/>
  <c r="H31" i="2"/>
  <c r="I31" i="2"/>
  <c r="J31" i="2"/>
  <c r="L31" i="2"/>
  <c r="M31" i="2"/>
  <c r="N31" i="2"/>
  <c r="O31" i="2"/>
  <c r="Q31" i="2"/>
  <c r="D32" i="2"/>
  <c r="E32" i="2"/>
  <c r="G32" i="2"/>
  <c r="H32" i="2"/>
  <c r="I32" i="2"/>
  <c r="J32" i="2"/>
  <c r="L32" i="2"/>
  <c r="M32" i="2"/>
  <c r="N32" i="2"/>
  <c r="O32" i="2"/>
  <c r="Q32" i="2"/>
  <c r="D38" i="2"/>
  <c r="E38" i="2"/>
  <c r="G38" i="2"/>
  <c r="H38" i="2"/>
  <c r="I38" i="2"/>
  <c r="J38" i="2"/>
  <c r="L38" i="2"/>
  <c r="M38" i="2"/>
  <c r="N38" i="2"/>
  <c r="O38" i="2"/>
  <c r="Q38" i="2"/>
  <c r="C38" i="2"/>
  <c r="D40" i="2"/>
  <c r="E40" i="2"/>
  <c r="G40" i="2"/>
  <c r="H40" i="2"/>
  <c r="I40" i="2"/>
  <c r="J40" i="2"/>
  <c r="L40" i="2"/>
  <c r="M40" i="2"/>
  <c r="N40" i="2"/>
  <c r="O40" i="2"/>
  <c r="Q40" i="2"/>
  <c r="C40" i="2"/>
  <c r="D41" i="2"/>
  <c r="G41" i="2"/>
  <c r="H41" i="2"/>
  <c r="I41" i="2"/>
  <c r="J41" i="2"/>
  <c r="L41" i="2"/>
  <c r="M41" i="2"/>
  <c r="N41" i="2"/>
  <c r="O41" i="2"/>
  <c r="Q41" i="2"/>
  <c r="D46" i="2"/>
  <c r="D47" i="2" s="1"/>
  <c r="E46" i="2"/>
  <c r="G46" i="2"/>
  <c r="H46" i="2"/>
  <c r="I46" i="2"/>
  <c r="J46" i="2"/>
  <c r="L46" i="2"/>
  <c r="M46" i="2"/>
  <c r="N46" i="2"/>
  <c r="O46" i="2"/>
  <c r="Q46" i="2"/>
  <c r="E47" i="2"/>
  <c r="G47" i="2"/>
  <c r="H47" i="2"/>
  <c r="I47" i="2"/>
  <c r="J47" i="2"/>
  <c r="L47" i="2"/>
  <c r="M47" i="2"/>
  <c r="N47" i="2"/>
  <c r="O47" i="2"/>
  <c r="Q47" i="2"/>
  <c r="G48" i="2"/>
  <c r="H48" i="2"/>
  <c r="I48" i="2"/>
  <c r="J48" i="2"/>
  <c r="L48" i="2"/>
  <c r="M48" i="2"/>
  <c r="N48" i="2"/>
  <c r="O48" i="2"/>
  <c r="Q48" i="2"/>
  <c r="C47" i="2"/>
  <c r="C46" i="2"/>
  <c r="C32" i="2"/>
  <c r="C31" i="2"/>
  <c r="C28" i="2"/>
  <c r="C24" i="2"/>
  <c r="C17" i="2"/>
  <c r="C15" i="2"/>
  <c r="E55" i="1" l="1"/>
  <c r="S15" i="2"/>
  <c r="E17" i="2"/>
  <c r="C50" i="1"/>
  <c r="C55" i="1" s="1"/>
  <c r="S47" i="1"/>
  <c r="S45" i="1"/>
  <c r="S43" i="1"/>
  <c r="S40" i="1"/>
  <c r="S38" i="1"/>
  <c r="S36" i="1"/>
  <c r="S20" i="1"/>
  <c r="S18" i="1"/>
  <c r="R49" i="1"/>
  <c r="S48" i="1"/>
  <c r="S46" i="1"/>
  <c r="S44" i="1"/>
  <c r="S41" i="1"/>
  <c r="S39" i="1"/>
  <c r="S37" i="1"/>
  <c r="S28" i="1"/>
  <c r="S8" i="1"/>
  <c r="S49" i="1"/>
  <c r="S19" i="1"/>
  <c r="S9" i="1"/>
  <c r="R42" i="1"/>
  <c r="Q55" i="1"/>
  <c r="N55" i="1"/>
  <c r="L55" i="1"/>
  <c r="I55" i="1"/>
  <c r="G55" i="1"/>
  <c r="R53" i="1"/>
  <c r="M50" i="1"/>
  <c r="M54" i="1"/>
  <c r="R54" i="1" s="1"/>
  <c r="H50" i="1"/>
  <c r="F47" i="2"/>
  <c r="S47" i="2" s="1"/>
  <c r="D48" i="2"/>
  <c r="F46" i="2"/>
  <c r="S46" i="2" s="1"/>
  <c r="C41" i="2"/>
  <c r="R41" i="2" s="1"/>
  <c r="C48" i="2" l="1"/>
  <c r="R48" i="2" s="1"/>
  <c r="F17" i="2"/>
  <c r="S17" i="2" s="1"/>
  <c r="E41" i="2"/>
  <c r="S42" i="1"/>
  <c r="S54" i="1"/>
  <c r="S53" i="1"/>
  <c r="H55" i="1"/>
  <c r="R50" i="1"/>
  <c r="M55" i="1"/>
  <c r="R55" i="1" s="1"/>
  <c r="E48" i="2" l="1"/>
  <c r="F48" i="2" s="1"/>
  <c r="S48" i="2" s="1"/>
  <c r="F41" i="2"/>
  <c r="S41" i="2" s="1"/>
  <c r="S50" i="1"/>
  <c r="S55" i="1"/>
</calcChain>
</file>

<file path=xl/sharedStrings.xml><?xml version="1.0" encoding="utf-8"?>
<sst xmlns="http://schemas.openxmlformats.org/spreadsheetml/2006/main" count="184" uniqueCount="149">
  <si>
    <t>Rovat száma</t>
  </si>
  <si>
    <t>Megnevezése</t>
  </si>
  <si>
    <t>Mesevár Óvoda</t>
  </si>
  <si>
    <t>Pilisamróti Polgármesteri Hivatal</t>
  </si>
  <si>
    <t>Pilismarót Község Önkrományzata</t>
  </si>
  <si>
    <t>K1</t>
  </si>
  <si>
    <t>Személyi juttatások</t>
  </si>
  <si>
    <t>K2</t>
  </si>
  <si>
    <t xml:space="preserve">Munkaadókat terhelő járulékok és szociális hozzájárulási adó                                                                            </t>
  </si>
  <si>
    <t>K3</t>
  </si>
  <si>
    <t>Dologi kiadások</t>
  </si>
  <si>
    <t>K4</t>
  </si>
  <si>
    <t>Ellátottak pénzbeli juttatásai</t>
  </si>
  <si>
    <t>K502</t>
  </si>
  <si>
    <t>Elvonások és befizetések</t>
  </si>
  <si>
    <t>K512</t>
  </si>
  <si>
    <t>Egyéb működési célú támogatások Áht-n kívülre</t>
  </si>
  <si>
    <t>K513</t>
  </si>
  <si>
    <t>Tartalékok</t>
  </si>
  <si>
    <t>K5</t>
  </si>
  <si>
    <t>Egyéb működési célú kiadások összesen</t>
  </si>
  <si>
    <t>K6</t>
  </si>
  <si>
    <t>Beruházások</t>
  </si>
  <si>
    <t>K7</t>
  </si>
  <si>
    <t>Felújítások</t>
  </si>
  <si>
    <t>K89</t>
  </si>
  <si>
    <t xml:space="preserve">Egyéb felhalmozási célú támogatások államháztartáson kívülre </t>
  </si>
  <si>
    <t>K8</t>
  </si>
  <si>
    <t>Egyéb felhalmozási célú kiadások összesen</t>
  </si>
  <si>
    <t>K1-K8</t>
  </si>
  <si>
    <t>Költségvetési kiadások összesen</t>
  </si>
  <si>
    <t>K914</t>
  </si>
  <si>
    <t>Államháztartáson belüli megelőlegezések visszafizetése</t>
  </si>
  <si>
    <t>K915</t>
  </si>
  <si>
    <t>Központi, irányító szervi támogatás folyósítása</t>
  </si>
  <si>
    <t>K91</t>
  </si>
  <si>
    <t>Belföldi finanszírozás kiadásai</t>
  </si>
  <si>
    <t>K9</t>
  </si>
  <si>
    <t>Finanszírozási kiadások Összesen</t>
  </si>
  <si>
    <t>KIADÁSOK MINDÖSSZESEN</t>
  </si>
  <si>
    <t>ebből önként vállalt feladat</t>
  </si>
  <si>
    <t>létszám 2016.01.01-jén (tájékoztató adat)</t>
  </si>
  <si>
    <t>E Ft-ban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</si>
  <si>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</si>
  <si>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</si>
  <si>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</si>
  <si>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</si>
  <si>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</t>
  </si>
  <si>
    <t>Települési önkormányzatok szociális és gyermekjóléti felad. támogatása</t>
  </si>
  <si>
    <t>B114</t>
  </si>
  <si>
    <t>Települési önkormányzatok kulturális feladatainak támogatása</t>
  </si>
  <si>
    <t>B115</t>
  </si>
  <si>
    <t>Működési célú költségvetési támogatások és kieg. támogatások</t>
  </si>
  <si>
    <t>B11</t>
  </si>
  <si>
    <t>Önkormányzatok működési támogatásai összesen</t>
  </si>
  <si>
    <t>B16</t>
  </si>
  <si>
    <t>Egyéb működési célú támogatások bevételei államháztartáson belülről</t>
  </si>
  <si>
    <t>B1</t>
  </si>
  <si>
    <t>Működési célú támogatások államháztartáson belülről összesen</t>
  </si>
  <si>
    <t>B25</t>
  </si>
  <si>
    <t>Egyéb felhalmozási célú támogatások bevételei államháztartáson belülről</t>
  </si>
  <si>
    <t>B2</t>
  </si>
  <si>
    <t>Felhalmozási célú támogatások államháztartáson belülről összesen</t>
  </si>
  <si>
    <t>B343</t>
  </si>
  <si>
    <t xml:space="preserve">      építményadó</t>
  </si>
  <si>
    <t xml:space="preserve">      Idegenforg. Adó épület után</t>
  </si>
  <si>
    <t xml:space="preserve">      Telekadó</t>
  </si>
  <si>
    <t>B34</t>
  </si>
  <si>
    <t>Vagyoni típusú adók</t>
  </si>
  <si>
    <t>B351</t>
  </si>
  <si>
    <t>Értékesítési és forgalmi adók (iparűzési adó)</t>
  </si>
  <si>
    <t>B354</t>
  </si>
  <si>
    <t>Gépjárműadók</t>
  </si>
  <si>
    <t>B355</t>
  </si>
  <si>
    <t>Egyéb áruhasználati és szolgáltatási adók (talajterhelési díj, IFA tart. Után)</t>
  </si>
  <si>
    <t>B35</t>
  </si>
  <si>
    <t>Termékek és szolgáltatások adói összesen</t>
  </si>
  <si>
    <t>B36</t>
  </si>
  <si>
    <t>Igazgatási szolg.díj, felügyeleti jell.tev.díja</t>
  </si>
  <si>
    <t>Bírságok, díjak, pótlékok</t>
  </si>
  <si>
    <t>Egyéb közhatalmi bevételek</t>
  </si>
  <si>
    <t>B3</t>
  </si>
  <si>
    <t>Közhatalmi bevételek összesen</t>
  </si>
  <si>
    <t>B404</t>
  </si>
  <si>
    <t>Tulajdonosi bevételek</t>
  </si>
  <si>
    <t>B405</t>
  </si>
  <si>
    <t>Ellátási díjak</t>
  </si>
  <si>
    <t>B406</t>
  </si>
  <si>
    <t>Kiszámlázott általános forgalmi adó</t>
  </si>
  <si>
    <t>B408</t>
  </si>
  <si>
    <t>Kamatbevételek</t>
  </si>
  <si>
    <t>B411</t>
  </si>
  <si>
    <t>Egyéb működési bevételek</t>
  </si>
  <si>
    <t>B4</t>
  </si>
  <si>
    <t>Működési bevételek összesen</t>
  </si>
  <si>
    <t>B52</t>
  </si>
  <si>
    <t>Ingatlanok értékesítése</t>
  </si>
  <si>
    <t>B5</t>
  </si>
  <si>
    <t>Felhalmozási bevételek összesen</t>
  </si>
  <si>
    <t>B1-7</t>
  </si>
  <si>
    <t>Költségvetési bevételek összesen</t>
  </si>
  <si>
    <t>B814</t>
  </si>
  <si>
    <t>Államháztartáson belüli megelőlegezések</t>
  </si>
  <si>
    <t>B816</t>
  </si>
  <si>
    <t>Központi, irányító szervi támogatás (intézményfinanszírozás)</t>
  </si>
  <si>
    <t>B81</t>
  </si>
  <si>
    <t>Belföldi finanszírozás bevételei összesen</t>
  </si>
  <si>
    <t>B8</t>
  </si>
  <si>
    <t>Finanszírozási bevételek összesen</t>
  </si>
  <si>
    <t>BEVÉTELEK MINDÖSSZESEN</t>
  </si>
  <si>
    <t>Pilismarót Község Önkormányzatának 2016. évi előirányzat nyilvántartás</t>
  </si>
  <si>
    <t>Pilismarót Község Önkormányzatának 2016. évi előirányzat nyilvántartása</t>
  </si>
  <si>
    <t>Elrendelő dokumentum/ jogcím</t>
  </si>
  <si>
    <t>Saját hatáskörű mód./átcsop</t>
  </si>
  <si>
    <t>Felügyeleti</t>
  </si>
  <si>
    <t>Eredeti ei.</t>
  </si>
  <si>
    <t>Módosított ei.</t>
  </si>
  <si>
    <t>Összesen eredeti ei.</t>
  </si>
  <si>
    <t>Összesen módosított ei.</t>
  </si>
  <si>
    <t>B813</t>
  </si>
  <si>
    <t>Előző évi költségvetési maradvány</t>
  </si>
  <si>
    <t>Pilismaróti Polgármesteri Hivatal</t>
  </si>
  <si>
    <t>K311</t>
  </si>
  <si>
    <t>K312</t>
  </si>
  <si>
    <t>K321</t>
  </si>
  <si>
    <t>K322</t>
  </si>
  <si>
    <t>K331</t>
  </si>
  <si>
    <t>K332</t>
  </si>
  <si>
    <t>K333</t>
  </si>
  <si>
    <t>K334</t>
  </si>
  <si>
    <t>K336</t>
  </si>
  <si>
    <t>K337</t>
  </si>
  <si>
    <t>K341</t>
  </si>
  <si>
    <t>K351</t>
  </si>
  <si>
    <t>K355</t>
  </si>
  <si>
    <t>K354</t>
  </si>
  <si>
    <t>K1101</t>
  </si>
  <si>
    <t>K1106</t>
  </si>
  <si>
    <t>K1107</t>
  </si>
  <si>
    <t>K1108</t>
  </si>
  <si>
    <t>K1113</t>
  </si>
  <si>
    <t>K121</t>
  </si>
  <si>
    <t>K122</t>
  </si>
  <si>
    <t>K123</t>
  </si>
  <si>
    <t>K211</t>
  </si>
  <si>
    <t>K1109</t>
  </si>
  <si>
    <t>K352</t>
  </si>
  <si>
    <t>B21</t>
  </si>
  <si>
    <t>Közp. Szervtől kapott tám.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</si>
</sst>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\ ##########"/>
    <numFmt numFmtId="165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1"/>
    <xf numFmtId="0" fontId="2" fillId="0" borderId="0" xfId="1" applyFont="1"/>
    <xf numFmtId="0" fontId="14" fillId="0" borderId="0" xfId="1" applyFont="1" applyFill="1" applyBorder="1" applyAlignment="1">
      <alignment vertical="center"/>
    </xf>
    <xf numFmtId="0" fontId="14" fillId="0" borderId="16" xfId="1" applyFont="1" applyFill="1" applyBorder="1" applyAlignment="1">
      <alignment vertical="center"/>
    </xf>
    <xf numFmtId="0" fontId="14" fillId="0" borderId="16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vertical="top"/>
    </xf>
    <xf numFmtId="0" fontId="5" fillId="0" borderId="0" xfId="1" applyFont="1" applyBorder="1" applyAlignment="1">
      <alignment horizontal="right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3" fontId="10" fillId="3" borderId="10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/>
    </xf>
    <xf numFmtId="0" fontId="1" fillId="0" borderId="0" xfId="2"/>
    <xf numFmtId="3" fontId="1" fillId="0" borderId="0" xfId="2" applyNumberFormat="1"/>
    <xf numFmtId="3" fontId="1" fillId="0" borderId="0" xfId="2" applyNumberFormat="1" applyBorder="1"/>
    <xf numFmtId="0" fontId="2" fillId="0" borderId="0" xfId="2" applyFont="1"/>
    <xf numFmtId="0" fontId="9" fillId="0" borderId="5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 indent="2"/>
    </xf>
    <xf numFmtId="0" fontId="2" fillId="0" borderId="10" xfId="2" applyFont="1" applyFill="1" applyBorder="1" applyAlignment="1">
      <alignment horizontal="left" vertical="center" wrapText="1" indent="2"/>
    </xf>
    <xf numFmtId="0" fontId="11" fillId="0" borderId="8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 wrapText="1" indent="2"/>
    </xf>
    <xf numFmtId="0" fontId="11" fillId="0" borderId="13" xfId="2" applyFont="1" applyFill="1" applyBorder="1" applyAlignment="1">
      <alignment horizontal="left" vertical="center" wrapText="1" indent="2"/>
    </xf>
    <xf numFmtId="0" fontId="9" fillId="0" borderId="10" xfId="2" applyFont="1" applyFill="1" applyBorder="1" applyAlignment="1">
      <alignment horizontal="justify" vertical="center" wrapText="1"/>
    </xf>
    <xf numFmtId="0" fontId="11" fillId="0" borderId="10" xfId="2" applyFont="1" applyFill="1" applyBorder="1" applyAlignment="1">
      <alignment horizontal="justify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left" vertical="center" wrapText="1" indent="2"/>
    </xf>
    <xf numFmtId="0" fontId="9" fillId="0" borderId="8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3" fontId="2" fillId="0" borderId="0" xfId="2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vertical="center"/>
    </xf>
    <xf numFmtId="0" fontId="14" fillId="0" borderId="16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164" fontId="13" fillId="0" borderId="0" xfId="2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justify" vertical="center" wrapText="1"/>
    </xf>
    <xf numFmtId="3" fontId="7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 indent="2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justify" vertical="center" wrapText="1"/>
    </xf>
    <xf numFmtId="3" fontId="4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justify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/>
    <xf numFmtId="164" fontId="9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justify" vertical="center" wrapText="1"/>
    </xf>
    <xf numFmtId="164" fontId="11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 indent="2"/>
    </xf>
    <xf numFmtId="0" fontId="2" fillId="0" borderId="0" xfId="2" applyFont="1" applyAlignment="1"/>
    <xf numFmtId="0" fontId="5" fillId="0" borderId="0" xfId="2" applyFont="1" applyBorder="1" applyAlignment="1">
      <alignment horizontal="right"/>
    </xf>
    <xf numFmtId="0" fontId="15" fillId="0" borderId="0" xfId="2" applyFont="1" applyFill="1" applyBorder="1" applyAlignment="1">
      <alignment vertical="center"/>
    </xf>
    <xf numFmtId="0" fontId="6" fillId="0" borderId="0" xfId="2" applyFont="1"/>
    <xf numFmtId="0" fontId="9" fillId="3" borderId="5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3" fontId="10" fillId="3" borderId="5" xfId="2" applyNumberFormat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0" fontId="15" fillId="0" borderId="0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justify" vertical="center" wrapText="1"/>
    </xf>
    <xf numFmtId="0" fontId="11" fillId="0" borderId="10" xfId="2" applyFont="1" applyFill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/>
    </xf>
    <xf numFmtId="3" fontId="3" fillId="0" borderId="8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3" fontId="2" fillId="0" borderId="10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horizontal="center" vertical="center"/>
    </xf>
    <xf numFmtId="3" fontId="2" fillId="0" borderId="11" xfId="2" applyNumberFormat="1" applyFont="1" applyFill="1" applyBorder="1" applyAlignment="1">
      <alignment horizontal="center" vertical="center"/>
    </xf>
    <xf numFmtId="3" fontId="0" fillId="0" borderId="5" xfId="0" applyNumberFormat="1" applyBorder="1"/>
    <xf numFmtId="3" fontId="18" fillId="0" borderId="5" xfId="0" applyNumberFormat="1" applyFont="1" applyBorder="1"/>
    <xf numFmtId="165" fontId="0" fillId="0" borderId="5" xfId="3" applyNumberFormat="1" applyFont="1" applyBorder="1"/>
    <xf numFmtId="165" fontId="18" fillId="0" borderId="5" xfId="3" applyNumberFormat="1" applyFont="1" applyBorder="1"/>
    <xf numFmtId="164" fontId="9" fillId="6" borderId="5" xfId="1" applyNumberFormat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justify" vertical="center" wrapText="1"/>
    </xf>
    <xf numFmtId="3" fontId="20" fillId="6" borderId="10" xfId="1" applyNumberFormat="1" applyFont="1" applyFill="1" applyBorder="1" applyAlignment="1">
      <alignment horizontal="right" vertical="center"/>
    </xf>
    <xf numFmtId="3" fontId="20" fillId="6" borderId="5" xfId="1" applyNumberFormat="1" applyFont="1" applyFill="1" applyBorder="1" applyAlignment="1">
      <alignment horizontal="right" vertical="center"/>
    </xf>
    <xf numFmtId="3" fontId="18" fillId="6" borderId="5" xfId="0" applyNumberFormat="1" applyFont="1" applyFill="1" applyBorder="1"/>
    <xf numFmtId="3" fontId="20" fillId="6" borderId="13" xfId="1" applyNumberFormat="1" applyFont="1" applyFill="1" applyBorder="1" applyAlignment="1">
      <alignment horizontal="right" vertical="center"/>
    </xf>
    <xf numFmtId="164" fontId="13" fillId="7" borderId="9" xfId="1" applyNumberFormat="1" applyFont="1" applyFill="1" applyBorder="1" applyAlignment="1">
      <alignment horizontal="center" vertical="center" wrapText="1"/>
    </xf>
    <xf numFmtId="0" fontId="13" fillId="7" borderId="6" xfId="1" applyFont="1" applyFill="1" applyBorder="1" applyAlignment="1">
      <alignment horizontal="justify" vertical="center" wrapText="1"/>
    </xf>
    <xf numFmtId="0" fontId="9" fillId="3" borderId="10" xfId="1" applyFont="1" applyFill="1" applyBorder="1" applyAlignment="1">
      <alignment horizontal="justify" vertical="center" wrapText="1"/>
    </xf>
    <xf numFmtId="3" fontId="20" fillId="3" borderId="10" xfId="1" applyNumberFormat="1" applyFont="1" applyFill="1" applyBorder="1" applyAlignment="1">
      <alignment horizontal="right" vertical="center"/>
    </xf>
    <xf numFmtId="3" fontId="18" fillId="3" borderId="5" xfId="0" applyNumberFormat="1" applyFont="1" applyFill="1" applyBorder="1"/>
    <xf numFmtId="0" fontId="0" fillId="3" borderId="0" xfId="0" applyFill="1"/>
    <xf numFmtId="0" fontId="13" fillId="7" borderId="9" xfId="1" applyFont="1" applyFill="1" applyBorder="1" applyAlignment="1">
      <alignment horizontal="center" vertical="center" wrapText="1"/>
    </xf>
    <xf numFmtId="0" fontId="13" fillId="8" borderId="9" xfId="1" applyFont="1" applyFill="1" applyBorder="1" applyAlignment="1">
      <alignment horizontal="center" vertical="center" wrapText="1"/>
    </xf>
    <xf numFmtId="0" fontId="13" fillId="8" borderId="12" xfId="1" applyFont="1" applyFill="1" applyBorder="1" applyAlignment="1">
      <alignment horizontal="justify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0" fontId="17" fillId="3" borderId="5" xfId="0" applyFont="1" applyFill="1" applyBorder="1"/>
    <xf numFmtId="0" fontId="3" fillId="3" borderId="10" xfId="1" applyFont="1" applyFill="1" applyBorder="1" applyAlignment="1">
      <alignment horizontal="justify" vertical="center" wrapText="1"/>
    </xf>
    <xf numFmtId="164" fontId="11" fillId="3" borderId="5" xfId="1" applyNumberFormat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 indent="2"/>
    </xf>
    <xf numFmtId="3" fontId="19" fillId="3" borderId="10" xfId="1" applyNumberFormat="1" applyFont="1" applyFill="1" applyBorder="1" applyAlignment="1">
      <alignment horizontal="right" vertical="center"/>
    </xf>
    <xf numFmtId="164" fontId="11" fillId="3" borderId="8" xfId="1" applyNumberFormat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left" vertical="center" wrapText="1" indent="2"/>
    </xf>
    <xf numFmtId="3" fontId="19" fillId="3" borderId="13" xfId="1" applyNumberFormat="1" applyFont="1" applyFill="1" applyBorder="1" applyAlignment="1">
      <alignment horizontal="right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left" vertical="center" wrapText="1" indent="2"/>
    </xf>
    <xf numFmtId="3" fontId="7" fillId="3" borderId="0" xfId="1" applyNumberFormat="1" applyFont="1" applyFill="1" applyBorder="1" applyAlignment="1">
      <alignment horizontal="right" vertical="center"/>
    </xf>
    <xf numFmtId="0" fontId="11" fillId="3" borderId="6" xfId="1" applyFont="1" applyFill="1" applyBorder="1"/>
    <xf numFmtId="0" fontId="16" fillId="3" borderId="15" xfId="1" applyFont="1" applyFill="1" applyBorder="1"/>
    <xf numFmtId="3" fontId="19" fillId="3" borderId="20" xfId="1" applyNumberFormat="1" applyFont="1" applyFill="1" applyBorder="1"/>
    <xf numFmtId="0" fontId="11" fillId="3" borderId="0" xfId="1" applyFont="1" applyFill="1" applyBorder="1"/>
    <xf numFmtId="3" fontId="1" fillId="3" borderId="5" xfId="1" applyNumberFormat="1" applyFill="1" applyBorder="1"/>
    <xf numFmtId="164" fontId="14" fillId="6" borderId="5" xfId="1" applyNumberFormat="1" applyFont="1" applyFill="1" applyBorder="1" applyAlignment="1">
      <alignment horizontal="center" vertical="center" wrapText="1"/>
    </xf>
    <xf numFmtId="0" fontId="14" fillId="6" borderId="10" xfId="1" applyFont="1" applyFill="1" applyBorder="1" applyAlignment="1">
      <alignment horizontal="justify" vertical="center" wrapText="1"/>
    </xf>
    <xf numFmtId="0" fontId="23" fillId="6" borderId="5" xfId="0" applyFont="1" applyFill="1" applyBorder="1" applyAlignment="1">
      <alignment vertical="center"/>
    </xf>
    <xf numFmtId="3" fontId="23" fillId="6" borderId="5" xfId="0" applyNumberFormat="1" applyFont="1" applyFill="1" applyBorder="1" applyAlignment="1">
      <alignment vertical="center"/>
    </xf>
    <xf numFmtId="3" fontId="23" fillId="6" borderId="5" xfId="0" applyNumberFormat="1" applyFont="1" applyFill="1" applyBorder="1"/>
    <xf numFmtId="0" fontId="24" fillId="6" borderId="5" xfId="0" applyFont="1" applyFill="1" applyBorder="1" applyAlignment="1">
      <alignment vertical="center"/>
    </xf>
    <xf numFmtId="0" fontId="20" fillId="6" borderId="10" xfId="1" applyFont="1" applyFill="1" applyBorder="1" applyAlignment="1">
      <alignment horizontal="justify" vertical="center" wrapText="1"/>
    </xf>
    <xf numFmtId="164" fontId="14" fillId="6" borderId="8" xfId="1" applyNumberFormat="1" applyFont="1" applyFill="1" applyBorder="1" applyAlignment="1">
      <alignment horizontal="center" vertical="center" wrapText="1"/>
    </xf>
    <xf numFmtId="0" fontId="20" fillId="6" borderId="13" xfId="1" applyFont="1" applyFill="1" applyBorder="1" applyAlignment="1">
      <alignment horizontal="justify" vertical="center" wrapText="1"/>
    </xf>
    <xf numFmtId="3" fontId="8" fillId="7" borderId="18" xfId="1" applyNumberFormat="1" applyFont="1" applyFill="1" applyBorder="1" applyAlignment="1">
      <alignment horizontal="right" vertical="center"/>
    </xf>
    <xf numFmtId="3" fontId="25" fillId="7" borderId="5" xfId="0" applyNumberFormat="1" applyFont="1" applyFill="1" applyBorder="1"/>
    <xf numFmtId="3" fontId="29" fillId="7" borderId="5" xfId="0" applyNumberFormat="1" applyFont="1" applyFill="1" applyBorder="1" applyAlignment="1">
      <alignment vertical="center"/>
    </xf>
    <xf numFmtId="0" fontId="14" fillId="6" borderId="5" xfId="1" applyFont="1" applyFill="1" applyBorder="1" applyAlignment="1">
      <alignment horizontal="center" vertical="center" wrapText="1"/>
    </xf>
    <xf numFmtId="3" fontId="8" fillId="8" borderId="18" xfId="1" applyNumberFormat="1" applyFont="1" applyFill="1" applyBorder="1" applyAlignment="1">
      <alignment horizontal="right" vertical="center"/>
    </xf>
    <xf numFmtId="3" fontId="25" fillId="8" borderId="5" xfId="0" applyNumberFormat="1" applyFont="1" applyFill="1" applyBorder="1"/>
    <xf numFmtId="3" fontId="3" fillId="3" borderId="10" xfId="1" applyNumberFormat="1" applyFont="1" applyFill="1" applyBorder="1" applyAlignment="1">
      <alignment horizontal="right" vertical="center"/>
    </xf>
    <xf numFmtId="3" fontId="3" fillId="3" borderId="5" xfId="1" applyNumberFormat="1" applyFont="1" applyFill="1" applyBorder="1" applyAlignment="1">
      <alignment horizontal="right" vertical="center"/>
    </xf>
    <xf numFmtId="3" fontId="27" fillId="3" borderId="5" xfId="0" applyNumberFormat="1" applyFont="1" applyFill="1" applyBorder="1"/>
    <xf numFmtId="0" fontId="28" fillId="3" borderId="5" xfId="0" applyFont="1" applyFill="1" applyBorder="1"/>
    <xf numFmtId="3" fontId="22" fillId="3" borderId="5" xfId="0" applyNumberFormat="1" applyFont="1" applyFill="1" applyBorder="1"/>
    <xf numFmtId="0" fontId="24" fillId="3" borderId="5" xfId="0" applyFont="1" applyFill="1" applyBorder="1"/>
    <xf numFmtId="3" fontId="23" fillId="3" borderId="5" xfId="0" applyNumberFormat="1" applyFont="1" applyFill="1" applyBorder="1"/>
    <xf numFmtId="0" fontId="9" fillId="3" borderId="5" xfId="1" applyFont="1" applyFill="1" applyBorder="1" applyAlignment="1">
      <alignment horizontal="justify" vertical="center" wrapText="1"/>
    </xf>
    <xf numFmtId="3" fontId="2" fillId="3" borderId="10" xfId="1" applyNumberFormat="1" applyFont="1" applyFill="1" applyBorder="1" applyAlignment="1">
      <alignment horizontal="right" vertical="center"/>
    </xf>
    <xf numFmtId="3" fontId="10" fillId="3" borderId="19" xfId="2" applyNumberFormat="1" applyFont="1" applyFill="1" applyBorder="1" applyAlignment="1">
      <alignment horizontal="center" vertical="center" wrapText="1"/>
    </xf>
    <xf numFmtId="3" fontId="20" fillId="6" borderId="17" xfId="1" applyNumberFormat="1" applyFont="1" applyFill="1" applyBorder="1" applyAlignment="1">
      <alignment horizontal="right" vertical="center"/>
    </xf>
    <xf numFmtId="3" fontId="3" fillId="3" borderId="17" xfId="1" applyNumberFormat="1" applyFont="1" applyFill="1" applyBorder="1" applyAlignment="1">
      <alignment horizontal="right" vertical="center"/>
    </xf>
    <xf numFmtId="3" fontId="20" fillId="3" borderId="17" xfId="1" applyNumberFormat="1" applyFont="1" applyFill="1" applyBorder="1" applyAlignment="1">
      <alignment horizontal="right" vertical="center"/>
    </xf>
    <xf numFmtId="3" fontId="2" fillId="3" borderId="17" xfId="1" applyNumberFormat="1" applyFont="1" applyFill="1" applyBorder="1" applyAlignment="1">
      <alignment horizontal="right" vertical="center"/>
    </xf>
    <xf numFmtId="3" fontId="20" fillId="6" borderId="19" xfId="1" applyNumberFormat="1" applyFont="1" applyFill="1" applyBorder="1" applyAlignment="1">
      <alignment horizontal="right" vertical="center"/>
    </xf>
    <xf numFmtId="3" fontId="19" fillId="3" borderId="17" xfId="1" applyNumberFormat="1" applyFont="1" applyFill="1" applyBorder="1" applyAlignment="1">
      <alignment horizontal="right" vertical="center"/>
    </xf>
    <xf numFmtId="3" fontId="8" fillId="7" borderId="12" xfId="1" applyNumberFormat="1" applyFont="1" applyFill="1" applyBorder="1" applyAlignment="1">
      <alignment horizontal="right" vertical="center"/>
    </xf>
    <xf numFmtId="3" fontId="8" fillId="8" borderId="12" xfId="1" applyNumberFormat="1" applyFont="1" applyFill="1" applyBorder="1" applyAlignment="1">
      <alignment horizontal="right" vertical="center"/>
    </xf>
    <xf numFmtId="3" fontId="10" fillId="3" borderId="23" xfId="2" applyNumberFormat="1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vertical="center"/>
    </xf>
    <xf numFmtId="0" fontId="28" fillId="3" borderId="23" xfId="0" applyFont="1" applyFill="1" applyBorder="1"/>
    <xf numFmtId="0" fontId="24" fillId="6" borderId="23" xfId="0" applyFont="1" applyFill="1" applyBorder="1" applyAlignment="1">
      <alignment vertical="center"/>
    </xf>
    <xf numFmtId="0" fontId="17" fillId="3" borderId="23" xfId="0" applyFont="1" applyFill="1" applyBorder="1"/>
    <xf numFmtId="3" fontId="20" fillId="6" borderId="23" xfId="1" applyNumberFormat="1" applyFont="1" applyFill="1" applyBorder="1" applyAlignment="1">
      <alignment horizontal="right" vertical="center"/>
    </xf>
    <xf numFmtId="0" fontId="24" fillId="3" borderId="23" xfId="0" applyFont="1" applyFill="1" applyBorder="1"/>
    <xf numFmtId="3" fontId="8" fillId="7" borderId="24" xfId="1" applyNumberFormat="1" applyFont="1" applyFill="1" applyBorder="1" applyAlignment="1">
      <alignment horizontal="right" vertical="center"/>
    </xf>
    <xf numFmtId="3" fontId="8" fillId="8" borderId="24" xfId="1" applyNumberFormat="1" applyFont="1" applyFill="1" applyBorder="1" applyAlignment="1">
      <alignment horizontal="right" vertical="center"/>
    </xf>
    <xf numFmtId="3" fontId="23" fillId="6" borderId="17" xfId="0" applyNumberFormat="1" applyFont="1" applyFill="1" applyBorder="1" applyAlignment="1">
      <alignment vertical="center"/>
    </xf>
    <xf numFmtId="3" fontId="22" fillId="3" borderId="17" xfId="0" applyNumberFormat="1" applyFont="1" applyFill="1" applyBorder="1"/>
    <xf numFmtId="3" fontId="18" fillId="3" borderId="17" xfId="0" applyNumberFormat="1" applyFont="1" applyFill="1" applyBorder="1"/>
    <xf numFmtId="3" fontId="23" fillId="3" borderId="17" xfId="0" applyNumberFormat="1" applyFont="1" applyFill="1" applyBorder="1"/>
    <xf numFmtId="3" fontId="29" fillId="7" borderId="17" xfId="0" applyNumberFormat="1" applyFont="1" applyFill="1" applyBorder="1" applyAlignment="1">
      <alignment vertical="center"/>
    </xf>
    <xf numFmtId="3" fontId="18" fillId="6" borderId="17" xfId="0" applyNumberFormat="1" applyFont="1" applyFill="1" applyBorder="1"/>
    <xf numFmtId="3" fontId="25" fillId="7" borderId="17" xfId="0" applyNumberFormat="1" applyFont="1" applyFill="1" applyBorder="1"/>
    <xf numFmtId="3" fontId="25" fillId="8" borderId="17" xfId="0" applyNumberFormat="1" applyFont="1" applyFill="1" applyBorder="1"/>
    <xf numFmtId="3" fontId="19" fillId="3" borderId="8" xfId="1" applyNumberFormat="1" applyFont="1" applyFill="1" applyBorder="1"/>
    <xf numFmtId="0" fontId="17" fillId="3" borderId="8" xfId="0" applyFont="1" applyFill="1" applyBorder="1"/>
    <xf numFmtId="0" fontId="17" fillId="3" borderId="28" xfId="0" applyFont="1" applyFill="1" applyBorder="1"/>
    <xf numFmtId="0" fontId="17" fillId="3" borderId="27" xfId="0" applyFont="1" applyFill="1" applyBorder="1"/>
    <xf numFmtId="3" fontId="17" fillId="3" borderId="8" xfId="0" applyNumberFormat="1" applyFont="1" applyFill="1" applyBorder="1"/>
    <xf numFmtId="0" fontId="16" fillId="3" borderId="10" xfId="1" applyFont="1" applyFill="1" applyBorder="1"/>
    <xf numFmtId="3" fontId="1" fillId="0" borderId="30" xfId="1" applyNumberFormat="1" applyBorder="1"/>
    <xf numFmtId="0" fontId="0" fillId="3" borderId="5" xfId="0" applyFill="1" applyBorder="1"/>
    <xf numFmtId="0" fontId="0" fillId="0" borderId="30" xfId="0" applyBorder="1"/>
    <xf numFmtId="0" fontId="0" fillId="3" borderId="10" xfId="0" applyFill="1" applyBorder="1"/>
    <xf numFmtId="0" fontId="0" fillId="3" borderId="0" xfId="0" applyFill="1" applyBorder="1"/>
    <xf numFmtId="0" fontId="17" fillId="3" borderId="31" xfId="0" applyFont="1" applyFill="1" applyBorder="1"/>
    <xf numFmtId="0" fontId="0" fillId="0" borderId="0" xfId="0" applyBorder="1"/>
    <xf numFmtId="0" fontId="17" fillId="3" borderId="21" xfId="0" applyFont="1" applyFill="1" applyBorder="1"/>
    <xf numFmtId="3" fontId="17" fillId="3" borderId="29" xfId="0" applyNumberFormat="1" applyFont="1" applyFill="1" applyBorder="1"/>
    <xf numFmtId="165" fontId="18" fillId="6" borderId="5" xfId="3" applyNumberFormat="1" applyFont="1" applyFill="1" applyBorder="1"/>
    <xf numFmtId="0" fontId="13" fillId="7" borderId="15" xfId="2" applyFont="1" applyFill="1" applyBorder="1" applyAlignment="1">
      <alignment horizontal="center" vertical="center" wrapText="1"/>
    </xf>
    <xf numFmtId="0" fontId="13" fillId="7" borderId="20" xfId="2" applyFont="1" applyFill="1" applyBorder="1" applyAlignment="1">
      <alignment horizontal="justify" vertical="center" wrapText="1"/>
    </xf>
    <xf numFmtId="3" fontId="8" fillId="7" borderId="21" xfId="2" applyNumberFormat="1" applyFont="1" applyFill="1" applyBorder="1" applyAlignment="1">
      <alignment horizontal="center" vertical="center"/>
    </xf>
    <xf numFmtId="3" fontId="8" fillId="7" borderId="22" xfId="2" applyNumberFormat="1" applyFont="1" applyFill="1" applyBorder="1" applyAlignment="1">
      <alignment horizontal="center" vertical="center"/>
    </xf>
    <xf numFmtId="0" fontId="13" fillId="8" borderId="1" xfId="2" applyFont="1" applyFill="1" applyBorder="1" applyAlignment="1">
      <alignment horizontal="center" vertical="center" wrapText="1"/>
    </xf>
    <xf numFmtId="0" fontId="13" fillId="8" borderId="2" xfId="2" applyFont="1" applyFill="1" applyBorder="1" applyAlignment="1">
      <alignment horizontal="justify" vertical="center" wrapText="1"/>
    </xf>
    <xf numFmtId="3" fontId="8" fillId="8" borderId="2" xfId="2" applyNumberFormat="1" applyFont="1" applyFill="1" applyBorder="1" applyAlignment="1">
      <alignment horizontal="center" vertical="center"/>
    </xf>
    <xf numFmtId="3" fontId="2" fillId="8" borderId="2" xfId="2" applyNumberFormat="1" applyFont="1" applyFill="1" applyBorder="1" applyAlignment="1">
      <alignment horizontal="center" vertical="center"/>
    </xf>
    <xf numFmtId="165" fontId="21" fillId="8" borderId="2" xfId="3" applyNumberFormat="1" applyFont="1" applyFill="1" applyBorder="1"/>
    <xf numFmtId="3" fontId="21" fillId="8" borderId="3" xfId="0" applyNumberFormat="1" applyFont="1" applyFill="1" applyBorder="1"/>
    <xf numFmtId="0" fontId="9" fillId="3" borderId="10" xfId="2" applyFont="1" applyFill="1" applyBorder="1" applyAlignment="1">
      <alignment horizontal="justify" vertical="center" wrapText="1"/>
    </xf>
    <xf numFmtId="3" fontId="3" fillId="3" borderId="5" xfId="2" applyNumberFormat="1" applyFont="1" applyFill="1" applyBorder="1" applyAlignment="1">
      <alignment horizontal="center" vertical="center"/>
    </xf>
    <xf numFmtId="3" fontId="3" fillId="3" borderId="10" xfId="2" applyNumberFormat="1" applyFont="1" applyFill="1" applyBorder="1" applyAlignment="1">
      <alignment horizontal="center" vertical="center"/>
    </xf>
    <xf numFmtId="165" fontId="30" fillId="0" borderId="5" xfId="3" applyNumberFormat="1" applyFont="1" applyBorder="1"/>
    <xf numFmtId="3" fontId="30" fillId="0" borderId="5" xfId="0" applyNumberFormat="1" applyFont="1" applyBorder="1"/>
    <xf numFmtId="165" fontId="27" fillId="0" borderId="5" xfId="3" applyNumberFormat="1" applyFont="1" applyBorder="1"/>
    <xf numFmtId="3" fontId="27" fillId="0" borderId="5" xfId="0" applyNumberFormat="1" applyFont="1" applyBorder="1"/>
    <xf numFmtId="0" fontId="14" fillId="6" borderId="5" xfId="2" applyFont="1" applyFill="1" applyBorder="1" applyAlignment="1">
      <alignment horizontal="center" vertical="center" wrapText="1"/>
    </xf>
    <xf numFmtId="0" fontId="14" fillId="6" borderId="10" xfId="2" applyFont="1" applyFill="1" applyBorder="1" applyAlignment="1">
      <alignment horizontal="justify" vertical="center" wrapText="1"/>
    </xf>
    <xf numFmtId="3" fontId="20" fillId="6" borderId="5" xfId="2" applyNumberFormat="1" applyFont="1" applyFill="1" applyBorder="1" applyAlignment="1">
      <alignment horizontal="center" vertical="center"/>
    </xf>
    <xf numFmtId="3" fontId="20" fillId="6" borderId="10" xfId="2" applyNumberFormat="1" applyFont="1" applyFill="1" applyBorder="1" applyAlignment="1">
      <alignment horizontal="center" vertical="center"/>
    </xf>
    <xf numFmtId="3" fontId="8" fillId="7" borderId="5" xfId="2" applyNumberFormat="1" applyFont="1" applyFill="1" applyBorder="1" applyAlignment="1">
      <alignment horizontal="center" vertical="center"/>
    </xf>
    <xf numFmtId="165" fontId="25" fillId="7" borderId="5" xfId="3" applyNumberFormat="1" applyFont="1" applyFill="1" applyBorder="1"/>
    <xf numFmtId="3" fontId="8" fillId="7" borderId="8" xfId="2" applyNumberFormat="1" applyFont="1" applyFill="1" applyBorder="1" applyAlignment="1">
      <alignment horizontal="center" vertical="center"/>
    </xf>
    <xf numFmtId="165" fontId="25" fillId="7" borderId="8" xfId="3" applyNumberFormat="1" applyFont="1" applyFill="1" applyBorder="1"/>
    <xf numFmtId="3" fontId="25" fillId="7" borderId="8" xfId="0" applyNumberFormat="1" applyFont="1" applyFill="1" applyBorder="1"/>
    <xf numFmtId="165" fontId="27" fillId="3" borderId="5" xfId="3" applyNumberFormat="1" applyFont="1" applyFill="1" applyBorder="1"/>
    <xf numFmtId="165" fontId="23" fillId="6" borderId="5" xfId="3" applyNumberFormat="1" applyFont="1" applyFill="1" applyBorder="1"/>
    <xf numFmtId="0" fontId="20" fillId="3" borderId="8" xfId="2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horizontal="justify" vertical="center" wrapText="1"/>
    </xf>
    <xf numFmtId="3" fontId="20" fillId="3" borderId="5" xfId="2" applyNumberFormat="1" applyFont="1" applyFill="1" applyBorder="1" applyAlignment="1">
      <alignment horizontal="center" vertical="center"/>
    </xf>
    <xf numFmtId="3" fontId="20" fillId="3" borderId="10" xfId="2" applyNumberFormat="1" applyFont="1" applyFill="1" applyBorder="1" applyAlignment="1">
      <alignment horizontal="center" vertical="center"/>
    </xf>
    <xf numFmtId="165" fontId="20" fillId="3" borderId="5" xfId="3" applyNumberFormat="1" applyFont="1" applyFill="1" applyBorder="1"/>
    <xf numFmtId="0" fontId="31" fillId="3" borderId="0" xfId="0" applyFont="1" applyFill="1"/>
    <xf numFmtId="0" fontId="0" fillId="3" borderId="5" xfId="0" applyFont="1" applyFill="1" applyBorder="1"/>
    <xf numFmtId="3" fontId="8" fillId="6" borderId="27" xfId="2" applyNumberFormat="1" applyFont="1" applyFill="1" applyBorder="1" applyAlignment="1">
      <alignment horizontal="center" vertical="center" wrapText="1"/>
    </xf>
    <xf numFmtId="3" fontId="8" fillId="6" borderId="26" xfId="2" applyNumberFormat="1" applyFont="1" applyFill="1" applyBorder="1" applyAlignment="1">
      <alignment horizontal="center" vertical="center" wrapText="1"/>
    </xf>
    <xf numFmtId="3" fontId="8" fillId="5" borderId="8" xfId="2" applyNumberFormat="1" applyFont="1" applyFill="1" applyBorder="1" applyAlignment="1">
      <alignment horizontal="center" vertical="center" wrapText="1"/>
    </xf>
    <xf numFmtId="3" fontId="8" fillId="5" borderId="7" xfId="2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5" fillId="2" borderId="0" xfId="1" applyFont="1" applyFill="1" applyBorder="1" applyAlignment="1">
      <alignment horizontal="center" vertical="center"/>
    </xf>
    <xf numFmtId="3" fontId="26" fillId="4" borderId="10" xfId="2" applyNumberFormat="1" applyFont="1" applyFill="1" applyBorder="1" applyAlignment="1">
      <alignment horizontal="center" vertical="center" wrapText="1"/>
    </xf>
    <xf numFmtId="3" fontId="26" fillId="4" borderId="19" xfId="2" applyNumberFormat="1" applyFont="1" applyFill="1" applyBorder="1" applyAlignment="1">
      <alignment horizontal="center" vertical="center" wrapText="1"/>
    </xf>
    <xf numFmtId="3" fontId="26" fillId="4" borderId="25" xfId="2" applyNumberFormat="1" applyFont="1" applyFill="1" applyBorder="1" applyAlignment="1">
      <alignment horizontal="center" vertical="center" wrapText="1"/>
    </xf>
    <xf numFmtId="3" fontId="26" fillId="4" borderId="17" xfId="2" applyNumberFormat="1" applyFont="1" applyFill="1" applyBorder="1" applyAlignment="1">
      <alignment horizontal="center" vertical="center" wrapText="1"/>
    </xf>
    <xf numFmtId="3" fontId="26" fillId="4" borderId="5" xfId="2" applyNumberFormat="1" applyFont="1" applyFill="1" applyBorder="1" applyAlignment="1">
      <alignment horizontal="center" vertical="center" wrapText="1"/>
    </xf>
    <xf numFmtId="3" fontId="26" fillId="4" borderId="23" xfId="2" applyNumberFormat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0" fontId="5" fillId="2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right"/>
    </xf>
    <xf numFmtId="3" fontId="10" fillId="4" borderId="5" xfId="2" applyNumberFormat="1" applyFont="1" applyFill="1" applyBorder="1" applyAlignment="1">
      <alignment horizontal="center" vertical="center" wrapText="1"/>
    </xf>
    <xf numFmtId="3" fontId="8" fillId="6" borderId="8" xfId="2" applyNumberFormat="1" applyFont="1" applyFill="1" applyBorder="1" applyAlignment="1">
      <alignment horizontal="center" vertical="center" wrapText="1"/>
    </xf>
    <xf numFmtId="3" fontId="8" fillId="6" borderId="7" xfId="2" applyNumberFormat="1" applyFont="1" applyFill="1" applyBorder="1" applyAlignment="1">
      <alignment horizontal="center" vertical="center" wrapText="1"/>
    </xf>
    <xf numFmtId="3" fontId="10" fillId="4" borderId="10" xfId="2" applyNumberFormat="1" applyFont="1" applyFill="1" applyBorder="1" applyAlignment="1">
      <alignment horizontal="center" vertical="center" wrapText="1"/>
    </xf>
    <xf numFmtId="3" fontId="10" fillId="4" borderId="19" xfId="2" applyNumberFormat="1" applyFont="1" applyFill="1" applyBorder="1" applyAlignment="1">
      <alignment horizontal="center" vertical="center" wrapText="1"/>
    </xf>
    <xf numFmtId="3" fontId="10" fillId="4" borderId="17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</cellXfs>
  <cellStyles count="4">
    <cellStyle name="Ezres" xfId="3" builtinId="3"/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view="pageBreakPreview" topLeftCell="J8" zoomScale="60" zoomScaleNormal="100" workbookViewId="0">
      <selection activeCell="P8" sqref="P8:P57"/>
    </sheetView>
  </sheetViews>
  <sheetFormatPr defaultRowHeight="15" x14ac:dyDescent="0.25"/>
  <cols>
    <col min="2" max="2" width="31.7109375" customWidth="1"/>
    <col min="3" max="4" width="12.28515625" customWidth="1"/>
    <col min="5" max="5" width="16.28515625" customWidth="1"/>
    <col min="6" max="6" width="12.28515625" customWidth="1"/>
    <col min="7" max="17" width="13.140625" customWidth="1"/>
    <col min="18" max="18" width="23.5703125" bestFit="1" customWidth="1"/>
    <col min="19" max="19" width="28" bestFit="1" customWidth="1"/>
  </cols>
  <sheetData>
    <row r="1" spans="1:19" x14ac:dyDescent="0.25">
      <c r="A1" s="214"/>
      <c r="B1" s="214"/>
      <c r="C1" s="6"/>
      <c r="D1" s="215"/>
      <c r="E1" s="215"/>
      <c r="F1" s="7"/>
    </row>
    <row r="2" spans="1:19" x14ac:dyDescent="0.25">
      <c r="A2" s="1"/>
      <c r="B2" s="1"/>
      <c r="C2" s="2"/>
      <c r="D2" s="2"/>
      <c r="E2" s="2"/>
      <c r="F2" s="1"/>
    </row>
    <row r="3" spans="1:19" ht="15.75" x14ac:dyDescent="0.25">
      <c r="A3" s="3"/>
      <c r="B3" s="213" t="s">
        <v>111</v>
      </c>
      <c r="C3" s="213"/>
      <c r="D3" s="213"/>
      <c r="E3" s="213"/>
      <c r="F3" s="1"/>
    </row>
    <row r="4" spans="1:19" ht="15.75" x14ac:dyDescent="0.25">
      <c r="A4" s="3"/>
      <c r="B4" s="213"/>
      <c r="C4" s="213"/>
      <c r="D4" s="213"/>
      <c r="E4" s="213"/>
      <c r="F4" s="1"/>
    </row>
    <row r="5" spans="1:19" x14ac:dyDescent="0.25">
      <c r="A5" s="4"/>
      <c r="B5" s="5"/>
      <c r="C5" s="1"/>
      <c r="D5" s="1"/>
      <c r="E5" s="1"/>
      <c r="F5" s="1"/>
    </row>
    <row r="6" spans="1:19" ht="25.5" x14ac:dyDescent="0.25">
      <c r="A6" s="8" t="s">
        <v>0</v>
      </c>
      <c r="B6" s="9" t="s">
        <v>1</v>
      </c>
      <c r="C6" s="216" t="s">
        <v>4</v>
      </c>
      <c r="D6" s="217"/>
      <c r="E6" s="217"/>
      <c r="F6" s="217"/>
      <c r="G6" s="218"/>
      <c r="H6" s="219" t="s">
        <v>121</v>
      </c>
      <c r="I6" s="220"/>
      <c r="J6" s="220"/>
      <c r="K6" s="220"/>
      <c r="L6" s="221"/>
      <c r="M6" s="219" t="s">
        <v>2</v>
      </c>
      <c r="N6" s="220"/>
      <c r="O6" s="220"/>
      <c r="P6" s="220"/>
      <c r="Q6" s="221"/>
      <c r="R6" s="209" t="s">
        <v>117</v>
      </c>
      <c r="S6" s="211" t="s">
        <v>118</v>
      </c>
    </row>
    <row r="7" spans="1:19" ht="43.5" customHeight="1" x14ac:dyDescent="0.25">
      <c r="A7" s="10"/>
      <c r="B7" s="57"/>
      <c r="C7" s="10" t="s">
        <v>115</v>
      </c>
      <c r="D7" s="57" t="s">
        <v>113</v>
      </c>
      <c r="E7" s="57" t="s">
        <v>114</v>
      </c>
      <c r="F7" s="57" t="s">
        <v>116</v>
      </c>
      <c r="G7" s="141" t="s">
        <v>112</v>
      </c>
      <c r="H7" s="132" t="s">
        <v>115</v>
      </c>
      <c r="I7" s="57" t="s">
        <v>113</v>
      </c>
      <c r="J7" s="57" t="s">
        <v>114</v>
      </c>
      <c r="K7" s="57" t="s">
        <v>116</v>
      </c>
      <c r="L7" s="141" t="s">
        <v>112</v>
      </c>
      <c r="M7" s="132" t="s">
        <v>115</v>
      </c>
      <c r="N7" s="57" t="s">
        <v>113</v>
      </c>
      <c r="O7" s="57" t="s">
        <v>114</v>
      </c>
      <c r="P7" s="57" t="s">
        <v>116</v>
      </c>
      <c r="Q7" s="141" t="s">
        <v>112</v>
      </c>
      <c r="R7" s="210"/>
      <c r="S7" s="212"/>
    </row>
    <row r="8" spans="1:19" s="87" customFormat="1" ht="43.5" customHeight="1" x14ac:dyDescent="0.25">
      <c r="A8" s="108" t="s">
        <v>5</v>
      </c>
      <c r="B8" s="109" t="s">
        <v>6</v>
      </c>
      <c r="C8" s="78">
        <v>36208.393000000004</v>
      </c>
      <c r="D8" s="110">
        <f>SUM(D9:D17)</f>
        <v>2890</v>
      </c>
      <c r="E8" s="110">
        <f>SUM(E9:E17)</f>
        <v>869</v>
      </c>
      <c r="F8" s="79">
        <f>SUM(C8:E8)</f>
        <v>39967.393000000004</v>
      </c>
      <c r="G8" s="142"/>
      <c r="H8" s="133">
        <v>33452.547250000003</v>
      </c>
      <c r="I8" s="110">
        <f>SUM(I9:I17)</f>
        <v>3500</v>
      </c>
      <c r="J8" s="110"/>
      <c r="K8" s="111">
        <f>SUM(H8:J8)</f>
        <v>36952.547250000003</v>
      </c>
      <c r="L8" s="142"/>
      <c r="M8" s="133">
        <v>36811.800000000003</v>
      </c>
      <c r="N8" s="110">
        <f>SUM(N9:N17)</f>
        <v>1200</v>
      </c>
      <c r="O8" s="110">
        <f>SUM(O9:O17)</f>
        <v>0</v>
      </c>
      <c r="P8" s="111">
        <f>SUM(M8:O8)</f>
        <v>38011.800000000003</v>
      </c>
      <c r="Q8" s="142"/>
      <c r="R8" s="150">
        <f>M8+C8+H8</f>
        <v>106472.74025</v>
      </c>
      <c r="S8" s="111">
        <f>P8+K8+F8</f>
        <v>114931.74025</v>
      </c>
    </row>
    <row r="9" spans="1:19" s="87" customFormat="1" x14ac:dyDescent="0.25">
      <c r="A9" s="91" t="s">
        <v>136</v>
      </c>
      <c r="B9" s="84"/>
      <c r="C9" s="123"/>
      <c r="D9" s="126">
        <v>-635</v>
      </c>
      <c r="E9" s="126">
        <v>287</v>
      </c>
      <c r="F9" s="79">
        <f t="shared" ref="F9:F17" si="0">SUM(C9:E9)</f>
        <v>-348</v>
      </c>
      <c r="G9" s="143"/>
      <c r="H9" s="134"/>
      <c r="I9" s="126">
        <v>3500</v>
      </c>
      <c r="J9" s="126"/>
      <c r="K9" s="111">
        <f t="shared" ref="K9:K58" si="1">SUM(H9:J9)</f>
        <v>3500</v>
      </c>
      <c r="L9" s="143"/>
      <c r="M9" s="134"/>
      <c r="N9" s="126">
        <v>956</v>
      </c>
      <c r="O9" s="126"/>
      <c r="P9" s="111">
        <f t="shared" ref="P9:P57" si="2">SUM(M9:O9)</f>
        <v>956</v>
      </c>
      <c r="Q9" s="143"/>
      <c r="R9" s="151">
        <f t="shared" ref="R9:R56" si="3">M9+C9+H9</f>
        <v>0</v>
      </c>
      <c r="S9" s="127">
        <f t="shared" ref="S9:S56" si="4">P9+K9+F9</f>
        <v>4108</v>
      </c>
    </row>
    <row r="10" spans="1:19" s="87" customFormat="1" x14ac:dyDescent="0.25">
      <c r="A10" s="91" t="s">
        <v>137</v>
      </c>
      <c r="B10" s="84"/>
      <c r="C10" s="123"/>
      <c r="D10" s="126"/>
      <c r="E10" s="126"/>
      <c r="F10" s="79">
        <f t="shared" si="0"/>
        <v>0</v>
      </c>
      <c r="G10" s="143"/>
      <c r="H10" s="134"/>
      <c r="I10" s="126"/>
      <c r="J10" s="126"/>
      <c r="K10" s="111">
        <f t="shared" si="1"/>
        <v>0</v>
      </c>
      <c r="L10" s="143"/>
      <c r="M10" s="134"/>
      <c r="N10" s="126">
        <v>244</v>
      </c>
      <c r="O10" s="126"/>
      <c r="P10" s="111">
        <f t="shared" si="2"/>
        <v>244</v>
      </c>
      <c r="Q10" s="143"/>
      <c r="R10" s="151"/>
      <c r="S10" s="127"/>
    </row>
    <row r="11" spans="1:19" s="87" customFormat="1" x14ac:dyDescent="0.25">
      <c r="A11" s="91" t="s">
        <v>138</v>
      </c>
      <c r="B11" s="84"/>
      <c r="C11" s="123"/>
      <c r="D11" s="126">
        <f>175+95</f>
        <v>270</v>
      </c>
      <c r="E11" s="126"/>
      <c r="F11" s="79">
        <f t="shared" si="0"/>
        <v>270</v>
      </c>
      <c r="G11" s="143"/>
      <c r="H11" s="134"/>
      <c r="I11" s="126">
        <v>-310</v>
      </c>
      <c r="J11" s="126"/>
      <c r="K11" s="111">
        <f t="shared" si="1"/>
        <v>-310</v>
      </c>
      <c r="L11" s="143"/>
      <c r="M11" s="134"/>
      <c r="N11" s="126"/>
      <c r="O11" s="126"/>
      <c r="P11" s="111">
        <f t="shared" si="2"/>
        <v>0</v>
      </c>
      <c r="Q11" s="143"/>
      <c r="R11" s="151"/>
      <c r="S11" s="127"/>
    </row>
    <row r="12" spans="1:19" s="87" customFormat="1" x14ac:dyDescent="0.25">
      <c r="A12" s="91" t="s">
        <v>139</v>
      </c>
      <c r="B12" s="84"/>
      <c r="C12" s="123"/>
      <c r="D12" s="126"/>
      <c r="E12" s="126"/>
      <c r="F12" s="79">
        <f t="shared" si="0"/>
        <v>0</v>
      </c>
      <c r="G12" s="143"/>
      <c r="H12" s="134"/>
      <c r="I12" s="126">
        <v>200</v>
      </c>
      <c r="J12" s="126"/>
      <c r="K12" s="111">
        <f t="shared" si="1"/>
        <v>200</v>
      </c>
      <c r="L12" s="143"/>
      <c r="M12" s="134"/>
      <c r="N12" s="126"/>
      <c r="O12" s="126"/>
      <c r="P12" s="111">
        <f t="shared" si="2"/>
        <v>0</v>
      </c>
      <c r="Q12" s="143"/>
      <c r="R12" s="151"/>
      <c r="S12" s="127"/>
    </row>
    <row r="13" spans="1:19" s="87" customFormat="1" x14ac:dyDescent="0.25">
      <c r="A13" s="91" t="s">
        <v>145</v>
      </c>
      <c r="B13" s="84"/>
      <c r="C13" s="123"/>
      <c r="D13" s="126">
        <f>60+55</f>
        <v>115</v>
      </c>
      <c r="E13" s="126"/>
      <c r="F13" s="79">
        <f t="shared" si="0"/>
        <v>115</v>
      </c>
      <c r="G13" s="143"/>
      <c r="H13" s="134"/>
      <c r="I13" s="126">
        <v>310</v>
      </c>
      <c r="J13" s="126"/>
      <c r="K13" s="111">
        <f t="shared" si="1"/>
        <v>310</v>
      </c>
      <c r="L13" s="143"/>
      <c r="M13" s="134"/>
      <c r="N13" s="126"/>
      <c r="O13" s="126"/>
      <c r="P13" s="111">
        <f t="shared" si="2"/>
        <v>0</v>
      </c>
      <c r="Q13" s="143"/>
      <c r="R13" s="151"/>
      <c r="S13" s="127"/>
    </row>
    <row r="14" spans="1:19" s="87" customFormat="1" x14ac:dyDescent="0.25">
      <c r="A14" s="91" t="s">
        <v>140</v>
      </c>
      <c r="B14" s="84"/>
      <c r="C14" s="123"/>
      <c r="D14" s="126">
        <v>400</v>
      </c>
      <c r="E14" s="126">
        <v>582</v>
      </c>
      <c r="F14" s="79">
        <f t="shared" si="0"/>
        <v>982</v>
      </c>
      <c r="G14" s="143"/>
      <c r="H14" s="134"/>
      <c r="I14" s="126">
        <v>-200</v>
      </c>
      <c r="J14" s="126"/>
      <c r="K14" s="111">
        <f t="shared" si="1"/>
        <v>-200</v>
      </c>
      <c r="L14" s="143"/>
      <c r="M14" s="134"/>
      <c r="N14" s="126"/>
      <c r="O14" s="126"/>
      <c r="P14" s="111">
        <f t="shared" si="2"/>
        <v>0</v>
      </c>
      <c r="Q14" s="143"/>
      <c r="R14" s="151"/>
      <c r="S14" s="127"/>
    </row>
    <row r="15" spans="1:19" s="87" customFormat="1" x14ac:dyDescent="0.25">
      <c r="A15" s="91" t="s">
        <v>141</v>
      </c>
      <c r="B15" s="84"/>
      <c r="C15" s="123"/>
      <c r="D15" s="126"/>
      <c r="E15" s="126"/>
      <c r="F15" s="79">
        <f t="shared" si="0"/>
        <v>0</v>
      </c>
      <c r="G15" s="143"/>
      <c r="H15" s="134"/>
      <c r="I15" s="126"/>
      <c r="J15" s="126"/>
      <c r="K15" s="111">
        <f t="shared" si="1"/>
        <v>0</v>
      </c>
      <c r="L15" s="143"/>
      <c r="M15" s="134"/>
      <c r="N15" s="126"/>
      <c r="O15" s="126"/>
      <c r="P15" s="111">
        <f t="shared" si="2"/>
        <v>0</v>
      </c>
      <c r="Q15" s="143"/>
      <c r="R15" s="151"/>
      <c r="S15" s="127"/>
    </row>
    <row r="16" spans="1:19" s="87" customFormat="1" x14ac:dyDescent="0.25">
      <c r="A16" s="91" t="s">
        <v>142</v>
      </c>
      <c r="B16" s="84"/>
      <c r="C16" s="123"/>
      <c r="D16" s="126">
        <f>-260+2000</f>
        <v>1740</v>
      </c>
      <c r="E16" s="126"/>
      <c r="F16" s="79">
        <f t="shared" si="0"/>
        <v>1740</v>
      </c>
      <c r="G16" s="143"/>
      <c r="H16" s="134"/>
      <c r="I16" s="126"/>
      <c r="J16" s="126"/>
      <c r="K16" s="111">
        <f t="shared" si="1"/>
        <v>0</v>
      </c>
      <c r="L16" s="143"/>
      <c r="M16" s="134"/>
      <c r="N16" s="126"/>
      <c r="O16" s="126"/>
      <c r="P16" s="111">
        <f t="shared" si="2"/>
        <v>0</v>
      </c>
      <c r="Q16" s="143"/>
      <c r="R16" s="151"/>
      <c r="S16" s="127"/>
    </row>
    <row r="17" spans="1:19" s="87" customFormat="1" x14ac:dyDescent="0.25">
      <c r="A17" s="91" t="s">
        <v>143</v>
      </c>
      <c r="B17" s="84"/>
      <c r="C17" s="123"/>
      <c r="D17" s="126">
        <f>260+740</f>
        <v>1000</v>
      </c>
      <c r="E17" s="126"/>
      <c r="F17" s="79">
        <f t="shared" si="0"/>
        <v>1000</v>
      </c>
      <c r="G17" s="143"/>
      <c r="H17" s="134"/>
      <c r="I17" s="126"/>
      <c r="J17" s="126"/>
      <c r="K17" s="111">
        <f t="shared" si="1"/>
        <v>0</v>
      </c>
      <c r="L17" s="143"/>
      <c r="M17" s="134"/>
      <c r="N17" s="126"/>
      <c r="O17" s="126"/>
      <c r="P17" s="111">
        <f t="shared" si="2"/>
        <v>0</v>
      </c>
      <c r="Q17" s="143"/>
      <c r="R17" s="151"/>
      <c r="S17" s="127"/>
    </row>
    <row r="18" spans="1:19" s="87" customFormat="1" ht="43.5" customHeight="1" x14ac:dyDescent="0.25">
      <c r="A18" s="76" t="s">
        <v>7</v>
      </c>
      <c r="B18" s="77" t="s">
        <v>8</v>
      </c>
      <c r="C18" s="78">
        <v>8158.97001</v>
      </c>
      <c r="D18" s="78">
        <f>SUM(D19)</f>
        <v>843</v>
      </c>
      <c r="E18" s="78">
        <f>SUM(E19)</f>
        <v>157</v>
      </c>
      <c r="F18" s="79">
        <f>SUM(C18:E18)</f>
        <v>9158.9700100000009</v>
      </c>
      <c r="G18" s="144"/>
      <c r="H18" s="133">
        <v>8664.0761675000012</v>
      </c>
      <c r="I18" s="110">
        <f>SUM(I19)</f>
        <v>852</v>
      </c>
      <c r="J18" s="113"/>
      <c r="K18" s="111">
        <f t="shared" si="1"/>
        <v>9516.0761675000012</v>
      </c>
      <c r="L18" s="144"/>
      <c r="M18" s="133">
        <v>9939.1859999999997</v>
      </c>
      <c r="N18" s="110">
        <f>SUM(N19)</f>
        <v>339</v>
      </c>
      <c r="O18" s="110">
        <f>SUM(O19)</f>
        <v>0</v>
      </c>
      <c r="P18" s="111">
        <f t="shared" si="2"/>
        <v>10278.186</v>
      </c>
      <c r="Q18" s="144"/>
      <c r="R18" s="150">
        <f t="shared" si="3"/>
        <v>26762.232177500002</v>
      </c>
      <c r="S18" s="111">
        <f t="shared" si="4"/>
        <v>28953.232177500002</v>
      </c>
    </row>
    <row r="19" spans="1:19" s="87" customFormat="1" x14ac:dyDescent="0.25">
      <c r="A19" s="91" t="s">
        <v>144</v>
      </c>
      <c r="B19" s="84"/>
      <c r="C19" s="85"/>
      <c r="D19" s="92">
        <v>843</v>
      </c>
      <c r="E19" s="92">
        <v>157</v>
      </c>
      <c r="F19" s="79">
        <f>SUM(C19:E19)</f>
        <v>1000</v>
      </c>
      <c r="G19" s="145"/>
      <c r="H19" s="135"/>
      <c r="I19" s="92">
        <v>852</v>
      </c>
      <c r="J19" s="92"/>
      <c r="K19" s="111">
        <f t="shared" si="1"/>
        <v>852</v>
      </c>
      <c r="L19" s="145"/>
      <c r="M19" s="135"/>
      <c r="N19" s="92">
        <v>339</v>
      </c>
      <c r="O19" s="92"/>
      <c r="P19" s="111">
        <f t="shared" si="2"/>
        <v>339</v>
      </c>
      <c r="Q19" s="145"/>
      <c r="R19" s="152">
        <f t="shared" si="3"/>
        <v>0</v>
      </c>
      <c r="S19" s="86">
        <f t="shared" si="4"/>
        <v>2191</v>
      </c>
    </row>
    <row r="20" spans="1:19" s="87" customFormat="1" ht="43.5" customHeight="1" x14ac:dyDescent="0.25">
      <c r="A20" s="76" t="s">
        <v>9</v>
      </c>
      <c r="B20" s="77" t="s">
        <v>10</v>
      </c>
      <c r="C20" s="78">
        <v>65749.64</v>
      </c>
      <c r="D20" s="113">
        <f>SUM(D21:D35)</f>
        <v>922.04</v>
      </c>
      <c r="E20" s="113">
        <f>SUM(E21:E35)</f>
        <v>2990</v>
      </c>
      <c r="F20" s="79">
        <f t="shared" ref="F18:F57" si="5">SUM(C20:E20)</f>
        <v>69661.679999999993</v>
      </c>
      <c r="G20" s="144"/>
      <c r="H20" s="133">
        <v>8685</v>
      </c>
      <c r="I20" s="110">
        <f>SUM(I21:I35)</f>
        <v>1087</v>
      </c>
      <c r="J20" s="113"/>
      <c r="K20" s="111">
        <f t="shared" si="1"/>
        <v>9772</v>
      </c>
      <c r="L20" s="144"/>
      <c r="M20" s="133">
        <v>6000</v>
      </c>
      <c r="N20" s="110">
        <f>SUM(N21:N35)</f>
        <v>-198</v>
      </c>
      <c r="O20" s="110">
        <f>SUM(O21:O35)</f>
        <v>0</v>
      </c>
      <c r="P20" s="111">
        <f t="shared" si="2"/>
        <v>5802</v>
      </c>
      <c r="Q20" s="144"/>
      <c r="R20" s="150">
        <f t="shared" si="3"/>
        <v>80434.64</v>
      </c>
      <c r="S20" s="111">
        <f t="shared" si="4"/>
        <v>85235.68</v>
      </c>
    </row>
    <row r="21" spans="1:19" s="87" customFormat="1" x14ac:dyDescent="0.25">
      <c r="A21" s="91"/>
      <c r="B21" s="130" t="s">
        <v>122</v>
      </c>
      <c r="C21" s="124"/>
      <c r="D21" s="126">
        <v>-640</v>
      </c>
      <c r="E21" s="126"/>
      <c r="F21" s="79">
        <f t="shared" si="5"/>
        <v>-640</v>
      </c>
      <c r="G21" s="143"/>
      <c r="H21" s="134"/>
      <c r="I21" s="126"/>
      <c r="J21" s="126"/>
      <c r="K21" s="111">
        <f t="shared" si="1"/>
        <v>0</v>
      </c>
      <c r="L21" s="143"/>
      <c r="M21" s="134"/>
      <c r="N21" s="126"/>
      <c r="O21" s="126"/>
      <c r="P21" s="111">
        <f t="shared" si="2"/>
        <v>0</v>
      </c>
      <c r="Q21" s="143"/>
      <c r="R21" s="151"/>
      <c r="S21" s="127"/>
    </row>
    <row r="22" spans="1:19" s="87" customFormat="1" x14ac:dyDescent="0.25">
      <c r="A22" s="91"/>
      <c r="B22" s="130" t="s">
        <v>123</v>
      </c>
      <c r="C22" s="124"/>
      <c r="D22" s="126">
        <v>2940</v>
      </c>
      <c r="E22" s="126"/>
      <c r="F22" s="79">
        <f t="shared" si="5"/>
        <v>2940</v>
      </c>
      <c r="G22" s="143"/>
      <c r="H22" s="134"/>
      <c r="I22" s="126"/>
      <c r="J22" s="126"/>
      <c r="K22" s="111">
        <f t="shared" si="1"/>
        <v>0</v>
      </c>
      <c r="L22" s="143"/>
      <c r="M22" s="134"/>
      <c r="N22" s="126">
        <v>-500</v>
      </c>
      <c r="O22" s="126"/>
      <c r="P22" s="111">
        <f t="shared" si="2"/>
        <v>-500</v>
      </c>
      <c r="Q22" s="143"/>
      <c r="R22" s="151"/>
      <c r="S22" s="127"/>
    </row>
    <row r="23" spans="1:19" s="87" customFormat="1" x14ac:dyDescent="0.25">
      <c r="A23" s="91"/>
      <c r="B23" s="130" t="s">
        <v>124</v>
      </c>
      <c r="C23" s="124"/>
      <c r="D23" s="126"/>
      <c r="E23" s="126"/>
      <c r="F23" s="79">
        <f t="shared" si="5"/>
        <v>0</v>
      </c>
      <c r="G23" s="143"/>
      <c r="H23" s="134"/>
      <c r="I23" s="126">
        <v>1400</v>
      </c>
      <c r="J23" s="126"/>
      <c r="K23" s="111">
        <f t="shared" si="1"/>
        <v>1400</v>
      </c>
      <c r="L23" s="143"/>
      <c r="M23" s="134"/>
      <c r="N23" s="126">
        <f>100+50</f>
        <v>150</v>
      </c>
      <c r="O23" s="126"/>
      <c r="P23" s="111">
        <f t="shared" si="2"/>
        <v>150</v>
      </c>
      <c r="Q23" s="143"/>
      <c r="R23" s="151"/>
      <c r="S23" s="127"/>
    </row>
    <row r="24" spans="1:19" s="87" customFormat="1" x14ac:dyDescent="0.25">
      <c r="A24" s="91"/>
      <c r="B24" s="130" t="s">
        <v>125</v>
      </c>
      <c r="C24" s="124"/>
      <c r="D24" s="126">
        <v>200</v>
      </c>
      <c r="E24" s="126"/>
      <c r="F24" s="79">
        <f t="shared" si="5"/>
        <v>200</v>
      </c>
      <c r="G24" s="143"/>
      <c r="H24" s="134"/>
      <c r="I24" s="126">
        <f>-260+150</f>
        <v>-110</v>
      </c>
      <c r="J24" s="126"/>
      <c r="K24" s="111">
        <f t="shared" si="1"/>
        <v>-110</v>
      </c>
      <c r="L24" s="143"/>
      <c r="M24" s="134"/>
      <c r="N24" s="126">
        <v>-100</v>
      </c>
      <c r="O24" s="126"/>
      <c r="P24" s="111">
        <f t="shared" si="2"/>
        <v>-100</v>
      </c>
      <c r="Q24" s="143"/>
      <c r="R24" s="151"/>
      <c r="S24" s="127"/>
    </row>
    <row r="25" spans="1:19" s="87" customFormat="1" x14ac:dyDescent="0.25">
      <c r="A25" s="91"/>
      <c r="B25" s="130" t="s">
        <v>126</v>
      </c>
      <c r="C25" s="124"/>
      <c r="D25" s="126"/>
      <c r="E25" s="126"/>
      <c r="F25" s="79">
        <f t="shared" si="5"/>
        <v>0</v>
      </c>
      <c r="G25" s="143"/>
      <c r="H25" s="134"/>
      <c r="I25" s="126">
        <v>153</v>
      </c>
      <c r="J25" s="126"/>
      <c r="K25" s="111">
        <f t="shared" si="1"/>
        <v>153</v>
      </c>
      <c r="L25" s="143"/>
      <c r="M25" s="134"/>
      <c r="N25" s="126">
        <v>225</v>
      </c>
      <c r="O25" s="126"/>
      <c r="P25" s="111">
        <f t="shared" si="2"/>
        <v>225</v>
      </c>
      <c r="Q25" s="143"/>
      <c r="R25" s="151"/>
      <c r="S25" s="127"/>
    </row>
    <row r="26" spans="1:19" s="87" customFormat="1" x14ac:dyDescent="0.25">
      <c r="A26" s="91"/>
      <c r="B26" s="130" t="s">
        <v>127</v>
      </c>
      <c r="C26" s="124"/>
      <c r="D26" s="126">
        <v>-1580</v>
      </c>
      <c r="E26" s="126"/>
      <c r="F26" s="79">
        <f t="shared" si="5"/>
        <v>-1580</v>
      </c>
      <c r="G26" s="143"/>
      <c r="H26" s="134"/>
      <c r="I26" s="126"/>
      <c r="J26" s="126"/>
      <c r="K26" s="111">
        <f t="shared" si="1"/>
        <v>0</v>
      </c>
      <c r="L26" s="143"/>
      <c r="M26" s="134"/>
      <c r="N26" s="126"/>
      <c r="O26" s="126"/>
      <c r="P26" s="111">
        <f t="shared" si="2"/>
        <v>0</v>
      </c>
      <c r="Q26" s="143"/>
      <c r="R26" s="151"/>
      <c r="S26" s="127"/>
    </row>
    <row r="27" spans="1:19" s="87" customFormat="1" x14ac:dyDescent="0.25">
      <c r="A27" s="91"/>
      <c r="B27" s="130" t="s">
        <v>128</v>
      </c>
      <c r="C27" s="124"/>
      <c r="D27" s="126"/>
      <c r="E27" s="126"/>
      <c r="F27" s="79">
        <f t="shared" si="5"/>
        <v>0</v>
      </c>
      <c r="G27" s="143"/>
      <c r="H27" s="134"/>
      <c r="I27" s="126"/>
      <c r="J27" s="126"/>
      <c r="K27" s="111">
        <f t="shared" si="1"/>
        <v>0</v>
      </c>
      <c r="L27" s="143"/>
      <c r="M27" s="134"/>
      <c r="N27" s="126"/>
      <c r="O27" s="126"/>
      <c r="P27" s="111">
        <f t="shared" si="2"/>
        <v>0</v>
      </c>
      <c r="Q27" s="143"/>
      <c r="R27" s="151"/>
      <c r="S27" s="127"/>
    </row>
    <row r="28" spans="1:19" s="87" customFormat="1" x14ac:dyDescent="0.25">
      <c r="A28" s="91"/>
      <c r="B28" s="130" t="s">
        <v>129</v>
      </c>
      <c r="C28" s="124"/>
      <c r="D28" s="126">
        <f>-510-6000</f>
        <v>-6510</v>
      </c>
      <c r="E28" s="126"/>
      <c r="F28" s="79">
        <f t="shared" si="5"/>
        <v>-6510</v>
      </c>
      <c r="G28" s="143"/>
      <c r="H28" s="134"/>
      <c r="I28" s="126"/>
      <c r="J28" s="126"/>
      <c r="K28" s="111">
        <f t="shared" si="1"/>
        <v>0</v>
      </c>
      <c r="L28" s="143"/>
      <c r="M28" s="134"/>
      <c r="N28" s="126"/>
      <c r="O28" s="126"/>
      <c r="P28" s="111">
        <f t="shared" si="2"/>
        <v>0</v>
      </c>
      <c r="Q28" s="143"/>
      <c r="R28" s="151">
        <f t="shared" si="3"/>
        <v>0</v>
      </c>
      <c r="S28" s="127">
        <f t="shared" si="4"/>
        <v>-6510</v>
      </c>
    </row>
    <row r="29" spans="1:19" s="87" customFormat="1" x14ac:dyDescent="0.25">
      <c r="A29" s="91"/>
      <c r="B29" s="130" t="s">
        <v>130</v>
      </c>
      <c r="C29" s="124"/>
      <c r="D29" s="126">
        <f>705+1000</f>
        <v>1705</v>
      </c>
      <c r="E29" s="126"/>
      <c r="F29" s="79">
        <f t="shared" si="5"/>
        <v>1705</v>
      </c>
      <c r="G29" s="143"/>
      <c r="H29" s="134"/>
      <c r="I29" s="126"/>
      <c r="J29" s="126"/>
      <c r="K29" s="111">
        <f t="shared" si="1"/>
        <v>0</v>
      </c>
      <c r="L29" s="143"/>
      <c r="M29" s="134"/>
      <c r="N29" s="126"/>
      <c r="O29" s="126"/>
      <c r="P29" s="111">
        <f t="shared" si="2"/>
        <v>0</v>
      </c>
      <c r="Q29" s="143"/>
      <c r="R29" s="151"/>
      <c r="S29" s="127"/>
    </row>
    <row r="30" spans="1:19" s="87" customFormat="1" x14ac:dyDescent="0.25">
      <c r="A30" s="91"/>
      <c r="B30" s="130" t="s">
        <v>131</v>
      </c>
      <c r="C30" s="124"/>
      <c r="D30" s="126">
        <f>-1205</f>
        <v>-1205</v>
      </c>
      <c r="E30" s="126">
        <v>2354</v>
      </c>
      <c r="F30" s="79">
        <f t="shared" si="5"/>
        <v>1149</v>
      </c>
      <c r="G30" s="143"/>
      <c r="H30" s="134"/>
      <c r="I30" s="126">
        <v>14</v>
      </c>
      <c r="J30" s="126"/>
      <c r="K30" s="111">
        <f t="shared" si="1"/>
        <v>14</v>
      </c>
      <c r="L30" s="143"/>
      <c r="M30" s="134"/>
      <c r="N30" s="126">
        <v>13</v>
      </c>
      <c r="O30" s="126"/>
      <c r="P30" s="111">
        <f t="shared" si="2"/>
        <v>13</v>
      </c>
      <c r="Q30" s="143"/>
      <c r="R30" s="151"/>
      <c r="S30" s="127"/>
    </row>
    <row r="31" spans="1:19" s="87" customFormat="1" x14ac:dyDescent="0.25">
      <c r="A31" s="91"/>
      <c r="B31" s="130" t="s">
        <v>132</v>
      </c>
      <c r="C31" s="124"/>
      <c r="D31" s="126">
        <f>10+2</f>
        <v>12</v>
      </c>
      <c r="E31" s="126"/>
      <c r="F31" s="79">
        <f t="shared" si="5"/>
        <v>12</v>
      </c>
      <c r="G31" s="143"/>
      <c r="H31" s="134"/>
      <c r="I31" s="126">
        <v>-150</v>
      </c>
      <c r="J31" s="126"/>
      <c r="K31" s="111">
        <f t="shared" si="1"/>
        <v>-150</v>
      </c>
      <c r="L31" s="143"/>
      <c r="M31" s="134"/>
      <c r="N31" s="126"/>
      <c r="O31" s="126"/>
      <c r="P31" s="111">
        <f t="shared" si="2"/>
        <v>0</v>
      </c>
      <c r="Q31" s="143"/>
      <c r="R31" s="151"/>
      <c r="S31" s="127"/>
    </row>
    <row r="32" spans="1:19" s="87" customFormat="1" x14ac:dyDescent="0.25">
      <c r="A32" s="91"/>
      <c r="B32" s="130" t="s">
        <v>133</v>
      </c>
      <c r="C32" s="124"/>
      <c r="D32" s="126">
        <f>-1000</f>
        <v>-1000</v>
      </c>
      <c r="E32" s="126">
        <v>636</v>
      </c>
      <c r="F32" s="79">
        <f t="shared" si="5"/>
        <v>-364</v>
      </c>
      <c r="G32" s="143"/>
      <c r="H32" s="134"/>
      <c r="I32" s="126">
        <v>59</v>
      </c>
      <c r="J32" s="126"/>
      <c r="K32" s="111">
        <f t="shared" si="1"/>
        <v>59</v>
      </c>
      <c r="L32" s="143"/>
      <c r="M32" s="134"/>
      <c r="N32" s="126">
        <v>64</v>
      </c>
      <c r="O32" s="126"/>
      <c r="P32" s="111">
        <f t="shared" si="2"/>
        <v>64</v>
      </c>
      <c r="Q32" s="143"/>
      <c r="R32" s="151"/>
      <c r="S32" s="127"/>
    </row>
    <row r="33" spans="1:19" s="87" customFormat="1" x14ac:dyDescent="0.25">
      <c r="A33" s="91"/>
      <c r="B33" s="130" t="s">
        <v>146</v>
      </c>
      <c r="C33" s="124"/>
      <c r="D33" s="126">
        <v>1000</v>
      </c>
      <c r="E33" s="126"/>
      <c r="F33" s="79">
        <f t="shared" si="5"/>
        <v>1000</v>
      </c>
      <c r="G33" s="143"/>
      <c r="H33" s="134"/>
      <c r="I33" s="126"/>
      <c r="J33" s="126"/>
      <c r="K33" s="111">
        <f t="shared" si="1"/>
        <v>0</v>
      </c>
      <c r="L33" s="143"/>
      <c r="M33" s="134"/>
      <c r="N33" s="126"/>
      <c r="O33" s="126"/>
      <c r="P33" s="111">
        <f t="shared" si="2"/>
        <v>0</v>
      </c>
      <c r="Q33" s="143"/>
      <c r="R33" s="151"/>
      <c r="S33" s="127"/>
    </row>
    <row r="34" spans="1:19" s="87" customFormat="1" x14ac:dyDescent="0.25">
      <c r="A34" s="91"/>
      <c r="B34" s="130" t="s">
        <v>135</v>
      </c>
      <c r="C34" s="124"/>
      <c r="D34" s="126">
        <f>0.04</f>
        <v>0.04</v>
      </c>
      <c r="E34" s="126"/>
      <c r="F34" s="79">
        <f t="shared" si="5"/>
        <v>0.04</v>
      </c>
      <c r="G34" s="143"/>
      <c r="H34" s="134"/>
      <c r="I34" s="126">
        <f>0.005+0.015</f>
        <v>0.02</v>
      </c>
      <c r="J34" s="126"/>
      <c r="K34" s="111">
        <f t="shared" si="1"/>
        <v>0.02</v>
      </c>
      <c r="L34" s="143"/>
      <c r="M34" s="134"/>
      <c r="N34" s="126">
        <v>0.05</v>
      </c>
      <c r="O34" s="126"/>
      <c r="P34" s="111">
        <f t="shared" si="2"/>
        <v>0.05</v>
      </c>
      <c r="Q34" s="143"/>
      <c r="R34" s="151"/>
      <c r="S34" s="127"/>
    </row>
    <row r="35" spans="1:19" s="87" customFormat="1" x14ac:dyDescent="0.25">
      <c r="A35" s="91"/>
      <c r="B35" s="130" t="s">
        <v>134</v>
      </c>
      <c r="C35" s="124"/>
      <c r="D35" s="126">
        <f>1000+5000</f>
        <v>6000</v>
      </c>
      <c r="E35" s="126"/>
      <c r="F35" s="79">
        <f t="shared" si="5"/>
        <v>6000</v>
      </c>
      <c r="G35" s="143"/>
      <c r="H35" s="134"/>
      <c r="I35" s="126">
        <f>-199.005-80.015</f>
        <v>-279.02</v>
      </c>
      <c r="J35" s="126"/>
      <c r="K35" s="111">
        <f t="shared" si="1"/>
        <v>-279.02</v>
      </c>
      <c r="L35" s="143"/>
      <c r="M35" s="134"/>
      <c r="N35" s="126">
        <v>-50.05</v>
      </c>
      <c r="O35" s="126"/>
      <c r="P35" s="111">
        <f t="shared" si="2"/>
        <v>-50.05</v>
      </c>
      <c r="Q35" s="143"/>
      <c r="R35" s="151"/>
      <c r="S35" s="127"/>
    </row>
    <row r="36" spans="1:19" s="87" customFormat="1" ht="43.5" customHeight="1" x14ac:dyDescent="0.25">
      <c r="A36" s="108" t="s">
        <v>11</v>
      </c>
      <c r="B36" s="114" t="s">
        <v>12</v>
      </c>
      <c r="C36" s="78">
        <v>8683</v>
      </c>
      <c r="D36" s="110">
        <f>SUM(D37)</f>
        <v>-4734</v>
      </c>
      <c r="E36" s="110">
        <f>SUM(E37)</f>
        <v>0</v>
      </c>
      <c r="F36" s="79">
        <f t="shared" si="5"/>
        <v>3949</v>
      </c>
      <c r="G36" s="142"/>
      <c r="H36" s="133">
        <v>800</v>
      </c>
      <c r="I36" s="110">
        <f>SUM(I37)</f>
        <v>0</v>
      </c>
      <c r="J36" s="110">
        <f>SUM(J37)</f>
        <v>0</v>
      </c>
      <c r="K36" s="111">
        <f t="shared" si="1"/>
        <v>800</v>
      </c>
      <c r="L36" s="142"/>
      <c r="M36" s="133">
        <v>0</v>
      </c>
      <c r="N36" s="110">
        <f>SUM(N37)</f>
        <v>0</v>
      </c>
      <c r="O36" s="110">
        <f>SUM(O37)</f>
        <v>0</v>
      </c>
      <c r="P36" s="111">
        <f t="shared" si="2"/>
        <v>0</v>
      </c>
      <c r="Q36" s="142"/>
      <c r="R36" s="150">
        <f t="shared" si="3"/>
        <v>9483</v>
      </c>
      <c r="S36" s="111">
        <f t="shared" si="4"/>
        <v>4749</v>
      </c>
    </row>
    <row r="37" spans="1:19" s="87" customFormat="1" x14ac:dyDescent="0.25">
      <c r="A37" s="91"/>
      <c r="B37" s="93"/>
      <c r="C37" s="123"/>
      <c r="D37" s="126">
        <v>-4734</v>
      </c>
      <c r="E37" s="126"/>
      <c r="F37" s="79">
        <f t="shared" si="5"/>
        <v>-4734</v>
      </c>
      <c r="G37" s="143"/>
      <c r="H37" s="134"/>
      <c r="I37" s="126">
        <f>20-20</f>
        <v>0</v>
      </c>
      <c r="J37" s="126"/>
      <c r="K37" s="111">
        <f t="shared" si="1"/>
        <v>0</v>
      </c>
      <c r="L37" s="143"/>
      <c r="M37" s="134"/>
      <c r="N37" s="126"/>
      <c r="O37" s="126"/>
      <c r="P37" s="111">
        <f t="shared" si="2"/>
        <v>0</v>
      </c>
      <c r="Q37" s="143"/>
      <c r="R37" s="151">
        <f t="shared" si="3"/>
        <v>0</v>
      </c>
      <c r="S37" s="127">
        <f t="shared" si="4"/>
        <v>-4734</v>
      </c>
    </row>
    <row r="38" spans="1:19" s="87" customFormat="1" x14ac:dyDescent="0.25">
      <c r="A38" s="94" t="s">
        <v>13</v>
      </c>
      <c r="B38" s="95" t="s">
        <v>14</v>
      </c>
      <c r="C38" s="131"/>
      <c r="D38" s="126">
        <v>510</v>
      </c>
      <c r="E38" s="126"/>
      <c r="F38" s="79">
        <f t="shared" si="5"/>
        <v>510</v>
      </c>
      <c r="G38" s="143"/>
      <c r="H38" s="136"/>
      <c r="I38" s="126">
        <v>200</v>
      </c>
      <c r="J38" s="126"/>
      <c r="K38" s="111">
        <f t="shared" si="1"/>
        <v>200</v>
      </c>
      <c r="L38" s="143"/>
      <c r="M38" s="136">
        <v>0</v>
      </c>
      <c r="N38" s="126">
        <v>500</v>
      </c>
      <c r="O38" s="126"/>
      <c r="P38" s="111">
        <f t="shared" si="2"/>
        <v>500</v>
      </c>
      <c r="Q38" s="143"/>
      <c r="R38" s="151">
        <f t="shared" si="3"/>
        <v>0</v>
      </c>
      <c r="S38" s="127">
        <f t="shared" si="4"/>
        <v>1210</v>
      </c>
    </row>
    <row r="39" spans="1:19" s="87" customFormat="1" ht="25.5" x14ac:dyDescent="0.25">
      <c r="A39" s="94" t="s">
        <v>15</v>
      </c>
      <c r="B39" s="95" t="s">
        <v>16</v>
      </c>
      <c r="C39" s="131">
        <v>2920</v>
      </c>
      <c r="D39" s="126"/>
      <c r="E39" s="126"/>
      <c r="F39" s="79">
        <f t="shared" si="5"/>
        <v>2920</v>
      </c>
      <c r="G39" s="143"/>
      <c r="H39" s="136"/>
      <c r="I39" s="126"/>
      <c r="J39" s="126"/>
      <c r="K39" s="111">
        <f t="shared" si="1"/>
        <v>0</v>
      </c>
      <c r="L39" s="143"/>
      <c r="M39" s="136">
        <v>0</v>
      </c>
      <c r="N39" s="126"/>
      <c r="O39" s="126"/>
      <c r="P39" s="111">
        <f t="shared" si="2"/>
        <v>0</v>
      </c>
      <c r="Q39" s="143"/>
      <c r="R39" s="151">
        <f t="shared" si="3"/>
        <v>2920</v>
      </c>
      <c r="S39" s="127">
        <f t="shared" si="4"/>
        <v>2920</v>
      </c>
    </row>
    <row r="40" spans="1:19" s="87" customFormat="1" x14ac:dyDescent="0.25">
      <c r="A40" s="94" t="s">
        <v>17</v>
      </c>
      <c r="B40" s="95" t="s">
        <v>18</v>
      </c>
      <c r="C40" s="131">
        <v>4330</v>
      </c>
      <c r="D40" s="126"/>
      <c r="E40" s="126"/>
      <c r="F40" s="79">
        <f t="shared" si="5"/>
        <v>4330</v>
      </c>
      <c r="G40" s="143"/>
      <c r="H40" s="136"/>
      <c r="I40" s="126"/>
      <c r="J40" s="126"/>
      <c r="K40" s="111">
        <f t="shared" si="1"/>
        <v>0</v>
      </c>
      <c r="L40" s="143"/>
      <c r="M40" s="136">
        <v>0</v>
      </c>
      <c r="N40" s="126"/>
      <c r="O40" s="126"/>
      <c r="P40" s="111">
        <f t="shared" si="2"/>
        <v>0</v>
      </c>
      <c r="Q40" s="143"/>
      <c r="R40" s="151">
        <f t="shared" si="3"/>
        <v>4330</v>
      </c>
      <c r="S40" s="127">
        <f t="shared" si="4"/>
        <v>4330</v>
      </c>
    </row>
    <row r="41" spans="1:19" s="87" customFormat="1" x14ac:dyDescent="0.25">
      <c r="A41" s="94"/>
      <c r="B41" s="95"/>
      <c r="C41" s="131"/>
      <c r="D41" s="126">
        <f>25878-10397.04</f>
        <v>15480.96</v>
      </c>
      <c r="E41" s="126"/>
      <c r="F41" s="79">
        <f t="shared" si="5"/>
        <v>15480.96</v>
      </c>
      <c r="G41" s="143"/>
      <c r="H41" s="136"/>
      <c r="I41" s="126"/>
      <c r="J41" s="126"/>
      <c r="K41" s="111">
        <f t="shared" si="1"/>
        <v>0</v>
      </c>
      <c r="L41" s="143"/>
      <c r="M41" s="136"/>
      <c r="N41" s="126"/>
      <c r="O41" s="126"/>
      <c r="P41" s="111">
        <f t="shared" si="2"/>
        <v>0</v>
      </c>
      <c r="Q41" s="143"/>
      <c r="R41" s="151">
        <f t="shared" si="3"/>
        <v>0</v>
      </c>
      <c r="S41" s="127">
        <f t="shared" si="4"/>
        <v>15480.96</v>
      </c>
    </row>
    <row r="42" spans="1:19" s="87" customFormat="1" ht="43.5" customHeight="1" x14ac:dyDescent="0.25">
      <c r="A42" s="108" t="s">
        <v>19</v>
      </c>
      <c r="B42" s="114" t="s">
        <v>20</v>
      </c>
      <c r="C42" s="78">
        <f>SUM(C38:C41)</f>
        <v>7250</v>
      </c>
      <c r="D42" s="78">
        <f>SUM(D38:D41)</f>
        <v>15990.96</v>
      </c>
      <c r="E42" s="78">
        <f t="shared" ref="E42:Q42" si="6">SUM(E38:E41)</f>
        <v>0</v>
      </c>
      <c r="F42" s="79">
        <f t="shared" si="5"/>
        <v>23240.959999999999</v>
      </c>
      <c r="G42" s="146">
        <f t="shared" si="6"/>
        <v>0</v>
      </c>
      <c r="H42" s="137">
        <f>SUM(H38:H41)</f>
        <v>0</v>
      </c>
      <c r="I42" s="78">
        <f t="shared" si="6"/>
        <v>200</v>
      </c>
      <c r="J42" s="78">
        <f t="shared" si="6"/>
        <v>0</v>
      </c>
      <c r="K42" s="111">
        <f t="shared" si="1"/>
        <v>200</v>
      </c>
      <c r="L42" s="146">
        <f t="shared" si="6"/>
        <v>0</v>
      </c>
      <c r="M42" s="137">
        <f t="shared" si="6"/>
        <v>0</v>
      </c>
      <c r="N42" s="78">
        <f t="shared" si="6"/>
        <v>500</v>
      </c>
      <c r="O42" s="78">
        <f t="shared" si="6"/>
        <v>0</v>
      </c>
      <c r="P42" s="111">
        <f t="shared" si="2"/>
        <v>500</v>
      </c>
      <c r="Q42" s="146">
        <f t="shared" si="6"/>
        <v>0</v>
      </c>
      <c r="R42" s="150">
        <f t="shared" si="3"/>
        <v>7250</v>
      </c>
      <c r="S42" s="111">
        <f t="shared" si="4"/>
        <v>23940.959999999999</v>
      </c>
    </row>
    <row r="43" spans="1:19" s="87" customFormat="1" ht="43.5" customHeight="1" x14ac:dyDescent="0.25">
      <c r="A43" s="108" t="s">
        <v>21</v>
      </c>
      <c r="B43" s="109" t="s">
        <v>22</v>
      </c>
      <c r="C43" s="78">
        <v>8350.01</v>
      </c>
      <c r="D43" s="110">
        <f>SUM(D44)</f>
        <v>5142</v>
      </c>
      <c r="E43" s="110">
        <f>SUM(E44)</f>
        <v>0</v>
      </c>
      <c r="F43" s="79">
        <f t="shared" si="5"/>
        <v>13492.01</v>
      </c>
      <c r="G43" s="142"/>
      <c r="H43" s="133">
        <v>0</v>
      </c>
      <c r="I43" s="110"/>
      <c r="J43" s="110"/>
      <c r="K43" s="111">
        <f t="shared" si="1"/>
        <v>0</v>
      </c>
      <c r="L43" s="142"/>
      <c r="M43" s="133">
        <v>750</v>
      </c>
      <c r="N43" s="110"/>
      <c r="O43" s="110"/>
      <c r="P43" s="111">
        <f t="shared" si="2"/>
        <v>750</v>
      </c>
      <c r="Q43" s="142"/>
      <c r="R43" s="150">
        <f t="shared" si="3"/>
        <v>9100.01</v>
      </c>
      <c r="S43" s="111">
        <f t="shared" si="4"/>
        <v>14242.01</v>
      </c>
    </row>
    <row r="44" spans="1:19" s="87" customFormat="1" x14ac:dyDescent="0.25">
      <c r="A44" s="91"/>
      <c r="B44" s="84"/>
      <c r="C44" s="85"/>
      <c r="D44" s="128">
        <f>-3252+3252+3252+1500+390</f>
        <v>5142</v>
      </c>
      <c r="E44" s="128"/>
      <c r="F44" s="79">
        <f t="shared" si="5"/>
        <v>5142</v>
      </c>
      <c r="G44" s="147"/>
      <c r="H44" s="135"/>
      <c r="I44" s="128">
        <f>19+80</f>
        <v>99</v>
      </c>
      <c r="J44" s="128"/>
      <c r="K44" s="111">
        <f t="shared" si="1"/>
        <v>99</v>
      </c>
      <c r="L44" s="147"/>
      <c r="M44" s="135"/>
      <c r="N44" s="128"/>
      <c r="O44" s="128"/>
      <c r="P44" s="111">
        <f t="shared" si="2"/>
        <v>0</v>
      </c>
      <c r="Q44" s="147"/>
      <c r="R44" s="153">
        <f t="shared" si="3"/>
        <v>0</v>
      </c>
      <c r="S44" s="129">
        <f t="shared" si="4"/>
        <v>5241</v>
      </c>
    </row>
    <row r="45" spans="1:19" s="87" customFormat="1" ht="43.5" customHeight="1" x14ac:dyDescent="0.25">
      <c r="A45" s="108" t="s">
        <v>23</v>
      </c>
      <c r="B45" s="114" t="s">
        <v>24</v>
      </c>
      <c r="C45" s="78">
        <v>2311</v>
      </c>
      <c r="D45" s="110">
        <f>SUM(D46)</f>
        <v>220</v>
      </c>
      <c r="E45" s="110">
        <f>SUM(E46)</f>
        <v>4855</v>
      </c>
      <c r="F45" s="79">
        <f t="shared" si="5"/>
        <v>7386</v>
      </c>
      <c r="G45" s="142"/>
      <c r="H45" s="133">
        <f>SUM(H43:H44)</f>
        <v>0</v>
      </c>
      <c r="I45" s="79">
        <f t="shared" ref="I45:J45" si="7">SUM(I43:I44)</f>
        <v>99</v>
      </c>
      <c r="J45" s="79">
        <f t="shared" si="7"/>
        <v>0</v>
      </c>
      <c r="K45" s="111">
        <f t="shared" si="1"/>
        <v>99</v>
      </c>
      <c r="L45" s="142"/>
      <c r="M45" s="133">
        <v>0</v>
      </c>
      <c r="N45" s="110"/>
      <c r="O45" s="110"/>
      <c r="P45" s="111">
        <f t="shared" si="2"/>
        <v>0</v>
      </c>
      <c r="Q45" s="142"/>
      <c r="R45" s="150">
        <f t="shared" si="3"/>
        <v>2311</v>
      </c>
      <c r="S45" s="111">
        <f t="shared" si="4"/>
        <v>7485</v>
      </c>
    </row>
    <row r="46" spans="1:19" s="87" customFormat="1" x14ac:dyDescent="0.25">
      <c r="A46" s="91"/>
      <c r="B46" s="93"/>
      <c r="C46" s="85"/>
      <c r="D46" s="208">
        <f>220+0.1-0.1</f>
        <v>220</v>
      </c>
      <c r="E46" s="92">
        <v>4855</v>
      </c>
      <c r="F46" s="79">
        <f t="shared" si="5"/>
        <v>5075</v>
      </c>
      <c r="G46" s="145"/>
      <c r="H46" s="135"/>
      <c r="I46" s="92"/>
      <c r="J46" s="92"/>
      <c r="K46" s="111">
        <f t="shared" si="1"/>
        <v>0</v>
      </c>
      <c r="L46" s="145"/>
      <c r="M46" s="135"/>
      <c r="N46" s="92"/>
      <c r="O46" s="92"/>
      <c r="P46" s="111">
        <f t="shared" si="2"/>
        <v>0</v>
      </c>
      <c r="Q46" s="145"/>
      <c r="R46" s="152">
        <f t="shared" si="3"/>
        <v>0</v>
      </c>
      <c r="S46" s="86">
        <f t="shared" si="4"/>
        <v>5075</v>
      </c>
    </row>
    <row r="47" spans="1:19" s="87" customFormat="1" ht="43.5" customHeight="1" x14ac:dyDescent="0.25">
      <c r="A47" s="94" t="s">
        <v>25</v>
      </c>
      <c r="B47" s="95" t="s">
        <v>26</v>
      </c>
      <c r="C47" s="96"/>
      <c r="D47" s="92"/>
      <c r="E47" s="92"/>
      <c r="F47" s="79">
        <f t="shared" si="5"/>
        <v>0</v>
      </c>
      <c r="G47" s="145"/>
      <c r="H47" s="138"/>
      <c r="I47" s="92"/>
      <c r="J47" s="92"/>
      <c r="K47" s="111">
        <f t="shared" si="1"/>
        <v>0</v>
      </c>
      <c r="L47" s="145"/>
      <c r="M47" s="138">
        <v>0</v>
      </c>
      <c r="N47" s="92"/>
      <c r="O47" s="92"/>
      <c r="P47" s="111">
        <f t="shared" si="2"/>
        <v>0</v>
      </c>
      <c r="Q47" s="145"/>
      <c r="R47" s="152">
        <f t="shared" si="3"/>
        <v>0</v>
      </c>
      <c r="S47" s="86">
        <f t="shared" si="4"/>
        <v>0</v>
      </c>
    </row>
    <row r="48" spans="1:19" s="87" customFormat="1" x14ac:dyDescent="0.25">
      <c r="A48" s="97"/>
      <c r="B48" s="98"/>
      <c r="C48" s="99"/>
      <c r="D48" s="92">
        <f>2200+600</f>
        <v>2800</v>
      </c>
      <c r="E48" s="92"/>
      <c r="F48" s="79">
        <f t="shared" si="5"/>
        <v>2800</v>
      </c>
      <c r="G48" s="145"/>
      <c r="H48" s="138"/>
      <c r="I48" s="92"/>
      <c r="J48" s="92"/>
      <c r="K48" s="111">
        <f t="shared" si="1"/>
        <v>0</v>
      </c>
      <c r="L48" s="145"/>
      <c r="M48" s="138"/>
      <c r="N48" s="92"/>
      <c r="O48" s="92"/>
      <c r="P48" s="111">
        <f t="shared" si="2"/>
        <v>0</v>
      </c>
      <c r="Q48" s="145"/>
      <c r="R48" s="152">
        <f t="shared" si="3"/>
        <v>0</v>
      </c>
      <c r="S48" s="86">
        <f t="shared" si="4"/>
        <v>2800</v>
      </c>
    </row>
    <row r="49" spans="1:21" s="87" customFormat="1" ht="43.5" customHeight="1" thickBot="1" x14ac:dyDescent="0.3">
      <c r="A49" s="115" t="s">
        <v>27</v>
      </c>
      <c r="B49" s="116" t="s">
        <v>28</v>
      </c>
      <c r="C49" s="81">
        <f>SUM(C48)</f>
        <v>0</v>
      </c>
      <c r="D49" s="110">
        <f>SUM(D47:D48)</f>
        <v>2800</v>
      </c>
      <c r="E49" s="110">
        <f>SUM(E47:E48)</f>
        <v>0</v>
      </c>
      <c r="F49" s="79">
        <f t="shared" si="5"/>
        <v>2800</v>
      </c>
      <c r="G49" s="142"/>
      <c r="H49" s="133">
        <f>SUM(H47:H48)</f>
        <v>0</v>
      </c>
      <c r="I49" s="79">
        <f t="shared" ref="I49:J49" si="8">SUM(I47:I48)</f>
        <v>0</v>
      </c>
      <c r="J49" s="79">
        <f t="shared" si="8"/>
        <v>0</v>
      </c>
      <c r="K49" s="111">
        <f t="shared" si="1"/>
        <v>0</v>
      </c>
      <c r="L49" s="142"/>
      <c r="M49" s="133">
        <v>0</v>
      </c>
      <c r="N49" s="110"/>
      <c r="O49" s="110"/>
      <c r="P49" s="111">
        <f t="shared" si="2"/>
        <v>0</v>
      </c>
      <c r="Q49" s="142"/>
      <c r="R49" s="150">
        <f>M49+C49+H49</f>
        <v>0</v>
      </c>
      <c r="S49" s="111">
        <f t="shared" si="4"/>
        <v>2800</v>
      </c>
    </row>
    <row r="50" spans="1:21" s="87" customFormat="1" ht="43.5" customHeight="1" thickBot="1" x14ac:dyDescent="0.3">
      <c r="A50" s="82" t="s">
        <v>29</v>
      </c>
      <c r="B50" s="83" t="s">
        <v>30</v>
      </c>
      <c r="C50" s="117">
        <f>C49+C45+C43+C42+C36+C20+C18+C8</f>
        <v>136711.01301</v>
      </c>
      <c r="D50" s="117">
        <f>D49+D45+D43+D42+D36+D20+D18+D8</f>
        <v>24074</v>
      </c>
      <c r="E50" s="117">
        <f>E49+E45+E43+E42+E36+E20+E18+E8</f>
        <v>8871</v>
      </c>
      <c r="F50" s="79">
        <f t="shared" si="5"/>
        <v>169656.01301</v>
      </c>
      <c r="G50" s="148">
        <f>G49+G45+G43+G42+G36+G20+G18+G8</f>
        <v>0</v>
      </c>
      <c r="H50" s="139">
        <f>H49+H45+H43+H42+H36+H20+H18+H8</f>
        <v>51601.623417500006</v>
      </c>
      <c r="I50" s="117">
        <f>I49+I45+I43+I42+I36+I20+I18+I8</f>
        <v>5738</v>
      </c>
      <c r="J50" s="117">
        <f>J49+J45+J43+J42+J36+J20+J18+J8</f>
        <v>0</v>
      </c>
      <c r="K50" s="111">
        <f t="shared" si="1"/>
        <v>57339.623417500006</v>
      </c>
      <c r="L50" s="148">
        <f>L49+L45+L43+L42+L36+L20+L18+L8</f>
        <v>0</v>
      </c>
      <c r="M50" s="139">
        <f>M49+M45+M43+M42+M36+M20+M18+M8</f>
        <v>53500.986000000004</v>
      </c>
      <c r="N50" s="117">
        <f>N49+N45+N43+N42+N36+N20+N18+N8</f>
        <v>1841</v>
      </c>
      <c r="O50" s="117">
        <f>O49+O45+O43+O42+O36+O20+O18+O8</f>
        <v>0</v>
      </c>
      <c r="P50" s="111">
        <f t="shared" si="2"/>
        <v>55341.986000000004</v>
      </c>
      <c r="Q50" s="148">
        <f>Q49+Q45+Q43+Q42+Q36+Q20+Q18+Q8</f>
        <v>0</v>
      </c>
      <c r="R50" s="154">
        <f t="shared" si="3"/>
        <v>241813.6224275</v>
      </c>
      <c r="S50" s="119">
        <f>P50+K50+F50</f>
        <v>282337.62242749997</v>
      </c>
    </row>
    <row r="51" spans="1:21" s="87" customFormat="1" ht="25.5" x14ac:dyDescent="0.25">
      <c r="A51" s="100" t="s">
        <v>31</v>
      </c>
      <c r="B51" s="101" t="s">
        <v>32</v>
      </c>
      <c r="C51" s="131"/>
      <c r="D51" s="126">
        <v>4734</v>
      </c>
      <c r="E51" s="126"/>
      <c r="F51" s="79">
        <f t="shared" si="5"/>
        <v>4734</v>
      </c>
      <c r="G51" s="143"/>
      <c r="H51" s="136"/>
      <c r="I51" s="126"/>
      <c r="J51" s="126"/>
      <c r="K51" s="111">
        <f t="shared" si="1"/>
        <v>0</v>
      </c>
      <c r="L51" s="143"/>
      <c r="M51" s="136">
        <v>0</v>
      </c>
      <c r="N51" s="126"/>
      <c r="O51" s="126"/>
      <c r="P51" s="111">
        <f t="shared" si="2"/>
        <v>0</v>
      </c>
      <c r="Q51" s="143"/>
      <c r="R51" s="151">
        <f t="shared" si="3"/>
        <v>0</v>
      </c>
      <c r="S51" s="127">
        <f t="shared" si="4"/>
        <v>4734</v>
      </c>
    </row>
    <row r="52" spans="1:21" s="87" customFormat="1" ht="25.5" x14ac:dyDescent="0.25">
      <c r="A52" s="100" t="s">
        <v>33</v>
      </c>
      <c r="B52" s="101" t="s">
        <v>34</v>
      </c>
      <c r="C52" s="131">
        <v>104902.8294175</v>
      </c>
      <c r="D52" s="126"/>
      <c r="E52" s="126"/>
      <c r="F52" s="79">
        <f t="shared" si="5"/>
        <v>104902.8294175</v>
      </c>
      <c r="G52" s="143"/>
      <c r="H52" s="136"/>
      <c r="I52" s="126"/>
      <c r="J52" s="126"/>
      <c r="K52" s="111">
        <f t="shared" si="1"/>
        <v>0</v>
      </c>
      <c r="L52" s="143"/>
      <c r="M52" s="136">
        <v>0</v>
      </c>
      <c r="N52" s="126"/>
      <c r="O52" s="126"/>
      <c r="P52" s="111">
        <f t="shared" si="2"/>
        <v>0</v>
      </c>
      <c r="Q52" s="143"/>
      <c r="R52" s="151">
        <f t="shared" si="3"/>
        <v>104902.8294175</v>
      </c>
      <c r="S52" s="127">
        <f t="shared" si="4"/>
        <v>104902.8294175</v>
      </c>
    </row>
    <row r="53" spans="1:21" s="87" customFormat="1" ht="43.5" customHeight="1" thickBot="1" x14ac:dyDescent="0.3">
      <c r="A53" s="120" t="s">
        <v>35</v>
      </c>
      <c r="B53" s="109" t="s">
        <v>36</v>
      </c>
      <c r="C53" s="78">
        <f>SUM(C51:C52)</f>
        <v>104902.8294175</v>
      </c>
      <c r="D53" s="78">
        <f t="shared" ref="D53:Q53" si="9">SUM(D51:D52)</f>
        <v>4734</v>
      </c>
      <c r="E53" s="78">
        <f t="shared" si="9"/>
        <v>0</v>
      </c>
      <c r="F53" s="79">
        <f t="shared" si="5"/>
        <v>109636.8294175</v>
      </c>
      <c r="G53" s="146">
        <f t="shared" si="9"/>
        <v>0</v>
      </c>
      <c r="H53" s="137">
        <f t="shared" si="9"/>
        <v>0</v>
      </c>
      <c r="I53" s="78">
        <f t="shared" si="9"/>
        <v>0</v>
      </c>
      <c r="J53" s="78">
        <f t="shared" si="9"/>
        <v>0</v>
      </c>
      <c r="K53" s="111">
        <f t="shared" si="1"/>
        <v>0</v>
      </c>
      <c r="L53" s="146">
        <f t="shared" si="9"/>
        <v>0</v>
      </c>
      <c r="M53" s="137">
        <f t="shared" si="9"/>
        <v>0</v>
      </c>
      <c r="N53" s="78">
        <f t="shared" si="9"/>
        <v>0</v>
      </c>
      <c r="O53" s="78">
        <f t="shared" si="9"/>
        <v>0</v>
      </c>
      <c r="P53" s="111">
        <f t="shared" si="2"/>
        <v>0</v>
      </c>
      <c r="Q53" s="146">
        <f t="shared" si="9"/>
        <v>0</v>
      </c>
      <c r="R53" s="155">
        <f t="shared" si="3"/>
        <v>104902.8294175</v>
      </c>
      <c r="S53" s="80">
        <f t="shared" si="4"/>
        <v>109636.8294175</v>
      </c>
    </row>
    <row r="54" spans="1:21" s="87" customFormat="1" ht="43.5" customHeight="1" thickBot="1" x14ac:dyDescent="0.3">
      <c r="A54" s="88" t="s">
        <v>37</v>
      </c>
      <c r="B54" s="83" t="s">
        <v>38</v>
      </c>
      <c r="C54" s="117">
        <f>SUM(C53)</f>
        <v>104902.8294175</v>
      </c>
      <c r="D54" s="117">
        <f t="shared" ref="D54:Q54" si="10">SUM(D53)</f>
        <v>4734</v>
      </c>
      <c r="E54" s="117">
        <f t="shared" si="10"/>
        <v>0</v>
      </c>
      <c r="F54" s="79">
        <f t="shared" si="5"/>
        <v>109636.8294175</v>
      </c>
      <c r="G54" s="148">
        <f t="shared" si="10"/>
        <v>0</v>
      </c>
      <c r="H54" s="139">
        <f t="shared" si="10"/>
        <v>0</v>
      </c>
      <c r="I54" s="117">
        <f t="shared" si="10"/>
        <v>0</v>
      </c>
      <c r="J54" s="117">
        <f t="shared" si="10"/>
        <v>0</v>
      </c>
      <c r="K54" s="111">
        <f t="shared" si="1"/>
        <v>0</v>
      </c>
      <c r="L54" s="148">
        <f t="shared" si="10"/>
        <v>0</v>
      </c>
      <c r="M54" s="139">
        <f t="shared" si="10"/>
        <v>0</v>
      </c>
      <c r="N54" s="117">
        <f t="shared" si="10"/>
        <v>0</v>
      </c>
      <c r="O54" s="117">
        <f t="shared" si="10"/>
        <v>0</v>
      </c>
      <c r="P54" s="111">
        <f t="shared" si="2"/>
        <v>0</v>
      </c>
      <c r="Q54" s="148">
        <f t="shared" si="10"/>
        <v>0</v>
      </c>
      <c r="R54" s="156">
        <f t="shared" si="3"/>
        <v>104902.8294175</v>
      </c>
      <c r="S54" s="118">
        <f t="shared" si="4"/>
        <v>109636.8294175</v>
      </c>
    </row>
    <row r="55" spans="1:21" s="87" customFormat="1" ht="43.5" customHeight="1" thickBot="1" x14ac:dyDescent="0.3">
      <c r="A55" s="89"/>
      <c r="B55" s="90" t="s">
        <v>39</v>
      </c>
      <c r="C55" s="121">
        <f>C50+C54</f>
        <v>241613.8424275</v>
      </c>
      <c r="D55" s="121">
        <f>D50+D54</f>
        <v>28808</v>
      </c>
      <c r="E55" s="121">
        <f>E50+E54</f>
        <v>8871</v>
      </c>
      <c r="F55" s="79">
        <f t="shared" si="5"/>
        <v>279292.8424275</v>
      </c>
      <c r="G55" s="149">
        <f t="shared" ref="F55:Q55" si="11">G50+G54</f>
        <v>0</v>
      </c>
      <c r="H55" s="140">
        <f t="shared" si="11"/>
        <v>51601.623417500006</v>
      </c>
      <c r="I55" s="121">
        <f t="shared" si="11"/>
        <v>5738</v>
      </c>
      <c r="J55" s="121">
        <f t="shared" si="11"/>
        <v>0</v>
      </c>
      <c r="K55" s="111">
        <f t="shared" si="1"/>
        <v>57339.623417500006</v>
      </c>
      <c r="L55" s="149">
        <f t="shared" si="11"/>
        <v>0</v>
      </c>
      <c r="M55" s="140">
        <f t="shared" si="11"/>
        <v>53500.986000000004</v>
      </c>
      <c r="N55" s="121">
        <f t="shared" si="11"/>
        <v>1841</v>
      </c>
      <c r="O55" s="121">
        <f t="shared" si="11"/>
        <v>0</v>
      </c>
      <c r="P55" s="111">
        <f t="shared" si="2"/>
        <v>55341.986000000004</v>
      </c>
      <c r="Q55" s="149">
        <f t="shared" si="11"/>
        <v>0</v>
      </c>
      <c r="R55" s="157">
        <f>M55+C55+H55+1</f>
        <v>346717.45184499997</v>
      </c>
      <c r="S55" s="122">
        <f>P55+K55+F55+1</f>
        <v>391975.45184500003</v>
      </c>
      <c r="T55" s="102"/>
      <c r="U55" s="102"/>
    </row>
    <row r="56" spans="1:21" s="87" customFormat="1" ht="16.5" thickBot="1" x14ac:dyDescent="0.3">
      <c r="A56" s="103"/>
      <c r="B56" s="104" t="s">
        <v>40</v>
      </c>
      <c r="C56" s="105">
        <v>2920</v>
      </c>
      <c r="D56" s="158">
        <v>0</v>
      </c>
      <c r="E56" s="159"/>
      <c r="F56" s="79">
        <f t="shared" si="5"/>
        <v>2920</v>
      </c>
      <c r="G56" s="160"/>
      <c r="H56" s="161"/>
      <c r="I56" s="159"/>
      <c r="J56" s="159"/>
      <c r="K56" s="111">
        <f t="shared" si="1"/>
        <v>0</v>
      </c>
      <c r="L56" s="169"/>
      <c r="M56" s="161"/>
      <c r="N56" s="171"/>
      <c r="O56" s="159"/>
      <c r="P56" s="111">
        <f t="shared" si="2"/>
        <v>0</v>
      </c>
      <c r="Q56" s="160"/>
      <c r="R56" s="172">
        <f t="shared" si="3"/>
        <v>2920</v>
      </c>
      <c r="S56" s="162">
        <f t="shared" si="4"/>
        <v>2920</v>
      </c>
    </row>
    <row r="57" spans="1:21" s="87" customFormat="1" ht="15.75" x14ac:dyDescent="0.25">
      <c r="A57" s="106"/>
      <c r="B57" s="163" t="s">
        <v>41</v>
      </c>
      <c r="C57" s="107">
        <v>7</v>
      </c>
      <c r="D57" s="107">
        <v>1</v>
      </c>
      <c r="E57" s="165"/>
      <c r="F57" s="79">
        <f t="shared" si="5"/>
        <v>8</v>
      </c>
      <c r="G57" s="167"/>
      <c r="H57" s="165">
        <v>9</v>
      </c>
      <c r="I57" s="167"/>
      <c r="J57" s="165"/>
      <c r="K57" s="111">
        <f t="shared" si="1"/>
        <v>9</v>
      </c>
      <c r="L57" s="165"/>
      <c r="M57" s="165">
        <v>12</v>
      </c>
      <c r="N57" s="165"/>
      <c r="O57" s="167"/>
      <c r="P57" s="111">
        <f t="shared" si="2"/>
        <v>12</v>
      </c>
      <c r="Q57" s="165"/>
      <c r="R57" s="167"/>
      <c r="S57" s="165"/>
      <c r="T57" s="168"/>
    </row>
    <row r="58" spans="1:21" x14ac:dyDescent="0.25">
      <c r="C58" s="170"/>
      <c r="D58" s="170"/>
      <c r="E58" s="166"/>
      <c r="F58" s="164"/>
      <c r="G58" s="170"/>
      <c r="H58" s="166"/>
      <c r="I58" s="166"/>
      <c r="J58" s="170"/>
      <c r="K58" s="111">
        <f t="shared" si="1"/>
        <v>0</v>
      </c>
      <c r="L58" s="170"/>
      <c r="M58" s="170"/>
      <c r="N58" s="170"/>
      <c r="O58" s="170"/>
      <c r="P58" s="170"/>
      <c r="Q58" s="170"/>
      <c r="R58" s="170"/>
      <c r="S58" s="170"/>
    </row>
    <row r="59" spans="1:21" x14ac:dyDescent="0.25">
      <c r="A59" s="1"/>
      <c r="B59" s="1"/>
      <c r="C59" s="1"/>
      <c r="D59" s="1"/>
      <c r="E59" s="1"/>
    </row>
  </sheetData>
  <mergeCells count="9">
    <mergeCell ref="R6:R7"/>
    <mergeCell ref="S6:S7"/>
    <mergeCell ref="B3:E3"/>
    <mergeCell ref="B4:E4"/>
    <mergeCell ref="A1:B1"/>
    <mergeCell ref="D1:E1"/>
    <mergeCell ref="C6:G6"/>
    <mergeCell ref="H6:L6"/>
    <mergeCell ref="M6:Q6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view="pageBreakPreview" topLeftCell="F40" zoomScale="90" zoomScaleNormal="100" zoomScaleSheetLayoutView="90" workbookViewId="0">
      <selection activeCell="S41" sqref="S41"/>
    </sheetView>
  </sheetViews>
  <sheetFormatPr defaultRowHeight="15" x14ac:dyDescent="0.25"/>
  <cols>
    <col min="1" max="1" width="16.85546875" customWidth="1"/>
    <col min="2" max="2" width="33.28515625" customWidth="1"/>
    <col min="3" max="3" width="20.28515625" customWidth="1"/>
    <col min="4" max="6" width="16.85546875" customWidth="1"/>
    <col min="7" max="7" width="23.85546875" customWidth="1"/>
    <col min="8" max="9" width="16.85546875" customWidth="1"/>
    <col min="10" max="10" width="14" customWidth="1"/>
    <col min="11" max="11" width="15.5703125" customWidth="1"/>
    <col min="12" max="12" width="16.85546875" customWidth="1"/>
    <col min="13" max="13" width="9.5703125" bestFit="1" customWidth="1"/>
    <col min="15" max="15" width="10.42578125" customWidth="1"/>
    <col min="16" max="16" width="11" customWidth="1"/>
    <col min="18" max="18" width="15.140625" bestFit="1" customWidth="1"/>
    <col min="19" max="19" width="14.42578125" customWidth="1"/>
  </cols>
  <sheetData>
    <row r="1" spans="1:19" x14ac:dyDescent="0.25">
      <c r="A1" s="222"/>
      <c r="B1" s="222"/>
      <c r="C1" s="58"/>
      <c r="D1" s="223"/>
      <c r="E1" s="223"/>
      <c r="F1" s="223"/>
      <c r="G1" s="223"/>
      <c r="H1" s="223"/>
      <c r="I1" s="224"/>
      <c r="J1" s="224"/>
      <c r="K1" s="224"/>
      <c r="L1" s="52"/>
    </row>
    <row r="2" spans="1:19" x14ac:dyDescent="0.25">
      <c r="A2" s="12"/>
      <c r="B2" s="12"/>
      <c r="C2" s="12"/>
      <c r="D2" s="51"/>
      <c r="E2" s="51"/>
      <c r="F2" s="51"/>
      <c r="G2" s="51"/>
      <c r="H2" s="51"/>
      <c r="I2" s="15"/>
      <c r="J2" s="15"/>
      <c r="K2" s="12"/>
      <c r="L2" s="12"/>
    </row>
    <row r="3" spans="1:19" ht="15.75" x14ac:dyDescent="0.25">
      <c r="A3" s="53"/>
      <c r="B3" s="231" t="s">
        <v>110</v>
      </c>
      <c r="C3" s="231"/>
      <c r="D3" s="231"/>
      <c r="E3" s="231"/>
      <c r="F3" s="231"/>
      <c r="G3" s="231"/>
      <c r="H3" s="231"/>
      <c r="I3" s="231"/>
      <c r="J3" s="59"/>
      <c r="K3" s="54"/>
      <c r="L3" s="54"/>
    </row>
    <row r="4" spans="1:19" ht="15.75" x14ac:dyDescent="0.25">
      <c r="A4" s="32"/>
      <c r="B4" s="231"/>
      <c r="C4" s="231"/>
      <c r="D4" s="231"/>
      <c r="E4" s="231"/>
      <c r="F4" s="231"/>
      <c r="G4" s="231"/>
      <c r="H4" s="231"/>
      <c r="I4" s="231"/>
      <c r="J4" s="59"/>
      <c r="K4" s="12"/>
      <c r="L4" s="12"/>
    </row>
    <row r="5" spans="1:19" x14ac:dyDescent="0.25">
      <c r="A5" s="33"/>
      <c r="B5" s="34"/>
      <c r="C5" s="11"/>
      <c r="D5" s="12"/>
      <c r="E5" s="12"/>
      <c r="F5" s="12"/>
      <c r="G5" s="12"/>
      <c r="H5" s="12"/>
      <c r="I5" s="12"/>
      <c r="J5" s="12"/>
      <c r="K5" s="15" t="s">
        <v>42</v>
      </c>
      <c r="L5" s="15"/>
    </row>
    <row r="6" spans="1:19" ht="47.25" customHeight="1" x14ac:dyDescent="0.25">
      <c r="A6" s="55" t="s">
        <v>0</v>
      </c>
      <c r="B6" s="56" t="s">
        <v>1</v>
      </c>
      <c r="C6" s="228" t="s">
        <v>4</v>
      </c>
      <c r="D6" s="229"/>
      <c r="E6" s="229"/>
      <c r="F6" s="229"/>
      <c r="G6" s="230"/>
      <c r="H6" s="225" t="s">
        <v>3</v>
      </c>
      <c r="I6" s="225"/>
      <c r="J6" s="225"/>
      <c r="K6" s="225"/>
      <c r="L6" s="225"/>
      <c r="M6" s="225" t="s">
        <v>2</v>
      </c>
      <c r="N6" s="225"/>
      <c r="O6" s="225"/>
      <c r="P6" s="225"/>
      <c r="Q6" s="225"/>
      <c r="R6" s="226" t="s">
        <v>117</v>
      </c>
      <c r="S6" s="211" t="s">
        <v>118</v>
      </c>
    </row>
    <row r="7" spans="1:19" ht="45" x14ac:dyDescent="0.25">
      <c r="A7" s="55"/>
      <c r="B7" s="56"/>
      <c r="C7" s="10" t="s">
        <v>115</v>
      </c>
      <c r="D7" s="57" t="s">
        <v>113</v>
      </c>
      <c r="E7" s="57" t="s">
        <v>114</v>
      </c>
      <c r="F7" s="57" t="s">
        <v>116</v>
      </c>
      <c r="G7" s="57" t="s">
        <v>112</v>
      </c>
      <c r="H7" s="10" t="s">
        <v>115</v>
      </c>
      <c r="I7" s="57" t="s">
        <v>113</v>
      </c>
      <c r="J7" s="57" t="s">
        <v>114</v>
      </c>
      <c r="K7" s="57" t="s">
        <v>116</v>
      </c>
      <c r="L7" s="57" t="s">
        <v>112</v>
      </c>
      <c r="M7" s="10" t="s">
        <v>115</v>
      </c>
      <c r="N7" s="57" t="s">
        <v>113</v>
      </c>
      <c r="O7" s="57" t="s">
        <v>114</v>
      </c>
      <c r="P7" s="57" t="s">
        <v>116</v>
      </c>
      <c r="Q7" s="10" t="s">
        <v>112</v>
      </c>
      <c r="R7" s="227"/>
      <c r="S7" s="212"/>
    </row>
    <row r="8" spans="1:19" ht="24" customHeight="1" x14ac:dyDescent="0.25">
      <c r="A8" s="17" t="s">
        <v>43</v>
      </c>
      <c r="B8" s="18" t="s">
        <v>44</v>
      </c>
      <c r="C8" s="61">
        <v>58709</v>
      </c>
      <c r="D8" s="62"/>
      <c r="E8" s="62"/>
      <c r="F8" s="62">
        <f>SUM(C8:E8)</f>
        <v>58709</v>
      </c>
      <c r="G8" s="62"/>
      <c r="H8" s="61"/>
      <c r="I8" s="62"/>
      <c r="J8" s="62"/>
      <c r="K8" s="62">
        <f>SUM(H8:J8)</f>
        <v>0</v>
      </c>
      <c r="L8" s="62"/>
      <c r="M8" s="61"/>
      <c r="N8" s="62"/>
      <c r="O8" s="62"/>
      <c r="P8" s="62">
        <f>SUM(M8:O8)</f>
        <v>0</v>
      </c>
      <c r="Q8" s="68"/>
      <c r="R8" s="187">
        <f>M8+H8+C8</f>
        <v>58709</v>
      </c>
      <c r="S8" s="188">
        <f>K8+P8+F8</f>
        <v>58709</v>
      </c>
    </row>
    <row r="9" spans="1:19" ht="24" customHeight="1" x14ac:dyDescent="0.25">
      <c r="A9" s="17" t="s">
        <v>45</v>
      </c>
      <c r="B9" s="18" t="s">
        <v>46</v>
      </c>
      <c r="C9" s="61">
        <v>34243</v>
      </c>
      <c r="D9" s="62"/>
      <c r="E9" s="62"/>
      <c r="F9" s="62">
        <f t="shared" ref="F9:F48" si="0">SUM(C9:E9)</f>
        <v>34243</v>
      </c>
      <c r="G9" s="62"/>
      <c r="H9" s="61"/>
      <c r="I9" s="62"/>
      <c r="J9" s="62"/>
      <c r="K9" s="62">
        <f t="shared" ref="K9:K48" si="1">SUM(H9:J9)</f>
        <v>0</v>
      </c>
      <c r="L9" s="62"/>
      <c r="M9" s="61"/>
      <c r="N9" s="62"/>
      <c r="O9" s="62"/>
      <c r="P9" s="62">
        <f t="shared" ref="P9:P48" si="2">SUM(M9:O9)</f>
        <v>0</v>
      </c>
      <c r="Q9" s="68"/>
      <c r="R9" s="187">
        <f t="shared" ref="R9:R48" si="3">M9+H9+C9</f>
        <v>34243</v>
      </c>
      <c r="S9" s="188">
        <f t="shared" ref="S9:S48" si="4">K9+P9+F9</f>
        <v>34243</v>
      </c>
    </row>
    <row r="10" spans="1:19" ht="24" customHeight="1" x14ac:dyDescent="0.25">
      <c r="A10" s="17" t="s">
        <v>47</v>
      </c>
      <c r="B10" s="18" t="s">
        <v>48</v>
      </c>
      <c r="C10" s="61">
        <v>35407</v>
      </c>
      <c r="D10" s="62"/>
      <c r="E10" s="62"/>
      <c r="F10" s="62">
        <f t="shared" si="0"/>
        <v>35407</v>
      </c>
      <c r="G10" s="62"/>
      <c r="H10" s="61"/>
      <c r="I10" s="62"/>
      <c r="J10" s="62"/>
      <c r="K10" s="62">
        <f t="shared" si="1"/>
        <v>0</v>
      </c>
      <c r="L10" s="62"/>
      <c r="M10" s="61"/>
      <c r="N10" s="62"/>
      <c r="O10" s="62"/>
      <c r="P10" s="62">
        <f t="shared" si="2"/>
        <v>0</v>
      </c>
      <c r="Q10" s="68"/>
      <c r="R10" s="187">
        <f t="shared" si="3"/>
        <v>35407</v>
      </c>
      <c r="S10" s="188">
        <f t="shared" si="4"/>
        <v>35407</v>
      </c>
    </row>
    <row r="11" spans="1:19" ht="24" customHeight="1" x14ac:dyDescent="0.25">
      <c r="A11" s="17"/>
      <c r="B11" s="18"/>
      <c r="C11" s="61"/>
      <c r="D11" s="62"/>
      <c r="E11" s="62">
        <f>140+287</f>
        <v>427</v>
      </c>
      <c r="F11" s="62">
        <f t="shared" si="0"/>
        <v>427</v>
      </c>
      <c r="G11" s="62"/>
      <c r="H11" s="61"/>
      <c r="I11" s="62"/>
      <c r="J11" s="62"/>
      <c r="K11" s="62">
        <f t="shared" si="1"/>
        <v>0</v>
      </c>
      <c r="L11" s="62"/>
      <c r="M11" s="61"/>
      <c r="N11" s="62"/>
      <c r="O11" s="62"/>
      <c r="P11" s="62">
        <f t="shared" si="2"/>
        <v>0</v>
      </c>
      <c r="Q11" s="68"/>
      <c r="R11" s="187">
        <f t="shared" si="3"/>
        <v>0</v>
      </c>
      <c r="S11" s="188">
        <f t="shared" si="4"/>
        <v>427</v>
      </c>
    </row>
    <row r="12" spans="1:19" ht="24" customHeight="1" x14ac:dyDescent="0.25">
      <c r="A12" s="17" t="s">
        <v>49</v>
      </c>
      <c r="B12" s="18" t="s">
        <v>50</v>
      </c>
      <c r="C12" s="61">
        <v>2332</v>
      </c>
      <c r="D12" s="62">
        <v>0</v>
      </c>
      <c r="E12" s="62"/>
      <c r="F12" s="62">
        <f t="shared" si="0"/>
        <v>2332</v>
      </c>
      <c r="G12" s="62"/>
      <c r="H12" s="61"/>
      <c r="I12" s="62">
        <v>0</v>
      </c>
      <c r="J12" s="62"/>
      <c r="K12" s="62">
        <f t="shared" si="1"/>
        <v>0</v>
      </c>
      <c r="L12" s="62"/>
      <c r="M12" s="61"/>
      <c r="N12" s="62">
        <v>0</v>
      </c>
      <c r="O12" s="62"/>
      <c r="P12" s="62">
        <f t="shared" si="2"/>
        <v>0</v>
      </c>
      <c r="Q12" s="68"/>
      <c r="R12" s="187">
        <f t="shared" si="3"/>
        <v>2332</v>
      </c>
      <c r="S12" s="188">
        <f t="shared" si="4"/>
        <v>2332</v>
      </c>
    </row>
    <row r="13" spans="1:19" ht="24" customHeight="1" x14ac:dyDescent="0.25">
      <c r="A13" s="17" t="s">
        <v>51</v>
      </c>
      <c r="B13" s="19" t="s">
        <v>52</v>
      </c>
      <c r="C13" s="63"/>
      <c r="D13" s="62">
        <v>0</v>
      </c>
      <c r="E13" s="62"/>
      <c r="F13" s="62">
        <f t="shared" si="0"/>
        <v>0</v>
      </c>
      <c r="G13" s="62"/>
      <c r="H13" s="63"/>
      <c r="I13" s="62">
        <v>0</v>
      </c>
      <c r="J13" s="62"/>
      <c r="K13" s="62">
        <f t="shared" si="1"/>
        <v>0</v>
      </c>
      <c r="L13" s="62"/>
      <c r="M13" s="63"/>
      <c r="N13" s="62">
        <v>0</v>
      </c>
      <c r="O13" s="62"/>
      <c r="P13" s="62">
        <f t="shared" si="2"/>
        <v>0</v>
      </c>
      <c r="Q13" s="68"/>
      <c r="R13" s="187">
        <f t="shared" si="3"/>
        <v>0</v>
      </c>
      <c r="S13" s="188">
        <f t="shared" si="4"/>
        <v>0</v>
      </c>
    </row>
    <row r="14" spans="1:19" ht="24" customHeight="1" x14ac:dyDescent="0.25">
      <c r="A14" s="17"/>
      <c r="B14" s="19"/>
      <c r="C14" s="63"/>
      <c r="D14" s="62"/>
      <c r="E14" s="62">
        <f>453+739</f>
        <v>1192</v>
      </c>
      <c r="F14" s="62">
        <f t="shared" si="0"/>
        <v>1192</v>
      </c>
      <c r="G14" s="62"/>
      <c r="H14" s="63"/>
      <c r="I14" s="62"/>
      <c r="J14" s="62"/>
      <c r="K14" s="62">
        <f t="shared" si="1"/>
        <v>0</v>
      </c>
      <c r="L14" s="62"/>
      <c r="M14" s="63"/>
      <c r="N14" s="62"/>
      <c r="O14" s="62"/>
      <c r="P14" s="62">
        <f t="shared" si="2"/>
        <v>0</v>
      </c>
      <c r="Q14" s="68"/>
      <c r="R14" s="187">
        <f t="shared" si="3"/>
        <v>0</v>
      </c>
      <c r="S14" s="188">
        <f t="shared" si="4"/>
        <v>1192</v>
      </c>
    </row>
    <row r="15" spans="1:19" ht="24" customHeight="1" x14ac:dyDescent="0.25">
      <c r="A15" s="16" t="s">
        <v>53</v>
      </c>
      <c r="B15" s="24" t="s">
        <v>54</v>
      </c>
      <c r="C15" s="64">
        <f>SUM(C8:C14)</f>
        <v>130691</v>
      </c>
      <c r="D15" s="64">
        <f t="shared" ref="D15:Q15" si="5">SUM(D8:D14)</f>
        <v>0</v>
      </c>
      <c r="E15" s="64">
        <f t="shared" si="5"/>
        <v>1619</v>
      </c>
      <c r="F15" s="65">
        <f t="shared" si="0"/>
        <v>132310</v>
      </c>
      <c r="G15" s="64">
        <f t="shared" si="5"/>
        <v>0</v>
      </c>
      <c r="H15" s="64">
        <f t="shared" si="5"/>
        <v>0</v>
      </c>
      <c r="I15" s="64">
        <f t="shared" si="5"/>
        <v>0</v>
      </c>
      <c r="J15" s="64">
        <f t="shared" si="5"/>
        <v>0</v>
      </c>
      <c r="K15" s="65">
        <f t="shared" si="1"/>
        <v>0</v>
      </c>
      <c r="L15" s="64">
        <f t="shared" si="5"/>
        <v>0</v>
      </c>
      <c r="M15" s="64">
        <f t="shared" si="5"/>
        <v>0</v>
      </c>
      <c r="N15" s="64">
        <f t="shared" si="5"/>
        <v>0</v>
      </c>
      <c r="O15" s="64">
        <f t="shared" si="5"/>
        <v>0</v>
      </c>
      <c r="P15" s="65">
        <f t="shared" si="2"/>
        <v>0</v>
      </c>
      <c r="Q15" s="64">
        <f t="shared" si="5"/>
        <v>0</v>
      </c>
      <c r="R15" s="189">
        <f t="shared" si="3"/>
        <v>130691</v>
      </c>
      <c r="S15" s="190">
        <f t="shared" si="4"/>
        <v>132310</v>
      </c>
    </row>
    <row r="16" spans="1:19" ht="24" customHeight="1" x14ac:dyDescent="0.25">
      <c r="A16" s="20" t="s">
        <v>55</v>
      </c>
      <c r="B16" s="23" t="s">
        <v>56</v>
      </c>
      <c r="C16" s="62">
        <v>19790</v>
      </c>
      <c r="D16" s="62">
        <v>0</v>
      </c>
      <c r="E16" s="62"/>
      <c r="F16" s="62">
        <f t="shared" si="0"/>
        <v>19790</v>
      </c>
      <c r="G16" s="62"/>
      <c r="H16" s="62"/>
      <c r="I16" s="62">
        <v>0</v>
      </c>
      <c r="J16" s="62"/>
      <c r="K16" s="62">
        <f t="shared" si="1"/>
        <v>0</v>
      </c>
      <c r="L16" s="62"/>
      <c r="M16" s="62"/>
      <c r="N16" s="62">
        <v>0</v>
      </c>
      <c r="O16" s="62"/>
      <c r="P16" s="62">
        <f t="shared" si="2"/>
        <v>0</v>
      </c>
      <c r="Q16" s="68"/>
      <c r="R16" s="187">
        <f t="shared" si="3"/>
        <v>19790</v>
      </c>
      <c r="S16" s="188">
        <f t="shared" si="4"/>
        <v>19790</v>
      </c>
    </row>
    <row r="17" spans="1:19" ht="45" x14ac:dyDescent="0.25">
      <c r="A17" s="191" t="s">
        <v>57</v>
      </c>
      <c r="B17" s="192" t="s">
        <v>58</v>
      </c>
      <c r="C17" s="193">
        <f>C15+C16</f>
        <v>150481</v>
      </c>
      <c r="D17" s="193">
        <f t="shared" ref="D17:Q17" si="6">D15+D16</f>
        <v>0</v>
      </c>
      <c r="E17" s="193">
        <f t="shared" si="6"/>
        <v>1619</v>
      </c>
      <c r="F17" s="193">
        <f t="shared" si="0"/>
        <v>152100</v>
      </c>
      <c r="G17" s="193">
        <f t="shared" si="6"/>
        <v>0</v>
      </c>
      <c r="H17" s="193">
        <f t="shared" si="6"/>
        <v>0</v>
      </c>
      <c r="I17" s="193">
        <f t="shared" si="6"/>
        <v>0</v>
      </c>
      <c r="J17" s="193">
        <f t="shared" si="6"/>
        <v>0</v>
      </c>
      <c r="K17" s="193">
        <f t="shared" si="1"/>
        <v>0</v>
      </c>
      <c r="L17" s="193">
        <f t="shared" si="6"/>
        <v>0</v>
      </c>
      <c r="M17" s="193">
        <f t="shared" si="6"/>
        <v>0</v>
      </c>
      <c r="N17" s="193">
        <f t="shared" si="6"/>
        <v>0</v>
      </c>
      <c r="O17" s="193">
        <f t="shared" si="6"/>
        <v>0</v>
      </c>
      <c r="P17" s="193">
        <f t="shared" si="2"/>
        <v>0</v>
      </c>
      <c r="Q17" s="194">
        <f t="shared" si="6"/>
        <v>0</v>
      </c>
      <c r="R17" s="201">
        <f t="shared" si="3"/>
        <v>150481</v>
      </c>
      <c r="S17" s="112">
        <f t="shared" si="4"/>
        <v>152100</v>
      </c>
    </row>
    <row r="18" spans="1:19" s="207" customFormat="1" x14ac:dyDescent="0.25">
      <c r="A18" s="202" t="s">
        <v>147</v>
      </c>
      <c r="B18" s="203" t="s">
        <v>148</v>
      </c>
      <c r="C18" s="204"/>
      <c r="D18" s="204"/>
      <c r="E18" s="204">
        <f>2990+4855</f>
        <v>7845</v>
      </c>
      <c r="F18" s="62">
        <f t="shared" si="0"/>
        <v>7845</v>
      </c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5"/>
      <c r="R18" s="206"/>
      <c r="S18" s="72">
        <f t="shared" si="4"/>
        <v>7845</v>
      </c>
    </row>
    <row r="19" spans="1:19" ht="24" customHeight="1" x14ac:dyDescent="0.25">
      <c r="A19" s="20" t="s">
        <v>59</v>
      </c>
      <c r="B19" s="23" t="s">
        <v>60</v>
      </c>
      <c r="C19" s="62">
        <v>1800</v>
      </c>
      <c r="D19" s="62">
        <v>0</v>
      </c>
      <c r="E19" s="62"/>
      <c r="F19" s="62">
        <f t="shared" si="0"/>
        <v>1800</v>
      </c>
      <c r="G19" s="62"/>
      <c r="H19" s="62"/>
      <c r="I19" s="62">
        <v>0</v>
      </c>
      <c r="J19" s="62"/>
      <c r="K19" s="62">
        <f t="shared" si="1"/>
        <v>0</v>
      </c>
      <c r="L19" s="62"/>
      <c r="M19" s="62"/>
      <c r="N19" s="62">
        <v>0</v>
      </c>
      <c r="O19" s="62"/>
      <c r="P19" s="62">
        <f t="shared" si="2"/>
        <v>0</v>
      </c>
      <c r="Q19" s="68"/>
      <c r="R19" s="74">
        <f t="shared" si="3"/>
        <v>1800</v>
      </c>
      <c r="S19" s="72">
        <f t="shared" si="4"/>
        <v>1800</v>
      </c>
    </row>
    <row r="20" spans="1:19" ht="45" x14ac:dyDescent="0.25">
      <c r="A20" s="191" t="s">
        <v>61</v>
      </c>
      <c r="B20" s="192" t="s">
        <v>62</v>
      </c>
      <c r="C20" s="193">
        <f>SUM(C18:C19)</f>
        <v>1800</v>
      </c>
      <c r="D20" s="193">
        <f t="shared" ref="D20:E20" si="7">SUM(D18:D19)</f>
        <v>0</v>
      </c>
      <c r="E20" s="193">
        <f t="shared" si="7"/>
        <v>7845</v>
      </c>
      <c r="F20" s="193">
        <f>SUM(C20:E20)</f>
        <v>9645</v>
      </c>
      <c r="G20" s="193">
        <f t="shared" ref="G20:Q20" si="8">SUM(G19)</f>
        <v>0</v>
      </c>
      <c r="H20" s="193">
        <f t="shared" si="8"/>
        <v>0</v>
      </c>
      <c r="I20" s="193">
        <f t="shared" si="8"/>
        <v>0</v>
      </c>
      <c r="J20" s="193">
        <f t="shared" si="8"/>
        <v>0</v>
      </c>
      <c r="K20" s="193">
        <f t="shared" si="1"/>
        <v>0</v>
      </c>
      <c r="L20" s="193">
        <f t="shared" si="8"/>
        <v>0</v>
      </c>
      <c r="M20" s="193">
        <f t="shared" si="8"/>
        <v>0</v>
      </c>
      <c r="N20" s="193">
        <f t="shared" si="8"/>
        <v>0</v>
      </c>
      <c r="O20" s="193">
        <f t="shared" si="8"/>
        <v>0</v>
      </c>
      <c r="P20" s="193">
        <f t="shared" si="2"/>
        <v>0</v>
      </c>
      <c r="Q20" s="194">
        <f t="shared" si="8"/>
        <v>0</v>
      </c>
      <c r="R20" s="201">
        <f t="shared" si="3"/>
        <v>1800</v>
      </c>
      <c r="S20" s="112">
        <f t="shared" si="4"/>
        <v>9645</v>
      </c>
    </row>
    <row r="21" spans="1:19" ht="24" customHeight="1" x14ac:dyDescent="0.25">
      <c r="A21" s="17" t="s">
        <v>63</v>
      </c>
      <c r="B21" s="25" t="s">
        <v>64</v>
      </c>
      <c r="C21" s="62">
        <v>22800</v>
      </c>
      <c r="D21" s="62"/>
      <c r="E21" s="62"/>
      <c r="F21" s="62">
        <f t="shared" si="0"/>
        <v>22800</v>
      </c>
      <c r="G21" s="62"/>
      <c r="H21" s="62"/>
      <c r="I21" s="62"/>
      <c r="J21" s="62"/>
      <c r="K21" s="62">
        <f t="shared" si="1"/>
        <v>0</v>
      </c>
      <c r="L21" s="62"/>
      <c r="M21" s="62"/>
      <c r="N21" s="62"/>
      <c r="O21" s="62"/>
      <c r="P21" s="62">
        <f t="shared" si="2"/>
        <v>0</v>
      </c>
      <c r="Q21" s="68"/>
      <c r="R21" s="74">
        <f t="shared" si="3"/>
        <v>22800</v>
      </c>
      <c r="S21" s="72">
        <f t="shared" si="4"/>
        <v>22800</v>
      </c>
    </row>
    <row r="22" spans="1:19" ht="24" customHeight="1" x14ac:dyDescent="0.25">
      <c r="A22" s="17" t="s">
        <v>63</v>
      </c>
      <c r="B22" s="25" t="s">
        <v>65</v>
      </c>
      <c r="C22" s="62">
        <v>0</v>
      </c>
      <c r="D22" s="62"/>
      <c r="E22" s="62"/>
      <c r="F22" s="62">
        <f t="shared" si="0"/>
        <v>0</v>
      </c>
      <c r="G22" s="62"/>
      <c r="H22" s="62"/>
      <c r="I22" s="62"/>
      <c r="J22" s="62"/>
      <c r="K22" s="62">
        <f t="shared" si="1"/>
        <v>0</v>
      </c>
      <c r="L22" s="62"/>
      <c r="M22" s="62"/>
      <c r="N22" s="62"/>
      <c r="O22" s="62"/>
      <c r="P22" s="62">
        <f t="shared" si="2"/>
        <v>0</v>
      </c>
      <c r="Q22" s="68"/>
      <c r="R22" s="74">
        <f t="shared" si="3"/>
        <v>0</v>
      </c>
      <c r="S22" s="72">
        <f t="shared" si="4"/>
        <v>0</v>
      </c>
    </row>
    <row r="23" spans="1:19" ht="24" customHeight="1" x14ac:dyDescent="0.25">
      <c r="A23" s="17" t="s">
        <v>63</v>
      </c>
      <c r="B23" s="25" t="s">
        <v>66</v>
      </c>
      <c r="C23" s="62">
        <v>9100</v>
      </c>
      <c r="D23" s="62"/>
      <c r="E23" s="62"/>
      <c r="F23" s="62">
        <f t="shared" si="0"/>
        <v>9100</v>
      </c>
      <c r="G23" s="62"/>
      <c r="H23" s="62"/>
      <c r="I23" s="62"/>
      <c r="J23" s="62"/>
      <c r="K23" s="62">
        <f t="shared" si="1"/>
        <v>0</v>
      </c>
      <c r="L23" s="62"/>
      <c r="M23" s="62"/>
      <c r="N23" s="62"/>
      <c r="O23" s="62"/>
      <c r="P23" s="62">
        <f t="shared" si="2"/>
        <v>0</v>
      </c>
      <c r="Q23" s="68"/>
      <c r="R23" s="74">
        <f t="shared" si="3"/>
        <v>9100</v>
      </c>
      <c r="S23" s="72">
        <f t="shared" si="4"/>
        <v>9100</v>
      </c>
    </row>
    <row r="24" spans="1:19" ht="24" customHeight="1" x14ac:dyDescent="0.25">
      <c r="A24" s="16" t="s">
        <v>67</v>
      </c>
      <c r="B24" s="24" t="s">
        <v>68</v>
      </c>
      <c r="C24" s="65">
        <f>SUM(C21:C23)</f>
        <v>31900</v>
      </c>
      <c r="D24" s="65">
        <f t="shared" ref="D24:Q24" si="9">SUM(D21:D23)</f>
        <v>0</v>
      </c>
      <c r="E24" s="65">
        <f t="shared" si="9"/>
        <v>0</v>
      </c>
      <c r="F24" s="65">
        <f t="shared" si="0"/>
        <v>31900</v>
      </c>
      <c r="G24" s="65">
        <f t="shared" si="9"/>
        <v>0</v>
      </c>
      <c r="H24" s="65">
        <f t="shared" si="9"/>
        <v>0</v>
      </c>
      <c r="I24" s="65">
        <f t="shared" si="9"/>
        <v>0</v>
      </c>
      <c r="J24" s="65">
        <f t="shared" si="9"/>
        <v>0</v>
      </c>
      <c r="K24" s="65">
        <f t="shared" si="1"/>
        <v>0</v>
      </c>
      <c r="L24" s="65">
        <f t="shared" si="9"/>
        <v>0</v>
      </c>
      <c r="M24" s="65">
        <f t="shared" si="9"/>
        <v>0</v>
      </c>
      <c r="N24" s="65">
        <f t="shared" si="9"/>
        <v>0</v>
      </c>
      <c r="O24" s="65">
        <f t="shared" si="9"/>
        <v>0</v>
      </c>
      <c r="P24" s="65">
        <f t="shared" si="2"/>
        <v>0</v>
      </c>
      <c r="Q24" s="69">
        <f t="shared" si="9"/>
        <v>0</v>
      </c>
      <c r="R24" s="75">
        <f t="shared" si="3"/>
        <v>31900</v>
      </c>
      <c r="S24" s="73">
        <f t="shared" si="4"/>
        <v>31900</v>
      </c>
    </row>
    <row r="25" spans="1:19" ht="24" customHeight="1" x14ac:dyDescent="0.25">
      <c r="A25" s="17" t="s">
        <v>69</v>
      </c>
      <c r="B25" s="18" t="s">
        <v>70</v>
      </c>
      <c r="C25" s="62">
        <v>23000</v>
      </c>
      <c r="D25" s="62">
        <v>0</v>
      </c>
      <c r="E25" s="62"/>
      <c r="F25" s="62">
        <f t="shared" si="0"/>
        <v>23000</v>
      </c>
      <c r="G25" s="62"/>
      <c r="H25" s="62"/>
      <c r="I25" s="62">
        <v>0</v>
      </c>
      <c r="J25" s="62"/>
      <c r="K25" s="62">
        <f t="shared" si="1"/>
        <v>0</v>
      </c>
      <c r="L25" s="62"/>
      <c r="M25" s="62"/>
      <c r="N25" s="62">
        <v>0</v>
      </c>
      <c r="O25" s="62"/>
      <c r="P25" s="62">
        <f t="shared" si="2"/>
        <v>0</v>
      </c>
      <c r="Q25" s="68"/>
      <c r="R25" s="74">
        <f t="shared" si="3"/>
        <v>23000</v>
      </c>
      <c r="S25" s="72">
        <f t="shared" si="4"/>
        <v>23000</v>
      </c>
    </row>
    <row r="26" spans="1:19" ht="24" customHeight="1" x14ac:dyDescent="0.25">
      <c r="A26" s="17" t="s">
        <v>71</v>
      </c>
      <c r="B26" s="18" t="s">
        <v>72</v>
      </c>
      <c r="C26" s="62">
        <v>4400</v>
      </c>
      <c r="D26" s="62">
        <v>0</v>
      </c>
      <c r="E26" s="62"/>
      <c r="F26" s="62">
        <f t="shared" si="0"/>
        <v>4400</v>
      </c>
      <c r="G26" s="62"/>
      <c r="H26" s="62"/>
      <c r="I26" s="62">
        <v>0</v>
      </c>
      <c r="J26" s="62"/>
      <c r="K26" s="62">
        <f t="shared" si="1"/>
        <v>0</v>
      </c>
      <c r="L26" s="62"/>
      <c r="M26" s="62"/>
      <c r="N26" s="62">
        <v>0</v>
      </c>
      <c r="O26" s="62"/>
      <c r="P26" s="62">
        <f t="shared" si="2"/>
        <v>0</v>
      </c>
      <c r="Q26" s="68"/>
      <c r="R26" s="74">
        <f t="shared" si="3"/>
        <v>4400</v>
      </c>
      <c r="S26" s="72">
        <f t="shared" si="4"/>
        <v>4400</v>
      </c>
    </row>
    <row r="27" spans="1:19" ht="24" customHeight="1" x14ac:dyDescent="0.25">
      <c r="A27" s="20" t="s">
        <v>73</v>
      </c>
      <c r="B27" s="23" t="s">
        <v>74</v>
      </c>
      <c r="C27" s="62">
        <v>1700</v>
      </c>
      <c r="D27" s="62">
        <v>0</v>
      </c>
      <c r="E27" s="62"/>
      <c r="F27" s="62">
        <f t="shared" si="0"/>
        <v>1700</v>
      </c>
      <c r="G27" s="62"/>
      <c r="H27" s="62"/>
      <c r="I27" s="62">
        <v>0</v>
      </c>
      <c r="J27" s="62"/>
      <c r="K27" s="62">
        <f t="shared" si="1"/>
        <v>0</v>
      </c>
      <c r="L27" s="62"/>
      <c r="M27" s="62"/>
      <c r="N27" s="62">
        <v>0</v>
      </c>
      <c r="O27" s="62"/>
      <c r="P27" s="62">
        <f t="shared" si="2"/>
        <v>0</v>
      </c>
      <c r="Q27" s="68"/>
      <c r="R27" s="74">
        <f t="shared" si="3"/>
        <v>1700</v>
      </c>
      <c r="S27" s="72">
        <f t="shared" si="4"/>
        <v>1700</v>
      </c>
    </row>
    <row r="28" spans="1:19" ht="24" customHeight="1" x14ac:dyDescent="0.25">
      <c r="A28" s="16" t="s">
        <v>75</v>
      </c>
      <c r="B28" s="24" t="s">
        <v>76</v>
      </c>
      <c r="C28" s="65">
        <f>SUM(C25:C27)</f>
        <v>29100</v>
      </c>
      <c r="D28" s="65">
        <f t="shared" ref="D28:Q28" si="10">SUM(D25:D27)</f>
        <v>0</v>
      </c>
      <c r="E28" s="65">
        <f t="shared" si="10"/>
        <v>0</v>
      </c>
      <c r="F28" s="65">
        <f t="shared" si="0"/>
        <v>29100</v>
      </c>
      <c r="G28" s="65">
        <f t="shared" si="10"/>
        <v>0</v>
      </c>
      <c r="H28" s="65">
        <f t="shared" si="10"/>
        <v>0</v>
      </c>
      <c r="I28" s="65">
        <f t="shared" si="10"/>
        <v>0</v>
      </c>
      <c r="J28" s="65">
        <f t="shared" si="10"/>
        <v>0</v>
      </c>
      <c r="K28" s="65">
        <f t="shared" si="1"/>
        <v>0</v>
      </c>
      <c r="L28" s="65">
        <f t="shared" si="10"/>
        <v>0</v>
      </c>
      <c r="M28" s="65">
        <f t="shared" si="10"/>
        <v>0</v>
      </c>
      <c r="N28" s="65">
        <f t="shared" si="10"/>
        <v>0</v>
      </c>
      <c r="O28" s="65">
        <f t="shared" si="10"/>
        <v>0</v>
      </c>
      <c r="P28" s="65">
        <f t="shared" si="2"/>
        <v>0</v>
      </c>
      <c r="Q28" s="69">
        <f t="shared" si="10"/>
        <v>0</v>
      </c>
      <c r="R28" s="75">
        <f t="shared" si="3"/>
        <v>29100</v>
      </c>
      <c r="S28" s="73">
        <f t="shared" si="4"/>
        <v>29100</v>
      </c>
    </row>
    <row r="29" spans="1:19" ht="24" customHeight="1" x14ac:dyDescent="0.25">
      <c r="A29" s="26" t="s">
        <v>77</v>
      </c>
      <c r="B29" s="27" t="s">
        <v>78</v>
      </c>
      <c r="C29" s="62">
        <v>1000</v>
      </c>
      <c r="D29" s="62">
        <v>0</v>
      </c>
      <c r="E29" s="62"/>
      <c r="F29" s="62">
        <f t="shared" si="0"/>
        <v>1000</v>
      </c>
      <c r="G29" s="62"/>
      <c r="H29" s="62">
        <v>200</v>
      </c>
      <c r="I29" s="62">
        <v>0</v>
      </c>
      <c r="J29" s="62"/>
      <c r="K29" s="62">
        <f t="shared" si="1"/>
        <v>200</v>
      </c>
      <c r="L29" s="62"/>
      <c r="M29" s="62"/>
      <c r="N29" s="62">
        <v>0</v>
      </c>
      <c r="O29" s="62"/>
      <c r="P29" s="62">
        <f t="shared" si="2"/>
        <v>0</v>
      </c>
      <c r="Q29" s="68"/>
      <c r="R29" s="74">
        <f t="shared" si="3"/>
        <v>1200</v>
      </c>
      <c r="S29" s="72">
        <f t="shared" si="4"/>
        <v>1200</v>
      </c>
    </row>
    <row r="30" spans="1:19" ht="24" customHeight="1" x14ac:dyDescent="0.25">
      <c r="A30" s="17" t="s">
        <v>77</v>
      </c>
      <c r="B30" s="18" t="s">
        <v>79</v>
      </c>
      <c r="C30" s="62">
        <v>500</v>
      </c>
      <c r="D30" s="62">
        <v>0</v>
      </c>
      <c r="E30" s="62"/>
      <c r="F30" s="62">
        <f t="shared" si="0"/>
        <v>500</v>
      </c>
      <c r="G30" s="62"/>
      <c r="H30" s="62"/>
      <c r="I30" s="62">
        <v>0</v>
      </c>
      <c r="J30" s="62"/>
      <c r="K30" s="62">
        <f t="shared" si="1"/>
        <v>0</v>
      </c>
      <c r="L30" s="62"/>
      <c r="M30" s="62"/>
      <c r="N30" s="62">
        <v>0</v>
      </c>
      <c r="O30" s="62"/>
      <c r="P30" s="62">
        <f t="shared" si="2"/>
        <v>0</v>
      </c>
      <c r="Q30" s="68"/>
      <c r="R30" s="74">
        <f t="shared" si="3"/>
        <v>500</v>
      </c>
      <c r="S30" s="72">
        <f t="shared" si="4"/>
        <v>500</v>
      </c>
    </row>
    <row r="31" spans="1:19" ht="24" customHeight="1" x14ac:dyDescent="0.25">
      <c r="A31" s="28" t="s">
        <v>77</v>
      </c>
      <c r="B31" s="29" t="s">
        <v>80</v>
      </c>
      <c r="C31" s="66">
        <f>SUM(C29:C30)</f>
        <v>1500</v>
      </c>
      <c r="D31" s="66">
        <f t="shared" ref="D31:Q31" si="11">SUM(D29:D30)</f>
        <v>0</v>
      </c>
      <c r="E31" s="66">
        <f t="shared" si="11"/>
        <v>0</v>
      </c>
      <c r="F31" s="65">
        <f t="shared" si="0"/>
        <v>1500</v>
      </c>
      <c r="G31" s="66">
        <f t="shared" si="11"/>
        <v>0</v>
      </c>
      <c r="H31" s="66">
        <f t="shared" si="11"/>
        <v>200</v>
      </c>
      <c r="I31" s="66">
        <f t="shared" si="11"/>
        <v>0</v>
      </c>
      <c r="J31" s="66">
        <f t="shared" si="11"/>
        <v>0</v>
      </c>
      <c r="K31" s="65">
        <f t="shared" si="1"/>
        <v>200</v>
      </c>
      <c r="L31" s="66">
        <f t="shared" si="11"/>
        <v>0</v>
      </c>
      <c r="M31" s="66">
        <f t="shared" si="11"/>
        <v>0</v>
      </c>
      <c r="N31" s="66">
        <f t="shared" si="11"/>
        <v>0</v>
      </c>
      <c r="O31" s="66">
        <f t="shared" si="11"/>
        <v>0</v>
      </c>
      <c r="P31" s="65">
        <f t="shared" si="2"/>
        <v>0</v>
      </c>
      <c r="Q31" s="70">
        <f t="shared" si="11"/>
        <v>0</v>
      </c>
      <c r="R31" s="75">
        <f t="shared" si="3"/>
        <v>1700</v>
      </c>
      <c r="S31" s="73">
        <f t="shared" si="4"/>
        <v>1700</v>
      </c>
    </row>
    <row r="32" spans="1:19" ht="24" customHeight="1" x14ac:dyDescent="0.25">
      <c r="A32" s="191" t="s">
        <v>81</v>
      </c>
      <c r="B32" s="192" t="s">
        <v>82</v>
      </c>
      <c r="C32" s="193">
        <f>C31+C28+C24</f>
        <v>62500</v>
      </c>
      <c r="D32" s="193">
        <f t="shared" ref="D32:Q32" si="12">D31+D28+D24</f>
        <v>0</v>
      </c>
      <c r="E32" s="193">
        <f t="shared" si="12"/>
        <v>0</v>
      </c>
      <c r="F32" s="193">
        <f t="shared" si="0"/>
        <v>62500</v>
      </c>
      <c r="G32" s="193">
        <f t="shared" si="12"/>
        <v>0</v>
      </c>
      <c r="H32" s="193">
        <f t="shared" si="12"/>
        <v>200</v>
      </c>
      <c r="I32" s="193">
        <f t="shared" si="12"/>
        <v>0</v>
      </c>
      <c r="J32" s="193">
        <f t="shared" si="12"/>
        <v>0</v>
      </c>
      <c r="K32" s="193">
        <f t="shared" si="1"/>
        <v>200</v>
      </c>
      <c r="L32" s="193">
        <f t="shared" si="12"/>
        <v>0</v>
      </c>
      <c r="M32" s="193">
        <f t="shared" si="12"/>
        <v>0</v>
      </c>
      <c r="N32" s="193">
        <f t="shared" si="12"/>
        <v>0</v>
      </c>
      <c r="O32" s="193">
        <f t="shared" si="12"/>
        <v>0</v>
      </c>
      <c r="P32" s="193">
        <f t="shared" si="2"/>
        <v>0</v>
      </c>
      <c r="Q32" s="194">
        <f t="shared" si="12"/>
        <v>0</v>
      </c>
      <c r="R32" s="201">
        <f t="shared" si="3"/>
        <v>62700</v>
      </c>
      <c r="S32" s="112">
        <f t="shared" si="4"/>
        <v>62700</v>
      </c>
    </row>
    <row r="33" spans="1:19" ht="24" customHeight="1" x14ac:dyDescent="0.25">
      <c r="A33" s="17" t="s">
        <v>83</v>
      </c>
      <c r="B33" s="18" t="s">
        <v>84</v>
      </c>
      <c r="C33" s="62">
        <v>11409</v>
      </c>
      <c r="D33" s="62">
        <v>0</v>
      </c>
      <c r="E33" s="62"/>
      <c r="F33" s="62">
        <f t="shared" si="0"/>
        <v>11409</v>
      </c>
      <c r="G33" s="62"/>
      <c r="H33" s="62"/>
      <c r="I33" s="62">
        <v>0</v>
      </c>
      <c r="J33" s="62"/>
      <c r="K33" s="62">
        <f t="shared" si="1"/>
        <v>0</v>
      </c>
      <c r="L33" s="62"/>
      <c r="M33" s="62"/>
      <c r="N33" s="62">
        <v>0</v>
      </c>
      <c r="O33" s="62"/>
      <c r="P33" s="62">
        <f t="shared" si="2"/>
        <v>0</v>
      </c>
      <c r="Q33" s="68"/>
      <c r="R33" s="74">
        <f t="shared" si="3"/>
        <v>11409</v>
      </c>
      <c r="S33" s="72">
        <f t="shared" si="4"/>
        <v>11409</v>
      </c>
    </row>
    <row r="34" spans="1:19" ht="24" customHeight="1" x14ac:dyDescent="0.25">
      <c r="A34" s="17" t="s">
        <v>85</v>
      </c>
      <c r="B34" s="18" t="s">
        <v>86</v>
      </c>
      <c r="C34" s="62">
        <v>4445</v>
      </c>
      <c r="D34" s="62">
        <v>0</v>
      </c>
      <c r="E34" s="62"/>
      <c r="F34" s="62">
        <f t="shared" si="0"/>
        <v>4445</v>
      </c>
      <c r="G34" s="62"/>
      <c r="H34" s="62"/>
      <c r="I34" s="62">
        <v>0</v>
      </c>
      <c r="J34" s="62"/>
      <c r="K34" s="62">
        <f t="shared" si="1"/>
        <v>0</v>
      </c>
      <c r="L34" s="62"/>
      <c r="M34" s="62"/>
      <c r="N34" s="62">
        <v>0</v>
      </c>
      <c r="O34" s="62"/>
      <c r="P34" s="62">
        <f t="shared" si="2"/>
        <v>0</v>
      </c>
      <c r="Q34" s="68"/>
      <c r="R34" s="74">
        <f t="shared" si="3"/>
        <v>4445</v>
      </c>
      <c r="S34" s="72">
        <f t="shared" si="4"/>
        <v>4445</v>
      </c>
    </row>
    <row r="35" spans="1:19" ht="24" customHeight="1" x14ac:dyDescent="0.25">
      <c r="A35" s="17" t="s">
        <v>87</v>
      </c>
      <c r="B35" s="18" t="s">
        <v>88</v>
      </c>
      <c r="C35" s="62">
        <v>1196</v>
      </c>
      <c r="D35" s="62">
        <v>0</v>
      </c>
      <c r="E35" s="62"/>
      <c r="F35" s="62">
        <f t="shared" si="0"/>
        <v>1196</v>
      </c>
      <c r="G35" s="62"/>
      <c r="H35" s="62"/>
      <c r="I35" s="62">
        <v>0</v>
      </c>
      <c r="J35" s="62"/>
      <c r="K35" s="62">
        <f t="shared" si="1"/>
        <v>0</v>
      </c>
      <c r="L35" s="62"/>
      <c r="M35" s="62"/>
      <c r="N35" s="62">
        <v>0</v>
      </c>
      <c r="O35" s="62"/>
      <c r="P35" s="62">
        <f t="shared" si="2"/>
        <v>0</v>
      </c>
      <c r="Q35" s="68"/>
      <c r="R35" s="74">
        <f t="shared" si="3"/>
        <v>1196</v>
      </c>
      <c r="S35" s="72">
        <f t="shared" si="4"/>
        <v>1196</v>
      </c>
    </row>
    <row r="36" spans="1:19" ht="24" customHeight="1" x14ac:dyDescent="0.25">
      <c r="A36" s="17" t="s">
        <v>89</v>
      </c>
      <c r="B36" s="18" t="s">
        <v>90</v>
      </c>
      <c r="C36" s="62">
        <v>300</v>
      </c>
      <c r="D36" s="62">
        <v>0</v>
      </c>
      <c r="E36" s="62"/>
      <c r="F36" s="62">
        <f t="shared" si="0"/>
        <v>300</v>
      </c>
      <c r="G36" s="62"/>
      <c r="H36" s="62"/>
      <c r="I36" s="62">
        <v>0</v>
      </c>
      <c r="J36" s="62"/>
      <c r="K36" s="62">
        <f t="shared" si="1"/>
        <v>0</v>
      </c>
      <c r="L36" s="62"/>
      <c r="M36" s="62"/>
      <c r="N36" s="62">
        <v>0</v>
      </c>
      <c r="O36" s="62"/>
      <c r="P36" s="62">
        <f t="shared" si="2"/>
        <v>0</v>
      </c>
      <c r="Q36" s="68"/>
      <c r="R36" s="74">
        <f t="shared" si="3"/>
        <v>300</v>
      </c>
      <c r="S36" s="72">
        <f t="shared" si="4"/>
        <v>300</v>
      </c>
    </row>
    <row r="37" spans="1:19" ht="24" customHeight="1" x14ac:dyDescent="0.25">
      <c r="A37" s="17" t="s">
        <v>91</v>
      </c>
      <c r="B37" s="23" t="s">
        <v>92</v>
      </c>
      <c r="C37" s="62">
        <v>250</v>
      </c>
      <c r="D37" s="62">
        <v>0</v>
      </c>
      <c r="E37" s="62"/>
      <c r="F37" s="62">
        <f t="shared" si="0"/>
        <v>250</v>
      </c>
      <c r="G37" s="62"/>
      <c r="H37" s="62"/>
      <c r="I37" s="62">
        <v>0</v>
      </c>
      <c r="J37" s="62"/>
      <c r="K37" s="62">
        <f t="shared" si="1"/>
        <v>0</v>
      </c>
      <c r="L37" s="62"/>
      <c r="M37" s="62"/>
      <c r="N37" s="62">
        <v>0</v>
      </c>
      <c r="O37" s="62"/>
      <c r="P37" s="62">
        <f t="shared" si="2"/>
        <v>0</v>
      </c>
      <c r="Q37" s="68"/>
      <c r="R37" s="74">
        <f t="shared" si="3"/>
        <v>250</v>
      </c>
      <c r="S37" s="72">
        <f t="shared" si="4"/>
        <v>250</v>
      </c>
    </row>
    <row r="38" spans="1:19" ht="24" customHeight="1" x14ac:dyDescent="0.25">
      <c r="A38" s="191" t="s">
        <v>93</v>
      </c>
      <c r="B38" s="192" t="s">
        <v>94</v>
      </c>
      <c r="C38" s="193">
        <f>SUM(C33:C37)</f>
        <v>17600</v>
      </c>
      <c r="D38" s="193">
        <f t="shared" ref="D38:Q38" si="13">SUM(D33:D37)</f>
        <v>0</v>
      </c>
      <c r="E38" s="193">
        <f t="shared" si="13"/>
        <v>0</v>
      </c>
      <c r="F38" s="193">
        <f t="shared" si="0"/>
        <v>17600</v>
      </c>
      <c r="G38" s="193">
        <f t="shared" si="13"/>
        <v>0</v>
      </c>
      <c r="H38" s="193">
        <f t="shared" si="13"/>
        <v>0</v>
      </c>
      <c r="I38" s="193">
        <f t="shared" si="13"/>
        <v>0</v>
      </c>
      <c r="J38" s="193">
        <f t="shared" si="13"/>
        <v>0</v>
      </c>
      <c r="K38" s="193">
        <f t="shared" si="1"/>
        <v>0</v>
      </c>
      <c r="L38" s="193">
        <f t="shared" si="13"/>
        <v>0</v>
      </c>
      <c r="M38" s="193">
        <f t="shared" si="13"/>
        <v>0</v>
      </c>
      <c r="N38" s="193">
        <f t="shared" si="13"/>
        <v>0</v>
      </c>
      <c r="O38" s="193">
        <f t="shared" si="13"/>
        <v>0</v>
      </c>
      <c r="P38" s="193">
        <f t="shared" si="2"/>
        <v>0</v>
      </c>
      <c r="Q38" s="194">
        <f t="shared" si="13"/>
        <v>0</v>
      </c>
      <c r="R38" s="173">
        <f t="shared" si="3"/>
        <v>17600</v>
      </c>
      <c r="S38" s="80">
        <f t="shared" si="4"/>
        <v>17600</v>
      </c>
    </row>
    <row r="39" spans="1:19" ht="24" customHeight="1" x14ac:dyDescent="0.25">
      <c r="A39" s="17" t="s">
        <v>95</v>
      </c>
      <c r="B39" s="18" t="s">
        <v>96</v>
      </c>
      <c r="C39" s="62">
        <v>4500</v>
      </c>
      <c r="D39" s="62">
        <v>0</v>
      </c>
      <c r="E39" s="62"/>
      <c r="F39" s="62">
        <f t="shared" si="0"/>
        <v>4500</v>
      </c>
      <c r="G39" s="62"/>
      <c r="H39" s="62"/>
      <c r="I39" s="62">
        <v>0</v>
      </c>
      <c r="J39" s="62"/>
      <c r="K39" s="62">
        <f t="shared" si="1"/>
        <v>0</v>
      </c>
      <c r="L39" s="62"/>
      <c r="M39" s="62"/>
      <c r="N39" s="62">
        <v>0</v>
      </c>
      <c r="O39" s="62"/>
      <c r="P39" s="62">
        <f t="shared" si="2"/>
        <v>0</v>
      </c>
      <c r="Q39" s="68"/>
      <c r="R39" s="74">
        <f t="shared" si="3"/>
        <v>4500</v>
      </c>
      <c r="S39" s="72">
        <f t="shared" si="4"/>
        <v>4500</v>
      </c>
    </row>
    <row r="40" spans="1:19" ht="30.75" thickBot="1" x14ac:dyDescent="0.3">
      <c r="A40" s="191" t="s">
        <v>97</v>
      </c>
      <c r="B40" s="192" t="s">
        <v>98</v>
      </c>
      <c r="C40" s="193">
        <f>C39</f>
        <v>4500</v>
      </c>
      <c r="D40" s="193">
        <f t="shared" ref="D40:Q40" si="14">D39</f>
        <v>0</v>
      </c>
      <c r="E40" s="193">
        <f t="shared" si="14"/>
        <v>0</v>
      </c>
      <c r="F40" s="193">
        <f t="shared" si="0"/>
        <v>4500</v>
      </c>
      <c r="G40" s="193">
        <f t="shared" si="14"/>
        <v>0</v>
      </c>
      <c r="H40" s="193">
        <f t="shared" si="14"/>
        <v>0</v>
      </c>
      <c r="I40" s="193">
        <f t="shared" si="14"/>
        <v>0</v>
      </c>
      <c r="J40" s="193">
        <f t="shared" si="14"/>
        <v>0</v>
      </c>
      <c r="K40" s="193">
        <f t="shared" si="1"/>
        <v>0</v>
      </c>
      <c r="L40" s="193">
        <f t="shared" si="14"/>
        <v>0</v>
      </c>
      <c r="M40" s="193">
        <f t="shared" si="14"/>
        <v>0</v>
      </c>
      <c r="N40" s="193">
        <f t="shared" si="14"/>
        <v>0</v>
      </c>
      <c r="O40" s="193">
        <f t="shared" si="14"/>
        <v>0</v>
      </c>
      <c r="P40" s="193">
        <f t="shared" si="2"/>
        <v>0</v>
      </c>
      <c r="Q40" s="194">
        <f t="shared" si="14"/>
        <v>0</v>
      </c>
      <c r="R40" s="173">
        <f t="shared" si="3"/>
        <v>4500</v>
      </c>
      <c r="S40" s="80">
        <f t="shared" si="4"/>
        <v>4500</v>
      </c>
    </row>
    <row r="41" spans="1:19" ht="31.5" x14ac:dyDescent="0.25">
      <c r="A41" s="174" t="s">
        <v>99</v>
      </c>
      <c r="B41" s="175" t="s">
        <v>100</v>
      </c>
      <c r="C41" s="176">
        <f>C40+C38+C32+C20+C17</f>
        <v>236881</v>
      </c>
      <c r="D41" s="176">
        <f t="shared" ref="D41:Q41" si="15">D40+D38+D32+D20+D17</f>
        <v>0</v>
      </c>
      <c r="E41" s="176">
        <f t="shared" si="15"/>
        <v>9464</v>
      </c>
      <c r="F41" s="195">
        <f t="shared" si="0"/>
        <v>246345</v>
      </c>
      <c r="G41" s="176">
        <f t="shared" si="15"/>
        <v>0</v>
      </c>
      <c r="H41" s="176">
        <f t="shared" si="15"/>
        <v>200</v>
      </c>
      <c r="I41" s="176">
        <f t="shared" si="15"/>
        <v>0</v>
      </c>
      <c r="J41" s="176">
        <f t="shared" si="15"/>
        <v>0</v>
      </c>
      <c r="K41" s="195">
        <f t="shared" si="1"/>
        <v>200</v>
      </c>
      <c r="L41" s="176">
        <f t="shared" si="15"/>
        <v>0</v>
      </c>
      <c r="M41" s="176">
        <f t="shared" si="15"/>
        <v>0</v>
      </c>
      <c r="N41" s="176">
        <f t="shared" si="15"/>
        <v>0</v>
      </c>
      <c r="O41" s="176">
        <f t="shared" si="15"/>
        <v>0</v>
      </c>
      <c r="P41" s="195">
        <f t="shared" si="2"/>
        <v>0</v>
      </c>
      <c r="Q41" s="177">
        <f t="shared" si="15"/>
        <v>0</v>
      </c>
      <c r="R41" s="196">
        <f t="shared" si="3"/>
        <v>237081</v>
      </c>
      <c r="S41" s="118">
        <f t="shared" si="4"/>
        <v>246545</v>
      </c>
    </row>
    <row r="42" spans="1:19" ht="23.25" customHeight="1" x14ac:dyDescent="0.25">
      <c r="A42" s="17" t="s">
        <v>119</v>
      </c>
      <c r="B42" s="60" t="s">
        <v>120</v>
      </c>
      <c r="C42" s="62"/>
      <c r="D42" s="62"/>
      <c r="E42" s="62"/>
      <c r="F42" s="62">
        <f t="shared" si="0"/>
        <v>0</v>
      </c>
      <c r="G42" s="62"/>
      <c r="H42" s="62"/>
      <c r="I42" s="62"/>
      <c r="J42" s="62"/>
      <c r="K42" s="62">
        <f t="shared" si="1"/>
        <v>0</v>
      </c>
      <c r="L42" s="62"/>
      <c r="M42" s="62"/>
      <c r="N42" s="62"/>
      <c r="O42" s="62"/>
      <c r="P42" s="62">
        <f t="shared" si="2"/>
        <v>0</v>
      </c>
      <c r="Q42" s="68"/>
      <c r="R42" s="187">
        <f t="shared" si="3"/>
        <v>0</v>
      </c>
      <c r="S42" s="188">
        <f t="shared" si="4"/>
        <v>0</v>
      </c>
    </row>
    <row r="43" spans="1:19" ht="23.25" customHeight="1" x14ac:dyDescent="0.25">
      <c r="A43" s="17"/>
      <c r="B43" s="60"/>
      <c r="C43" s="62"/>
      <c r="D43" s="62">
        <v>28215</v>
      </c>
      <c r="E43" s="62"/>
      <c r="F43" s="62">
        <f t="shared" si="0"/>
        <v>28215</v>
      </c>
      <c r="G43" s="62"/>
      <c r="H43" s="62"/>
      <c r="I43" s="62">
        <v>5738</v>
      </c>
      <c r="J43" s="62"/>
      <c r="K43" s="62">
        <f t="shared" si="1"/>
        <v>5738</v>
      </c>
      <c r="L43" s="62"/>
      <c r="M43" s="62"/>
      <c r="N43" s="62">
        <v>1841</v>
      </c>
      <c r="O43" s="62"/>
      <c r="P43" s="62">
        <f t="shared" si="2"/>
        <v>1841</v>
      </c>
      <c r="Q43" s="68"/>
      <c r="R43" s="187">
        <f t="shared" si="3"/>
        <v>0</v>
      </c>
      <c r="S43" s="188">
        <f t="shared" si="4"/>
        <v>35794</v>
      </c>
    </row>
    <row r="44" spans="1:19" ht="23.25" customHeight="1" x14ac:dyDescent="0.25">
      <c r="A44" s="21" t="s">
        <v>101</v>
      </c>
      <c r="B44" s="22" t="s">
        <v>102</v>
      </c>
      <c r="C44" s="67">
        <v>4733</v>
      </c>
      <c r="D44" s="67">
        <v>0</v>
      </c>
      <c r="E44" s="67"/>
      <c r="F44" s="62">
        <f t="shared" si="0"/>
        <v>4733</v>
      </c>
      <c r="G44" s="67"/>
      <c r="H44" s="67"/>
      <c r="I44" s="67">
        <v>0</v>
      </c>
      <c r="J44" s="67"/>
      <c r="K44" s="62">
        <f t="shared" si="1"/>
        <v>0</v>
      </c>
      <c r="L44" s="67"/>
      <c r="M44" s="67"/>
      <c r="N44" s="67">
        <v>0</v>
      </c>
      <c r="O44" s="67"/>
      <c r="P44" s="62">
        <f t="shared" si="2"/>
        <v>0</v>
      </c>
      <c r="Q44" s="71"/>
      <c r="R44" s="187">
        <f t="shared" si="3"/>
        <v>4733</v>
      </c>
      <c r="S44" s="188">
        <f t="shared" si="4"/>
        <v>4733</v>
      </c>
    </row>
    <row r="45" spans="1:19" ht="23.25" customHeight="1" x14ac:dyDescent="0.25">
      <c r="A45" s="17" t="s">
        <v>103</v>
      </c>
      <c r="B45" s="18" t="s">
        <v>104</v>
      </c>
      <c r="C45" s="62">
        <v>0</v>
      </c>
      <c r="D45" s="62"/>
      <c r="E45" s="62"/>
      <c r="F45" s="62">
        <f t="shared" si="0"/>
        <v>0</v>
      </c>
      <c r="G45" s="62"/>
      <c r="H45" s="62">
        <v>51402</v>
      </c>
      <c r="I45" s="62"/>
      <c r="J45" s="62"/>
      <c r="K45" s="62">
        <f t="shared" si="1"/>
        <v>51402</v>
      </c>
      <c r="L45" s="62"/>
      <c r="M45" s="62">
        <v>53501</v>
      </c>
      <c r="N45" s="62"/>
      <c r="O45" s="62"/>
      <c r="P45" s="62">
        <f t="shared" si="2"/>
        <v>53501</v>
      </c>
      <c r="Q45" s="68"/>
      <c r="R45" s="187">
        <f t="shared" si="3"/>
        <v>104903</v>
      </c>
      <c r="S45" s="188">
        <f t="shared" si="4"/>
        <v>104903</v>
      </c>
    </row>
    <row r="46" spans="1:19" ht="24" customHeight="1" thickBot="1" x14ac:dyDescent="0.3">
      <c r="A46" s="55" t="s">
        <v>105</v>
      </c>
      <c r="B46" s="184" t="s">
        <v>106</v>
      </c>
      <c r="C46" s="185">
        <f>SUM(C42:C45)</f>
        <v>4733</v>
      </c>
      <c r="D46" s="185">
        <f t="shared" ref="D46:Q46" si="16">SUM(D42:D45)</f>
        <v>28215</v>
      </c>
      <c r="E46" s="185">
        <f t="shared" si="16"/>
        <v>0</v>
      </c>
      <c r="F46" s="185">
        <f t="shared" si="0"/>
        <v>32948</v>
      </c>
      <c r="G46" s="185">
        <f t="shared" si="16"/>
        <v>0</v>
      </c>
      <c r="H46" s="185">
        <f t="shared" si="16"/>
        <v>51402</v>
      </c>
      <c r="I46" s="185">
        <f t="shared" si="16"/>
        <v>5738</v>
      </c>
      <c r="J46" s="185">
        <f t="shared" si="16"/>
        <v>0</v>
      </c>
      <c r="K46" s="185">
        <f t="shared" si="1"/>
        <v>57140</v>
      </c>
      <c r="L46" s="185">
        <f t="shared" si="16"/>
        <v>0</v>
      </c>
      <c r="M46" s="185">
        <f t="shared" si="16"/>
        <v>53501</v>
      </c>
      <c r="N46" s="185">
        <f t="shared" si="16"/>
        <v>1841</v>
      </c>
      <c r="O46" s="185">
        <f t="shared" si="16"/>
        <v>0</v>
      </c>
      <c r="P46" s="185">
        <f t="shared" si="2"/>
        <v>55342</v>
      </c>
      <c r="Q46" s="186">
        <f t="shared" si="16"/>
        <v>0</v>
      </c>
      <c r="R46" s="200">
        <f t="shared" si="3"/>
        <v>109636</v>
      </c>
      <c r="S46" s="125">
        <f t="shared" si="4"/>
        <v>145430</v>
      </c>
    </row>
    <row r="47" spans="1:19" ht="32.25" thickBot="1" x14ac:dyDescent="0.3">
      <c r="A47" s="174" t="s">
        <v>107</v>
      </c>
      <c r="B47" s="175" t="s">
        <v>108</v>
      </c>
      <c r="C47" s="176">
        <f>C46</f>
        <v>4733</v>
      </c>
      <c r="D47" s="176">
        <f t="shared" ref="D47:Q47" si="17">D46</f>
        <v>28215</v>
      </c>
      <c r="E47" s="176">
        <f t="shared" si="17"/>
        <v>0</v>
      </c>
      <c r="F47" s="197">
        <f t="shared" si="0"/>
        <v>32948</v>
      </c>
      <c r="G47" s="176">
        <f t="shared" si="17"/>
        <v>0</v>
      </c>
      <c r="H47" s="176">
        <f t="shared" si="17"/>
        <v>51402</v>
      </c>
      <c r="I47" s="176">
        <f t="shared" si="17"/>
        <v>5738</v>
      </c>
      <c r="J47" s="176">
        <f t="shared" si="17"/>
        <v>0</v>
      </c>
      <c r="K47" s="197">
        <f t="shared" si="1"/>
        <v>57140</v>
      </c>
      <c r="L47" s="176">
        <f t="shared" si="17"/>
        <v>0</v>
      </c>
      <c r="M47" s="176">
        <f t="shared" si="17"/>
        <v>53501</v>
      </c>
      <c r="N47" s="176">
        <f t="shared" si="17"/>
        <v>1841</v>
      </c>
      <c r="O47" s="176">
        <f t="shared" si="17"/>
        <v>0</v>
      </c>
      <c r="P47" s="197">
        <f t="shared" si="2"/>
        <v>55342</v>
      </c>
      <c r="Q47" s="177">
        <f t="shared" si="17"/>
        <v>0</v>
      </c>
      <c r="R47" s="198">
        <f t="shared" si="3"/>
        <v>109636</v>
      </c>
      <c r="S47" s="199">
        <f t="shared" si="4"/>
        <v>145430</v>
      </c>
    </row>
    <row r="48" spans="1:19" ht="32.25" thickBot="1" x14ac:dyDescent="0.35">
      <c r="A48" s="178"/>
      <c r="B48" s="179" t="s">
        <v>109</v>
      </c>
      <c r="C48" s="180">
        <f>C47+C41</f>
        <v>241614</v>
      </c>
      <c r="D48" s="180">
        <f t="shared" ref="D48:Q48" si="18">D47+D41</f>
        <v>28215</v>
      </c>
      <c r="E48" s="180">
        <f t="shared" si="18"/>
        <v>9464</v>
      </c>
      <c r="F48" s="181">
        <f t="shared" si="0"/>
        <v>279293</v>
      </c>
      <c r="G48" s="180">
        <f t="shared" si="18"/>
        <v>0</v>
      </c>
      <c r="H48" s="180">
        <f t="shared" si="18"/>
        <v>51602</v>
      </c>
      <c r="I48" s="180">
        <f t="shared" si="18"/>
        <v>5738</v>
      </c>
      <c r="J48" s="180">
        <f t="shared" si="18"/>
        <v>0</v>
      </c>
      <c r="K48" s="181">
        <f t="shared" si="1"/>
        <v>57340</v>
      </c>
      <c r="L48" s="180">
        <f t="shared" si="18"/>
        <v>0</v>
      </c>
      <c r="M48" s="180">
        <f t="shared" si="18"/>
        <v>53501</v>
      </c>
      <c r="N48" s="180">
        <f t="shared" si="18"/>
        <v>1841</v>
      </c>
      <c r="O48" s="180">
        <f t="shared" si="18"/>
        <v>0</v>
      </c>
      <c r="P48" s="181">
        <f t="shared" si="2"/>
        <v>55342</v>
      </c>
      <c r="Q48" s="180">
        <f t="shared" si="18"/>
        <v>0</v>
      </c>
      <c r="R48" s="182">
        <f t="shared" si="3"/>
        <v>346717</v>
      </c>
      <c r="S48" s="183">
        <f t="shared" si="4"/>
        <v>391975</v>
      </c>
    </row>
    <row r="49" spans="1:12" x14ac:dyDescent="0.25">
      <c r="A49" s="47"/>
      <c r="B49" s="44"/>
      <c r="C49" s="44"/>
      <c r="D49" s="31"/>
      <c r="E49" s="31"/>
      <c r="F49" s="31"/>
      <c r="G49" s="31"/>
      <c r="H49" s="31"/>
      <c r="I49" s="31"/>
      <c r="J49" s="31"/>
      <c r="K49" s="31"/>
      <c r="L49" s="31"/>
    </row>
    <row r="50" spans="1:12" x14ac:dyDescent="0.25">
      <c r="A50" s="47"/>
      <c r="B50" s="44"/>
      <c r="C50" s="44"/>
      <c r="D50" s="31"/>
      <c r="E50" s="31"/>
      <c r="F50" s="31"/>
      <c r="G50" s="31"/>
      <c r="H50" s="31"/>
      <c r="I50" s="31"/>
      <c r="J50" s="31"/>
      <c r="K50" s="31"/>
      <c r="L50" s="31"/>
    </row>
    <row r="51" spans="1:12" x14ac:dyDescent="0.25">
      <c r="A51" s="47"/>
      <c r="B51" s="44"/>
      <c r="C51" s="44"/>
      <c r="D51" s="31"/>
      <c r="E51" s="31"/>
      <c r="F51" s="31"/>
      <c r="G51" s="31"/>
      <c r="H51" s="31"/>
      <c r="I51" s="31"/>
      <c r="J51" s="31"/>
      <c r="K51" s="31"/>
      <c r="L51" s="31"/>
    </row>
    <row r="52" spans="1:12" x14ac:dyDescent="0.25">
      <c r="A52" s="47"/>
      <c r="B52" s="48"/>
      <c r="C52" s="48"/>
      <c r="D52" s="31"/>
      <c r="E52" s="31"/>
      <c r="F52" s="31"/>
      <c r="G52" s="31"/>
      <c r="H52" s="31"/>
      <c r="I52" s="31"/>
      <c r="J52" s="31"/>
      <c r="K52" s="31"/>
      <c r="L52" s="31"/>
    </row>
    <row r="53" spans="1:12" x14ac:dyDescent="0.25">
      <c r="A53" s="49"/>
      <c r="B53" s="50"/>
      <c r="C53" s="50"/>
      <c r="D53" s="30"/>
      <c r="E53" s="30"/>
      <c r="F53" s="30"/>
      <c r="G53" s="30"/>
      <c r="H53" s="30"/>
      <c r="I53" s="30"/>
      <c r="J53" s="30"/>
      <c r="K53" s="30"/>
      <c r="L53" s="30"/>
    </row>
    <row r="54" spans="1:12" x14ac:dyDescent="0.25">
      <c r="A54" s="49"/>
      <c r="B54" s="50"/>
      <c r="C54" s="50"/>
      <c r="D54" s="30"/>
      <c r="E54" s="30"/>
      <c r="F54" s="30"/>
      <c r="G54" s="30"/>
      <c r="H54" s="30"/>
      <c r="I54" s="30"/>
      <c r="J54" s="30"/>
      <c r="K54" s="30"/>
      <c r="L54" s="30"/>
    </row>
    <row r="55" spans="1:12" x14ac:dyDescent="0.25">
      <c r="A55" s="49"/>
      <c r="B55" s="50"/>
      <c r="C55" s="50"/>
      <c r="D55" s="30"/>
      <c r="E55" s="30"/>
      <c r="F55" s="30"/>
      <c r="G55" s="30"/>
      <c r="H55" s="30"/>
      <c r="I55" s="30"/>
      <c r="J55" s="30"/>
      <c r="K55" s="30"/>
      <c r="L55" s="30"/>
    </row>
    <row r="56" spans="1:12" x14ac:dyDescent="0.25">
      <c r="A56" s="49"/>
      <c r="B56" s="50"/>
      <c r="C56" s="50"/>
      <c r="D56" s="30"/>
      <c r="E56" s="30"/>
      <c r="F56" s="30"/>
      <c r="G56" s="30"/>
      <c r="H56" s="30"/>
      <c r="I56" s="30"/>
      <c r="J56" s="30"/>
      <c r="K56" s="30"/>
      <c r="L56" s="30"/>
    </row>
    <row r="57" spans="1:12" x14ac:dyDescent="0.25">
      <c r="A57" s="49"/>
      <c r="B57" s="50"/>
      <c r="C57" s="50"/>
      <c r="D57" s="30"/>
      <c r="E57" s="30"/>
      <c r="F57" s="30"/>
      <c r="G57" s="30"/>
      <c r="H57" s="30"/>
      <c r="I57" s="30"/>
      <c r="J57" s="30"/>
      <c r="K57" s="30"/>
      <c r="L57" s="30"/>
    </row>
    <row r="58" spans="1:12" x14ac:dyDescent="0.25">
      <c r="A58" s="49"/>
      <c r="B58" s="50"/>
      <c r="C58" s="50"/>
      <c r="D58" s="30"/>
      <c r="E58" s="30"/>
      <c r="F58" s="30"/>
      <c r="G58" s="30"/>
      <c r="H58" s="30"/>
      <c r="I58" s="30"/>
      <c r="J58" s="30"/>
      <c r="K58" s="30"/>
      <c r="L58" s="30"/>
    </row>
    <row r="59" spans="1:12" x14ac:dyDescent="0.25">
      <c r="A59" s="49"/>
      <c r="B59" s="50"/>
      <c r="C59" s="50"/>
      <c r="D59" s="30"/>
      <c r="E59" s="30"/>
      <c r="F59" s="30"/>
      <c r="G59" s="30"/>
      <c r="H59" s="30"/>
      <c r="I59" s="30"/>
      <c r="J59" s="30"/>
      <c r="K59" s="30"/>
      <c r="L59" s="30"/>
    </row>
    <row r="60" spans="1:12" x14ac:dyDescent="0.25">
      <c r="A60" s="49"/>
      <c r="B60" s="50"/>
      <c r="C60" s="50"/>
      <c r="D60" s="30"/>
      <c r="E60" s="30"/>
      <c r="F60" s="30"/>
      <c r="G60" s="30"/>
      <c r="H60" s="30"/>
      <c r="I60" s="30"/>
      <c r="J60" s="30"/>
      <c r="K60" s="30"/>
      <c r="L60" s="30"/>
    </row>
    <row r="61" spans="1:12" x14ac:dyDescent="0.25">
      <c r="A61" s="49"/>
      <c r="B61" s="50"/>
      <c r="C61" s="50"/>
      <c r="D61" s="30"/>
      <c r="E61" s="30"/>
      <c r="F61" s="30"/>
      <c r="G61" s="30"/>
      <c r="H61" s="30"/>
      <c r="I61" s="30"/>
      <c r="J61" s="30"/>
      <c r="K61" s="30"/>
      <c r="L61" s="30"/>
    </row>
    <row r="62" spans="1:12" x14ac:dyDescent="0.25">
      <c r="A62" s="49"/>
      <c r="B62" s="50"/>
      <c r="C62" s="50"/>
      <c r="D62" s="30"/>
      <c r="E62" s="30"/>
      <c r="F62" s="30"/>
      <c r="G62" s="30"/>
      <c r="H62" s="30"/>
      <c r="I62" s="30"/>
      <c r="J62" s="30"/>
      <c r="K62" s="30"/>
      <c r="L62" s="30"/>
    </row>
    <row r="63" spans="1:12" x14ac:dyDescent="0.25">
      <c r="A63" s="49"/>
      <c r="B63" s="50"/>
      <c r="C63" s="50"/>
      <c r="D63" s="30"/>
      <c r="E63" s="30"/>
      <c r="F63" s="30"/>
      <c r="G63" s="30"/>
      <c r="H63" s="30"/>
      <c r="I63" s="30"/>
      <c r="J63" s="30"/>
      <c r="K63" s="30"/>
      <c r="L63" s="30"/>
    </row>
    <row r="64" spans="1:12" x14ac:dyDescent="0.25">
      <c r="A64" s="49"/>
      <c r="B64" s="50"/>
      <c r="C64" s="50"/>
      <c r="D64" s="30"/>
      <c r="E64" s="30"/>
      <c r="F64" s="30"/>
      <c r="G64" s="30"/>
      <c r="H64" s="30"/>
      <c r="I64" s="30"/>
      <c r="J64" s="30"/>
      <c r="K64" s="30"/>
      <c r="L64" s="30"/>
    </row>
    <row r="65" spans="1:12" x14ac:dyDescent="0.25">
      <c r="A65" s="49"/>
      <c r="B65" s="50"/>
      <c r="C65" s="50"/>
      <c r="D65" s="30"/>
      <c r="E65" s="30"/>
      <c r="F65" s="30"/>
      <c r="G65" s="30"/>
      <c r="H65" s="30"/>
      <c r="I65" s="30"/>
      <c r="J65" s="30"/>
      <c r="K65" s="30"/>
      <c r="L65" s="30"/>
    </row>
    <row r="66" spans="1:12" x14ac:dyDescent="0.25">
      <c r="A66" s="47"/>
      <c r="B66" s="48"/>
      <c r="C66" s="48"/>
      <c r="D66" s="31"/>
      <c r="E66" s="31"/>
      <c r="F66" s="31"/>
      <c r="G66" s="31"/>
      <c r="H66" s="31"/>
      <c r="I66" s="31"/>
      <c r="J66" s="31"/>
      <c r="K66" s="31"/>
      <c r="L66" s="31"/>
    </row>
    <row r="67" spans="1:12" x14ac:dyDescent="0.25">
      <c r="A67" s="47"/>
      <c r="B67" s="44"/>
      <c r="C67" s="44"/>
      <c r="D67" s="31"/>
      <c r="E67" s="31"/>
      <c r="F67" s="31"/>
      <c r="G67" s="31"/>
      <c r="H67" s="31"/>
      <c r="I67" s="31"/>
      <c r="J67" s="31"/>
      <c r="K67" s="31"/>
      <c r="L67" s="31"/>
    </row>
    <row r="68" spans="1:12" x14ac:dyDescent="0.25">
      <c r="A68" s="47"/>
      <c r="B68" s="48"/>
      <c r="C68" s="48"/>
      <c r="D68" s="31"/>
      <c r="E68" s="31"/>
      <c r="F68" s="31"/>
      <c r="G68" s="31"/>
      <c r="H68" s="31"/>
      <c r="I68" s="31"/>
      <c r="J68" s="31"/>
      <c r="K68" s="31"/>
      <c r="L68" s="31"/>
    </row>
    <row r="69" spans="1:12" x14ac:dyDescent="0.25">
      <c r="A69" s="49"/>
      <c r="B69" s="50"/>
      <c r="C69" s="50"/>
      <c r="D69" s="30"/>
      <c r="E69" s="30"/>
      <c r="F69" s="30"/>
      <c r="G69" s="30"/>
      <c r="H69" s="30"/>
      <c r="I69" s="30"/>
      <c r="J69" s="30"/>
      <c r="K69" s="30"/>
      <c r="L69" s="30"/>
    </row>
    <row r="70" spans="1:12" x14ac:dyDescent="0.25">
      <c r="A70" s="49"/>
      <c r="B70" s="50"/>
      <c r="C70" s="50"/>
      <c r="D70" s="30"/>
      <c r="E70" s="30"/>
      <c r="F70" s="30"/>
      <c r="G70" s="30"/>
      <c r="H70" s="30"/>
      <c r="I70" s="30"/>
      <c r="J70" s="30"/>
      <c r="K70" s="30"/>
      <c r="L70" s="30"/>
    </row>
    <row r="71" spans="1:12" x14ac:dyDescent="0.25">
      <c r="A71" s="49"/>
      <c r="B71" s="50"/>
      <c r="C71" s="50"/>
      <c r="D71" s="30"/>
      <c r="E71" s="30"/>
      <c r="F71" s="30"/>
      <c r="G71" s="30"/>
      <c r="H71" s="30"/>
      <c r="I71" s="30"/>
      <c r="J71" s="30"/>
      <c r="K71" s="30"/>
      <c r="L71" s="30"/>
    </row>
    <row r="72" spans="1:12" x14ac:dyDescent="0.25">
      <c r="A72" s="49"/>
      <c r="B72" s="50"/>
      <c r="C72" s="50"/>
      <c r="D72" s="30"/>
      <c r="E72" s="30"/>
      <c r="F72" s="30"/>
      <c r="G72" s="30"/>
      <c r="H72" s="30"/>
      <c r="I72" s="30"/>
      <c r="J72" s="30"/>
      <c r="K72" s="30"/>
      <c r="L72" s="30"/>
    </row>
    <row r="73" spans="1:12" x14ac:dyDescent="0.25">
      <c r="A73" s="49"/>
      <c r="B73" s="50"/>
      <c r="C73" s="50"/>
      <c r="D73" s="30"/>
      <c r="E73" s="30"/>
      <c r="F73" s="30"/>
      <c r="G73" s="30"/>
      <c r="H73" s="30"/>
      <c r="I73" s="30"/>
      <c r="J73" s="30"/>
      <c r="K73" s="30"/>
      <c r="L73" s="30"/>
    </row>
    <row r="74" spans="1:12" x14ac:dyDescent="0.25">
      <c r="A74" s="49"/>
      <c r="B74" s="50"/>
      <c r="C74" s="50"/>
      <c r="D74" s="30"/>
      <c r="E74" s="30"/>
      <c r="F74" s="30"/>
      <c r="G74" s="30"/>
      <c r="H74" s="30"/>
      <c r="I74" s="30"/>
      <c r="J74" s="30"/>
      <c r="K74" s="30"/>
      <c r="L74" s="30"/>
    </row>
    <row r="75" spans="1:12" x14ac:dyDescent="0.25">
      <c r="A75" s="49"/>
      <c r="B75" s="50"/>
      <c r="C75" s="50"/>
      <c r="D75" s="30"/>
      <c r="E75" s="30"/>
      <c r="F75" s="30"/>
      <c r="G75" s="30"/>
      <c r="H75" s="30"/>
      <c r="I75" s="30"/>
      <c r="J75" s="30"/>
      <c r="K75" s="30"/>
      <c r="L75" s="30"/>
    </row>
    <row r="76" spans="1:12" x14ac:dyDescent="0.25">
      <c r="A76" s="49"/>
      <c r="B76" s="50"/>
      <c r="C76" s="50"/>
      <c r="D76" s="30"/>
      <c r="E76" s="30"/>
      <c r="F76" s="30"/>
      <c r="G76" s="30"/>
      <c r="H76" s="30"/>
      <c r="I76" s="30"/>
      <c r="J76" s="30"/>
      <c r="K76" s="30"/>
      <c r="L76" s="30"/>
    </row>
    <row r="77" spans="1:12" x14ac:dyDescent="0.25">
      <c r="A77" s="49"/>
      <c r="B77" s="50"/>
      <c r="C77" s="50"/>
      <c r="D77" s="30"/>
      <c r="E77" s="30"/>
      <c r="F77" s="30"/>
      <c r="G77" s="30"/>
      <c r="H77" s="30"/>
      <c r="I77" s="30"/>
      <c r="J77" s="30"/>
      <c r="K77" s="30"/>
      <c r="L77" s="30"/>
    </row>
    <row r="78" spans="1:12" x14ac:dyDescent="0.25">
      <c r="A78" s="47"/>
      <c r="B78" s="48"/>
      <c r="C78" s="48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15.75" x14ac:dyDescent="0.25">
      <c r="A79" s="35"/>
      <c r="B79" s="36"/>
      <c r="C79" s="36"/>
      <c r="D79" s="37"/>
      <c r="E79" s="37"/>
      <c r="F79" s="37"/>
      <c r="G79" s="37"/>
      <c r="H79" s="37"/>
      <c r="I79" s="37"/>
      <c r="J79" s="37"/>
      <c r="K79" s="37"/>
      <c r="L79" s="37"/>
    </row>
    <row r="80" spans="1:12" x14ac:dyDescent="0.25">
      <c r="A80" s="38"/>
      <c r="B80" s="39"/>
      <c r="C80" s="39"/>
      <c r="D80" s="30"/>
      <c r="E80" s="30"/>
      <c r="F80" s="30"/>
      <c r="G80" s="30"/>
      <c r="H80" s="30"/>
      <c r="I80" s="30"/>
      <c r="J80" s="30"/>
      <c r="K80" s="30"/>
      <c r="L80" s="30"/>
    </row>
    <row r="81" spans="1:12" x14ac:dyDescent="0.25">
      <c r="A81" s="38"/>
      <c r="B81" s="39"/>
      <c r="C81" s="39"/>
      <c r="D81" s="30"/>
      <c r="E81" s="30"/>
      <c r="F81" s="30"/>
      <c r="G81" s="30"/>
      <c r="H81" s="30"/>
      <c r="I81" s="30"/>
      <c r="J81" s="30"/>
      <c r="K81" s="30"/>
      <c r="L81" s="30"/>
    </row>
    <row r="82" spans="1:12" x14ac:dyDescent="0.25">
      <c r="A82" s="38"/>
      <c r="B82" s="39"/>
      <c r="C82" s="39"/>
      <c r="D82" s="30"/>
      <c r="E82" s="30"/>
      <c r="F82" s="30"/>
      <c r="G82" s="30"/>
      <c r="H82" s="30"/>
      <c r="I82" s="30"/>
      <c r="J82" s="30"/>
      <c r="K82" s="30"/>
      <c r="L82" s="30"/>
    </row>
    <row r="83" spans="1:12" x14ac:dyDescent="0.25">
      <c r="A83" s="40"/>
      <c r="B83" s="41"/>
      <c r="C83" s="41"/>
      <c r="D83" s="42"/>
      <c r="E83" s="42"/>
      <c r="F83" s="42"/>
      <c r="G83" s="42"/>
      <c r="H83" s="42"/>
      <c r="I83" s="42"/>
      <c r="J83" s="42"/>
      <c r="K83" s="42"/>
      <c r="L83" s="42"/>
    </row>
    <row r="84" spans="1:12" x14ac:dyDescent="0.25">
      <c r="A84" s="38"/>
      <c r="B84" s="39"/>
      <c r="C84" s="39"/>
      <c r="D84" s="30"/>
      <c r="E84" s="30"/>
      <c r="F84" s="30"/>
      <c r="G84" s="30"/>
      <c r="H84" s="30"/>
      <c r="I84" s="30"/>
      <c r="J84" s="30"/>
      <c r="K84" s="30"/>
      <c r="L84" s="30"/>
    </row>
    <row r="85" spans="1:12" x14ac:dyDescent="0.25">
      <c r="A85" s="38"/>
      <c r="B85" s="39"/>
      <c r="C85" s="39"/>
      <c r="D85" s="30"/>
      <c r="E85" s="30"/>
      <c r="F85" s="30"/>
      <c r="G85" s="30"/>
      <c r="H85" s="30"/>
      <c r="I85" s="30"/>
      <c r="J85" s="30"/>
      <c r="K85" s="30"/>
      <c r="L85" s="30"/>
    </row>
    <row r="86" spans="1:12" x14ac:dyDescent="0.25">
      <c r="A86" s="38"/>
      <c r="B86" s="39"/>
      <c r="C86" s="39"/>
      <c r="D86" s="30"/>
      <c r="E86" s="30"/>
      <c r="F86" s="30"/>
      <c r="G86" s="30"/>
      <c r="H86" s="30"/>
      <c r="I86" s="30"/>
      <c r="J86" s="30"/>
      <c r="K86" s="30"/>
      <c r="L86" s="30"/>
    </row>
    <row r="87" spans="1:12" x14ac:dyDescent="0.25">
      <c r="A87" s="38"/>
      <c r="B87" s="39"/>
      <c r="C87" s="39"/>
      <c r="D87" s="30"/>
      <c r="E87" s="30"/>
      <c r="F87" s="30"/>
      <c r="G87" s="30"/>
      <c r="H87" s="30"/>
      <c r="I87" s="30"/>
      <c r="J87" s="30"/>
      <c r="K87" s="30"/>
      <c r="L87" s="30"/>
    </row>
    <row r="88" spans="1:12" x14ac:dyDescent="0.25">
      <c r="A88" s="38"/>
      <c r="B88" s="39"/>
      <c r="C88" s="39"/>
      <c r="D88" s="30"/>
      <c r="E88" s="30"/>
      <c r="F88" s="30"/>
      <c r="G88" s="30"/>
      <c r="H88" s="30"/>
      <c r="I88" s="30"/>
      <c r="J88" s="30"/>
      <c r="K88" s="30"/>
      <c r="L88" s="30"/>
    </row>
    <row r="89" spans="1:12" x14ac:dyDescent="0.25">
      <c r="A89" s="38"/>
      <c r="B89" s="39"/>
      <c r="C89" s="39"/>
      <c r="D89" s="30"/>
      <c r="E89" s="30"/>
      <c r="F89" s="30"/>
      <c r="G89" s="30"/>
      <c r="H89" s="30"/>
      <c r="I89" s="30"/>
      <c r="J89" s="30"/>
      <c r="K89" s="30"/>
      <c r="L89" s="30"/>
    </row>
    <row r="90" spans="1:12" x14ac:dyDescent="0.25">
      <c r="A90" s="40"/>
      <c r="B90" s="41"/>
      <c r="C90" s="41"/>
      <c r="D90" s="42"/>
      <c r="E90" s="42"/>
      <c r="F90" s="42"/>
      <c r="G90" s="42"/>
      <c r="H90" s="42"/>
      <c r="I90" s="42"/>
      <c r="J90" s="42"/>
      <c r="K90" s="42"/>
      <c r="L90" s="42"/>
    </row>
    <row r="91" spans="1:12" x14ac:dyDescent="0.25">
      <c r="A91" s="38"/>
      <c r="B91" s="39"/>
      <c r="C91" s="39"/>
      <c r="D91" s="30"/>
      <c r="E91" s="30"/>
      <c r="F91" s="30"/>
      <c r="G91" s="30"/>
      <c r="H91" s="30"/>
      <c r="I91" s="30"/>
      <c r="J91" s="30"/>
      <c r="K91" s="30"/>
      <c r="L91" s="30"/>
    </row>
    <row r="92" spans="1:12" x14ac:dyDescent="0.25">
      <c r="A92" s="38"/>
      <c r="B92" s="39"/>
      <c r="C92" s="39"/>
      <c r="D92" s="30"/>
      <c r="E92" s="30"/>
      <c r="F92" s="30"/>
      <c r="G92" s="30"/>
      <c r="H92" s="30"/>
      <c r="I92" s="30"/>
      <c r="J92" s="30"/>
      <c r="K92" s="30"/>
      <c r="L92" s="30"/>
    </row>
    <row r="93" spans="1:12" x14ac:dyDescent="0.25">
      <c r="A93" s="38"/>
      <c r="B93" s="39"/>
      <c r="C93" s="39"/>
      <c r="D93" s="30"/>
      <c r="E93" s="30"/>
      <c r="F93" s="30"/>
      <c r="G93" s="30"/>
      <c r="H93" s="30"/>
      <c r="I93" s="30"/>
      <c r="J93" s="30"/>
      <c r="K93" s="30"/>
      <c r="L93" s="30"/>
    </row>
    <row r="94" spans="1:12" x14ac:dyDescent="0.25">
      <c r="A94" s="38"/>
      <c r="B94" s="39"/>
      <c r="C94" s="39"/>
      <c r="D94" s="30"/>
      <c r="E94" s="30"/>
      <c r="F94" s="30"/>
      <c r="G94" s="30"/>
      <c r="H94" s="30"/>
      <c r="I94" s="30"/>
      <c r="J94" s="30"/>
      <c r="K94" s="30"/>
      <c r="L94" s="30"/>
    </row>
    <row r="95" spans="1:12" x14ac:dyDescent="0.25">
      <c r="A95" s="38"/>
      <c r="B95" s="39"/>
      <c r="C95" s="39"/>
      <c r="D95" s="30"/>
      <c r="E95" s="30"/>
      <c r="F95" s="30"/>
      <c r="G95" s="30"/>
      <c r="H95" s="30"/>
      <c r="I95" s="30"/>
      <c r="J95" s="30"/>
      <c r="K95" s="30"/>
      <c r="L95" s="30"/>
    </row>
    <row r="96" spans="1:12" x14ac:dyDescent="0.25">
      <c r="A96" s="38"/>
      <c r="B96" s="39"/>
      <c r="C96" s="39"/>
      <c r="D96" s="30"/>
      <c r="E96" s="30"/>
      <c r="F96" s="30"/>
      <c r="G96" s="30"/>
      <c r="H96" s="30"/>
      <c r="I96" s="30"/>
      <c r="J96" s="30"/>
      <c r="K96" s="30"/>
      <c r="L96" s="30"/>
    </row>
    <row r="97" spans="1:12" x14ac:dyDescent="0.25">
      <c r="A97" s="38"/>
      <c r="B97" s="39"/>
      <c r="C97" s="39"/>
      <c r="D97" s="30"/>
      <c r="E97" s="30"/>
      <c r="F97" s="30"/>
      <c r="G97" s="30"/>
      <c r="H97" s="30"/>
      <c r="I97" s="30"/>
      <c r="J97" s="30"/>
      <c r="K97" s="30"/>
      <c r="L97" s="30"/>
    </row>
    <row r="98" spans="1:12" x14ac:dyDescent="0.25">
      <c r="A98" s="43"/>
      <c r="B98" s="44"/>
      <c r="C98" s="44"/>
      <c r="D98" s="31"/>
      <c r="E98" s="31"/>
      <c r="F98" s="31"/>
      <c r="G98" s="31"/>
      <c r="H98" s="31"/>
      <c r="I98" s="31"/>
      <c r="J98" s="31"/>
      <c r="K98" s="31"/>
      <c r="L98" s="31"/>
    </row>
    <row r="99" spans="1:12" x14ac:dyDescent="0.25">
      <c r="A99" s="38"/>
      <c r="B99" s="39"/>
      <c r="C99" s="39"/>
      <c r="D99" s="30"/>
      <c r="E99" s="30"/>
      <c r="F99" s="30"/>
      <c r="G99" s="30"/>
      <c r="H99" s="30"/>
      <c r="I99" s="30"/>
      <c r="J99" s="30"/>
      <c r="K99" s="30"/>
      <c r="L99" s="30"/>
    </row>
    <row r="100" spans="1:12" x14ac:dyDescent="0.25">
      <c r="A100" s="38"/>
      <c r="B100" s="39"/>
      <c r="C100" s="39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 x14ac:dyDescent="0.25">
      <c r="A101" s="38"/>
      <c r="B101" s="39"/>
      <c r="C101" s="39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1:12" x14ac:dyDescent="0.25">
      <c r="A102" s="38"/>
      <c r="B102" s="39"/>
      <c r="C102" s="39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1:12" x14ac:dyDescent="0.25">
      <c r="A103" s="38"/>
      <c r="B103" s="39"/>
      <c r="C103" s="39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x14ac:dyDescent="0.25">
      <c r="A104" s="43"/>
      <c r="B104" s="44"/>
      <c r="C104" s="44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x14ac:dyDescent="0.25">
      <c r="A105" s="43"/>
      <c r="B105" s="44"/>
      <c r="C105" s="44"/>
      <c r="D105" s="30"/>
      <c r="E105" s="30"/>
      <c r="F105" s="30"/>
      <c r="G105" s="30"/>
      <c r="H105" s="30"/>
      <c r="I105" s="30"/>
      <c r="J105" s="30"/>
      <c r="K105" s="31"/>
      <c r="L105" s="31"/>
    </row>
    <row r="106" spans="1:12" x14ac:dyDescent="0.25">
      <c r="A106" s="43"/>
      <c r="B106" s="44"/>
      <c r="C106" s="44"/>
      <c r="D106" s="30"/>
      <c r="E106" s="30"/>
      <c r="F106" s="30"/>
      <c r="G106" s="30"/>
      <c r="H106" s="30"/>
      <c r="I106" s="30"/>
      <c r="J106" s="30"/>
      <c r="K106" s="31"/>
      <c r="L106" s="31"/>
    </row>
    <row r="107" spans="1:12" ht="15.75" x14ac:dyDescent="0.25">
      <c r="A107" s="45"/>
      <c r="B107" s="36"/>
      <c r="C107" s="36"/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ht="15.75" x14ac:dyDescent="0.25">
      <c r="A108" s="45"/>
      <c r="B108" s="36"/>
      <c r="C108" s="36"/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x14ac:dyDescent="0.25">
      <c r="A109" s="46"/>
      <c r="B109" s="46"/>
      <c r="C109" s="46"/>
      <c r="D109" s="14"/>
      <c r="E109" s="14"/>
      <c r="F109" s="14"/>
      <c r="G109" s="14"/>
      <c r="H109" s="14"/>
      <c r="I109" s="14"/>
      <c r="J109" s="14"/>
      <c r="K109" s="14"/>
      <c r="L109" s="14"/>
    </row>
    <row r="111" spans="1:12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3"/>
      <c r="L111" s="13"/>
    </row>
  </sheetData>
  <mergeCells count="10">
    <mergeCell ref="R6:R7"/>
    <mergeCell ref="S6:S7"/>
    <mergeCell ref="C6:G6"/>
    <mergeCell ref="B3:I3"/>
    <mergeCell ref="B4:I4"/>
    <mergeCell ref="A1:B1"/>
    <mergeCell ref="D1:H1"/>
    <mergeCell ref="I1:K1"/>
    <mergeCell ref="H6:L6"/>
    <mergeCell ref="M6:Q6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</vt:lpstr>
      <vt:lpstr>Bevétel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Forras Forras</dc:creator>
  <cp:lastModifiedBy>Ladányiné Fótos Tünde</cp:lastModifiedBy>
  <cp:lastPrinted>2016-10-27T12:02:46Z</cp:lastPrinted>
  <dcterms:created xsi:type="dcterms:W3CDTF">2016-05-25T07:14:28Z</dcterms:created>
  <dcterms:modified xsi:type="dcterms:W3CDTF">2016-10-27T12:02:58Z</dcterms:modified>
</cp:coreProperties>
</file>