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0" yWindow="0" windowWidth="19200" windowHeight="11745" firstSheet="1" activeTab="1"/>
  </bookViews>
  <sheets>
    <sheet name="ÖSSZEFÜGGÉSEK" sheetId="1" r:id="rId1"/>
    <sheet name="1." sheetId="23" r:id="rId2"/>
    <sheet name="2." sheetId="24" r:id="rId3"/>
    <sheet name="3." sheetId="27" r:id="rId4"/>
    <sheet name="4." sheetId="25" r:id="rId5"/>
    <sheet name="5 &quot;7.A&quot;" sheetId="30" r:id="rId6"/>
    <sheet name="6. &quot;7.B&quot;" sheetId="33" r:id="rId7"/>
    <sheet name="7. &quot;8.&quot;" sheetId="31" r:id="rId8"/>
  </sheets>
  <externalReferences>
    <externalReference r:id="rId9"/>
  </externalReferences>
  <definedNames>
    <definedName name="_xlnm.Print_Area" localSheetId="6">'6. "7.B"'!$A$1:$N$65</definedName>
    <definedName name="_xlnm.Print_Area" localSheetId="7">'7. "8."'!$A$1:$F$18</definedName>
  </definedNames>
  <calcPr calcId="145621"/>
</workbook>
</file>

<file path=xl/calcChain.xml><?xml version="1.0" encoding="utf-8"?>
<calcChain xmlns="http://schemas.openxmlformats.org/spreadsheetml/2006/main">
  <c r="D65" i="33" l="1"/>
  <c r="E65" i="33"/>
  <c r="F65" i="33"/>
  <c r="G65" i="33"/>
  <c r="H65" i="33"/>
  <c r="I65" i="33"/>
  <c r="J65" i="33"/>
  <c r="K65" i="33"/>
  <c r="L65" i="33"/>
  <c r="M65" i="33"/>
  <c r="C65" i="33"/>
  <c r="B64" i="33"/>
  <c r="B67" i="33"/>
  <c r="B63" i="33"/>
  <c r="N6" i="33" l="1"/>
  <c r="D67" i="27"/>
  <c r="D65" i="27"/>
  <c r="D35" i="27"/>
  <c r="D40" i="23"/>
  <c r="E40" i="23"/>
  <c r="F40" i="23" s="1"/>
  <c r="N36" i="33"/>
  <c r="D24" i="24"/>
  <c r="F55" i="23"/>
  <c r="F61" i="23"/>
  <c r="F63" i="23"/>
  <c r="F65" i="23"/>
  <c r="F30" i="23"/>
  <c r="F19" i="23"/>
  <c r="F16" i="23"/>
  <c r="C31" i="23"/>
  <c r="N62" i="33"/>
  <c r="M61" i="33"/>
  <c r="L61" i="33"/>
  <c r="K61" i="33"/>
  <c r="J61" i="33"/>
  <c r="I61" i="33"/>
  <c r="H61" i="33"/>
  <c r="G61" i="33"/>
  <c r="F61" i="33"/>
  <c r="E61" i="33"/>
  <c r="D61" i="33"/>
  <c r="C61" i="33"/>
  <c r="N60" i="33"/>
  <c r="N58" i="33"/>
  <c r="N56" i="33"/>
  <c r="N55" i="33"/>
  <c r="N54" i="33"/>
  <c r="N53" i="33"/>
  <c r="L52" i="33"/>
  <c r="L57" i="33" s="1"/>
  <c r="K52" i="33"/>
  <c r="K57" i="33" s="1"/>
  <c r="J52" i="33"/>
  <c r="J57" i="33" s="1"/>
  <c r="I52" i="33"/>
  <c r="I57" i="33" s="1"/>
  <c r="H52" i="33"/>
  <c r="H57" i="33" s="1"/>
  <c r="G52" i="33"/>
  <c r="G57" i="33" s="1"/>
  <c r="F52" i="33"/>
  <c r="F57" i="33" s="1"/>
  <c r="E52" i="33"/>
  <c r="E57" i="33" s="1"/>
  <c r="D52" i="33"/>
  <c r="D57" i="33" s="1"/>
  <c r="C52" i="33"/>
  <c r="C57" i="33" s="1"/>
  <c r="B52" i="33"/>
  <c r="B57" i="33" s="1"/>
  <c r="N51" i="33"/>
  <c r="N50" i="33"/>
  <c r="N49" i="33"/>
  <c r="M52" i="33"/>
  <c r="M57" i="33" s="1"/>
  <c r="N48" i="33"/>
  <c r="N46" i="33"/>
  <c r="N45" i="33"/>
  <c r="N44" i="33"/>
  <c r="L43" i="33"/>
  <c r="L47" i="33" s="1"/>
  <c r="L63" i="33" s="1"/>
  <c r="K43" i="33"/>
  <c r="J43" i="33"/>
  <c r="J47" i="33" s="1"/>
  <c r="I43" i="33"/>
  <c r="H43" i="33"/>
  <c r="H47" i="33" s="1"/>
  <c r="G43" i="33"/>
  <c r="F43" i="33"/>
  <c r="F47" i="33" s="1"/>
  <c r="F63" i="33" s="1"/>
  <c r="E43" i="33"/>
  <c r="D43" i="33"/>
  <c r="D47" i="33" s="1"/>
  <c r="D63" i="33" s="1"/>
  <c r="C43" i="33"/>
  <c r="B43" i="33"/>
  <c r="B47" i="33" s="1"/>
  <c r="N42" i="33"/>
  <c r="N41" i="33"/>
  <c r="N40" i="33"/>
  <c r="N39" i="33"/>
  <c r="N38" i="33"/>
  <c r="N37" i="33"/>
  <c r="N35" i="33"/>
  <c r="N33" i="33"/>
  <c r="N31" i="33"/>
  <c r="N29" i="33"/>
  <c r="N27" i="33"/>
  <c r="N26" i="33"/>
  <c r="N25" i="33"/>
  <c r="N24" i="33"/>
  <c r="M23" i="33"/>
  <c r="M28" i="33" s="1"/>
  <c r="L23" i="33"/>
  <c r="L28" i="33" s="1"/>
  <c r="J23" i="33"/>
  <c r="J28" i="33" s="1"/>
  <c r="I23" i="33"/>
  <c r="I28" i="33" s="1"/>
  <c r="H23" i="33"/>
  <c r="H28" i="33" s="1"/>
  <c r="G23" i="33"/>
  <c r="G28" i="33" s="1"/>
  <c r="F23" i="33"/>
  <c r="F28" i="33" s="1"/>
  <c r="E23" i="33"/>
  <c r="E28" i="33" s="1"/>
  <c r="D23" i="33"/>
  <c r="D28" i="33" s="1"/>
  <c r="C23" i="33"/>
  <c r="C28" i="33" s="1"/>
  <c r="B23" i="33"/>
  <c r="B28" i="33" s="1"/>
  <c r="N22" i="33"/>
  <c r="K23" i="33"/>
  <c r="K28" i="33" s="1"/>
  <c r="N20" i="33"/>
  <c r="N19" i="33"/>
  <c r="N17" i="33"/>
  <c r="N16" i="33"/>
  <c r="N15" i="33"/>
  <c r="L14" i="33"/>
  <c r="L18" i="33" s="1"/>
  <c r="K14" i="33"/>
  <c r="K30" i="33" s="1"/>
  <c r="J14" i="33"/>
  <c r="J18" i="33" s="1"/>
  <c r="J34" i="33" s="1"/>
  <c r="I14" i="33"/>
  <c r="H14" i="33"/>
  <c r="H18" i="33" s="1"/>
  <c r="G14" i="33"/>
  <c r="F14" i="33"/>
  <c r="F18" i="33" s="1"/>
  <c r="F34" i="33" s="1"/>
  <c r="E14" i="33"/>
  <c r="D14" i="33"/>
  <c r="D18" i="33" s="1"/>
  <c r="D34" i="33" s="1"/>
  <c r="C14" i="33"/>
  <c r="B14" i="33"/>
  <c r="B18" i="33" s="1"/>
  <c r="B34" i="33" s="1"/>
  <c r="N13" i="33"/>
  <c r="N12" i="33"/>
  <c r="N11" i="33"/>
  <c r="N10" i="33"/>
  <c r="N9" i="33"/>
  <c r="N8" i="33"/>
  <c r="N7" i="33"/>
  <c r="M14" i="33"/>
  <c r="L34" i="33" l="1"/>
  <c r="C59" i="33"/>
  <c r="E59" i="33"/>
  <c r="G59" i="33"/>
  <c r="I59" i="33"/>
  <c r="K59" i="33"/>
  <c r="J63" i="33"/>
  <c r="H63" i="33"/>
  <c r="H34" i="33"/>
  <c r="C30" i="33"/>
  <c r="E30" i="33"/>
  <c r="G30" i="33"/>
  <c r="I30" i="33"/>
  <c r="N32" i="33"/>
  <c r="N21" i="33"/>
  <c r="N28" i="33"/>
  <c r="N57" i="33"/>
  <c r="N61" i="33"/>
  <c r="M30" i="33"/>
  <c r="M18" i="33"/>
  <c r="M34" i="33" s="1"/>
  <c r="N14" i="33"/>
  <c r="C18" i="33"/>
  <c r="C34" i="33" s="1"/>
  <c r="E18" i="33"/>
  <c r="E34" i="33" s="1"/>
  <c r="G18" i="33"/>
  <c r="G34" i="33" s="1"/>
  <c r="I18" i="33"/>
  <c r="I34" i="33" s="1"/>
  <c r="K18" i="33"/>
  <c r="K34" i="33" s="1"/>
  <c r="N23" i="33"/>
  <c r="B30" i="33"/>
  <c r="D30" i="33"/>
  <c r="F30" i="33"/>
  <c r="H30" i="33"/>
  <c r="J30" i="33"/>
  <c r="L30" i="33"/>
  <c r="M43" i="33"/>
  <c r="N43" i="33" s="1"/>
  <c r="C47" i="33"/>
  <c r="C63" i="33" s="1"/>
  <c r="E47" i="33"/>
  <c r="E63" i="33" s="1"/>
  <c r="G47" i="33"/>
  <c r="G63" i="33" s="1"/>
  <c r="I47" i="33"/>
  <c r="I63" i="33" s="1"/>
  <c r="K47" i="33"/>
  <c r="K63" i="33" s="1"/>
  <c r="N52" i="33"/>
  <c r="B59" i="33"/>
  <c r="D59" i="33"/>
  <c r="F59" i="33"/>
  <c r="H59" i="33"/>
  <c r="J59" i="33"/>
  <c r="L59" i="33"/>
  <c r="N18" i="33" l="1"/>
  <c r="M59" i="33"/>
  <c r="N59" i="33" s="1"/>
  <c r="N63" i="33" s="1"/>
  <c r="M47" i="33"/>
  <c r="M63" i="33" s="1"/>
  <c r="N34" i="33"/>
  <c r="N30" i="33"/>
  <c r="N64" i="33" l="1"/>
  <c r="N47" i="33"/>
  <c r="D17" i="31" l="1"/>
  <c r="C17" i="31"/>
  <c r="E16" i="31"/>
  <c r="E15" i="31"/>
  <c r="D13" i="31"/>
  <c r="C13" i="31"/>
  <c r="E12" i="31"/>
  <c r="E11" i="31"/>
  <c r="D9" i="31"/>
  <c r="D18" i="31" s="1"/>
  <c r="C9" i="31"/>
  <c r="C18" i="31" s="1"/>
  <c r="E8" i="31"/>
  <c r="E7" i="31"/>
  <c r="N25" i="30"/>
  <c r="M25" i="30"/>
  <c r="L25" i="30"/>
  <c r="K25" i="30"/>
  <c r="J25" i="30"/>
  <c r="I25" i="30"/>
  <c r="H25" i="30"/>
  <c r="G25" i="30"/>
  <c r="F25" i="30"/>
  <c r="E25" i="30"/>
  <c r="D25" i="30"/>
  <c r="C25" i="30"/>
  <c r="O24" i="30"/>
  <c r="O23" i="30"/>
  <c r="O22" i="30"/>
  <c r="O21" i="30"/>
  <c r="O20" i="30"/>
  <c r="O19" i="30"/>
  <c r="O18" i="30"/>
  <c r="O17" i="30"/>
  <c r="O16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O13" i="30"/>
  <c r="O12" i="30"/>
  <c r="O11" i="30"/>
  <c r="O10" i="30"/>
  <c r="O9" i="30"/>
  <c r="O8" i="30"/>
  <c r="O7" i="30"/>
  <c r="O6" i="30"/>
  <c r="O5" i="30"/>
  <c r="D28" i="25"/>
  <c r="C28" i="25"/>
  <c r="H27" i="25"/>
  <c r="G27" i="25"/>
  <c r="F27" i="25"/>
  <c r="D27" i="25"/>
  <c r="C27" i="25"/>
  <c r="G24" i="25"/>
  <c r="F24" i="25"/>
  <c r="D24" i="25"/>
  <c r="C24" i="25"/>
  <c r="B24" i="25"/>
  <c r="G23" i="25"/>
  <c r="D23" i="25"/>
  <c r="C23" i="25"/>
  <c r="B23" i="25"/>
  <c r="H25" i="25"/>
  <c r="H30" i="25" s="1"/>
  <c r="G22" i="25"/>
  <c r="F25" i="25"/>
  <c r="F30" i="25" s="1"/>
  <c r="D22" i="25"/>
  <c r="C22" i="25"/>
  <c r="C25" i="25" s="1"/>
  <c r="C30" i="25" s="1"/>
  <c r="H18" i="25"/>
  <c r="H34" i="25" s="1"/>
  <c r="G18" i="25"/>
  <c r="G34" i="25" s="1"/>
  <c r="F34" i="25"/>
  <c r="D18" i="25"/>
  <c r="D34" i="25" s="1"/>
  <c r="C34" i="25"/>
  <c r="G14" i="25"/>
  <c r="F14" i="25"/>
  <c r="G13" i="25"/>
  <c r="F13" i="25"/>
  <c r="H16" i="25"/>
  <c r="G11" i="25"/>
  <c r="D11" i="25"/>
  <c r="D10" i="25"/>
  <c r="D16" i="25"/>
  <c r="B16" i="25"/>
  <c r="F16" i="25"/>
  <c r="D63" i="27"/>
  <c r="D61" i="27"/>
  <c r="C60" i="27"/>
  <c r="D60" i="27" s="1"/>
  <c r="C59" i="27"/>
  <c r="D59" i="27" s="1"/>
  <c r="D58" i="27"/>
  <c r="D57" i="27"/>
  <c r="D54" i="27"/>
  <c r="D53" i="27"/>
  <c r="D52" i="27"/>
  <c r="D40" i="27"/>
  <c r="D39" i="27"/>
  <c r="D38" i="27"/>
  <c r="D34" i="27"/>
  <c r="D33" i="27"/>
  <c r="D31" i="27"/>
  <c r="D30" i="27"/>
  <c r="D19" i="27"/>
  <c r="D6" i="27"/>
  <c r="D26" i="24"/>
  <c r="D23" i="24"/>
  <c r="B22" i="24"/>
  <c r="D13" i="24"/>
  <c r="D12" i="24"/>
  <c r="E76" i="23"/>
  <c r="E75" i="23"/>
  <c r="D75" i="23"/>
  <c r="E74" i="23"/>
  <c r="E73" i="23"/>
  <c r="D73" i="23"/>
  <c r="C73" i="23"/>
  <c r="E72" i="23"/>
  <c r="D72" i="23"/>
  <c r="F72" i="23" s="1"/>
  <c r="E71" i="23"/>
  <c r="D71" i="23"/>
  <c r="F71" i="23" s="1"/>
  <c r="E70" i="23"/>
  <c r="D70" i="23"/>
  <c r="F70" i="23" s="1"/>
  <c r="E69" i="23"/>
  <c r="D69" i="23"/>
  <c r="F69" i="23" s="1"/>
  <c r="E68" i="23"/>
  <c r="D68" i="23"/>
  <c r="F68" i="23" s="1"/>
  <c r="E67" i="23"/>
  <c r="D67" i="23"/>
  <c r="F67" i="23" s="1"/>
  <c r="E66" i="23"/>
  <c r="D66" i="23"/>
  <c r="F66" i="23" s="1"/>
  <c r="E65" i="23"/>
  <c r="E64" i="23"/>
  <c r="D64" i="23"/>
  <c r="E63" i="23"/>
  <c r="E62" i="23"/>
  <c r="D62" i="23"/>
  <c r="E61" i="23"/>
  <c r="E60" i="23"/>
  <c r="D60" i="23"/>
  <c r="F60" i="23" s="1"/>
  <c r="E59" i="23"/>
  <c r="D59" i="23"/>
  <c r="C59" i="23"/>
  <c r="E58" i="23"/>
  <c r="D58" i="23"/>
  <c r="F58" i="23" s="1"/>
  <c r="E57" i="23"/>
  <c r="D57" i="23"/>
  <c r="F57" i="23" s="1"/>
  <c r="E56" i="23"/>
  <c r="D56" i="23"/>
  <c r="C56" i="23"/>
  <c r="E55" i="23"/>
  <c r="E54" i="23"/>
  <c r="D54" i="23"/>
  <c r="F54" i="23" s="1"/>
  <c r="E53" i="23"/>
  <c r="D53" i="23"/>
  <c r="F53" i="23" s="1"/>
  <c r="E52" i="23"/>
  <c r="D52" i="23"/>
  <c r="F52" i="23" s="1"/>
  <c r="E51" i="23"/>
  <c r="D51" i="23"/>
  <c r="F51" i="23" s="1"/>
  <c r="E50" i="23"/>
  <c r="D50" i="23"/>
  <c r="F50" i="23" s="1"/>
  <c r="E49" i="23"/>
  <c r="D49" i="23"/>
  <c r="F49" i="23" s="1"/>
  <c r="E48" i="23"/>
  <c r="D48" i="23"/>
  <c r="E47" i="23"/>
  <c r="D47" i="23"/>
  <c r="F47" i="23" s="1"/>
  <c r="B21" i="24" s="1"/>
  <c r="E46" i="23"/>
  <c r="D46" i="23"/>
  <c r="F46" i="23" s="1"/>
  <c r="E45" i="23"/>
  <c r="D45" i="23"/>
  <c r="F45" i="23" s="1"/>
  <c r="E44" i="23"/>
  <c r="D44" i="23"/>
  <c r="F44" i="23" s="1"/>
  <c r="E43" i="23"/>
  <c r="D43" i="23"/>
  <c r="F43" i="23" s="1"/>
  <c r="C48" i="23"/>
  <c r="E41" i="23"/>
  <c r="E39" i="23"/>
  <c r="D39" i="23"/>
  <c r="F39" i="23" s="1"/>
  <c r="E37" i="23"/>
  <c r="D37" i="23"/>
  <c r="F37" i="23" s="1"/>
  <c r="E36" i="23"/>
  <c r="D36" i="23"/>
  <c r="C36" i="23"/>
  <c r="E35" i="23"/>
  <c r="D35" i="23"/>
  <c r="F35" i="23" s="1"/>
  <c r="E34" i="23"/>
  <c r="D34" i="23"/>
  <c r="F34" i="23" s="1"/>
  <c r="E33" i="23"/>
  <c r="D33" i="23"/>
  <c r="F33" i="23" s="1"/>
  <c r="E32" i="23"/>
  <c r="D32" i="23"/>
  <c r="F32" i="23" s="1"/>
  <c r="E31" i="23"/>
  <c r="E30" i="23"/>
  <c r="E29" i="23"/>
  <c r="D29" i="23"/>
  <c r="F29" i="23" s="1"/>
  <c r="E28" i="23"/>
  <c r="D28" i="23"/>
  <c r="F28" i="23" s="1"/>
  <c r="E27" i="23"/>
  <c r="D27" i="23"/>
  <c r="F27" i="23" s="1"/>
  <c r="E26" i="23"/>
  <c r="D26" i="23"/>
  <c r="F26" i="23" s="1"/>
  <c r="E25" i="23"/>
  <c r="D25" i="23"/>
  <c r="F25" i="23" s="1"/>
  <c r="E24" i="23"/>
  <c r="D24" i="23"/>
  <c r="F24" i="23" s="1"/>
  <c r="E23" i="23"/>
  <c r="D23" i="23"/>
  <c r="F23" i="23" s="1"/>
  <c r="E22" i="23"/>
  <c r="D22" i="23"/>
  <c r="F22" i="23" s="1"/>
  <c r="E21" i="23"/>
  <c r="D21" i="23"/>
  <c r="E20" i="23"/>
  <c r="E19" i="23"/>
  <c r="E18" i="23"/>
  <c r="E17" i="23"/>
  <c r="E16" i="23"/>
  <c r="E15" i="23"/>
  <c r="D15" i="23"/>
  <c r="F15" i="23" s="1"/>
  <c r="E14" i="23"/>
  <c r="D14" i="23"/>
  <c r="F14" i="23" s="1"/>
  <c r="E13" i="23"/>
  <c r="D13" i="23"/>
  <c r="F13" i="23" s="1"/>
  <c r="E12" i="23"/>
  <c r="D12" i="23"/>
  <c r="F12" i="23" s="1"/>
  <c r="E11" i="23"/>
  <c r="D11" i="23"/>
  <c r="F11" i="23" s="1"/>
  <c r="E10" i="23"/>
  <c r="D10" i="23"/>
  <c r="F10" i="23" s="1"/>
  <c r="E9" i="23"/>
  <c r="D9" i="23"/>
  <c r="F9" i="23" s="1"/>
  <c r="E8" i="23"/>
  <c r="D8" i="23"/>
  <c r="F8" i="23" s="1"/>
  <c r="E7" i="23"/>
  <c r="D7" i="23"/>
  <c r="D15" i="24" l="1"/>
  <c r="B25" i="25"/>
  <c r="B30" i="25" s="1"/>
  <c r="B37" i="25" s="1"/>
  <c r="F48" i="23"/>
  <c r="F56" i="23"/>
  <c r="F7" i="23"/>
  <c r="D17" i="23"/>
  <c r="D31" i="23"/>
  <c r="F31" i="23" s="1"/>
  <c r="B9" i="24" s="1"/>
  <c r="F21" i="23"/>
  <c r="B24" i="24"/>
  <c r="B29" i="24" s="1"/>
  <c r="F59" i="23"/>
  <c r="D31" i="24"/>
  <c r="D19" i="24"/>
  <c r="D29" i="24"/>
  <c r="D25" i="25"/>
  <c r="D30" i="25" s="1"/>
  <c r="G25" i="25"/>
  <c r="G30" i="25" s="1"/>
  <c r="B8" i="24"/>
  <c r="F36" i="23"/>
  <c r="C62" i="23"/>
  <c r="F62" i="23" s="1"/>
  <c r="D23" i="27"/>
  <c r="D44" i="27"/>
  <c r="C16" i="25"/>
  <c r="C20" i="25" s="1"/>
  <c r="G16" i="25"/>
  <c r="G20" i="25" s="1"/>
  <c r="E9" i="31"/>
  <c r="E13" i="31"/>
  <c r="E17" i="31"/>
  <c r="C17" i="23"/>
  <c r="F17" i="23" s="1"/>
  <c r="F73" i="23"/>
  <c r="O14" i="30"/>
  <c r="D26" i="30"/>
  <c r="M26" i="30"/>
  <c r="K26" i="30"/>
  <c r="I26" i="30"/>
  <c r="G26" i="30"/>
  <c r="E26" i="30"/>
  <c r="N26" i="30"/>
  <c r="L26" i="30"/>
  <c r="J26" i="30"/>
  <c r="H26" i="30"/>
  <c r="F26" i="30"/>
  <c r="O25" i="30"/>
  <c r="C26" i="30"/>
  <c r="F20" i="25"/>
  <c r="F32" i="25"/>
  <c r="F36" i="25" s="1"/>
  <c r="H20" i="25"/>
  <c r="H32" i="25"/>
  <c r="H36" i="25" s="1"/>
  <c r="B32" i="25"/>
  <c r="B36" i="25" s="1"/>
  <c r="B20" i="25"/>
  <c r="D32" i="25"/>
  <c r="D36" i="25" s="1"/>
  <c r="D20" i="25"/>
  <c r="O26" i="30" l="1"/>
  <c r="D75" i="27"/>
  <c r="D35" i="24"/>
  <c r="D38" i="23"/>
  <c r="D42" i="23" s="1"/>
  <c r="D77" i="23" s="1"/>
  <c r="B7" i="24"/>
  <c r="B15" i="24" s="1"/>
  <c r="B19" i="24" s="1"/>
  <c r="B35" i="24" s="1"/>
  <c r="F38" i="23"/>
  <c r="F42" i="23" s="1"/>
  <c r="G32" i="25"/>
  <c r="G36" i="25" s="1"/>
  <c r="F37" i="25" s="1"/>
  <c r="C64" i="23"/>
  <c r="F64" i="23" s="1"/>
  <c r="C32" i="25"/>
  <c r="C36" i="25" s="1"/>
  <c r="E18" i="31"/>
  <c r="C38" i="23"/>
  <c r="B31" i="24" l="1"/>
  <c r="C75" i="23"/>
  <c r="F75" i="23" s="1"/>
  <c r="F77" i="23" s="1"/>
  <c r="C42" i="23"/>
  <c r="C77" i="23" l="1"/>
</calcChain>
</file>

<file path=xl/sharedStrings.xml><?xml version="1.0" encoding="utf-8"?>
<sst xmlns="http://schemas.openxmlformats.org/spreadsheetml/2006/main" count="388" uniqueCount="272">
  <si>
    <t>Költségvetési rendelet űrlapjainak összefüggései:</t>
  </si>
  <si>
    <t>1. sz. melléklet Bevételek táblázat 3. oszlop 10 sora =</t>
  </si>
  <si>
    <t xml:space="preserve">2/a. számú melléklet 3. oszlop 13. sor + 2/b. számú melléklet 3. oszlop 11. sor </t>
  </si>
  <si>
    <t>1. sz. melléklet Bevételek táblázat 3. oszlop 12 sora =</t>
  </si>
  <si>
    <t xml:space="preserve">2/a. számú melléklet 3. oszlop 25. sor + 2/b. számú melléklet 3. oszlop 22. sor </t>
  </si>
  <si>
    <t>1. sz. melléklet Bevételek táblázat 3. oszlop 13 sora =</t>
  </si>
  <si>
    <t xml:space="preserve">2/a. számú melléklet 3. oszlop 26. sor + 2/b. számú melléklet 3. oszlop 23. sor </t>
  </si>
  <si>
    <t>1. sz. melléklet Kiadások táblázat 3. oszlop 5 sora =</t>
  </si>
  <si>
    <t xml:space="preserve">2/a. számú melléklet 5. oszlop 13. sor + 2/b. számú melléklet 5. oszlop 11. sor </t>
  </si>
  <si>
    <t>1. sz. melléklet Kiadások táblázat 3. oszlop 6 sora =</t>
  </si>
  <si>
    <t xml:space="preserve">2/a. számú melléklet 5. oszlop 25. sor + 2/b. számú melléklet 5. oszlop 22. sor </t>
  </si>
  <si>
    <t>1. sz. melléklet Kiadások táblázat 3. oszlop 7 sora =</t>
  </si>
  <si>
    <t xml:space="preserve">2/a. számú melléklet 5. oszlop 26. sor + 2/b. számú melléklet 5. oszlop 23. sor </t>
  </si>
  <si>
    <t>1.</t>
  </si>
  <si>
    <t>2.</t>
  </si>
  <si>
    <t>3.</t>
  </si>
  <si>
    <t>5.</t>
  </si>
  <si>
    <t>6.</t>
  </si>
  <si>
    <t>8.</t>
  </si>
  <si>
    <t>10.</t>
  </si>
  <si>
    <t>11.</t>
  </si>
  <si>
    <t>12.</t>
  </si>
  <si>
    <t>13.</t>
  </si>
  <si>
    <t>Sor-szám</t>
  </si>
  <si>
    <t>Munkaadókat terhelő járulékok és szociális hozzájárulási adó</t>
  </si>
  <si>
    <t>Egyéb működési célú kiadások</t>
  </si>
  <si>
    <t>Felújítások</t>
  </si>
  <si>
    <t>4.</t>
  </si>
  <si>
    <t>7.</t>
  </si>
  <si>
    <t>Bevételek</t>
  </si>
  <si>
    <t>Kiadások</t>
  </si>
  <si>
    <t>Megnevezés</t>
  </si>
  <si>
    <t>Személyi juttatások</t>
  </si>
  <si>
    <t>Dologi kiadások</t>
  </si>
  <si>
    <t>9.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</si>
  <si>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</si>
  <si>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</si>
  <si>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</si>
  <si>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</si>
  <si>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</si>
  <si>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</si>
  <si>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</si>
  <si>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</si>
  <si>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</si>
  <si>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</si>
  <si>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Összesen</t>
  </si>
  <si>
    <t>Összesen: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</si>
  <si>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</si>
  <si>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</si>
  <si>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</si>
  <si>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</si>
  <si>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</si>
  <si>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</si>
  <si>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</si>
  <si>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</si>
  <si>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</si>
  <si>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</si>
  <si>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</si>
  <si>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</si>
  <si>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</si>
  <si>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</si>
  <si>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Ellátottak pénzbeli juttatása</t>
  </si>
  <si>
    <t>Kiadások összesen:</t>
  </si>
  <si>
    <t>Egyenleg</t>
  </si>
  <si>
    <t>2. melléklet</t>
  </si>
  <si>
    <t>4. melléklet</t>
  </si>
  <si>
    <t>Adatok ezer forintban</t>
  </si>
  <si>
    <t>Önkormányzat</t>
  </si>
  <si>
    <t>Hivatal</t>
  </si>
  <si>
    <t>a) Működési</t>
  </si>
  <si>
    <t>b) Felhalmozási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</si>
  <si>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</si>
  <si>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</si>
  <si>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</si>
  <si>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</si>
  <si>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</si>
  <si>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</si>
  <si>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a) Működési ( jegyző hatáskörében lévő segélyek)</t>
  </si>
  <si>
    <t>Beruházások</t>
  </si>
  <si>
    <t>Egyéb felhalmozási kiadások</t>
  </si>
  <si>
    <t>Finanszírozási kiadások</t>
  </si>
  <si>
    <t>Gyermekétkeztetés üzemeltetési támogatása</t>
  </si>
  <si>
    <t>2015. évi előirányzat BEVÉTELEK</t>
  </si>
  <si>
    <t>2015. évi előirányzat KIADÁSOK</t>
  </si>
  <si>
    <t xml:space="preserve">                  1. melléklet</t>
  </si>
  <si>
    <t xml:space="preserve">  BEVÉTELEK JOGCÍMEI</t>
  </si>
  <si>
    <t xml:space="preserve">Önkormányzat </t>
  </si>
  <si>
    <t xml:space="preserve">Mindösszesen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</si>
  <si>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</si>
  <si>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</si>
  <si>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feladatainak támogatása</t>
  </si>
  <si>
    <t xml:space="preserve">B114. Települési önk. kulturális feladatainak támogatása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</si>
  <si>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</si>
  <si>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</si>
  <si>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</si>
  <si>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</si>
  <si>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</si>
  <si>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</si>
  <si>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</si>
  <si>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</si>
  <si>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</si>
  <si>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</si>
  <si>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</si>
  <si>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</si>
  <si>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</si>
  <si>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</si>
  <si>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</si>
  <si>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</si>
  <si>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</si>
  <si>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</si>
  <si>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</si>
  <si>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</si>
  <si>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</si>
  <si>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</si>
  <si>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</si>
  <si>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</si>
  <si>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</si>
  <si>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</si>
  <si>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</si>
  <si>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</si>
  <si>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</si>
  <si>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Finaszírozási bevételek összesen (B811. … +B817.)</t>
  </si>
  <si>
    <t xml:space="preserve">MŰKÖDÉSI BEVÉTELEK MINDÖSSZESEN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</si>
  <si>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</si>
  <si>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</si>
  <si>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</si>
  <si>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</si>
  <si>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</si>
  <si>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</si>
  <si>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</si>
  <si>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</si>
  <si>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</si>
  <si>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</si>
  <si>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</si>
  <si>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</si>
  <si>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</si>
  <si>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</si>
  <si>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B7. Felhalmozási célú átvett pénzeszközök </t>
  </si>
  <si>
    <t>FELHALMOZÁSI KÖLTSÉGVETÉSI BEVÉTELEK ÖSSZESEN (B2.+B5.+B7.)</t>
  </si>
  <si>
    <t>FELHALMOZÁSI BEVÉTELEK MINDÖSSZESEN</t>
  </si>
  <si>
    <t xml:space="preserve">BEVÉTELEK MINDÖSSZESEN </t>
  </si>
  <si>
    <t>ÖNKORM.-i Hivatal</t>
  </si>
  <si>
    <t>HERNÁDNÉMETI ÖNKORMÁNYZAT KÖLTSÉGVETÉS MÉRLEGE</t>
  </si>
  <si>
    <t xml:space="preserve"> 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</si>
  <si>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</si>
  <si>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</si>
  <si>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</si>
  <si>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</si>
  <si>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</si>
  <si>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</si>
  <si>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</si>
  <si>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</si>
  <si>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</si>
  <si>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</si>
  <si>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</si>
  <si>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</si>
  <si>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</si>
  <si>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</si>
  <si>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</si>
  <si>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</si>
  <si>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</si>
  <si>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</si>
  <si>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</si>
  <si>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</si>
  <si>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</si>
  <si>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</si>
  <si>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</si>
  <si>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</si>
  <si>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</si>
  <si>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</si>
  <si>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</si>
  <si>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</si>
  <si>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</si>
  <si>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</si>
  <si>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</si>
  <si>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</si>
  <si>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</si>
  <si>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</si>
  <si>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</si>
  <si>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</si>
  <si>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</si>
  <si>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</si>
  <si>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TÁMOGATÁSOK</t>
  </si>
  <si>
    <t xml:space="preserve">               </t>
  </si>
  <si>
    <t xml:space="preserve">BEVÉTELEK JOGCÍMEI </t>
  </si>
  <si>
    <t>Mutató</t>
  </si>
  <si>
    <t>Ft/mutató</t>
  </si>
  <si>
    <t>Támogatás Önkormányzat</t>
  </si>
  <si>
    <t>a) Önkormányzati hivatal működésének támogatása</t>
  </si>
  <si>
    <t>a) Önkormányzati hivatal működésének támogatása - beszámítás után</t>
  </si>
  <si>
    <t>b) Település- üzemeltetéshez kapcsolódó feladatellátás támogatása összesen</t>
  </si>
  <si>
    <t>b) Település- üzemeltetéshez kapcsolódó feladatellátás támogatása összesen - beszámítás után</t>
  </si>
  <si>
    <t>ba) A zöldterület- gazdálkodással kapcsilatos feladatok ellátásának támogatása</t>
  </si>
  <si>
    <t>ba) A zöldterület- gazdálkodással kapcsilatos feladatok ellátásának támogatása - beszámítás után</t>
  </si>
  <si>
    <t>bb) Közvilágítás fenntartásának támogatása</t>
  </si>
  <si>
    <t>bb) Közvilágítás fenntartásának támogatása- beszámítás után</t>
  </si>
  <si>
    <t>bc) Köztemető fenntartással kapcsolatos feladatok támogatása</t>
  </si>
  <si>
    <t>bc) Köztemető fenntartással kapcsolatos feladatok támogatása - beszámolás után</t>
  </si>
  <si>
    <t>bd) Közutak fenntartásának támogatása</t>
  </si>
  <si>
    <t>bd) Közutak fenntartásának támogatása - beszámítás után</t>
  </si>
  <si>
    <t>Infp -  Beszámítás összege</t>
  </si>
  <si>
    <t>Éves támogatás összege</t>
  </si>
  <si>
    <t>d) Egyéb önkormányzati feladatok támogatása</t>
  </si>
  <si>
    <t>V.I.1.Kiegészítés a fenti jogcímekre</t>
  </si>
  <si>
    <t xml:space="preserve">Ft-ban </t>
  </si>
  <si>
    <t>1. Óvodapedagógusok, és az óvodapedagógusok nevelő munkáját közvetlenül segítők bértámogatása</t>
  </si>
  <si>
    <t>8 hóra</t>
  </si>
  <si>
    <t>Óvodapedagógusok elismert létszáma</t>
  </si>
  <si>
    <t>Óvodapedagógusok nevelő munkáját közvetlenül segítők száma</t>
  </si>
  <si>
    <t>4 hóra</t>
  </si>
  <si>
    <t>2. Óvodaműködtetési támogatás</t>
  </si>
  <si>
    <t>gyermekek teljes idejű óvodai nevelésre szervezett csoport létszám</t>
  </si>
  <si>
    <t>Pedagógus II. kategóriába sorolt óvodapedagógusok kieg.tám.</t>
  </si>
  <si>
    <t>A települési önkormányzatok szociális feladatainak egyéb támogatása</t>
  </si>
  <si>
    <t>Időskorúak nappali intézményi ellátása</t>
  </si>
  <si>
    <t>Bölcsödei ellátás</t>
  </si>
  <si>
    <t xml:space="preserve">bölcsödei ellátás - nem fogyatékos, hátrányos helyzetű gyermek </t>
  </si>
  <si>
    <t xml:space="preserve">bölcsödei ellátás - nem fogyatékos, halmozottan hátrányos helyzetű gyermek </t>
  </si>
  <si>
    <t xml:space="preserve">bölcsödei ellátás - fogyatékos gyermek </t>
  </si>
  <si>
    <t>Családi napközi</t>
  </si>
  <si>
    <t>Gyermekétkeztetés támogatása</t>
  </si>
  <si>
    <t>A finanszírozás szempontjából elismert dolgozók bértámogatása</t>
  </si>
  <si>
    <t>3. melléklet</t>
  </si>
  <si>
    <t>Hernádnémeti Önkormányzat működési célú bevételek és kiadások valamint a felhalmozási bevételek és kiadások mérlege</t>
  </si>
  <si>
    <t xml:space="preserve">Kötelező feladatok </t>
  </si>
  <si>
    <t xml:space="preserve">Önként vállalt feladat </t>
  </si>
  <si>
    <t xml:space="preserve">Állami (államigazg.) feladat </t>
  </si>
  <si>
    <t xml:space="preserve">MINDÖSSZESEN </t>
  </si>
  <si>
    <t>MINDÖSSZESEN</t>
  </si>
  <si>
    <t>7. melléklet</t>
  </si>
  <si>
    <t>a) Működési (Társadalmi szervezetek támogatása, BURSA,  gyermekek napközbeni ellátása)</t>
  </si>
  <si>
    <t>Költségvetési kiadások kötelező, önként vállalt valamint államigazgatási megbontásban intézményenként</t>
  </si>
  <si>
    <t>BEVÉTELEK JOGCÍMEI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</si>
  <si>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</si>
  <si>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</si>
  <si>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</si>
  <si>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</si>
  <si>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</si>
  <si>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</si>
  <si>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</si>
  <si>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</si>
  <si>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</si>
  <si>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</si>
  <si>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</si>
  <si>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</si>
  <si>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</si>
  <si>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</si>
  <si>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</si>
  <si>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</si>
  <si>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Települési önkormányzatok nyilvános könyvtári és közművelődési feladatainak támogatása</t>
  </si>
  <si>
    <t xml:space="preserve">B115.Működési célú költségvetési támogatások és kiegészítő támogatások </t>
  </si>
  <si>
    <t xml:space="preserve">B115. Működési célú költségvetési támogatások és kiegészítő támogatások </t>
  </si>
  <si>
    <t>Összes költségvetési  kiadás</t>
  </si>
  <si>
    <t>B116. Elszámolásból származó bevételek</t>
  </si>
  <si>
    <t>Helyi önkormányzatok működési célú költségvetési támogatásai összesen</t>
  </si>
  <si>
    <t>B113. Települési önk. szociális, gyermekjóléti és gyermekétkeztetési feladatainak támogatása</t>
  </si>
  <si>
    <t>Önkormányzatok működési támogatása</t>
  </si>
  <si>
    <t xml:space="preserve">B75. Egyéb felhalmozási célú átvett pénzeszközök </t>
  </si>
  <si>
    <t xml:space="preserve">     A 2016. évi bevételi előirányzatok intézményenként és összesen</t>
  </si>
  <si>
    <t>2015. évről áthúzódó bérkompenzáció támogatása</t>
  </si>
  <si>
    <t>óvodapedagógusok elismert létszáma (pótlólagos összeg)</t>
  </si>
  <si>
    <t>Család és gyermekjóléti szolgálat</t>
  </si>
  <si>
    <t>Szociális étkeztetés társulás által</t>
  </si>
  <si>
    <t>Házi segítségnyújtás társulás által</t>
  </si>
  <si>
    <t xml:space="preserve">bölcsödei ellátás - nem fogyatékos, nem hátrányos helyzetű gyermek </t>
  </si>
  <si>
    <t>Szünidei gyermekétkeztetés</t>
  </si>
  <si>
    <t>Kiegészítő támogatás bölcsődében foglalkoztatott felsőfokú végzettségű kisgyermeknevelő béréhez</t>
  </si>
  <si>
    <t>Szociális ágazati pótlék, és kiegészitő pótlék</t>
  </si>
  <si>
    <t>2016.</t>
  </si>
  <si>
    <r>
      <t xml:space="preserve">Előirányzat-felhasználási terv   2016. évre              </t>
    </r>
    <r>
      <rPr>
        <sz val="11"/>
        <rFont val="Arial"/>
        <family val="2"/>
        <charset val="238"/>
      </rPr>
      <t xml:space="preserve">                                                       5.melléklet</t>
    </r>
  </si>
  <si>
    <t>2016. év</t>
  </si>
  <si>
    <r>
      <t xml:space="preserve">Hernádnémeti Önkormányzat Likviditási terve  2016. év                                                </t>
    </r>
    <r>
      <rPr>
        <sz val="10"/>
        <rFont val="Arial CE"/>
        <charset val="238"/>
      </rPr>
      <t xml:space="preserve">  6. melléklet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</si>
</sst>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5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6"/>
      <name val="Arial"/>
      <family val="2"/>
      <charset val="238"/>
    </font>
    <font>
      <b/>
      <i/>
      <sz val="10"/>
      <name val="Arial CE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9"/>
      <color indexed="8"/>
      <name val="Arial CE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25" fillId="0" borderId="0"/>
    <xf numFmtId="0" fontId="24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271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0" fontId="0" fillId="0" borderId="0" xfId="0" applyFill="1"/>
    <xf numFmtId="0" fontId="25" fillId="0" borderId="0" xfId="38"/>
    <xf numFmtId="0" fontId="26" fillId="0" borderId="17" xfId="38" applyFont="1" applyBorder="1" applyAlignment="1">
      <alignment horizontal="center"/>
    </xf>
    <xf numFmtId="0" fontId="26" fillId="0" borderId="0" xfId="38" applyFont="1"/>
    <xf numFmtId="0" fontId="26" fillId="0" borderId="17" xfId="38" applyFont="1" applyBorder="1"/>
    <xf numFmtId="3" fontId="26" fillId="0" borderId="17" xfId="38" applyNumberFormat="1" applyFont="1" applyBorder="1"/>
    <xf numFmtId="0" fontId="25" fillId="0" borderId="17" xfId="38" applyBorder="1"/>
    <xf numFmtId="3" fontId="25" fillId="0" borderId="17" xfId="38" applyNumberFormat="1" applyBorder="1"/>
    <xf numFmtId="0" fontId="25" fillId="0" borderId="17" xfId="38" applyFont="1" applyBorder="1"/>
    <xf numFmtId="0" fontId="25" fillId="0" borderId="17" xfId="38" applyFont="1" applyBorder="1" applyAlignment="1">
      <alignment wrapText="1"/>
    </xf>
    <xf numFmtId="0" fontId="25" fillId="0" borderId="17" xfId="38" applyBorder="1" applyAlignment="1">
      <alignment horizontal="left" indent="3"/>
    </xf>
    <xf numFmtId="0" fontId="25" fillId="0" borderId="17" xfId="38" applyFont="1" applyBorder="1" applyAlignment="1">
      <alignment horizontal="left" indent="3"/>
    </xf>
    <xf numFmtId="0" fontId="26" fillId="0" borderId="17" xfId="38" applyFont="1" applyBorder="1" applyAlignment="1">
      <alignment horizontal="left" indent="3"/>
    </xf>
    <xf numFmtId="0" fontId="25" fillId="0" borderId="17" xfId="38" applyFont="1" applyBorder="1" applyAlignment="1">
      <alignment horizontal="left" wrapText="1" indent="3"/>
    </xf>
    <xf numFmtId="0" fontId="28" fillId="0" borderId="0" xfId="0" applyFont="1"/>
    <xf numFmtId="3" fontId="0" fillId="0" borderId="0" xfId="0" applyNumberFormat="1"/>
    <xf numFmtId="0" fontId="31" fillId="0" borderId="17" xfId="0" applyFont="1" applyBorder="1" applyAlignment="1">
      <alignment horizontal="left"/>
    </xf>
    <xf numFmtId="0" fontId="31" fillId="0" borderId="31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/>
    </xf>
    <xf numFmtId="0" fontId="32" fillId="0" borderId="31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/>
    </xf>
    <xf numFmtId="0" fontId="31" fillId="0" borderId="17" xfId="0" applyFont="1" applyFill="1" applyBorder="1" applyAlignment="1">
      <alignment horizontal="left"/>
    </xf>
    <xf numFmtId="0" fontId="31" fillId="0" borderId="17" xfId="0" applyFont="1" applyBorder="1" applyAlignment="1">
      <alignment horizontal="left" vertical="center" wrapText="1"/>
    </xf>
    <xf numFmtId="3" fontId="0" fillId="0" borderId="0" xfId="0" applyNumberFormat="1" applyFill="1"/>
    <xf numFmtId="3" fontId="33" fillId="0" borderId="17" xfId="0" applyNumberFormat="1" applyFont="1" applyFill="1" applyBorder="1"/>
    <xf numFmtId="3" fontId="28" fillId="0" borderId="17" xfId="0" applyNumberFormat="1" applyFont="1" applyFill="1" applyBorder="1"/>
    <xf numFmtId="0" fontId="31" fillId="0" borderId="17" xfId="0" applyFont="1" applyFill="1" applyBorder="1" applyAlignment="1">
      <alignment horizontal="left" vertical="center" wrapText="1"/>
    </xf>
    <xf numFmtId="0" fontId="31" fillId="0" borderId="17" xfId="0" applyFont="1" applyFill="1" applyBorder="1" applyAlignment="1">
      <alignment horizontal="left" wrapText="1"/>
    </xf>
    <xf numFmtId="0" fontId="31" fillId="0" borderId="31" xfId="0" applyFont="1" applyFill="1" applyBorder="1" applyAlignment="1">
      <alignment horizontal="left" wrapText="1"/>
    </xf>
    <xf numFmtId="0" fontId="32" fillId="0" borderId="17" xfId="0" applyFont="1" applyFill="1" applyBorder="1" applyAlignment="1">
      <alignment horizontal="left" vertical="center" wrapText="1"/>
    </xf>
    <xf numFmtId="3" fontId="26" fillId="0" borderId="17" xfId="0" applyNumberFormat="1" applyFont="1" applyBorder="1"/>
    <xf numFmtId="0" fontId="32" fillId="0" borderId="17" xfId="0" applyFont="1" applyFill="1" applyBorder="1" applyAlignment="1">
      <alignment horizontal="left"/>
    </xf>
    <xf numFmtId="0" fontId="26" fillId="0" borderId="17" xfId="0" applyFont="1" applyBorder="1"/>
    <xf numFmtId="0" fontId="32" fillId="18" borderId="17" xfId="0" applyFont="1" applyFill="1" applyBorder="1" applyAlignment="1">
      <alignment horizontal="left"/>
    </xf>
    <xf numFmtId="0" fontId="29" fillId="0" borderId="17" xfId="0" applyFont="1" applyBorder="1" applyAlignment="1">
      <alignment horizontal="center" vertical="center"/>
    </xf>
    <xf numFmtId="0" fontId="36" fillId="0" borderId="0" xfId="0" applyFont="1"/>
    <xf numFmtId="0" fontId="33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35" fillId="18" borderId="17" xfId="0" applyFont="1" applyFill="1" applyBorder="1" applyAlignment="1">
      <alignment horizontal="left" wrapText="1"/>
    </xf>
    <xf numFmtId="3" fontId="35" fillId="0" borderId="17" xfId="0" applyNumberFormat="1" applyFont="1" applyFill="1" applyBorder="1"/>
    <xf numFmtId="3" fontId="37" fillId="0" borderId="31" xfId="0" applyNumberFormat="1" applyFont="1" applyFill="1" applyBorder="1"/>
    <xf numFmtId="3" fontId="38" fillId="0" borderId="29" xfId="0" applyNumberFormat="1" applyFont="1" applyFill="1" applyBorder="1"/>
    <xf numFmtId="3" fontId="37" fillId="18" borderId="17" xfId="0" applyNumberFormat="1" applyFont="1" applyFill="1" applyBorder="1"/>
    <xf numFmtId="0" fontId="35" fillId="0" borderId="0" xfId="0" applyFont="1"/>
    <xf numFmtId="3" fontId="35" fillId="0" borderId="0" xfId="0" applyNumberFormat="1" applyFont="1"/>
    <xf numFmtId="0" fontId="35" fillId="0" borderId="17" xfId="0" applyFont="1" applyBorder="1" applyAlignment="1">
      <alignment horizontal="left" wrapText="1"/>
    </xf>
    <xf numFmtId="0" fontId="35" fillId="0" borderId="31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wrapText="1"/>
    </xf>
    <xf numFmtId="0" fontId="35" fillId="0" borderId="0" xfId="0" applyFont="1" applyFill="1"/>
    <xf numFmtId="0" fontId="37" fillId="0" borderId="31" xfId="0" applyFont="1" applyBorder="1" applyAlignment="1">
      <alignment horizontal="left" vertical="center" wrapText="1"/>
    </xf>
    <xf numFmtId="3" fontId="37" fillId="0" borderId="17" xfId="0" applyNumberFormat="1" applyFont="1" applyFill="1" applyBorder="1"/>
    <xf numFmtId="49" fontId="37" fillId="0" borderId="31" xfId="0" applyNumberFormat="1" applyFont="1" applyBorder="1" applyAlignment="1">
      <alignment horizontal="left" vertical="center" wrapText="1"/>
    </xf>
    <xf numFmtId="0" fontId="37" fillId="0" borderId="17" xfId="0" applyFont="1" applyBorder="1" applyAlignment="1">
      <alignment horizontal="left" wrapText="1"/>
    </xf>
    <xf numFmtId="0" fontId="35" fillId="0" borderId="17" xfId="0" applyFont="1" applyFill="1" applyBorder="1" applyAlignment="1">
      <alignment horizontal="left" wrapText="1"/>
    </xf>
    <xf numFmtId="0" fontId="35" fillId="0" borderId="17" xfId="0" applyFont="1" applyBorder="1" applyAlignment="1">
      <alignment horizontal="left" vertical="center" wrapText="1"/>
    </xf>
    <xf numFmtId="3" fontId="35" fillId="0" borderId="0" xfId="0" applyNumberFormat="1" applyFont="1" applyFill="1"/>
    <xf numFmtId="0" fontId="35" fillId="19" borderId="0" xfId="0" applyFont="1" applyFill="1"/>
    <xf numFmtId="0" fontId="35" fillId="0" borderId="17" xfId="0" applyFont="1" applyBorder="1" applyAlignment="1">
      <alignment horizont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wrapText="1"/>
    </xf>
    <xf numFmtId="0" fontId="37" fillId="0" borderId="17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left" vertical="center" wrapText="1"/>
    </xf>
    <xf numFmtId="3" fontId="37" fillId="0" borderId="17" xfId="0" applyNumberFormat="1" applyFont="1" applyBorder="1"/>
    <xf numFmtId="0" fontId="35" fillId="0" borderId="17" xfId="0" applyFont="1" applyBorder="1"/>
    <xf numFmtId="0" fontId="37" fillId="0" borderId="17" xfId="0" applyFont="1" applyFill="1" applyBorder="1" applyAlignment="1">
      <alignment horizontal="left" wrapText="1"/>
    </xf>
    <xf numFmtId="0" fontId="35" fillId="0" borderId="17" xfId="0" applyFont="1" applyBorder="1" applyAlignment="1">
      <alignment wrapText="1"/>
    </xf>
    <xf numFmtId="0" fontId="37" fillId="18" borderId="17" xfId="0" applyFont="1" applyFill="1" applyBorder="1" applyAlignment="1">
      <alignment horizontal="left" wrapText="1"/>
    </xf>
    <xf numFmtId="0" fontId="35" fillId="0" borderId="17" xfId="0" applyFont="1" applyFill="1" applyBorder="1"/>
    <xf numFmtId="0" fontId="37" fillId="0" borderId="17" xfId="0" applyFont="1" applyFill="1" applyBorder="1"/>
    <xf numFmtId="0" fontId="34" fillId="0" borderId="0" xfId="0" applyFont="1" applyAlignment="1">
      <alignment horizontal="right"/>
    </xf>
    <xf numFmtId="3" fontId="30" fillId="0" borderId="17" xfId="0" applyNumberFormat="1" applyFont="1" applyBorder="1"/>
    <xf numFmtId="0" fontId="41" fillId="0" borderId="31" xfId="0" applyFont="1" applyBorder="1" applyAlignment="1">
      <alignment horizontal="left"/>
    </xf>
    <xf numFmtId="0" fontId="31" fillId="0" borderId="17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3" fontId="29" fillId="0" borderId="17" xfId="0" applyNumberFormat="1" applyFont="1" applyBorder="1"/>
    <xf numFmtId="0" fontId="32" fillId="0" borderId="31" xfId="0" applyFont="1" applyBorder="1" applyAlignment="1">
      <alignment horizontal="left"/>
    </xf>
    <xf numFmtId="0" fontId="32" fillId="0" borderId="31" xfId="0" applyFont="1" applyBorder="1" applyAlignment="1">
      <alignment horizontal="center"/>
    </xf>
    <xf numFmtId="0" fontId="32" fillId="0" borderId="17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left"/>
    </xf>
    <xf numFmtId="0" fontId="31" fillId="0" borderId="17" xfId="0" applyFont="1" applyBorder="1" applyAlignment="1">
      <alignment horizontal="left" wrapText="1"/>
    </xf>
    <xf numFmtId="0" fontId="32" fillId="0" borderId="31" xfId="0" applyFont="1" applyBorder="1" applyAlignment="1">
      <alignment horizontal="center" vertical="center" wrapText="1"/>
    </xf>
    <xf numFmtId="3" fontId="26" fillId="0" borderId="17" xfId="0" applyNumberFormat="1" applyFont="1" applyFill="1" applyBorder="1"/>
    <xf numFmtId="0" fontId="26" fillId="0" borderId="17" xfId="0" applyFont="1" applyFill="1" applyBorder="1"/>
    <xf numFmtId="0" fontId="26" fillId="0" borderId="0" xfId="0" applyFont="1" applyAlignment="1">
      <alignment horizontal="right"/>
    </xf>
    <xf numFmtId="0" fontId="26" fillId="0" borderId="0" xfId="0" applyFont="1" applyBorder="1"/>
    <xf numFmtId="0" fontId="26" fillId="0" borderId="17" xfId="0" applyFont="1" applyFill="1" applyBorder="1" applyAlignment="1">
      <alignment vertical="center"/>
    </xf>
    <xf numFmtId="3" fontId="26" fillId="0" borderId="17" xfId="0" applyNumberFormat="1" applyFont="1" applyFill="1" applyBorder="1" applyAlignment="1">
      <alignment vertical="center"/>
    </xf>
    <xf numFmtId="0" fontId="26" fillId="0" borderId="17" xfId="0" applyFont="1" applyFill="1" applyBorder="1" applyAlignment="1">
      <alignment wrapText="1"/>
    </xf>
    <xf numFmtId="0" fontId="26" fillId="0" borderId="26" xfId="0" applyFont="1" applyBorder="1"/>
    <xf numFmtId="3" fontId="26" fillId="0" borderId="26" xfId="0" applyNumberFormat="1" applyFont="1" applyBorder="1"/>
    <xf numFmtId="0" fontId="36" fillId="0" borderId="17" xfId="0" applyFont="1" applyFill="1" applyBorder="1"/>
    <xf numFmtId="0" fontId="36" fillId="0" borderId="17" xfId="0" applyFont="1" applyFill="1" applyBorder="1" applyAlignment="1">
      <alignment wrapText="1"/>
    </xf>
    <xf numFmtId="0" fontId="26" fillId="0" borderId="31" xfId="0" applyFont="1" applyBorder="1"/>
    <xf numFmtId="3" fontId="26" fillId="0" borderId="0" xfId="0" applyNumberFormat="1" applyFont="1" applyBorder="1"/>
    <xf numFmtId="0" fontId="37" fillId="18" borderId="31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31" xfId="0" applyFont="1" applyBorder="1" applyAlignment="1">
      <alignment horizontal="center"/>
    </xf>
    <xf numFmtId="0" fontId="36" fillId="0" borderId="17" xfId="0" applyFont="1" applyFill="1" applyBorder="1" applyAlignment="1">
      <alignment vertical="center"/>
    </xf>
    <xf numFmtId="3" fontId="36" fillId="0" borderId="17" xfId="0" applyNumberFormat="1" applyFont="1" applyFill="1" applyBorder="1" applyAlignment="1">
      <alignment vertical="center"/>
    </xf>
    <xf numFmtId="3" fontId="36" fillId="0" borderId="17" xfId="0" applyNumberFormat="1" applyFont="1" applyFill="1" applyBorder="1"/>
    <xf numFmtId="0" fontId="37" fillId="0" borderId="17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5" fillId="0" borderId="36" xfId="0" applyFont="1" applyBorder="1" applyAlignment="1">
      <alignment horizontal="left"/>
    </xf>
    <xf numFmtId="0" fontId="26" fillId="0" borderId="33" xfId="0" applyFont="1" applyBorder="1" applyAlignment="1">
      <alignment horizontal="center"/>
    </xf>
    <xf numFmtId="0" fontId="37" fillId="0" borderId="26" xfId="0" applyFont="1" applyBorder="1" applyAlignment="1">
      <alignment horizontal="center" wrapText="1"/>
    </xf>
    <xf numFmtId="3" fontId="36" fillId="0" borderId="0" xfId="0" applyNumberFormat="1" applyFont="1"/>
    <xf numFmtId="0" fontId="37" fillId="0" borderId="31" xfId="0" applyFont="1" applyBorder="1" applyAlignment="1">
      <alignment horizontal="left"/>
    </xf>
    <xf numFmtId="0" fontId="39" fillId="0" borderId="26" xfId="0" applyFont="1" applyBorder="1"/>
    <xf numFmtId="3" fontId="39" fillId="0" borderId="26" xfId="0" applyNumberFormat="1" applyFont="1" applyBorder="1"/>
    <xf numFmtId="0" fontId="39" fillId="0" borderId="26" xfId="0" applyFont="1" applyBorder="1" applyAlignment="1">
      <alignment horizontal="center" wrapText="1"/>
    </xf>
    <xf numFmtId="0" fontId="39" fillId="0" borderId="17" xfId="0" applyFont="1" applyBorder="1"/>
    <xf numFmtId="3" fontId="39" fillId="0" borderId="17" xfId="0" applyNumberFormat="1" applyFont="1" applyBorder="1"/>
    <xf numFmtId="0" fontId="39" fillId="0" borderId="17" xfId="0" applyFont="1" applyBorder="1" applyAlignment="1">
      <alignment horizontal="center" wrapText="1"/>
    </xf>
    <xf numFmtId="0" fontId="26" fillId="0" borderId="17" xfId="0" applyFont="1" applyBorder="1" applyAlignment="1">
      <alignment horizontal="center"/>
    </xf>
    <xf numFmtId="0" fontId="36" fillId="0" borderId="17" xfId="38" applyFont="1" applyBorder="1" applyAlignment="1">
      <alignment horizontal="left" wrapText="1" indent="3"/>
    </xf>
    <xf numFmtId="0" fontId="0" fillId="0" borderId="0" xfId="0" applyFill="1" applyAlignment="1">
      <alignment wrapText="1"/>
    </xf>
    <xf numFmtId="0" fontId="44" fillId="0" borderId="0" xfId="0" applyFont="1" applyFill="1"/>
    <xf numFmtId="0" fontId="42" fillId="0" borderId="19" xfId="0" applyFont="1" applyFill="1" applyBorder="1" applyAlignment="1">
      <alignment wrapText="1"/>
    </xf>
    <xf numFmtId="0" fontId="42" fillId="0" borderId="20" xfId="0" applyFont="1" applyFill="1" applyBorder="1" applyAlignment="1">
      <alignment horizontal="center"/>
    </xf>
    <xf numFmtId="0" fontId="42" fillId="0" borderId="21" xfId="0" applyFont="1" applyFill="1" applyBorder="1" applyAlignment="1">
      <alignment horizontal="center"/>
    </xf>
    <xf numFmtId="0" fontId="42" fillId="0" borderId="41" xfId="0" applyFont="1" applyFill="1" applyBorder="1" applyAlignment="1">
      <alignment wrapText="1"/>
    </xf>
    <xf numFmtId="3" fontId="0" fillId="0" borderId="17" xfId="0" applyNumberFormat="1" applyFill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3" fontId="30" fillId="0" borderId="17" xfId="0" applyNumberFormat="1" applyFont="1" applyFill="1" applyBorder="1" applyAlignment="1"/>
    <xf numFmtId="3" fontId="26" fillId="0" borderId="18" xfId="0" applyNumberFormat="1" applyFont="1" applyFill="1" applyBorder="1" applyAlignment="1">
      <alignment horizontal="right"/>
    </xf>
    <xf numFmtId="0" fontId="31" fillId="0" borderId="31" xfId="0" applyFont="1" applyFill="1" applyBorder="1" applyAlignment="1">
      <alignment horizontal="left" vertical="center" wrapText="1"/>
    </xf>
    <xf numFmtId="0" fontId="31" fillId="0" borderId="31" xfId="0" applyFont="1" applyFill="1" applyBorder="1" applyAlignment="1">
      <alignment horizontal="left"/>
    </xf>
    <xf numFmtId="3" fontId="29" fillId="0" borderId="17" xfId="0" applyNumberFormat="1" applyFont="1" applyFill="1" applyBorder="1" applyAlignment="1"/>
    <xf numFmtId="0" fontId="31" fillId="0" borderId="17" xfId="0" applyFont="1" applyFill="1" applyBorder="1" applyAlignment="1">
      <alignment horizontal="center"/>
    </xf>
    <xf numFmtId="0" fontId="26" fillId="0" borderId="0" xfId="0" applyFont="1" applyFill="1"/>
    <xf numFmtId="0" fontId="32" fillId="0" borderId="17" xfId="0" applyFont="1" applyFill="1" applyBorder="1" applyAlignment="1">
      <alignment horizontal="left" wrapText="1"/>
    </xf>
    <xf numFmtId="0" fontId="32" fillId="0" borderId="31" xfId="0" applyFont="1" applyFill="1" applyBorder="1" applyAlignment="1">
      <alignment horizontal="left"/>
    </xf>
    <xf numFmtId="3" fontId="26" fillId="0" borderId="0" xfId="0" applyNumberFormat="1" applyFont="1" applyFill="1"/>
    <xf numFmtId="3" fontId="30" fillId="0" borderId="17" xfId="0" applyNumberFormat="1" applyFont="1" applyFill="1" applyBorder="1" applyAlignment="1">
      <alignment vertical="center" wrapText="1"/>
    </xf>
    <xf numFmtId="3" fontId="29" fillId="0" borderId="17" xfId="0" applyNumberFormat="1" applyFont="1" applyFill="1" applyBorder="1" applyAlignment="1">
      <alignment horizontal="right"/>
    </xf>
    <xf numFmtId="0" fontId="41" fillId="0" borderId="17" xfId="0" applyFont="1" applyFill="1" applyBorder="1" applyAlignment="1">
      <alignment horizontal="left"/>
    </xf>
    <xf numFmtId="3" fontId="28" fillId="0" borderId="17" xfId="0" applyNumberFormat="1" applyFont="1" applyFill="1" applyBorder="1" applyAlignment="1"/>
    <xf numFmtId="0" fontId="32" fillId="0" borderId="31" xfId="0" applyFont="1" applyFill="1" applyBorder="1" applyAlignment="1">
      <alignment horizontal="center" vertical="center" wrapText="1"/>
    </xf>
    <xf numFmtId="3" fontId="30" fillId="0" borderId="17" xfId="0" applyNumberFormat="1" applyFont="1" applyFill="1" applyBorder="1" applyAlignment="1">
      <alignment wrapText="1"/>
    </xf>
    <xf numFmtId="0" fontId="32" fillId="0" borderId="31" xfId="0" applyFont="1" applyFill="1" applyBorder="1" applyAlignment="1">
      <alignment horizontal="left" vertical="center" wrapText="1"/>
    </xf>
    <xf numFmtId="3" fontId="29" fillId="0" borderId="17" xfId="0" applyNumberFormat="1" applyFont="1" applyFill="1" applyBorder="1" applyAlignment="1">
      <alignment vertical="center" wrapText="1"/>
    </xf>
    <xf numFmtId="0" fontId="36" fillId="0" borderId="0" xfId="0" applyFont="1" applyFill="1"/>
    <xf numFmtId="0" fontId="41" fillId="0" borderId="31" xfId="0" applyFont="1" applyFill="1" applyBorder="1" applyAlignment="1">
      <alignment horizontal="left"/>
    </xf>
    <xf numFmtId="0" fontId="31" fillId="0" borderId="31" xfId="0" applyFont="1" applyFill="1" applyBorder="1" applyAlignment="1">
      <alignment horizontal="center"/>
    </xf>
    <xf numFmtId="0" fontId="32" fillId="0" borderId="31" xfId="0" applyFont="1" applyFill="1" applyBorder="1" applyAlignment="1">
      <alignment horizontal="left" wrapText="1"/>
    </xf>
    <xf numFmtId="3" fontId="30" fillId="0" borderId="17" xfId="0" applyNumberFormat="1" applyFont="1" applyFill="1" applyBorder="1" applyAlignment="1">
      <alignment horizontal="right"/>
    </xf>
    <xf numFmtId="3" fontId="36" fillId="0" borderId="0" xfId="0" applyNumberFormat="1" applyFont="1" applyFill="1"/>
    <xf numFmtId="0" fontId="32" fillId="0" borderId="31" xfId="0" applyFont="1" applyFill="1" applyBorder="1" applyAlignment="1">
      <alignment horizontal="center" wrapText="1"/>
    </xf>
    <xf numFmtId="0" fontId="32" fillId="0" borderId="31" xfId="0" applyFont="1" applyFill="1" applyBorder="1" applyAlignment="1">
      <alignment horizontal="center"/>
    </xf>
    <xf numFmtId="0" fontId="49" fillId="0" borderId="16" xfId="0" applyFont="1" applyFill="1" applyBorder="1" applyAlignment="1">
      <alignment wrapText="1"/>
    </xf>
    <xf numFmtId="3" fontId="28" fillId="0" borderId="17" xfId="0" applyNumberFormat="1" applyFont="1" applyFill="1" applyBorder="1" applyAlignment="1">
      <alignment horizontal="right"/>
    </xf>
    <xf numFmtId="0" fontId="49" fillId="0" borderId="27" xfId="0" applyFont="1" applyFill="1" applyBorder="1" applyAlignment="1">
      <alignment wrapText="1"/>
    </xf>
    <xf numFmtId="3" fontId="0" fillId="0" borderId="28" xfId="0" applyNumberForma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51" fillId="0" borderId="0" xfId="39" applyFont="1" applyFill="1" applyProtection="1">
      <protection locked="0"/>
    </xf>
    <xf numFmtId="0" fontId="51" fillId="0" borderId="0" xfId="39" applyFont="1" applyFill="1" applyProtection="1"/>
    <xf numFmtId="0" fontId="27" fillId="0" borderId="0" xfId="0" applyFont="1" applyFill="1" applyAlignment="1">
      <alignment horizontal="right"/>
    </xf>
    <xf numFmtId="0" fontId="33" fillId="0" borderId="13" xfId="39" applyFont="1" applyFill="1" applyBorder="1" applyAlignment="1" applyProtection="1">
      <alignment horizontal="center" vertical="center" wrapText="1"/>
    </xf>
    <xf numFmtId="0" fontId="33" fillId="0" borderId="14" xfId="39" applyFont="1" applyFill="1" applyBorder="1" applyAlignment="1" applyProtection="1">
      <alignment horizontal="center" vertical="center"/>
    </xf>
    <xf numFmtId="0" fontId="35" fillId="0" borderId="10" xfId="39" applyFont="1" applyFill="1" applyBorder="1" applyAlignment="1" applyProtection="1">
      <alignment horizontal="left" vertical="center" indent="1"/>
    </xf>
    <xf numFmtId="0" fontId="51" fillId="0" borderId="0" xfId="39" applyFont="1" applyFill="1" applyAlignment="1" applyProtection="1">
      <alignment vertical="center"/>
    </xf>
    <xf numFmtId="164" fontId="35" fillId="0" borderId="22" xfId="39" applyNumberFormat="1" applyFont="1" applyFill="1" applyBorder="1" applyAlignment="1" applyProtection="1">
      <alignment vertical="center"/>
      <protection locked="0"/>
    </xf>
    <xf numFmtId="164" fontId="35" fillId="0" borderId="23" xfId="39" applyNumberFormat="1" applyFont="1" applyFill="1" applyBorder="1" applyAlignment="1" applyProtection="1">
      <alignment vertical="center"/>
    </xf>
    <xf numFmtId="0" fontId="35" fillId="0" borderId="17" xfId="39" applyFont="1" applyFill="1" applyBorder="1" applyAlignment="1" applyProtection="1">
      <alignment horizontal="left" vertical="center" wrapText="1" indent="1"/>
    </xf>
    <xf numFmtId="164" fontId="35" fillId="0" borderId="17" xfId="39" applyNumberFormat="1" applyFont="1" applyFill="1" applyBorder="1" applyAlignment="1" applyProtection="1">
      <alignment vertical="center"/>
      <protection locked="0"/>
    </xf>
    <xf numFmtId="164" fontId="35" fillId="0" borderId="18" xfId="39" applyNumberFormat="1" applyFont="1" applyFill="1" applyBorder="1" applyAlignment="1" applyProtection="1">
      <alignment vertical="center"/>
    </xf>
    <xf numFmtId="0" fontId="51" fillId="0" borderId="0" xfId="39" applyFont="1" applyFill="1" applyAlignment="1" applyProtection="1">
      <alignment vertical="center"/>
      <protection locked="0"/>
    </xf>
    <xf numFmtId="0" fontId="35" fillId="0" borderId="24" xfId="39" applyFont="1" applyFill="1" applyBorder="1" applyAlignment="1" applyProtection="1">
      <alignment horizontal="left" vertical="center" wrapText="1" indent="1"/>
    </xf>
    <xf numFmtId="164" fontId="35" fillId="0" borderId="24" xfId="39" applyNumberFormat="1" applyFont="1" applyFill="1" applyBorder="1" applyAlignment="1" applyProtection="1">
      <alignment vertical="center"/>
      <protection locked="0"/>
    </xf>
    <xf numFmtId="164" fontId="35" fillId="0" borderId="25" xfId="39" applyNumberFormat="1" applyFont="1" applyFill="1" applyBorder="1" applyAlignment="1" applyProtection="1">
      <alignment vertical="center"/>
    </xf>
    <xf numFmtId="0" fontId="33" fillId="0" borderId="11" xfId="39" applyFont="1" applyFill="1" applyBorder="1" applyAlignment="1" applyProtection="1">
      <alignment horizontal="left" vertical="center" indent="1"/>
    </xf>
    <xf numFmtId="164" fontId="37" fillId="0" borderId="11" xfId="39" applyNumberFormat="1" applyFont="1" applyFill="1" applyBorder="1" applyAlignment="1" applyProtection="1">
      <alignment vertical="center"/>
    </xf>
    <xf numFmtId="164" fontId="37" fillId="0" borderId="12" xfId="39" applyNumberFormat="1" applyFont="1" applyFill="1" applyBorder="1" applyAlignment="1" applyProtection="1">
      <alignment vertical="center"/>
    </xf>
    <xf numFmtId="0" fontId="33" fillId="0" borderId="11" xfId="39" applyFont="1" applyFill="1" applyBorder="1" applyAlignment="1" applyProtection="1">
      <alignment horizontal="left" vertical="center" wrapText="1" indent="1"/>
    </xf>
    <xf numFmtId="0" fontId="33" fillId="0" borderId="11" xfId="39" applyFont="1" applyFill="1" applyBorder="1" applyAlignment="1" applyProtection="1">
      <alignment horizontal="left" indent="1"/>
    </xf>
    <xf numFmtId="164" fontId="37" fillId="0" borderId="11" xfId="39" applyNumberFormat="1" applyFont="1" applyFill="1" applyBorder="1" applyProtection="1"/>
    <xf numFmtId="164" fontId="37" fillId="0" borderId="12" xfId="39" applyNumberFormat="1" applyFont="1" applyFill="1" applyBorder="1" applyProtection="1"/>
    <xf numFmtId="0" fontId="36" fillId="0" borderId="0" xfId="39" applyFont="1" applyFill="1" applyProtection="1"/>
    <xf numFmtId="0" fontId="46" fillId="0" borderId="0" xfId="39" applyFont="1" applyFill="1" applyProtection="1">
      <protection locked="0"/>
    </xf>
    <xf numFmtId="0" fontId="50" fillId="0" borderId="0" xfId="39" applyFont="1" applyFill="1" applyProtection="1">
      <protection locked="0"/>
    </xf>
    <xf numFmtId="0" fontId="37" fillId="0" borderId="15" xfId="39" applyFont="1" applyFill="1" applyBorder="1" applyAlignment="1" applyProtection="1">
      <alignment horizontal="center" vertical="center"/>
    </xf>
    <xf numFmtId="0" fontId="35" fillId="0" borderId="0" xfId="0" applyFont="1" applyAlignment="1">
      <alignment horizontal="right"/>
    </xf>
    <xf numFmtId="0" fontId="33" fillId="0" borderId="26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left"/>
    </xf>
    <xf numFmtId="3" fontId="35" fillId="0" borderId="17" xfId="0" applyNumberFormat="1" applyFont="1" applyBorder="1" applyAlignment="1">
      <alignment vertical="center" wrapText="1"/>
    </xf>
    <xf numFmtId="3" fontId="28" fillId="0" borderId="17" xfId="0" applyNumberFormat="1" applyFont="1" applyBorder="1"/>
    <xf numFmtId="0" fontId="35" fillId="0" borderId="31" xfId="0" applyFont="1" applyBorder="1" applyAlignment="1">
      <alignment horizontal="left"/>
    </xf>
    <xf numFmtId="0" fontId="52" fillId="0" borderId="31" xfId="0" applyFont="1" applyBorder="1" applyAlignment="1">
      <alignment horizontal="left"/>
    </xf>
    <xf numFmtId="0" fontId="35" fillId="0" borderId="17" xfId="0" applyFont="1" applyBorder="1" applyAlignment="1">
      <alignment horizontal="center"/>
    </xf>
    <xf numFmtId="3" fontId="33" fillId="0" borderId="17" xfId="0" applyNumberFormat="1" applyFont="1" applyBorder="1"/>
    <xf numFmtId="0" fontId="35" fillId="0" borderId="31" xfId="0" applyFont="1" applyBorder="1" applyAlignment="1">
      <alignment horizontal="center"/>
    </xf>
    <xf numFmtId="3" fontId="28" fillId="0" borderId="31" xfId="0" applyNumberFormat="1" applyFont="1" applyBorder="1"/>
    <xf numFmtId="3" fontId="33" fillId="0" borderId="17" xfId="0" applyNumberFormat="1" applyFont="1" applyBorder="1" applyAlignment="1"/>
    <xf numFmtId="3" fontId="33" fillId="0" borderId="31" xfId="0" applyNumberFormat="1" applyFont="1" applyBorder="1" applyAlignment="1"/>
    <xf numFmtId="3" fontId="33" fillId="0" borderId="17" xfId="0" applyNumberFormat="1" applyFont="1" applyBorder="1" applyAlignment="1">
      <alignment wrapText="1"/>
    </xf>
    <xf numFmtId="0" fontId="37" fillId="0" borderId="31" xfId="0" applyFont="1" applyBorder="1" applyAlignment="1">
      <alignment horizontal="center"/>
    </xf>
    <xf numFmtId="0" fontId="37" fillId="0" borderId="17" xfId="0" applyFont="1" applyBorder="1" applyAlignment="1">
      <alignment horizontal="left" vertical="center" wrapText="1"/>
    </xf>
    <xf numFmtId="0" fontId="33" fillId="0" borderId="17" xfId="0" applyFont="1" applyBorder="1"/>
    <xf numFmtId="0" fontId="28" fillId="0" borderId="17" xfId="0" applyFont="1" applyBorder="1"/>
    <xf numFmtId="3" fontId="33" fillId="0" borderId="31" xfId="0" applyNumberFormat="1" applyFont="1" applyBorder="1"/>
    <xf numFmtId="3" fontId="37" fillId="0" borderId="17" xfId="0" applyNumberFormat="1" applyFont="1" applyBorder="1" applyAlignment="1">
      <alignment vertical="center" wrapText="1"/>
    </xf>
    <xf numFmtId="0" fontId="52" fillId="0" borderId="17" xfId="0" applyFont="1" applyBorder="1" applyAlignment="1">
      <alignment horizontal="left"/>
    </xf>
    <xf numFmtId="0" fontId="37" fillId="18" borderId="17" xfId="0" applyFont="1" applyFill="1" applyBorder="1" applyAlignment="1">
      <alignment horizontal="left"/>
    </xf>
    <xf numFmtId="0" fontId="26" fillId="0" borderId="0" xfId="38" applyFont="1" applyBorder="1" applyAlignment="1">
      <alignment horizontal="center"/>
    </xf>
    <xf numFmtId="0" fontId="45" fillId="0" borderId="0" xfId="38" applyFont="1" applyBorder="1" applyAlignment="1">
      <alignment horizontal="left"/>
    </xf>
    <xf numFmtId="0" fontId="35" fillId="0" borderId="0" xfId="0" applyFont="1" applyBorder="1"/>
    <xf numFmtId="0" fontId="25" fillId="0" borderId="0" xfId="0" applyFont="1"/>
    <xf numFmtId="0" fontId="32" fillId="20" borderId="17" xfId="0" applyFont="1" applyFill="1" applyBorder="1" applyAlignment="1">
      <alignment horizontal="left"/>
    </xf>
    <xf numFmtId="3" fontId="29" fillId="20" borderId="17" xfId="0" applyNumberFormat="1" applyFont="1" applyFill="1" applyBorder="1" applyAlignment="1">
      <alignment wrapText="1"/>
    </xf>
    <xf numFmtId="3" fontId="26" fillId="20" borderId="18" xfId="0" applyNumberFormat="1" applyFont="1" applyFill="1" applyBorder="1" applyAlignment="1">
      <alignment horizontal="right"/>
    </xf>
    <xf numFmtId="3" fontId="29" fillId="20" borderId="17" xfId="0" applyNumberFormat="1" applyFont="1" applyFill="1" applyBorder="1" applyAlignment="1">
      <alignment horizontal="right"/>
    </xf>
    <xf numFmtId="3" fontId="37" fillId="0" borderId="29" xfId="0" applyNumberFormat="1" applyFont="1" applyBorder="1"/>
    <xf numFmtId="3" fontId="37" fillId="0" borderId="31" xfId="0" applyNumberFormat="1" applyFont="1" applyBorder="1"/>
    <xf numFmtId="0" fontId="35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7" fillId="0" borderId="17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29" fillId="0" borderId="17" xfId="0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3" fontId="26" fillId="0" borderId="31" xfId="0" applyNumberFormat="1" applyFont="1" applyBorder="1" applyAlignment="1">
      <alignment horizontal="center"/>
    </xf>
    <xf numFmtId="3" fontId="26" fillId="0" borderId="40" xfId="0" applyNumberFormat="1" applyFont="1" applyBorder="1" applyAlignment="1">
      <alignment horizontal="center"/>
    </xf>
    <xf numFmtId="3" fontId="26" fillId="0" borderId="29" xfId="0" applyNumberFormat="1" applyFont="1" applyBorder="1" applyAlignment="1">
      <alignment horizontal="center"/>
    </xf>
    <xf numFmtId="3" fontId="26" fillId="0" borderId="17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33" fillId="0" borderId="31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50" fillId="0" borderId="0" xfId="39" applyFont="1" applyFill="1" applyAlignment="1" applyProtection="1">
      <alignment horizontal="right" wrapText="1"/>
    </xf>
    <xf numFmtId="0" fontId="50" fillId="0" borderId="0" xfId="39" applyFont="1" applyFill="1" applyAlignment="1" applyProtection="1">
      <alignment horizontal="right"/>
    </xf>
    <xf numFmtId="0" fontId="27" fillId="0" borderId="0" xfId="39" applyFont="1" applyFill="1" applyAlignment="1" applyProtection="1">
      <alignment horizontal="center" textRotation="180"/>
      <protection locked="0"/>
    </xf>
    <xf numFmtId="0" fontId="48" fillId="0" borderId="30" xfId="39" applyFont="1" applyFill="1" applyBorder="1" applyAlignment="1" applyProtection="1">
      <alignment horizontal="left" vertical="center" indent="1"/>
    </xf>
    <xf numFmtId="0" fontId="48" fillId="0" borderId="34" xfId="39" applyFont="1" applyFill="1" applyBorder="1" applyAlignment="1" applyProtection="1">
      <alignment horizontal="left" vertical="center" indent="1"/>
    </xf>
    <xf numFmtId="0" fontId="48" fillId="0" borderId="35" xfId="39" applyFont="1" applyFill="1" applyBorder="1" applyAlignment="1" applyProtection="1">
      <alignment horizontal="left" vertical="center" indent="1"/>
    </xf>
    <xf numFmtId="0" fontId="42" fillId="0" borderId="0" xfId="0" applyFont="1" applyFill="1" applyAlignment="1">
      <alignment horizontal="right"/>
    </xf>
    <xf numFmtId="0" fontId="25" fillId="0" borderId="0" xfId="38" applyAlignment="1">
      <alignment horizontal="right"/>
    </xf>
    <xf numFmtId="0" fontId="26" fillId="0" borderId="0" xfId="38" applyFont="1" applyAlignment="1">
      <alignment horizontal="center"/>
    </xf>
    <xf numFmtId="0" fontId="27" fillId="0" borderId="37" xfId="38" applyFont="1" applyBorder="1" applyAlignment="1">
      <alignment horizontal="center" textRotation="180"/>
    </xf>
    <xf numFmtId="0" fontId="26" fillId="0" borderId="0" xfId="38" applyFont="1" applyBorder="1" applyAlignment="1">
      <alignment horizontal="center"/>
    </xf>
    <xf numFmtId="0" fontId="25" fillId="0" borderId="17" xfId="0" applyFont="1" applyFill="1" applyBorder="1"/>
    <xf numFmtId="0" fontId="25" fillId="0" borderId="17" xfId="0" applyFont="1" applyFill="1" applyBorder="1" applyAlignment="1">
      <alignment wrapText="1"/>
    </xf>
    <xf numFmtId="164" fontId="51" fillId="0" borderId="0" xfId="39" applyNumberFormat="1" applyFont="1" applyFill="1" applyAlignment="1" applyProtection="1">
      <alignment vertical="center"/>
    </xf>
    <xf numFmtId="3" fontId="0" fillId="21" borderId="0" xfId="0" applyNumberFormat="1" applyFill="1"/>
    <xf numFmtId="0" fontId="0" fillId="21" borderId="0" xfId="0" applyFill="1"/>
    <xf numFmtId="3" fontId="36" fillId="21" borderId="0" xfId="0" applyNumberFormat="1" applyFont="1" applyFill="1"/>
    <xf numFmtId="3" fontId="26" fillId="21" borderId="0" xfId="0" applyNumberFormat="1" applyFont="1" applyFill="1"/>
    <xf numFmtId="0" fontId="26" fillId="21" borderId="0" xfId="0" applyFont="1" applyFill="1"/>
    <xf numFmtId="0" fontId="32" fillId="22" borderId="31" xfId="0" applyFont="1" applyFill="1" applyBorder="1" applyAlignment="1">
      <alignment horizontal="left"/>
    </xf>
    <xf numFmtId="3" fontId="30" fillId="22" borderId="17" xfId="0" applyNumberFormat="1" applyFont="1" applyFill="1" applyBorder="1" applyAlignment="1">
      <alignment horizontal="right"/>
    </xf>
    <xf numFmtId="3" fontId="26" fillId="22" borderId="18" xfId="0" applyNumberFormat="1" applyFont="1" applyFill="1" applyBorder="1" applyAlignment="1">
      <alignment horizontal="right"/>
    </xf>
    <xf numFmtId="0" fontId="32" fillId="22" borderId="31" xfId="0" applyFont="1" applyFill="1" applyBorder="1" applyAlignment="1">
      <alignment horizontal="left" vertical="center" wrapText="1"/>
    </xf>
    <xf numFmtId="3" fontId="30" fillId="22" borderId="17" xfId="0" applyNumberFormat="1" applyFont="1" applyFill="1" applyBorder="1" applyAlignment="1">
      <alignment vertical="center" wrapText="1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öteleő,önként vállalt feladat megoszlása" xfId="38"/>
    <cellStyle name="Normál_SEGEDLETEK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G_H~1/AppData/Local/Temp/mell&#233;klet%20a%20rendel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2"/>
      <sheetName val="2.1"/>
      <sheetName val="2.2"/>
      <sheetName val="2.3.-2.6."/>
      <sheetName val="2.7.-2.10"/>
      <sheetName val="3"/>
      <sheetName val="3.1"/>
      <sheetName val="4"/>
      <sheetName val="5"/>
      <sheetName val="5.1"/>
      <sheetName val="5.2"/>
      <sheetName val="5.3-5.5"/>
      <sheetName val="6"/>
      <sheetName val="6.1"/>
      <sheetName val="7"/>
      <sheetName val="8,9"/>
      <sheetName val="10,11"/>
      <sheetName val="12"/>
      <sheetName val="13"/>
      <sheetName val="14-16"/>
      <sheetName val="17"/>
      <sheetName val="18"/>
      <sheetName val="19"/>
      <sheetName val="20"/>
      <sheetName val="21"/>
      <sheetName val="22"/>
      <sheetName val="23"/>
      <sheetName val="24.1"/>
      <sheetName val="24.2"/>
      <sheetName val="24.3"/>
      <sheetName val="24.4"/>
      <sheetName val="24.5"/>
      <sheetName val="24.6."/>
      <sheetName val="25"/>
    </sheetNames>
    <sheetDataSet>
      <sheetData sheetId="0" refreshError="1"/>
      <sheetData sheetId="1" refreshError="1">
        <row r="8">
          <cell r="B8">
            <v>399732</v>
          </cell>
        </row>
        <row r="13">
          <cell r="F13">
            <v>0</v>
          </cell>
          <cell r="G13">
            <v>0</v>
          </cell>
          <cell r="H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</row>
        <row r="23">
          <cell r="B23">
            <v>0</v>
          </cell>
          <cell r="C23">
            <v>0</v>
          </cell>
          <cell r="D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</row>
        <row r="27">
          <cell r="F27">
            <v>0</v>
          </cell>
          <cell r="G27">
            <v>0</v>
          </cell>
          <cell r="H27">
            <v>0</v>
          </cell>
        </row>
      </sheetData>
      <sheetData sheetId="2" refreshError="1">
        <row r="19">
          <cell r="E19">
            <v>26200</v>
          </cell>
        </row>
        <row r="63">
          <cell r="B63">
            <v>0</v>
          </cell>
        </row>
        <row r="69">
          <cell r="B69">
            <v>0</v>
          </cell>
        </row>
      </sheetData>
      <sheetData sheetId="3" refreshError="1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7">
          <cell r="C17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1">
          <cell r="C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0</v>
          </cell>
        </row>
        <row r="39">
          <cell r="B39">
            <v>0</v>
          </cell>
        </row>
        <row r="47">
          <cell r="B47">
            <v>0</v>
          </cell>
          <cell r="C47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  <cell r="C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9">
          <cell r="B69">
            <v>0</v>
          </cell>
          <cell r="C69">
            <v>0</v>
          </cell>
        </row>
        <row r="71">
          <cell r="B71">
            <v>0</v>
          </cell>
          <cell r="C71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  <cell r="C80">
            <v>0</v>
          </cell>
        </row>
        <row r="82">
          <cell r="B82">
            <v>0</v>
          </cell>
          <cell r="C82">
            <v>0</v>
          </cell>
        </row>
      </sheetData>
      <sheetData sheetId="4" refreshError="1"/>
      <sheetData sheetId="5" refreshError="1"/>
      <sheetData sheetId="6" refreshError="1">
        <row r="26">
          <cell r="B26">
            <v>0</v>
          </cell>
        </row>
        <row r="36">
          <cell r="B36">
            <v>0</v>
          </cell>
        </row>
      </sheetData>
      <sheetData sheetId="7" refreshError="1">
        <row r="17">
          <cell r="D17">
            <v>0</v>
          </cell>
        </row>
        <row r="55">
          <cell r="D55">
            <v>0</v>
          </cell>
        </row>
        <row r="63">
          <cell r="D63">
            <v>0</v>
          </cell>
        </row>
        <row r="69">
          <cell r="D69">
            <v>0</v>
          </cell>
        </row>
        <row r="75">
          <cell r="D75">
            <v>0</v>
          </cell>
        </row>
        <row r="80">
          <cell r="D80">
            <v>0</v>
          </cell>
        </row>
      </sheetData>
      <sheetData sheetId="8" refreshError="1"/>
      <sheetData sheetId="9" refreshError="1">
        <row r="31">
          <cell r="B31">
            <v>0</v>
          </cell>
        </row>
        <row r="36">
          <cell r="B36">
            <v>0</v>
          </cell>
        </row>
        <row r="47">
          <cell r="B47">
            <v>0</v>
          </cell>
        </row>
        <row r="55">
          <cell r="B55">
            <v>0</v>
          </cell>
        </row>
        <row r="63">
          <cell r="B63">
            <v>0</v>
          </cell>
        </row>
        <row r="69">
          <cell r="B69">
            <v>0</v>
          </cell>
        </row>
        <row r="80">
          <cell r="B80">
            <v>0</v>
          </cell>
        </row>
      </sheetData>
      <sheetData sheetId="10" refreshError="1">
        <row r="6">
          <cell r="E6">
            <v>133477</v>
          </cell>
        </row>
        <row r="11">
          <cell r="E11">
            <v>0</v>
          </cell>
        </row>
        <row r="12">
          <cell r="E12">
            <v>0</v>
          </cell>
        </row>
        <row r="29">
          <cell r="E29">
            <v>0</v>
          </cell>
        </row>
        <row r="39">
          <cell r="E39">
            <v>0</v>
          </cell>
        </row>
      </sheetData>
      <sheetData sheetId="11" refreshError="1"/>
      <sheetData sheetId="12" refreshError="1"/>
      <sheetData sheetId="13" refreshError="1"/>
      <sheetData sheetId="14" refreshError="1">
        <row r="8">
          <cell r="D8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25">
          <cell r="D25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41">
          <cell r="D41">
            <v>0</v>
          </cell>
        </row>
      </sheetData>
      <sheetData sheetId="15" refreshError="1"/>
      <sheetData sheetId="16" refreshError="1">
        <row r="8">
          <cell r="B8">
            <v>37992</v>
          </cell>
        </row>
        <row r="25">
          <cell r="B25">
            <v>0</v>
          </cell>
        </row>
        <row r="41">
          <cell r="B4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workbookViewId="0">
      <selection activeCell="A23" sqref="A23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0</v>
      </c>
    </row>
    <row r="4" spans="1:2" x14ac:dyDescent="0.2">
      <c r="A4" s="1"/>
      <c r="B4" s="1"/>
    </row>
    <row r="5" spans="1:2" s="4" customFormat="1" ht="15.75" x14ac:dyDescent="0.25">
      <c r="A5" s="2" t="s">
        <v>82</v>
      </c>
      <c r="B5" s="3"/>
    </row>
    <row r="6" spans="1:2" x14ac:dyDescent="0.2">
      <c r="A6" s="1"/>
      <c r="B6" s="1"/>
    </row>
    <row r="7" spans="1:2" x14ac:dyDescent="0.2">
      <c r="A7" s="1" t="s">
        <v>1</v>
      </c>
      <c r="B7" s="1" t="s">
        <v>2</v>
      </c>
    </row>
    <row r="8" spans="1:2" x14ac:dyDescent="0.2">
      <c r="A8" s="1" t="s">
        <v>3</v>
      </c>
      <c r="B8" s="1" t="s">
        <v>4</v>
      </c>
    </row>
    <row r="9" spans="1:2" x14ac:dyDescent="0.2">
      <c r="A9" s="1" t="s">
        <v>5</v>
      </c>
      <c r="B9" s="1" t="s">
        <v>6</v>
      </c>
    </row>
    <row r="10" spans="1:2" x14ac:dyDescent="0.2">
      <c r="A10" s="1"/>
      <c r="B10" s="1"/>
    </row>
    <row r="11" spans="1:2" x14ac:dyDescent="0.2">
      <c r="A11" s="1"/>
      <c r="B11" s="1"/>
    </row>
    <row r="12" spans="1:2" s="4" customFormat="1" ht="15.75" x14ac:dyDescent="0.25">
      <c r="A12" s="2" t="s">
        <v>83</v>
      </c>
      <c r="B12" s="3"/>
    </row>
    <row r="13" spans="1:2" x14ac:dyDescent="0.2">
      <c r="A13" s="1"/>
      <c r="B13" s="1"/>
    </row>
    <row r="14" spans="1:2" x14ac:dyDescent="0.2">
      <c r="A14" s="1" t="s">
        <v>7</v>
      </c>
      <c r="B14" s="1" t="s">
        <v>8</v>
      </c>
    </row>
    <row r="15" spans="1:2" x14ac:dyDescent="0.2">
      <c r="A15" s="1" t="s">
        <v>9</v>
      </c>
      <c r="B15" s="1" t="s">
        <v>10</v>
      </c>
    </row>
    <row r="16" spans="1:2" x14ac:dyDescent="0.2">
      <c r="A16" s="1" t="s">
        <v>11</v>
      </c>
      <c r="B16" s="1" t="s">
        <v>12</v>
      </c>
    </row>
  </sheetData>
  <phoneticPr fontId="1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77"/>
  <sheetViews>
    <sheetView tabSelected="1" topLeftCell="A25" workbookViewId="0">
      <selection activeCell="H10" sqref="H10"/>
    </sheetView>
  </sheetViews>
  <sheetFormatPr defaultRowHeight="12.75" x14ac:dyDescent="0.2"/>
  <cols>
    <col min="1" max="1" width="9.33203125" style="40" customWidth="1"/>
    <col min="2" max="2" width="87.33203125" style="40" customWidth="1"/>
    <col min="3" max="3" width="12.83203125" style="40" customWidth="1"/>
    <col min="4" max="4" width="10" style="40" customWidth="1"/>
    <col min="5" max="5" width="3.6640625" style="40" customWidth="1"/>
    <col min="6" max="6" width="11.6640625" style="40" customWidth="1"/>
    <col min="7" max="16384" width="9.33203125" style="40"/>
  </cols>
  <sheetData>
    <row r="1" spans="2:9" ht="9" customHeight="1" x14ac:dyDescent="0.2">
      <c r="B1" s="225" t="s">
        <v>84</v>
      </c>
      <c r="C1" s="225"/>
      <c r="D1" s="225"/>
      <c r="E1" s="225"/>
      <c r="F1" s="225"/>
    </row>
    <row r="2" spans="2:9" ht="9" customHeight="1" x14ac:dyDescent="0.2">
      <c r="B2" s="19"/>
      <c r="C2" s="19"/>
      <c r="D2" s="19"/>
      <c r="E2" s="19"/>
      <c r="F2" s="19"/>
    </row>
    <row r="3" spans="2:9" x14ac:dyDescent="0.2">
      <c r="B3" s="226" t="s">
        <v>258</v>
      </c>
      <c r="C3" s="226"/>
      <c r="D3" s="226"/>
      <c r="E3" s="226"/>
      <c r="F3" s="41"/>
    </row>
    <row r="4" spans="2:9" ht="13.5" customHeight="1" x14ac:dyDescent="0.2">
      <c r="B4" s="19"/>
      <c r="C4" s="19"/>
      <c r="D4" s="19"/>
      <c r="E4" s="19"/>
      <c r="F4" s="42"/>
    </row>
    <row r="5" spans="2:9" ht="12.75" customHeight="1" x14ac:dyDescent="0.2">
      <c r="B5" s="227" t="s">
        <v>85</v>
      </c>
      <c r="C5" s="228" t="s">
        <v>86</v>
      </c>
      <c r="D5" s="229" t="s">
        <v>141</v>
      </c>
      <c r="E5" s="230"/>
      <c r="F5" s="228" t="s">
        <v>87</v>
      </c>
    </row>
    <row r="6" spans="2:9" ht="9.75" customHeight="1" x14ac:dyDescent="0.2">
      <c r="B6" s="227"/>
      <c r="C6" s="228"/>
      <c r="D6" s="231"/>
      <c r="E6" s="232"/>
      <c r="F6" s="228"/>
    </row>
    <row r="7" spans="2:9" s="48" customFormat="1" ht="16.5" customHeight="1" x14ac:dyDescent="0.2">
      <c r="B7" s="43" t="s">
        <v>88</v>
      </c>
      <c r="C7" s="44">
        <v>113247380</v>
      </c>
      <c r="D7" s="45">
        <f>+'[1]2.1'!B7</f>
        <v>0</v>
      </c>
      <c r="E7" s="46" t="e">
        <f>+'[1]2.1'!C7</f>
        <v>#REF!</v>
      </c>
      <c r="F7" s="47">
        <f>C7+D7</f>
        <v>113247380</v>
      </c>
      <c r="I7" s="49"/>
    </row>
    <row r="8" spans="2:9" s="48" customFormat="1" ht="16.5" customHeight="1" x14ac:dyDescent="0.2">
      <c r="B8" s="50" t="s">
        <v>89</v>
      </c>
      <c r="C8" s="44">
        <v>98374933</v>
      </c>
      <c r="D8" s="45">
        <f>+'[1]2.1'!B8</f>
        <v>0</v>
      </c>
      <c r="E8" s="46" t="e">
        <f>+'[1]2.1'!C8</f>
        <v>#REF!</v>
      </c>
      <c r="F8" s="47">
        <f t="shared" ref="F8:F16" si="0">C8+D8</f>
        <v>98374933</v>
      </c>
    </row>
    <row r="9" spans="2:9" s="48" customFormat="1" ht="16.5" customHeight="1" x14ac:dyDescent="0.2">
      <c r="B9" s="51" t="s">
        <v>90</v>
      </c>
      <c r="C9" s="44">
        <v>114335769</v>
      </c>
      <c r="D9" s="45">
        <f>+'[1]2.1'!B9</f>
        <v>0</v>
      </c>
      <c r="E9" s="46" t="e">
        <f>+'[1]2.1'!C9</f>
        <v>#REF!</v>
      </c>
      <c r="F9" s="47">
        <f t="shared" si="0"/>
        <v>114335769</v>
      </c>
    </row>
    <row r="10" spans="2:9" s="48" customFormat="1" ht="16.5" customHeight="1" x14ac:dyDescent="0.2">
      <c r="B10" s="52" t="s">
        <v>91</v>
      </c>
      <c r="C10" s="44">
        <v>4143900</v>
      </c>
      <c r="D10" s="45">
        <f>+'[1]2.1'!B10</f>
        <v>0</v>
      </c>
      <c r="E10" s="46" t="e">
        <f>+'[1]2.1'!C10</f>
        <v>#REF!</v>
      </c>
      <c r="F10" s="47">
        <f t="shared" si="0"/>
        <v>4143900</v>
      </c>
    </row>
    <row r="11" spans="2:9" s="48" customFormat="1" ht="16.5" customHeight="1" x14ac:dyDescent="0.2">
      <c r="B11" s="52" t="s">
        <v>250</v>
      </c>
      <c r="C11" s="44">
        <v>16412735</v>
      </c>
      <c r="D11" s="45">
        <f>+'[1]2.1'!B11</f>
        <v>0</v>
      </c>
      <c r="E11" s="46" t="e">
        <f>+'[1]2.1'!C11</f>
        <v>#REF!</v>
      </c>
      <c r="F11" s="47">
        <f t="shared" si="0"/>
        <v>16412735</v>
      </c>
      <c r="I11" s="49"/>
    </row>
    <row r="12" spans="2:9" s="48" customFormat="1" ht="16.5" customHeight="1" x14ac:dyDescent="0.2">
      <c r="B12" s="52" t="s">
        <v>253</v>
      </c>
      <c r="C12" s="44">
        <v>0</v>
      </c>
      <c r="D12" s="45">
        <f>+'[1]2.1'!B12</f>
        <v>0</v>
      </c>
      <c r="E12" s="46" t="e">
        <f>+'[1]2.1'!C12</f>
        <v>#REF!</v>
      </c>
      <c r="F12" s="47">
        <f t="shared" si="0"/>
        <v>0</v>
      </c>
    </row>
    <row r="13" spans="2:9" s="48" customFormat="1" ht="16.5" customHeight="1" x14ac:dyDescent="0.2">
      <c r="B13" s="51" t="s">
        <v>92</v>
      </c>
      <c r="C13" s="44"/>
      <c r="D13" s="45">
        <f>+'[1]2.1'!B13</f>
        <v>0</v>
      </c>
      <c r="E13" s="46" t="e">
        <f>+'[1]2.1'!C13</f>
        <v>#REF!</v>
      </c>
      <c r="F13" s="47">
        <f t="shared" si="0"/>
        <v>0</v>
      </c>
    </row>
    <row r="14" spans="2:9" s="53" customFormat="1" ht="16.5" customHeight="1" x14ac:dyDescent="0.2">
      <c r="B14" s="51" t="s">
        <v>93</v>
      </c>
      <c r="C14" s="44"/>
      <c r="D14" s="45">
        <f>+'[1]2.1'!B14</f>
        <v>0</v>
      </c>
      <c r="E14" s="46" t="e">
        <f>+'[1]2.1'!C14</f>
        <v>#REF!</v>
      </c>
      <c r="F14" s="47">
        <f t="shared" si="0"/>
        <v>0</v>
      </c>
    </row>
    <row r="15" spans="2:9" s="48" customFormat="1" ht="16.5" customHeight="1" x14ac:dyDescent="0.2">
      <c r="B15" s="51" t="s">
        <v>94</v>
      </c>
      <c r="C15" s="44"/>
      <c r="D15" s="45">
        <f>+'[1]2.1'!B15</f>
        <v>0</v>
      </c>
      <c r="E15" s="46" t="e">
        <f>+'[1]2.1'!C15</f>
        <v>#REF!</v>
      </c>
      <c r="F15" s="47">
        <f t="shared" si="0"/>
        <v>0</v>
      </c>
    </row>
    <row r="16" spans="2:9" s="48" customFormat="1" ht="16.5" customHeight="1" x14ac:dyDescent="0.2">
      <c r="B16" s="51" t="s">
        <v>95</v>
      </c>
      <c r="C16" s="44">
        <v>111224869</v>
      </c>
      <c r="D16" s="45">
        <v>826911</v>
      </c>
      <c r="E16" s="46" t="e">
        <f>+'[1]2.1'!C16</f>
        <v>#REF!</v>
      </c>
      <c r="F16" s="47">
        <f t="shared" si="0"/>
        <v>112051780</v>
      </c>
    </row>
    <row r="17" spans="2:53" s="48" customFormat="1" ht="16.5" customHeight="1" x14ac:dyDescent="0.2">
      <c r="B17" s="54" t="s">
        <v>96</v>
      </c>
      <c r="C17" s="55">
        <f>SUM(C7:C16)</f>
        <v>457739586</v>
      </c>
      <c r="D17" s="55">
        <f>SUM(D7:D16)</f>
        <v>826911</v>
      </c>
      <c r="E17" s="46">
        <f>+'[1]2.1'!C17</f>
        <v>0</v>
      </c>
      <c r="F17" s="47">
        <f t="shared" ref="F17:F40" si="1">SUM(C17:E17)</f>
        <v>458566497</v>
      </c>
    </row>
    <row r="18" spans="2:53" s="53" customFormat="1" ht="5.25" customHeight="1" x14ac:dyDescent="0.2">
      <c r="B18" s="50"/>
      <c r="C18" s="44"/>
      <c r="D18" s="45"/>
      <c r="E18" s="46" t="e">
        <f>+'[1]2.1'!C18</f>
        <v>#REF!</v>
      </c>
      <c r="F18" s="47"/>
    </row>
    <row r="19" spans="2:53" s="53" customFormat="1" ht="16.5" customHeight="1" x14ac:dyDescent="0.2">
      <c r="B19" s="56" t="s">
        <v>97</v>
      </c>
      <c r="C19" s="55">
        <v>39896066</v>
      </c>
      <c r="D19" s="45">
        <v>0</v>
      </c>
      <c r="E19" s="46" t="e">
        <f>+'[1]2.1'!C19</f>
        <v>#REF!</v>
      </c>
      <c r="F19" s="47">
        <f>C19+D19</f>
        <v>39896066</v>
      </c>
    </row>
    <row r="20" spans="2:53" s="53" customFormat="1" ht="5.25" customHeight="1" x14ac:dyDescent="0.2">
      <c r="B20" s="57"/>
      <c r="C20" s="44"/>
      <c r="D20" s="45"/>
      <c r="E20" s="46" t="e">
        <f>+'[1]2.1'!C20</f>
        <v>#REF!</v>
      </c>
      <c r="F20" s="47"/>
    </row>
    <row r="21" spans="2:53" s="48" customFormat="1" ht="16.5" customHeight="1" x14ac:dyDescent="0.2">
      <c r="B21" s="58" t="s">
        <v>98</v>
      </c>
      <c r="C21" s="44">
        <v>0</v>
      </c>
      <c r="D21" s="45">
        <f>+'[1]2.1'!B21</f>
        <v>0</v>
      </c>
      <c r="E21" s="46" t="e">
        <f>+'[1]2.1'!C21</f>
        <v>#REF!</v>
      </c>
      <c r="F21" s="47">
        <f>C21+D21</f>
        <v>0</v>
      </c>
    </row>
    <row r="22" spans="2:53" s="48" customFormat="1" ht="16.5" customHeight="1" x14ac:dyDescent="0.2">
      <c r="B22" s="59" t="s">
        <v>99</v>
      </c>
      <c r="C22" s="44">
        <v>14885482</v>
      </c>
      <c r="D22" s="45">
        <f>+'[1]2.1'!B22</f>
        <v>0</v>
      </c>
      <c r="E22" s="46" t="e">
        <f>+'[1]2.1'!C22</f>
        <v>#REF!</v>
      </c>
      <c r="F22" s="47">
        <f t="shared" ref="F22:F30" si="2">C22+D22</f>
        <v>14885482</v>
      </c>
    </row>
    <row r="23" spans="2:53" s="48" customFormat="1" ht="16.5" customHeight="1" x14ac:dyDescent="0.2">
      <c r="B23" s="50" t="s">
        <v>100</v>
      </c>
      <c r="C23" s="55">
        <v>933142</v>
      </c>
      <c r="D23" s="45">
        <f>+'[1]2.1'!B23</f>
        <v>0</v>
      </c>
      <c r="E23" s="46" t="e">
        <f>+'[1]2.1'!C23</f>
        <v>#REF!</v>
      </c>
      <c r="F23" s="47">
        <f t="shared" si="2"/>
        <v>933142</v>
      </c>
      <c r="I23" s="49"/>
    </row>
    <row r="24" spans="2:53" s="48" customFormat="1" ht="16.5" customHeight="1" x14ac:dyDescent="0.2">
      <c r="B24" s="58" t="s">
        <v>101</v>
      </c>
      <c r="C24" s="44">
        <v>0</v>
      </c>
      <c r="D24" s="45">
        <f>+'[1]2.1'!B24</f>
        <v>0</v>
      </c>
      <c r="E24" s="46" t="e">
        <f>+'[1]2.1'!C24</f>
        <v>#REF!</v>
      </c>
      <c r="F24" s="47">
        <f t="shared" si="2"/>
        <v>0</v>
      </c>
      <c r="I24" s="49"/>
    </row>
    <row r="25" spans="2:53" s="48" customFormat="1" ht="16.5" customHeight="1" x14ac:dyDescent="0.2">
      <c r="B25" s="58" t="s">
        <v>102</v>
      </c>
      <c r="C25" s="44">
        <v>0</v>
      </c>
      <c r="D25" s="45">
        <f>+'[1]2.1'!B25</f>
        <v>0</v>
      </c>
      <c r="E25" s="46" t="e">
        <f>+'[1]2.1'!C25</f>
        <v>#REF!</v>
      </c>
      <c r="F25" s="47">
        <f t="shared" si="2"/>
        <v>0</v>
      </c>
    </row>
    <row r="26" spans="2:53" s="48" customFormat="1" ht="16.5" customHeight="1" x14ac:dyDescent="0.2">
      <c r="B26" s="50" t="s">
        <v>103</v>
      </c>
      <c r="C26" s="44">
        <v>1384163</v>
      </c>
      <c r="D26" s="45">
        <f>+'[1]2.1'!B26</f>
        <v>0</v>
      </c>
      <c r="E26" s="46" t="e">
        <f>+'[1]2.1'!C26</f>
        <v>#REF!</v>
      </c>
      <c r="F26" s="47">
        <f t="shared" si="2"/>
        <v>1384163</v>
      </c>
    </row>
    <row r="27" spans="2:53" s="48" customFormat="1" ht="16.5" customHeight="1" x14ac:dyDescent="0.2">
      <c r="B27" s="52" t="s">
        <v>104</v>
      </c>
      <c r="C27" s="44"/>
      <c r="D27" s="45">
        <f>+'[1]2.1'!B27</f>
        <v>0</v>
      </c>
      <c r="E27" s="46" t="e">
        <f>+'[1]2.1'!C27</f>
        <v>#REF!</v>
      </c>
      <c r="F27" s="47">
        <f t="shared" si="2"/>
        <v>0</v>
      </c>
    </row>
    <row r="28" spans="2:53" s="48" customFormat="1" ht="16.5" customHeight="1" x14ac:dyDescent="0.2">
      <c r="B28" s="50" t="s">
        <v>105</v>
      </c>
      <c r="C28" s="44"/>
      <c r="D28" s="45">
        <f>+'[1]2.1'!B28</f>
        <v>0</v>
      </c>
      <c r="E28" s="46" t="e">
        <f>+'[1]2.1'!C28</f>
        <v>#REF!</v>
      </c>
      <c r="F28" s="47">
        <f t="shared" si="2"/>
        <v>0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</row>
    <row r="29" spans="2:53" s="61" customFormat="1" ht="16.5" customHeight="1" x14ac:dyDescent="0.2">
      <c r="B29" s="50" t="s">
        <v>106</v>
      </c>
      <c r="C29" s="55"/>
      <c r="D29" s="45">
        <f>+'[1]2.1'!B29</f>
        <v>0</v>
      </c>
      <c r="E29" s="46" t="e">
        <f>+'[1]2.1'!C29</f>
        <v>#REF!</v>
      </c>
      <c r="F29" s="47">
        <f t="shared" si="2"/>
        <v>0</v>
      </c>
      <c r="G29" s="53"/>
      <c r="H29" s="53"/>
      <c r="I29" s="60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</row>
    <row r="30" spans="2:53" s="48" customFormat="1" ht="16.5" customHeight="1" x14ac:dyDescent="0.2">
      <c r="B30" s="52" t="s">
        <v>107</v>
      </c>
      <c r="C30" s="44">
        <v>44207</v>
      </c>
      <c r="D30" s="45">
        <v>468489</v>
      </c>
      <c r="E30" s="46" t="e">
        <f>+'[1]2.1'!C30</f>
        <v>#REF!</v>
      </c>
      <c r="F30" s="47">
        <f t="shared" si="2"/>
        <v>512696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</row>
    <row r="31" spans="2:53" s="48" customFormat="1" ht="16.5" customHeight="1" x14ac:dyDescent="0.2">
      <c r="B31" s="57" t="s">
        <v>108</v>
      </c>
      <c r="C31" s="55">
        <f>SUM(C21:C30)</f>
        <v>17246994</v>
      </c>
      <c r="D31" s="55">
        <f>SUM(D21:D30)</f>
        <v>468489</v>
      </c>
      <c r="E31" s="46">
        <f>+'[1]2.1'!C31</f>
        <v>0</v>
      </c>
      <c r="F31" s="47">
        <f t="shared" si="1"/>
        <v>17715483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2:53" s="48" customFormat="1" ht="16.5" customHeight="1" x14ac:dyDescent="0.2">
      <c r="B32" s="62"/>
      <c r="C32" s="55"/>
      <c r="D32" s="45">
        <f>+'[1]2.1'!B32</f>
        <v>0</v>
      </c>
      <c r="E32" s="46" t="e">
        <f>+'[1]2.1'!C32</f>
        <v>#REF!</v>
      </c>
      <c r="F32" s="47">
        <f>C32+D32</f>
        <v>0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</row>
    <row r="33" spans="2:6" s="48" customFormat="1" ht="16.5" customHeight="1" x14ac:dyDescent="0.2">
      <c r="B33" s="59" t="s">
        <v>109</v>
      </c>
      <c r="C33" s="55"/>
      <c r="D33" s="45">
        <f>+'[1]2.1'!B33</f>
        <v>0</v>
      </c>
      <c r="E33" s="46" t="e">
        <f>+'[1]2.1'!C33</f>
        <v>#REF!</v>
      </c>
      <c r="F33" s="47">
        <f t="shared" ref="F33:F35" si="3">C33+D33</f>
        <v>0</v>
      </c>
    </row>
    <row r="34" spans="2:6" s="48" customFormat="1" ht="16.5" customHeight="1" x14ac:dyDescent="0.2">
      <c r="B34" s="59" t="s">
        <v>110</v>
      </c>
      <c r="C34" s="44">
        <v>55600</v>
      </c>
      <c r="D34" s="45">
        <f>+'[1]2.1'!B34</f>
        <v>0</v>
      </c>
      <c r="E34" s="46" t="e">
        <f>+'[1]2.1'!C34</f>
        <v>#REF!</v>
      </c>
      <c r="F34" s="47">
        <f t="shared" si="3"/>
        <v>55600</v>
      </c>
    </row>
    <row r="35" spans="2:6" s="48" customFormat="1" ht="16.5" customHeight="1" x14ac:dyDescent="0.2">
      <c r="B35" s="50" t="s">
        <v>111</v>
      </c>
      <c r="C35" s="44">
        <v>0</v>
      </c>
      <c r="D35" s="45">
        <f>+'[1]2.1'!B35</f>
        <v>0</v>
      </c>
      <c r="E35" s="46" t="e">
        <f>+'[1]2.1'!C35</f>
        <v>#REF!</v>
      </c>
      <c r="F35" s="47">
        <f t="shared" si="3"/>
        <v>0</v>
      </c>
    </row>
    <row r="36" spans="2:6" s="48" customFormat="1" ht="16.5" customHeight="1" x14ac:dyDescent="0.2">
      <c r="B36" s="57" t="s">
        <v>112</v>
      </c>
      <c r="C36" s="55">
        <f>SUM(C33:C35)</f>
        <v>55600</v>
      </c>
      <c r="D36" s="45">
        <f>+'[1]2.1'!B36</f>
        <v>0</v>
      </c>
      <c r="E36" s="46">
        <f>+'[1]2.1'!C36</f>
        <v>0</v>
      </c>
      <c r="F36" s="47">
        <f t="shared" si="1"/>
        <v>55600</v>
      </c>
    </row>
    <row r="37" spans="2:6" s="48" customFormat="1" ht="16.5" customHeight="1" x14ac:dyDescent="0.2">
      <c r="B37" s="50"/>
      <c r="C37" s="44"/>
      <c r="D37" s="45">
        <f>+'[1]2.1'!B37</f>
        <v>0</v>
      </c>
      <c r="E37" s="46" t="e">
        <f>+'[1]2.1'!C37</f>
        <v>#REF!</v>
      </c>
      <c r="F37" s="47">
        <f>C37+D37</f>
        <v>0</v>
      </c>
    </row>
    <row r="38" spans="2:6" s="48" customFormat="1" ht="16.5" customHeight="1" x14ac:dyDescent="0.2">
      <c r="B38" s="57" t="s">
        <v>113</v>
      </c>
      <c r="C38" s="55">
        <f>+C17+C19+C31+C36</f>
        <v>514938246</v>
      </c>
      <c r="D38" s="55">
        <f>+D17+D19+D31+D36</f>
        <v>1295400</v>
      </c>
      <c r="E38" s="55"/>
      <c r="F38" s="55">
        <f>+F17+F19+F31+F36</f>
        <v>516233646</v>
      </c>
    </row>
    <row r="39" spans="2:6" s="48" customFormat="1" ht="16.5" customHeight="1" x14ac:dyDescent="0.2">
      <c r="B39" s="50"/>
      <c r="C39" s="44"/>
      <c r="D39" s="45">
        <f>+'[1]2.1'!B39</f>
        <v>0</v>
      </c>
      <c r="E39" s="46" t="e">
        <f>+'[1]2.1'!C39</f>
        <v>#REF!</v>
      </c>
      <c r="F39" s="47">
        <f>C39+D39</f>
        <v>0</v>
      </c>
    </row>
    <row r="40" spans="2:6" s="48" customFormat="1" ht="16.5" customHeight="1" x14ac:dyDescent="0.2">
      <c r="B40" s="57" t="s">
        <v>121</v>
      </c>
      <c r="C40" s="55">
        <v>0</v>
      </c>
      <c r="D40" s="45">
        <f>+'[1]2.1'!B47</f>
        <v>0</v>
      </c>
      <c r="E40" s="46">
        <f>+'[1]2.1'!C47</f>
        <v>0</v>
      </c>
      <c r="F40" s="47">
        <f t="shared" si="1"/>
        <v>0</v>
      </c>
    </row>
    <row r="41" spans="2:6" s="48" customFormat="1" ht="4.5" customHeight="1" x14ac:dyDescent="0.2">
      <c r="B41" s="50"/>
      <c r="C41" s="55"/>
      <c r="D41" s="45"/>
      <c r="E41" s="46" t="e">
        <f>+'[1]2.1'!C48</f>
        <v>#REF!</v>
      </c>
      <c r="F41" s="47"/>
    </row>
    <row r="42" spans="2:6" s="48" customFormat="1" ht="16.5" customHeight="1" x14ac:dyDescent="0.2">
      <c r="B42" s="57" t="s">
        <v>122</v>
      </c>
      <c r="C42" s="55">
        <f>+C38+C40</f>
        <v>514938246</v>
      </c>
      <c r="D42" s="55">
        <f>+D38+D40</f>
        <v>1295400</v>
      </c>
      <c r="E42" s="55"/>
      <c r="F42" s="55">
        <f>+F38+F40</f>
        <v>516233646</v>
      </c>
    </row>
    <row r="43" spans="2:6" s="48" customFormat="1" ht="16.5" customHeight="1" x14ac:dyDescent="0.2">
      <c r="B43" s="58" t="s">
        <v>123</v>
      </c>
      <c r="C43" s="44">
        <v>0</v>
      </c>
      <c r="D43" s="45">
        <f>+'[1]2.1'!B50</f>
        <v>0</v>
      </c>
      <c r="E43" s="46" t="e">
        <f>+'[1]2.1'!C50</f>
        <v>#REF!</v>
      </c>
      <c r="F43" s="47">
        <f>C43+D43</f>
        <v>0</v>
      </c>
    </row>
    <row r="44" spans="2:6" s="48" customFormat="1" ht="16.5" customHeight="1" x14ac:dyDescent="0.2">
      <c r="B44" s="63" t="s">
        <v>124</v>
      </c>
      <c r="C44" s="44"/>
      <c r="D44" s="45">
        <f>+'[1]2.1'!B51</f>
        <v>0</v>
      </c>
      <c r="E44" s="46" t="e">
        <f>+'[1]2.1'!C51</f>
        <v>#REF!</v>
      </c>
      <c r="F44" s="47">
        <f>C44+D44</f>
        <v>0</v>
      </c>
    </row>
    <row r="45" spans="2:6" s="48" customFormat="1" ht="16.5" customHeight="1" x14ac:dyDescent="0.2">
      <c r="B45" s="58" t="s">
        <v>125</v>
      </c>
      <c r="C45" s="44"/>
      <c r="D45" s="45">
        <f>+'[1]2.1'!B52</f>
        <v>0</v>
      </c>
      <c r="E45" s="46" t="e">
        <f>+'[1]2.1'!C52</f>
        <v>#REF!</v>
      </c>
      <c r="F45" s="47">
        <f t="shared" ref="F45:F72" si="4">C45+D45</f>
        <v>0</v>
      </c>
    </row>
    <row r="46" spans="2:6" s="48" customFormat="1" ht="16.5" customHeight="1" x14ac:dyDescent="0.2">
      <c r="B46" s="58" t="s">
        <v>126</v>
      </c>
      <c r="C46" s="44"/>
      <c r="D46" s="45">
        <f>+'[1]2.1'!B53</f>
        <v>0</v>
      </c>
      <c r="E46" s="46" t="e">
        <f>+'[1]2.1'!C53</f>
        <v>#REF!</v>
      </c>
      <c r="F46" s="47">
        <f t="shared" si="4"/>
        <v>0</v>
      </c>
    </row>
    <row r="47" spans="2:6" s="48" customFormat="1" ht="16.5" customHeight="1" x14ac:dyDescent="0.2">
      <c r="B47" s="64" t="s">
        <v>127</v>
      </c>
      <c r="C47" s="44">
        <v>326797928</v>
      </c>
      <c r="D47" s="45">
        <f>+'[1]2.1'!B54</f>
        <v>0</v>
      </c>
      <c r="E47" s="46" t="e">
        <f>+'[1]2.1'!C54</f>
        <v>#REF!</v>
      </c>
      <c r="F47" s="47">
        <f t="shared" si="4"/>
        <v>326797928</v>
      </c>
    </row>
    <row r="48" spans="2:6" s="48" customFormat="1" ht="16.5" customHeight="1" x14ac:dyDescent="0.2">
      <c r="B48" s="65" t="s">
        <v>128</v>
      </c>
      <c r="C48" s="55">
        <f>SUM(C43:C47)</f>
        <v>326797928</v>
      </c>
      <c r="D48" s="45">
        <f>+'[1]2.1'!B55</f>
        <v>0</v>
      </c>
      <c r="E48" s="46">
        <f>+'[1]2.1'!C55</f>
        <v>0</v>
      </c>
      <c r="F48" s="47">
        <f t="shared" si="4"/>
        <v>326797928</v>
      </c>
    </row>
    <row r="49" spans="2:6" s="48" customFormat="1" ht="6.75" customHeight="1" x14ac:dyDescent="0.2">
      <c r="B49" s="66"/>
      <c r="C49" s="55"/>
      <c r="D49" s="45">
        <f>+'[1]2.1'!B56</f>
        <v>0</v>
      </c>
      <c r="E49" s="46" t="e">
        <f>+'[1]2.1'!C56</f>
        <v>#REF!</v>
      </c>
      <c r="F49" s="47">
        <f t="shared" si="4"/>
        <v>0</v>
      </c>
    </row>
    <row r="50" spans="2:6" s="48" customFormat="1" ht="16.5" customHeight="1" x14ac:dyDescent="0.2">
      <c r="B50" s="58" t="s">
        <v>129</v>
      </c>
      <c r="C50" s="74">
        <v>0</v>
      </c>
      <c r="D50" s="45">
        <f>+'[1]2.1'!B57</f>
        <v>0</v>
      </c>
      <c r="E50" s="46" t="e">
        <f>+'[1]2.1'!C57</f>
        <v>#REF!</v>
      </c>
      <c r="F50" s="47">
        <f t="shared" si="4"/>
        <v>0</v>
      </c>
    </row>
    <row r="51" spans="2:6" s="48" customFormat="1" ht="16.5" customHeight="1" x14ac:dyDescent="0.2">
      <c r="B51" s="58" t="s">
        <v>130</v>
      </c>
      <c r="C51" s="44"/>
      <c r="D51" s="45">
        <f>+'[1]2.1'!B58</f>
        <v>0</v>
      </c>
      <c r="E51" s="46" t="e">
        <f>+'[1]2.1'!C58</f>
        <v>#REF!</v>
      </c>
      <c r="F51" s="47">
        <f t="shared" si="4"/>
        <v>0</v>
      </c>
    </row>
    <row r="52" spans="2:6" s="48" customFormat="1" ht="16.5" customHeight="1" x14ac:dyDescent="0.2">
      <c r="B52" s="50" t="s">
        <v>131</v>
      </c>
      <c r="C52" s="74"/>
      <c r="D52" s="45">
        <f>+'[1]2.1'!B59</f>
        <v>0</v>
      </c>
      <c r="E52" s="46" t="e">
        <f>+'[1]2.1'!C59</f>
        <v>#REF!</v>
      </c>
      <c r="F52" s="47">
        <f t="shared" si="4"/>
        <v>0</v>
      </c>
    </row>
    <row r="53" spans="2:6" s="48" customFormat="1" ht="16.5" customHeight="1" x14ac:dyDescent="0.2">
      <c r="B53" s="52" t="s">
        <v>132</v>
      </c>
      <c r="C53" s="44"/>
      <c r="D53" s="45">
        <f>+'[1]2.1'!B60</f>
        <v>0</v>
      </c>
      <c r="E53" s="46" t="e">
        <f>+'[1]2.1'!C60</f>
        <v>#REF!</v>
      </c>
      <c r="F53" s="47">
        <f t="shared" si="4"/>
        <v>0</v>
      </c>
    </row>
    <row r="54" spans="2:6" s="48" customFormat="1" ht="16.5" customHeight="1" x14ac:dyDescent="0.2">
      <c r="B54" s="52" t="s">
        <v>133</v>
      </c>
      <c r="C54" s="44"/>
      <c r="D54" s="45">
        <f>+'[1]2.1'!B61</f>
        <v>0</v>
      </c>
      <c r="E54" s="46" t="e">
        <f>+'[1]2.1'!C61</f>
        <v>#REF!</v>
      </c>
      <c r="F54" s="47">
        <f t="shared" si="4"/>
        <v>0</v>
      </c>
    </row>
    <row r="55" spans="2:6" s="48" customFormat="1" ht="4.5" customHeight="1" x14ac:dyDescent="0.2">
      <c r="B55" s="67"/>
      <c r="C55" s="44"/>
      <c r="D55" s="45"/>
      <c r="E55" s="46" t="e">
        <f>+'[1]2.1'!C62</f>
        <v>#REF!</v>
      </c>
      <c r="F55" s="47">
        <f t="shared" si="4"/>
        <v>0</v>
      </c>
    </row>
    <row r="56" spans="2:6" s="48" customFormat="1" ht="16.5" customHeight="1" x14ac:dyDescent="0.2">
      <c r="B56" s="68" t="s">
        <v>134</v>
      </c>
      <c r="C56" s="55">
        <f>SUM(C50:C54)</f>
        <v>0</v>
      </c>
      <c r="D56" s="45">
        <f>+'[1]2.1'!B63</f>
        <v>0</v>
      </c>
      <c r="E56" s="46">
        <f>+'[1]2.1'!C63</f>
        <v>0</v>
      </c>
      <c r="F56" s="47">
        <f t="shared" si="4"/>
        <v>0</v>
      </c>
    </row>
    <row r="57" spans="2:6" s="48" customFormat="1" ht="10.5" customHeight="1" x14ac:dyDescent="0.2">
      <c r="B57" s="67"/>
      <c r="C57" s="74"/>
      <c r="D57" s="45">
        <f>+'[1]2.1'!B64</f>
        <v>0</v>
      </c>
      <c r="E57" s="46" t="e">
        <f>+'[1]2.1'!C64</f>
        <v>#REF!</v>
      </c>
      <c r="F57" s="47">
        <f t="shared" si="4"/>
        <v>0</v>
      </c>
    </row>
    <row r="58" spans="2:6" s="48" customFormat="1" ht="16.5" customHeight="1" x14ac:dyDescent="0.2">
      <c r="B58" s="63" t="s">
        <v>135</v>
      </c>
      <c r="C58" s="74"/>
      <c r="D58" s="45">
        <f>+'[1]2.1'!B65</f>
        <v>0</v>
      </c>
      <c r="E58" s="46" t="e">
        <f>+'[1]2.1'!C65</f>
        <v>#REF!</v>
      </c>
      <c r="F58" s="47">
        <f t="shared" si="4"/>
        <v>0</v>
      </c>
    </row>
    <row r="59" spans="2:6" s="48" customFormat="1" ht="16.5" customHeight="1" x14ac:dyDescent="0.2">
      <c r="B59" s="58" t="s">
        <v>136</v>
      </c>
      <c r="C59" s="74">
        <f>+'[1]2.7.-2.10'!B36</f>
        <v>0</v>
      </c>
      <c r="D59" s="45">
        <f>+'[1]2.1'!B66</f>
        <v>0</v>
      </c>
      <c r="E59" s="46" t="e">
        <f>+'[1]2.1'!C66</f>
        <v>#REF!</v>
      </c>
      <c r="F59" s="47">
        <f t="shared" si="4"/>
        <v>0</v>
      </c>
    </row>
    <row r="60" spans="2:6" s="48" customFormat="1" ht="16.5" customHeight="1" x14ac:dyDescent="0.2">
      <c r="B60" s="58" t="s">
        <v>257</v>
      </c>
      <c r="C60" s="74">
        <v>1000000</v>
      </c>
      <c r="D60" s="45">
        <f>+'[1]2.1'!B67</f>
        <v>0</v>
      </c>
      <c r="E60" s="46" t="e">
        <f>+'[1]2.1'!C67</f>
        <v>#REF!</v>
      </c>
      <c r="F60" s="47">
        <f t="shared" si="4"/>
        <v>1000000</v>
      </c>
    </row>
    <row r="61" spans="2:6" s="48" customFormat="1" ht="5.25" customHeight="1" x14ac:dyDescent="0.2">
      <c r="B61" s="50"/>
      <c r="C61" s="74"/>
      <c r="D61" s="45"/>
      <c r="E61" s="46" t="e">
        <f>+'[1]2.1'!C68</f>
        <v>#REF!</v>
      </c>
      <c r="F61" s="47">
        <f t="shared" si="4"/>
        <v>0</v>
      </c>
    </row>
    <row r="62" spans="2:6" s="48" customFormat="1" ht="16.5" customHeight="1" x14ac:dyDescent="0.2">
      <c r="B62" s="71" t="s">
        <v>137</v>
      </c>
      <c r="C62" s="75">
        <f>SUM(C58:C60)</f>
        <v>1000000</v>
      </c>
      <c r="D62" s="45">
        <f>+'[1]2.1'!B69</f>
        <v>0</v>
      </c>
      <c r="E62" s="46">
        <f>+'[1]2.1'!C69</f>
        <v>0</v>
      </c>
      <c r="F62" s="47">
        <f t="shared" si="4"/>
        <v>1000000</v>
      </c>
    </row>
    <row r="63" spans="2:6" s="48" customFormat="1" ht="5.25" customHeight="1" x14ac:dyDescent="0.2">
      <c r="B63" s="50"/>
      <c r="C63" s="74"/>
      <c r="D63" s="45"/>
      <c r="E63" s="46" t="e">
        <f>+'[1]2.1'!C70</f>
        <v>#REF!</v>
      </c>
      <c r="F63" s="47">
        <f t="shared" si="4"/>
        <v>0</v>
      </c>
    </row>
    <row r="64" spans="2:6" s="48" customFormat="1" ht="16.5" customHeight="1" x14ac:dyDescent="0.2">
      <c r="B64" s="54" t="s">
        <v>138</v>
      </c>
      <c r="C64" s="55">
        <f>+C48+C56+C62</f>
        <v>327797928</v>
      </c>
      <c r="D64" s="45">
        <f>+'[1]2.1'!B71</f>
        <v>0</v>
      </c>
      <c r="E64" s="46">
        <f>+'[1]2.1'!C71</f>
        <v>0</v>
      </c>
      <c r="F64" s="47">
        <f t="shared" si="4"/>
        <v>327797928</v>
      </c>
    </row>
    <row r="65" spans="2:6" s="48" customFormat="1" ht="3.75" customHeight="1" x14ac:dyDescent="0.2">
      <c r="B65" s="50"/>
      <c r="C65" s="74"/>
      <c r="D65" s="45"/>
      <c r="E65" s="46" t="e">
        <f>+'[1]2.1'!C72</f>
        <v>#REF!</v>
      </c>
      <c r="F65" s="47">
        <f t="shared" si="4"/>
        <v>0</v>
      </c>
    </row>
    <row r="66" spans="2:6" s="48" customFormat="1" ht="16.5" customHeight="1" x14ac:dyDescent="0.2">
      <c r="B66" s="50" t="s">
        <v>114</v>
      </c>
      <c r="C66" s="44"/>
      <c r="D66" s="45">
        <f>+'[1]2.1'!B73</f>
        <v>0</v>
      </c>
      <c r="E66" s="46" t="e">
        <f>+'[1]2.1'!C73</f>
        <v>#REF!</v>
      </c>
      <c r="F66" s="47">
        <f t="shared" si="4"/>
        <v>0</v>
      </c>
    </row>
    <row r="67" spans="2:6" s="48" customFormat="1" ht="16.5" customHeight="1" x14ac:dyDescent="0.2">
      <c r="B67" s="50" t="s">
        <v>115</v>
      </c>
      <c r="C67" s="74"/>
      <c r="D67" s="45">
        <f>+'[1]2.1'!B74</f>
        <v>0</v>
      </c>
      <c r="E67" s="46" t="e">
        <f>+'[1]2.1'!C74</f>
        <v>#REF!</v>
      </c>
      <c r="F67" s="47">
        <f t="shared" si="4"/>
        <v>0</v>
      </c>
    </row>
    <row r="68" spans="2:6" s="48" customFormat="1" ht="16.5" customHeight="1" x14ac:dyDescent="0.2">
      <c r="B68" s="50" t="s">
        <v>116</v>
      </c>
      <c r="C68" s="44">
        <v>53993000</v>
      </c>
      <c r="D68" s="45">
        <f>+'[1]2.1'!B75</f>
        <v>0</v>
      </c>
      <c r="E68" s="46" t="e">
        <f>+'[1]2.1'!C75</f>
        <v>#REF!</v>
      </c>
      <c r="F68" s="47">
        <f t="shared" si="4"/>
        <v>53993000</v>
      </c>
    </row>
    <row r="69" spans="2:6" s="48" customFormat="1" ht="16.5" customHeight="1" x14ac:dyDescent="0.2">
      <c r="B69" s="50" t="s">
        <v>117</v>
      </c>
      <c r="C69" s="44">
        <v>0</v>
      </c>
      <c r="D69" s="45">
        <f>+'[1]2.1'!B76</f>
        <v>0</v>
      </c>
      <c r="E69" s="46" t="e">
        <f>+'[1]2.1'!C76</f>
        <v>#REF!</v>
      </c>
      <c r="F69" s="47">
        <f t="shared" si="4"/>
        <v>0</v>
      </c>
    </row>
    <row r="70" spans="2:6" s="48" customFormat="1" ht="16.5" customHeight="1" x14ac:dyDescent="0.2">
      <c r="B70" s="50" t="s">
        <v>118</v>
      </c>
      <c r="C70" s="44"/>
      <c r="D70" s="45">
        <f>+'[1]2.1'!B77</f>
        <v>0</v>
      </c>
      <c r="E70" s="46" t="e">
        <f>+'[1]2.1'!C77</f>
        <v>#REF!</v>
      </c>
      <c r="F70" s="47">
        <f t="shared" si="4"/>
        <v>0</v>
      </c>
    </row>
    <row r="71" spans="2:6" s="48" customFormat="1" ht="16.5" customHeight="1" x14ac:dyDescent="0.2">
      <c r="B71" s="52" t="s">
        <v>119</v>
      </c>
      <c r="C71" s="44"/>
      <c r="D71" s="45">
        <f>+'[1]2.1'!B78</f>
        <v>0</v>
      </c>
      <c r="E71" s="46" t="e">
        <f>+'[1]2.1'!C78</f>
        <v>#REF!</v>
      </c>
      <c r="F71" s="47">
        <f t="shared" si="4"/>
        <v>0</v>
      </c>
    </row>
    <row r="72" spans="2:6" s="48" customFormat="1" ht="16.5" customHeight="1" x14ac:dyDescent="0.2">
      <c r="B72" s="52" t="s">
        <v>120</v>
      </c>
      <c r="C72" s="44"/>
      <c r="D72" s="45">
        <f>+'[1]2.1'!B79</f>
        <v>0</v>
      </c>
      <c r="E72" s="46" t="e">
        <f>+'[1]2.1'!C79</f>
        <v>#REF!</v>
      </c>
      <c r="F72" s="47">
        <f t="shared" si="4"/>
        <v>0</v>
      </c>
    </row>
    <row r="73" spans="2:6" s="48" customFormat="1" ht="16.5" customHeight="1" x14ac:dyDescent="0.2">
      <c r="B73" s="57" t="s">
        <v>121</v>
      </c>
      <c r="C73" s="55">
        <f>SUM(C66:C72)</f>
        <v>53993000</v>
      </c>
      <c r="D73" s="45">
        <f>+'[1]2.1'!B80</f>
        <v>0</v>
      </c>
      <c r="E73" s="46">
        <f>+'[1]2.1'!C80</f>
        <v>0</v>
      </c>
      <c r="F73" s="47">
        <f t="shared" ref="F73:F75" si="5">SUM(C73:E73)</f>
        <v>53993000</v>
      </c>
    </row>
    <row r="74" spans="2:6" s="48" customFormat="1" ht="6.75" customHeight="1" x14ac:dyDescent="0.2">
      <c r="B74" s="62"/>
      <c r="C74" s="74"/>
      <c r="D74" s="45"/>
      <c r="E74" s="46" t="e">
        <f>+'[1]2.1'!C81</f>
        <v>#REF!</v>
      </c>
      <c r="F74" s="47"/>
    </row>
    <row r="75" spans="2:6" s="48" customFormat="1" ht="16.5" customHeight="1" x14ac:dyDescent="0.2">
      <c r="B75" s="57" t="s">
        <v>139</v>
      </c>
      <c r="C75" s="69">
        <f>+C64+C73</f>
        <v>381790928</v>
      </c>
      <c r="D75" s="45">
        <f>+'[1]2.1'!B82</f>
        <v>0</v>
      </c>
      <c r="E75" s="46">
        <f>+'[1]2.1'!C82</f>
        <v>0</v>
      </c>
      <c r="F75" s="47">
        <f t="shared" si="5"/>
        <v>381790928</v>
      </c>
    </row>
    <row r="76" spans="2:6" s="48" customFormat="1" ht="7.5" customHeight="1" x14ac:dyDescent="0.2">
      <c r="B76" s="72"/>
      <c r="C76" s="70"/>
      <c r="D76" s="45"/>
      <c r="E76" s="46" t="e">
        <f>+'[1]2.1'!C83</f>
        <v>#REF!</v>
      </c>
      <c r="F76" s="47"/>
    </row>
    <row r="77" spans="2:6" s="48" customFormat="1" ht="16.5" customHeight="1" x14ac:dyDescent="0.2">
      <c r="B77" s="73" t="s">
        <v>140</v>
      </c>
      <c r="C77" s="69">
        <f>+C42+C75</f>
        <v>896729174</v>
      </c>
      <c r="D77" s="224">
        <f t="shared" ref="D77:F77" si="6">+D42+D75</f>
        <v>1295400</v>
      </c>
      <c r="E77" s="223"/>
      <c r="F77" s="69">
        <f t="shared" si="6"/>
        <v>898024574</v>
      </c>
    </row>
  </sheetData>
  <mergeCells count="6">
    <mergeCell ref="B1:F1"/>
    <mergeCell ref="B3:E3"/>
    <mergeCell ref="B5:B6"/>
    <mergeCell ref="C5:C6"/>
    <mergeCell ref="D5:E6"/>
    <mergeCell ref="F5:F6"/>
  </mergeCell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8" sqref="E8"/>
    </sheetView>
  </sheetViews>
  <sheetFormatPr defaultRowHeight="12.75" x14ac:dyDescent="0.2"/>
  <cols>
    <col min="1" max="1" width="59.1640625" customWidth="1"/>
    <col min="2" max="2" width="15.83203125" customWidth="1"/>
    <col min="3" max="3" width="49.1640625" customWidth="1"/>
    <col min="4" max="4" width="13.83203125" customWidth="1"/>
    <col min="5" max="5" width="11.1640625" bestFit="1" customWidth="1"/>
  </cols>
  <sheetData>
    <row r="1" spans="1:5" x14ac:dyDescent="0.2">
      <c r="D1" s="76" t="s">
        <v>64</v>
      </c>
    </row>
    <row r="2" spans="1:5" x14ac:dyDescent="0.2">
      <c r="A2" s="233" t="s">
        <v>142</v>
      </c>
      <c r="B2" s="233"/>
      <c r="C2" s="233"/>
      <c r="D2" s="233"/>
    </row>
    <row r="3" spans="1:5" x14ac:dyDescent="0.2">
      <c r="A3" s="233">
        <v>2016</v>
      </c>
      <c r="B3" s="233"/>
      <c r="C3" s="233"/>
      <c r="D3" s="233"/>
    </row>
    <row r="4" spans="1:5" x14ac:dyDescent="0.2">
      <c r="A4" t="s">
        <v>143</v>
      </c>
      <c r="D4" s="76"/>
    </row>
    <row r="5" spans="1:5" ht="13.5" customHeight="1" x14ac:dyDescent="0.2">
      <c r="A5" s="234" t="s">
        <v>144</v>
      </c>
      <c r="B5" s="234"/>
      <c r="C5" s="234" t="s">
        <v>145</v>
      </c>
      <c r="D5" s="234"/>
    </row>
    <row r="6" spans="1:5" ht="13.5" customHeight="1" x14ac:dyDescent="0.2">
      <c r="A6" s="39" t="s">
        <v>146</v>
      </c>
      <c r="B6" s="39" t="s">
        <v>47</v>
      </c>
      <c r="C6" s="39" t="s">
        <v>146</v>
      </c>
      <c r="D6" s="39" t="s">
        <v>47</v>
      </c>
    </row>
    <row r="7" spans="1:5" ht="13.5" customHeight="1" x14ac:dyDescent="0.2">
      <c r="A7" s="21" t="s">
        <v>147</v>
      </c>
      <c r="B7" s="77">
        <f>'1.'!F17</f>
        <v>458566497</v>
      </c>
      <c r="C7" s="21" t="s">
        <v>148</v>
      </c>
      <c r="D7" s="77">
        <v>155643831</v>
      </c>
    </row>
    <row r="8" spans="1:5" ht="13.5" customHeight="1" x14ac:dyDescent="0.2">
      <c r="A8" s="22" t="s">
        <v>149</v>
      </c>
      <c r="B8" s="77">
        <f>'1.'!F19</f>
        <v>39896066</v>
      </c>
      <c r="C8" s="27" t="s">
        <v>150</v>
      </c>
      <c r="D8" s="77">
        <v>28119615</v>
      </c>
    </row>
    <row r="9" spans="1:5" ht="13.5" customHeight="1" x14ac:dyDescent="0.2">
      <c r="A9" s="23" t="s">
        <v>151</v>
      </c>
      <c r="B9" s="77">
        <f>'1.'!F31</f>
        <v>17715483</v>
      </c>
      <c r="C9" s="21" t="s">
        <v>152</v>
      </c>
      <c r="D9" s="77">
        <v>88614035</v>
      </c>
    </row>
    <row r="10" spans="1:5" ht="13.5" customHeight="1" x14ac:dyDescent="0.2">
      <c r="A10" s="23" t="s">
        <v>153</v>
      </c>
      <c r="B10" s="77">
        <v>55600</v>
      </c>
      <c r="C10" s="21" t="s">
        <v>154</v>
      </c>
      <c r="D10" s="77">
        <v>39817590</v>
      </c>
    </row>
    <row r="11" spans="1:5" ht="13.5" customHeight="1" x14ac:dyDescent="0.2">
      <c r="A11" s="21"/>
      <c r="B11" s="77">
        <v>0</v>
      </c>
      <c r="C11" s="21" t="s">
        <v>155</v>
      </c>
      <c r="D11" s="77">
        <v>238657193</v>
      </c>
    </row>
    <row r="12" spans="1:5" ht="13.5" customHeight="1" x14ac:dyDescent="0.2">
      <c r="A12" s="25"/>
      <c r="B12" s="77">
        <v>0</v>
      </c>
      <c r="C12" s="78" t="s">
        <v>156</v>
      </c>
      <c r="D12" s="77">
        <f>+'[1]1.1'!F13+'[1]1.1'!G13+'[1]1.1'!H13</f>
        <v>0</v>
      </c>
    </row>
    <row r="13" spans="1:5" ht="13.5" customHeight="1" x14ac:dyDescent="0.2">
      <c r="A13" s="79"/>
      <c r="B13" s="77">
        <v>0</v>
      </c>
      <c r="C13" s="23" t="s">
        <v>157</v>
      </c>
      <c r="D13" s="77">
        <f>+'[1]1.1'!F14+'[1]1.1'!G14+'[1]1.1'!H14</f>
        <v>0</v>
      </c>
    </row>
    <row r="14" spans="1:5" ht="13.5" customHeight="1" x14ac:dyDescent="0.2">
      <c r="A14" s="23"/>
      <c r="B14" s="77">
        <v>0</v>
      </c>
      <c r="C14" s="80"/>
      <c r="D14" s="77">
        <v>0</v>
      </c>
    </row>
    <row r="15" spans="1:5" ht="13.5" customHeight="1" x14ac:dyDescent="0.2">
      <c r="A15" s="25" t="s">
        <v>158</v>
      </c>
      <c r="B15" s="81">
        <f>SUM(B7:B14)</f>
        <v>516233646</v>
      </c>
      <c r="C15" s="82" t="s">
        <v>159</v>
      </c>
      <c r="D15" s="81">
        <f>SUM(D7:D14)</f>
        <v>550852264</v>
      </c>
      <c r="E15" s="20"/>
    </row>
    <row r="16" spans="1:5" ht="13.5" customHeight="1" x14ac:dyDescent="0.2">
      <c r="A16" s="23"/>
      <c r="B16" s="77">
        <v>0</v>
      </c>
      <c r="C16" s="23"/>
      <c r="D16" s="77">
        <v>0</v>
      </c>
    </row>
    <row r="17" spans="1:5" ht="13.5" customHeight="1" x14ac:dyDescent="0.2">
      <c r="A17" s="82" t="s">
        <v>160</v>
      </c>
      <c r="B17" s="77">
        <v>0</v>
      </c>
      <c r="C17" s="82" t="s">
        <v>161</v>
      </c>
      <c r="D17" s="77">
        <v>66198898</v>
      </c>
    </row>
    <row r="18" spans="1:5" ht="13.5" customHeight="1" x14ac:dyDescent="0.2">
      <c r="A18" s="79"/>
      <c r="B18" s="77">
        <v>0</v>
      </c>
      <c r="C18" s="83"/>
      <c r="D18" s="77">
        <v>0</v>
      </c>
    </row>
    <row r="19" spans="1:5" ht="13.5" customHeight="1" x14ac:dyDescent="0.2">
      <c r="A19" s="84" t="s">
        <v>162</v>
      </c>
      <c r="B19" s="81">
        <f>B15+B17</f>
        <v>516233646</v>
      </c>
      <c r="C19" s="82" t="s">
        <v>163</v>
      </c>
      <c r="D19" s="81">
        <f>D15+D17</f>
        <v>617051162</v>
      </c>
      <c r="E19" s="20"/>
    </row>
    <row r="20" spans="1:5" ht="13.5" customHeight="1" x14ac:dyDescent="0.2">
      <c r="A20" s="27"/>
      <c r="B20" s="77">
        <v>0</v>
      </c>
      <c r="C20" s="23"/>
      <c r="D20" s="77">
        <v>0</v>
      </c>
    </row>
    <row r="21" spans="1:5" ht="13.5" customHeight="1" x14ac:dyDescent="0.2">
      <c r="A21" s="22" t="s">
        <v>164</v>
      </c>
      <c r="B21" s="77">
        <f>'1.'!F47</f>
        <v>326797928</v>
      </c>
      <c r="C21" s="23" t="s">
        <v>165</v>
      </c>
      <c r="D21" s="77">
        <v>331605000</v>
      </c>
    </row>
    <row r="22" spans="1:5" ht="13.5" customHeight="1" x14ac:dyDescent="0.2">
      <c r="A22" s="22" t="s">
        <v>166</v>
      </c>
      <c r="B22" s="77">
        <f>+'[1]1.1'!B23+'[1]1.1'!C23+'[1]1.1'!D23</f>
        <v>0</v>
      </c>
      <c r="C22" s="23" t="s">
        <v>167</v>
      </c>
      <c r="D22" s="77">
        <v>4740000</v>
      </c>
    </row>
    <row r="23" spans="1:5" ht="13.5" customHeight="1" x14ac:dyDescent="0.2">
      <c r="A23" s="21" t="s">
        <v>137</v>
      </c>
      <c r="B23" s="77">
        <v>1000000</v>
      </c>
      <c r="C23" s="23" t="s">
        <v>168</v>
      </c>
      <c r="D23" s="77">
        <f>+'[1]1.1'!F24+'[1]1.1'!G24+'[1]1.1'!H24</f>
        <v>0</v>
      </c>
    </row>
    <row r="24" spans="1:5" ht="13.5" customHeight="1" x14ac:dyDescent="0.2">
      <c r="A24" s="25" t="s">
        <v>169</v>
      </c>
      <c r="B24" s="81">
        <f>SUM(B21:B23)</f>
        <v>327797928</v>
      </c>
      <c r="C24" s="82" t="s">
        <v>170</v>
      </c>
      <c r="D24" s="81">
        <f>D21+D22</f>
        <v>336345000</v>
      </c>
      <c r="E24" s="20"/>
    </row>
    <row r="25" spans="1:5" ht="13.5" customHeight="1" x14ac:dyDescent="0.2">
      <c r="A25" s="21"/>
      <c r="B25" s="77">
        <v>0</v>
      </c>
      <c r="C25" s="23"/>
      <c r="D25" s="77">
        <v>0</v>
      </c>
    </row>
    <row r="26" spans="1:5" ht="13.5" customHeight="1" x14ac:dyDescent="0.2">
      <c r="A26" s="82" t="s">
        <v>171</v>
      </c>
      <c r="B26" s="81">
        <v>109364588</v>
      </c>
      <c r="C26" s="82" t="s">
        <v>172</v>
      </c>
      <c r="D26" s="77">
        <f>+'[1]1.1'!F27+'[1]1.1'!G27+'[1]1.1'!H27</f>
        <v>0</v>
      </c>
    </row>
    <row r="27" spans="1:5" ht="13.5" customHeight="1" x14ac:dyDescent="0.2">
      <c r="A27" s="85" t="s">
        <v>173</v>
      </c>
      <c r="B27" s="77">
        <v>53993000</v>
      </c>
      <c r="C27" s="82"/>
      <c r="D27" s="77">
        <v>0</v>
      </c>
    </row>
    <row r="28" spans="1:5" ht="13.5" customHeight="1" x14ac:dyDescent="0.2">
      <c r="A28" s="21"/>
      <c r="B28" s="77"/>
      <c r="C28" s="23"/>
      <c r="D28" s="77">
        <v>0</v>
      </c>
    </row>
    <row r="29" spans="1:5" ht="13.5" customHeight="1" x14ac:dyDescent="0.2">
      <c r="A29" s="84" t="s">
        <v>174</v>
      </c>
      <c r="B29" s="81">
        <f>B24+B26</f>
        <v>437162516</v>
      </c>
      <c r="C29" s="82" t="s">
        <v>175</v>
      </c>
      <c r="D29" s="81">
        <f>D24+D26</f>
        <v>336345000</v>
      </c>
    </row>
    <row r="30" spans="1:5" ht="13.5" customHeight="1" x14ac:dyDescent="0.2">
      <c r="A30" s="86"/>
      <c r="B30" s="77">
        <v>0</v>
      </c>
      <c r="C30" s="80"/>
      <c r="D30" s="77">
        <v>0</v>
      </c>
    </row>
    <row r="31" spans="1:5" ht="13.5" customHeight="1" x14ac:dyDescent="0.2">
      <c r="A31" s="24" t="s">
        <v>176</v>
      </c>
      <c r="B31" s="81">
        <f>B15+B24</f>
        <v>844031574</v>
      </c>
      <c r="C31" s="82" t="s">
        <v>177</v>
      </c>
      <c r="D31" s="81">
        <f>D15+D24</f>
        <v>887197264</v>
      </c>
    </row>
    <row r="32" spans="1:5" ht="13.5" customHeight="1" x14ac:dyDescent="0.2">
      <c r="A32" s="87"/>
      <c r="B32" s="77"/>
      <c r="C32" s="83"/>
      <c r="D32" s="77">
        <v>0</v>
      </c>
    </row>
    <row r="33" spans="1:5" ht="13.5" customHeight="1" x14ac:dyDescent="0.2">
      <c r="A33" s="24" t="s">
        <v>178</v>
      </c>
      <c r="B33" s="77">
        <v>55371588</v>
      </c>
      <c r="C33" s="82" t="s">
        <v>179</v>
      </c>
      <c r="D33" s="77">
        <v>66198898</v>
      </c>
    </row>
    <row r="34" spans="1:5" ht="13.5" customHeight="1" x14ac:dyDescent="0.2">
      <c r="A34" s="86"/>
      <c r="B34" s="77">
        <v>0</v>
      </c>
      <c r="C34" s="80"/>
      <c r="D34" s="77">
        <v>0</v>
      </c>
    </row>
    <row r="35" spans="1:5" ht="13.5" customHeight="1" x14ac:dyDescent="0.2">
      <c r="A35" s="38" t="s">
        <v>180</v>
      </c>
      <c r="B35" s="81">
        <f>B19+B29</f>
        <v>953396162</v>
      </c>
      <c r="C35" s="38" t="s">
        <v>181</v>
      </c>
      <c r="D35" s="81">
        <f>D19+D29</f>
        <v>953396162</v>
      </c>
      <c r="E35" s="20"/>
    </row>
    <row r="36" spans="1:5" x14ac:dyDescent="0.2">
      <c r="B36" s="20"/>
      <c r="D36" s="20"/>
    </row>
  </sheetData>
  <mergeCells count="4">
    <mergeCell ref="A2:D2"/>
    <mergeCell ref="A3:D3"/>
    <mergeCell ref="A5:B5"/>
    <mergeCell ref="C5:D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opLeftCell="A28" workbookViewId="0">
      <selection activeCell="A28" sqref="A28"/>
    </sheetView>
  </sheetViews>
  <sheetFormatPr defaultRowHeight="12.75" x14ac:dyDescent="0.2"/>
  <cols>
    <col min="1" max="1" width="104" customWidth="1"/>
    <col min="2" max="2" width="8.33203125" customWidth="1"/>
    <col min="3" max="3" width="13.83203125" customWidth="1"/>
    <col min="4" max="4" width="16.33203125" customWidth="1"/>
    <col min="5" max="6" width="10.1640625" bestFit="1" customWidth="1"/>
  </cols>
  <sheetData>
    <row r="1" spans="1:4" ht="16.5" customHeight="1" x14ac:dyDescent="0.2">
      <c r="A1" s="225" t="s">
        <v>222</v>
      </c>
      <c r="B1" s="225"/>
      <c r="C1" s="225"/>
      <c r="D1" s="225"/>
    </row>
    <row r="2" spans="1:4" ht="16.5" customHeight="1" x14ac:dyDescent="0.2">
      <c r="A2" s="90" t="s">
        <v>182</v>
      </c>
      <c r="B2" s="40"/>
      <c r="C2" s="40"/>
      <c r="D2" s="40"/>
    </row>
    <row r="3" spans="1:4" ht="16.5" customHeight="1" x14ac:dyDescent="0.2">
      <c r="A3" s="101" t="s">
        <v>88</v>
      </c>
      <c r="B3" s="102"/>
      <c r="C3" s="40"/>
      <c r="D3" s="91"/>
    </row>
    <row r="4" spans="1:4" ht="16.5" customHeight="1" x14ac:dyDescent="0.2">
      <c r="A4" s="235" t="s">
        <v>183</v>
      </c>
      <c r="B4" s="235"/>
      <c r="C4" s="40"/>
      <c r="D4" s="40"/>
    </row>
    <row r="5" spans="1:4" ht="16.5" customHeight="1" x14ac:dyDescent="0.2">
      <c r="A5" s="103" t="s">
        <v>184</v>
      </c>
      <c r="B5" s="117" t="s">
        <v>185</v>
      </c>
      <c r="C5" s="118" t="s">
        <v>186</v>
      </c>
      <c r="D5" s="119" t="s">
        <v>187</v>
      </c>
    </row>
    <row r="6" spans="1:4" ht="16.5" customHeight="1" x14ac:dyDescent="0.2">
      <c r="A6" s="97" t="s">
        <v>188</v>
      </c>
      <c r="B6" s="104">
        <v>13.04</v>
      </c>
      <c r="C6" s="105">
        <v>4580000</v>
      </c>
      <c r="D6" s="105">
        <f>+B6*C6</f>
        <v>59723199.999999993</v>
      </c>
    </row>
    <row r="7" spans="1:4" ht="16.5" customHeight="1" x14ac:dyDescent="0.2">
      <c r="A7" s="89" t="s">
        <v>189</v>
      </c>
      <c r="B7" s="92"/>
      <c r="C7" s="93"/>
      <c r="D7" s="93">
        <v>59723200</v>
      </c>
    </row>
    <row r="8" spans="1:4" ht="16.5" customHeight="1" x14ac:dyDescent="0.2">
      <c r="A8" s="98" t="s">
        <v>190</v>
      </c>
      <c r="B8" s="97"/>
      <c r="C8" s="106"/>
      <c r="D8" s="106">
        <v>17249670</v>
      </c>
    </row>
    <row r="9" spans="1:4" ht="16.5" customHeight="1" x14ac:dyDescent="0.2">
      <c r="A9" s="94" t="s">
        <v>191</v>
      </c>
      <c r="B9" s="89"/>
      <c r="C9" s="88"/>
      <c r="D9" s="88">
        <v>17249670</v>
      </c>
    </row>
    <row r="10" spans="1:4" ht="16.5" customHeight="1" x14ac:dyDescent="0.2">
      <c r="A10" s="98" t="s">
        <v>192</v>
      </c>
      <c r="B10" s="97"/>
      <c r="C10" s="106"/>
      <c r="D10" s="106">
        <v>5610680</v>
      </c>
    </row>
    <row r="11" spans="1:4" ht="16.5" customHeight="1" x14ac:dyDescent="0.2">
      <c r="A11" s="98" t="s">
        <v>193</v>
      </c>
      <c r="B11" s="97"/>
      <c r="C11" s="106"/>
      <c r="D11" s="106">
        <v>5610680</v>
      </c>
    </row>
    <row r="12" spans="1:4" ht="16.5" customHeight="1" x14ac:dyDescent="0.2">
      <c r="A12" s="98" t="s">
        <v>194</v>
      </c>
      <c r="B12" s="97"/>
      <c r="C12" s="106"/>
      <c r="D12" s="106">
        <v>7104000</v>
      </c>
    </row>
    <row r="13" spans="1:4" ht="16.5" customHeight="1" x14ac:dyDescent="0.2">
      <c r="A13" s="98" t="s">
        <v>195</v>
      </c>
      <c r="B13" s="97"/>
      <c r="C13" s="106"/>
      <c r="D13" s="106">
        <v>7104000</v>
      </c>
    </row>
    <row r="14" spans="1:4" ht="16.5" customHeight="1" x14ac:dyDescent="0.2">
      <c r="A14" s="98" t="s">
        <v>196</v>
      </c>
      <c r="B14" s="97"/>
      <c r="C14" s="106"/>
      <c r="D14" s="106">
        <v>138000</v>
      </c>
    </row>
    <row r="15" spans="1:4" ht="16.5" customHeight="1" x14ac:dyDescent="0.2">
      <c r="A15" s="98" t="s">
        <v>197</v>
      </c>
      <c r="B15" s="97"/>
      <c r="C15" s="106"/>
      <c r="D15" s="106">
        <v>138000</v>
      </c>
    </row>
    <row r="16" spans="1:4" ht="16.5" customHeight="1" x14ac:dyDescent="0.2">
      <c r="A16" s="98" t="s">
        <v>198</v>
      </c>
      <c r="B16" s="97"/>
      <c r="C16" s="106"/>
      <c r="D16" s="106">
        <v>4396990</v>
      </c>
    </row>
    <row r="17" spans="1:4" ht="16.5" customHeight="1" x14ac:dyDescent="0.2">
      <c r="A17" s="98" t="s">
        <v>199</v>
      </c>
      <c r="B17" s="97"/>
      <c r="C17" s="106"/>
      <c r="D17" s="106">
        <v>4396990</v>
      </c>
    </row>
    <row r="18" spans="1:4" ht="16.5" customHeight="1" x14ac:dyDescent="0.2">
      <c r="A18" s="97" t="s">
        <v>200</v>
      </c>
      <c r="B18" s="97"/>
      <c r="C18" s="106"/>
      <c r="D18" s="106"/>
    </row>
    <row r="19" spans="1:4" ht="16.5" customHeight="1" x14ac:dyDescent="0.2">
      <c r="A19" s="89" t="s">
        <v>201</v>
      </c>
      <c r="B19" s="88"/>
      <c r="C19" s="88"/>
      <c r="D19" s="88">
        <f>+D7+D9</f>
        <v>76972870</v>
      </c>
    </row>
    <row r="20" spans="1:4" ht="16.5" customHeight="1" x14ac:dyDescent="0.2">
      <c r="A20" s="97" t="s">
        <v>202</v>
      </c>
      <c r="B20" s="97"/>
      <c r="C20" s="106"/>
      <c r="D20" s="106">
        <v>9814500</v>
      </c>
    </row>
    <row r="21" spans="1:4" ht="16.5" customHeight="1" x14ac:dyDescent="0.2">
      <c r="A21" s="89" t="s">
        <v>203</v>
      </c>
      <c r="B21" s="89"/>
      <c r="C21" s="88"/>
      <c r="D21" s="88">
        <v>26036211</v>
      </c>
    </row>
    <row r="22" spans="1:4" ht="16.5" customHeight="1" x14ac:dyDescent="0.2">
      <c r="A22" s="89" t="s">
        <v>259</v>
      </c>
      <c r="B22" s="89"/>
      <c r="C22" s="88"/>
      <c r="D22" s="88">
        <v>423799</v>
      </c>
    </row>
    <row r="23" spans="1:4" ht="16.5" customHeight="1" x14ac:dyDescent="0.2">
      <c r="A23" s="89" t="s">
        <v>45</v>
      </c>
      <c r="B23" s="89"/>
      <c r="C23" s="88"/>
      <c r="D23" s="88">
        <f>+D19+D21+D22+D20</f>
        <v>113247380</v>
      </c>
    </row>
    <row r="24" spans="1:4" ht="16.5" customHeight="1" x14ac:dyDescent="0.2">
      <c r="A24" s="40"/>
      <c r="B24" s="40"/>
      <c r="C24" s="40"/>
      <c r="D24" s="40"/>
    </row>
    <row r="25" spans="1:4" ht="16.5" customHeight="1" x14ac:dyDescent="0.2">
      <c r="A25" s="107" t="s">
        <v>89</v>
      </c>
      <c r="B25" s="108"/>
      <c r="C25" s="40"/>
      <c r="D25" s="40"/>
    </row>
    <row r="26" spans="1:4" ht="16.5" customHeight="1" x14ac:dyDescent="0.2">
      <c r="A26" s="40"/>
      <c r="B26" s="40"/>
      <c r="C26" s="40"/>
      <c r="D26" s="109" t="s">
        <v>204</v>
      </c>
    </row>
    <row r="27" spans="1:4" ht="16.5" customHeight="1" x14ac:dyDescent="0.2">
      <c r="A27" s="110" t="s">
        <v>184</v>
      </c>
      <c r="B27" s="114" t="s">
        <v>185</v>
      </c>
      <c r="C27" s="115" t="s">
        <v>186</v>
      </c>
      <c r="D27" s="116" t="s">
        <v>187</v>
      </c>
    </row>
    <row r="28" spans="1:4" ht="16.5" customHeight="1" x14ac:dyDescent="0.2">
      <c r="A28" s="98" t="s">
        <v>205</v>
      </c>
      <c r="B28" s="97"/>
      <c r="C28" s="106"/>
      <c r="D28" s="106"/>
    </row>
    <row r="29" spans="1:4" ht="16.5" customHeight="1" x14ac:dyDescent="0.2">
      <c r="A29" s="97" t="s">
        <v>206</v>
      </c>
      <c r="B29" s="97"/>
      <c r="C29" s="106"/>
      <c r="D29" s="106"/>
    </row>
    <row r="30" spans="1:4" ht="16.5" customHeight="1" x14ac:dyDescent="0.2">
      <c r="A30" s="97" t="s">
        <v>207</v>
      </c>
      <c r="B30" s="97">
        <v>14.7</v>
      </c>
      <c r="C30" s="106">
        <v>4308000</v>
      </c>
      <c r="D30" s="106">
        <f>+B30*C30*8/12</f>
        <v>42218400</v>
      </c>
    </row>
    <row r="31" spans="1:4" ht="16.5" customHeight="1" x14ac:dyDescent="0.2">
      <c r="A31" s="97" t="s">
        <v>208</v>
      </c>
      <c r="B31" s="97">
        <v>10</v>
      </c>
      <c r="C31" s="106">
        <v>1800000</v>
      </c>
      <c r="D31" s="106">
        <f>+B31*C31*8/12</f>
        <v>12000000</v>
      </c>
    </row>
    <row r="32" spans="1:4" ht="16.5" customHeight="1" x14ac:dyDescent="0.2">
      <c r="A32" s="97" t="s">
        <v>209</v>
      </c>
      <c r="B32" s="97"/>
      <c r="C32" s="106"/>
      <c r="D32" s="106"/>
    </row>
    <row r="33" spans="1:4" ht="16.5" customHeight="1" x14ac:dyDescent="0.2">
      <c r="A33" s="97" t="s">
        <v>207</v>
      </c>
      <c r="B33" s="97">
        <v>15.2</v>
      </c>
      <c r="C33" s="106">
        <v>4308000</v>
      </c>
      <c r="D33" s="106">
        <f>+B33*C33*4/12</f>
        <v>21827200</v>
      </c>
    </row>
    <row r="34" spans="1:4" ht="16.5" customHeight="1" x14ac:dyDescent="0.2">
      <c r="A34" s="97" t="s">
        <v>208</v>
      </c>
      <c r="B34" s="97">
        <v>10</v>
      </c>
      <c r="C34" s="106">
        <v>1800000</v>
      </c>
      <c r="D34" s="106">
        <f>+B34*C34*4/12</f>
        <v>6000000</v>
      </c>
    </row>
    <row r="35" spans="1:4" ht="16.5" customHeight="1" x14ac:dyDescent="0.2">
      <c r="A35" s="258" t="s">
        <v>260</v>
      </c>
      <c r="B35" s="97">
        <v>15.2</v>
      </c>
      <c r="C35" s="106">
        <v>35000</v>
      </c>
      <c r="D35" s="106">
        <f>B35*C35</f>
        <v>532000</v>
      </c>
    </row>
    <row r="36" spans="1:4" ht="16.5" customHeight="1" x14ac:dyDescent="0.2">
      <c r="A36" s="97" t="s">
        <v>210</v>
      </c>
      <c r="B36" s="97"/>
      <c r="C36" s="106"/>
      <c r="D36" s="106"/>
    </row>
    <row r="37" spans="1:4" ht="16.5" customHeight="1" x14ac:dyDescent="0.2">
      <c r="A37" s="97" t="s">
        <v>211</v>
      </c>
      <c r="B37" s="97"/>
      <c r="C37" s="106"/>
      <c r="D37" s="106"/>
    </row>
    <row r="38" spans="1:4" ht="16.5" customHeight="1" x14ac:dyDescent="0.2">
      <c r="A38" s="97" t="s">
        <v>206</v>
      </c>
      <c r="B38" s="97">
        <v>168</v>
      </c>
      <c r="C38" s="106">
        <v>80000</v>
      </c>
      <c r="D38" s="106">
        <f>+B38*C38*0.666666666666667</f>
        <v>8960000.0000000037</v>
      </c>
    </row>
    <row r="39" spans="1:4" ht="16.5" customHeight="1" x14ac:dyDescent="0.2">
      <c r="A39" s="97" t="s">
        <v>209</v>
      </c>
      <c r="B39" s="97">
        <v>170</v>
      </c>
      <c r="C39" s="106">
        <v>80000</v>
      </c>
      <c r="D39" s="106">
        <f>+B39*C39*0.333333333333333</f>
        <v>4533333.3333333284</v>
      </c>
    </row>
    <row r="40" spans="1:4" ht="16.5" customHeight="1" x14ac:dyDescent="0.2">
      <c r="A40" s="97" t="s">
        <v>212</v>
      </c>
      <c r="B40" s="97">
        <v>6</v>
      </c>
      <c r="C40" s="106">
        <v>384000</v>
      </c>
      <c r="D40" s="106">
        <f>B40*C40</f>
        <v>2304000</v>
      </c>
    </row>
    <row r="41" spans="1:4" ht="16.5" customHeight="1" x14ac:dyDescent="0.2">
      <c r="A41" s="97"/>
      <c r="B41" s="97"/>
      <c r="C41" s="106"/>
      <c r="D41" s="106">
        <v>0</v>
      </c>
    </row>
    <row r="42" spans="1:4" ht="16.5" customHeight="1" x14ac:dyDescent="0.2">
      <c r="A42" s="97"/>
      <c r="B42" s="97"/>
      <c r="C42" s="106"/>
      <c r="D42" s="106"/>
    </row>
    <row r="43" spans="1:4" ht="16.5" customHeight="1" x14ac:dyDescent="0.2">
      <c r="A43" s="97"/>
      <c r="B43" s="97"/>
      <c r="C43" s="106"/>
      <c r="D43" s="106"/>
    </row>
    <row r="44" spans="1:4" ht="16.5" customHeight="1" x14ac:dyDescent="0.2">
      <c r="A44" s="37" t="s">
        <v>45</v>
      </c>
      <c r="B44" s="37"/>
      <c r="C44" s="37"/>
      <c r="D44" s="35">
        <f>SUM(D30:D43)</f>
        <v>98374933.333333328</v>
      </c>
    </row>
    <row r="45" spans="1:4" ht="16.5" customHeight="1" x14ac:dyDescent="0.2">
      <c r="A45" s="40"/>
      <c r="B45" s="40"/>
      <c r="C45" s="40"/>
      <c r="D45" s="112"/>
    </row>
    <row r="46" spans="1:4" ht="16.5" customHeight="1" x14ac:dyDescent="0.2">
      <c r="A46" s="54" t="s">
        <v>255</v>
      </c>
      <c r="B46" s="40"/>
      <c r="C46" s="40"/>
      <c r="D46" s="40"/>
    </row>
    <row r="47" spans="1:4" ht="5.25" customHeight="1" x14ac:dyDescent="0.2">
      <c r="A47" s="40"/>
      <c r="B47" s="40"/>
      <c r="C47" s="40"/>
      <c r="D47" s="40"/>
    </row>
    <row r="48" spans="1:4" ht="20.25" customHeight="1" x14ac:dyDescent="0.2">
      <c r="A48" s="110" t="s">
        <v>184</v>
      </c>
      <c r="B48" s="95" t="s">
        <v>185</v>
      </c>
      <c r="C48" s="96" t="s">
        <v>186</v>
      </c>
      <c r="D48" s="111" t="s">
        <v>187</v>
      </c>
    </row>
    <row r="49" spans="1:4" ht="16.5" customHeight="1" x14ac:dyDescent="0.2">
      <c r="A49" s="94" t="s">
        <v>213</v>
      </c>
      <c r="B49" s="89"/>
      <c r="C49" s="88"/>
      <c r="D49" s="88">
        <v>36990514</v>
      </c>
    </row>
    <row r="50" spans="1:4" ht="16.5" customHeight="1" x14ac:dyDescent="0.2">
      <c r="A50" s="258" t="s">
        <v>261</v>
      </c>
      <c r="B50" s="97"/>
      <c r="C50" s="106"/>
      <c r="D50" s="106">
        <v>3000000</v>
      </c>
    </row>
    <row r="51" spans="1:4" ht="16.5" customHeight="1" x14ac:dyDescent="0.2">
      <c r="A51" s="97"/>
      <c r="B51" s="97"/>
      <c r="C51" s="106"/>
      <c r="D51" s="106"/>
    </row>
    <row r="52" spans="1:4" ht="16.5" customHeight="1" x14ac:dyDescent="0.2">
      <c r="A52" s="258" t="s">
        <v>262</v>
      </c>
      <c r="B52" s="97">
        <v>74</v>
      </c>
      <c r="C52" s="106">
        <v>60896</v>
      </c>
      <c r="D52" s="106">
        <f>B52*C52</f>
        <v>4506304</v>
      </c>
    </row>
    <row r="53" spans="1:4" ht="16.5" customHeight="1" x14ac:dyDescent="0.2">
      <c r="A53" s="258" t="s">
        <v>263</v>
      </c>
      <c r="B53" s="97">
        <v>50</v>
      </c>
      <c r="C53" s="106">
        <v>188500</v>
      </c>
      <c r="D53" s="106">
        <f t="shared" ref="D53:D54" si="0">B53*C53</f>
        <v>9425000</v>
      </c>
    </row>
    <row r="54" spans="1:4" ht="16.5" customHeight="1" x14ac:dyDescent="0.2">
      <c r="A54" s="97" t="s">
        <v>214</v>
      </c>
      <c r="B54" s="97">
        <v>24</v>
      </c>
      <c r="C54" s="106">
        <v>109000</v>
      </c>
      <c r="D54" s="106">
        <f t="shared" si="0"/>
        <v>2616000</v>
      </c>
    </row>
    <row r="55" spans="1:4" ht="16.5" customHeight="1" x14ac:dyDescent="0.2">
      <c r="A55" s="97"/>
      <c r="B55" s="97"/>
      <c r="C55" s="106"/>
      <c r="D55" s="106"/>
    </row>
    <row r="56" spans="1:4" ht="16.5" customHeight="1" x14ac:dyDescent="0.2">
      <c r="A56" s="97" t="s">
        <v>215</v>
      </c>
      <c r="B56" s="97"/>
      <c r="C56" s="106"/>
      <c r="D56" s="106"/>
    </row>
    <row r="57" spans="1:4" ht="16.5" customHeight="1" x14ac:dyDescent="0.2">
      <c r="A57" s="259" t="s">
        <v>264</v>
      </c>
      <c r="B57" s="97">
        <v>15</v>
      </c>
      <c r="C57" s="106">
        <v>494100</v>
      </c>
      <c r="D57" s="106">
        <f>+B57*C57</f>
        <v>7411500</v>
      </c>
    </row>
    <row r="58" spans="1:4" ht="16.5" customHeight="1" x14ac:dyDescent="0.2">
      <c r="A58" s="98" t="s">
        <v>216</v>
      </c>
      <c r="B58" s="97">
        <v>3</v>
      </c>
      <c r="C58" s="106">
        <v>518805</v>
      </c>
      <c r="D58" s="106">
        <f>+B58*C58</f>
        <v>1556415</v>
      </c>
    </row>
    <row r="59" spans="1:4" ht="16.5" customHeight="1" x14ac:dyDescent="0.2">
      <c r="A59" s="98" t="s">
        <v>217</v>
      </c>
      <c r="B59" s="97">
        <v>7</v>
      </c>
      <c r="C59" s="106">
        <f>494100*1.1</f>
        <v>543510</v>
      </c>
      <c r="D59" s="106">
        <f>+B59*C59</f>
        <v>3804570</v>
      </c>
    </row>
    <row r="60" spans="1:4" ht="16.5" customHeight="1" x14ac:dyDescent="0.2">
      <c r="A60" s="98" t="s">
        <v>218</v>
      </c>
      <c r="B60" s="97">
        <v>0</v>
      </c>
      <c r="C60" s="106">
        <f>494100*1.5</f>
        <v>741150</v>
      </c>
      <c r="D60" s="106">
        <f>+B60*C60</f>
        <v>0</v>
      </c>
    </row>
    <row r="61" spans="1:4" ht="16.5" customHeight="1" x14ac:dyDescent="0.2">
      <c r="A61" s="98" t="s">
        <v>219</v>
      </c>
      <c r="B61" s="97">
        <v>26</v>
      </c>
      <c r="C61" s="106">
        <v>268200</v>
      </c>
      <c r="D61" s="106">
        <f>+B61*C61</f>
        <v>6973200</v>
      </c>
    </row>
    <row r="62" spans="1:4" ht="16.5" customHeight="1" x14ac:dyDescent="0.2">
      <c r="A62" s="97" t="s">
        <v>220</v>
      </c>
      <c r="B62" s="97"/>
      <c r="C62" s="106"/>
      <c r="D62" s="106"/>
    </row>
    <row r="63" spans="1:4" ht="16.5" customHeight="1" x14ac:dyDescent="0.2">
      <c r="A63" s="97" t="s">
        <v>221</v>
      </c>
      <c r="B63" s="97">
        <v>5.01</v>
      </c>
      <c r="C63" s="106">
        <v>1632000</v>
      </c>
      <c r="D63" s="106">
        <f>+B63*C63</f>
        <v>8176320</v>
      </c>
    </row>
    <row r="64" spans="1:4" ht="16.5" customHeight="1" x14ac:dyDescent="0.2">
      <c r="A64" s="97" t="s">
        <v>81</v>
      </c>
      <c r="B64" s="97"/>
      <c r="C64" s="106"/>
      <c r="D64" s="106">
        <v>11017021</v>
      </c>
    </row>
    <row r="65" spans="1:6" ht="16.5" customHeight="1" x14ac:dyDescent="0.2">
      <c r="A65" s="258" t="s">
        <v>265</v>
      </c>
      <c r="B65" s="97">
        <v>570</v>
      </c>
      <c r="C65" s="106">
        <v>16176</v>
      </c>
      <c r="D65" s="106">
        <f>B65*C65</f>
        <v>9220320</v>
      </c>
    </row>
    <row r="66" spans="1:6" ht="16.5" customHeight="1" x14ac:dyDescent="0.2">
      <c r="A66" s="258" t="s">
        <v>266</v>
      </c>
      <c r="B66" s="97">
        <v>1</v>
      </c>
      <c r="C66" s="106">
        <v>1508760</v>
      </c>
      <c r="D66" s="106">
        <v>1508760</v>
      </c>
    </row>
    <row r="67" spans="1:6" ht="16.5" customHeight="1" x14ac:dyDescent="0.2">
      <c r="A67" s="37" t="s">
        <v>45</v>
      </c>
      <c r="B67" s="37"/>
      <c r="C67" s="37"/>
      <c r="D67" s="35">
        <f>D49+D50+D52+D53+D54+D57+D58+D59+D61+D63+D64+D65+D66</f>
        <v>106205924</v>
      </c>
      <c r="E67" s="20"/>
      <c r="F67" s="20"/>
    </row>
    <row r="68" spans="1:6" ht="16.5" customHeight="1" x14ac:dyDescent="0.2">
      <c r="A68" s="99"/>
      <c r="B68" s="91"/>
      <c r="C68" s="91"/>
      <c r="D68" s="100"/>
    </row>
    <row r="69" spans="1:6" ht="16.5" customHeight="1" x14ac:dyDescent="0.2">
      <c r="A69" s="113" t="s">
        <v>91</v>
      </c>
      <c r="B69" s="40"/>
      <c r="C69" s="40"/>
      <c r="D69" s="40"/>
    </row>
    <row r="70" spans="1:6" ht="16.5" customHeight="1" x14ac:dyDescent="0.2">
      <c r="A70" s="70" t="s">
        <v>249</v>
      </c>
      <c r="B70" s="35"/>
      <c r="C70" s="35"/>
      <c r="D70" s="35">
        <v>4143900</v>
      </c>
    </row>
    <row r="71" spans="1:6" ht="16.5" customHeight="1" x14ac:dyDescent="0.2">
      <c r="A71" s="217"/>
      <c r="B71" s="100"/>
      <c r="C71" s="100"/>
      <c r="D71" s="100"/>
    </row>
    <row r="72" spans="1:6" ht="16.5" customHeight="1" x14ac:dyDescent="0.2">
      <c r="A72" s="113" t="s">
        <v>251</v>
      </c>
      <c r="B72" s="40"/>
      <c r="C72" s="40"/>
      <c r="D72" s="40"/>
    </row>
    <row r="73" spans="1:6" ht="16.5" customHeight="1" x14ac:dyDescent="0.2">
      <c r="A73" s="70" t="s">
        <v>254</v>
      </c>
      <c r="B73" s="35"/>
      <c r="C73" s="35"/>
      <c r="D73" s="35">
        <v>16412735</v>
      </c>
    </row>
    <row r="74" spans="1:6" ht="16.5" customHeight="1" x14ac:dyDescent="0.2">
      <c r="A74" s="218" t="s">
        <v>267</v>
      </c>
      <c r="B74" s="40"/>
      <c r="C74" s="40"/>
      <c r="D74" s="112">
        <v>8129845</v>
      </c>
    </row>
    <row r="75" spans="1:6" ht="16.5" customHeight="1" x14ac:dyDescent="0.2">
      <c r="A75" s="37" t="s">
        <v>256</v>
      </c>
      <c r="B75" s="37"/>
      <c r="C75" s="37"/>
      <c r="D75" s="35">
        <f>+D23+D44+D67+D70+D73+D74</f>
        <v>346514717.33333331</v>
      </c>
    </row>
  </sheetData>
  <mergeCells count="2">
    <mergeCell ref="A1:D1"/>
    <mergeCell ref="A4:B4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E5" sqref="E5:H5"/>
    </sheetView>
  </sheetViews>
  <sheetFormatPr defaultRowHeight="12.75" x14ac:dyDescent="0.2"/>
  <cols>
    <col min="1" max="1" width="49" style="40" customWidth="1"/>
    <col min="2" max="2" width="14.1640625" style="40" customWidth="1"/>
    <col min="3" max="3" width="12" style="40" customWidth="1"/>
    <col min="4" max="4" width="13" style="40" customWidth="1"/>
    <col min="5" max="5" width="45.83203125" style="40" customWidth="1"/>
    <col min="6" max="6" width="12.5" style="40" customWidth="1"/>
    <col min="7" max="7" width="10.6640625" style="40" customWidth="1"/>
    <col min="8" max="8" width="11.33203125" style="40" customWidth="1"/>
    <col min="9" max="16384" width="9.33203125" style="40"/>
  </cols>
  <sheetData>
    <row r="1" spans="1:8" ht="10.5" customHeight="1" x14ac:dyDescent="0.2">
      <c r="A1" s="225" t="s">
        <v>65</v>
      </c>
      <c r="B1" s="225"/>
      <c r="C1" s="225"/>
      <c r="D1" s="225"/>
      <c r="E1" s="225"/>
      <c r="F1" s="225"/>
      <c r="G1" s="225"/>
      <c r="H1" s="225"/>
    </row>
    <row r="2" spans="1:8" ht="18.75" customHeight="1" x14ac:dyDescent="0.2">
      <c r="A2" s="240" t="s">
        <v>223</v>
      </c>
      <c r="B2" s="240"/>
      <c r="C2" s="240"/>
      <c r="D2" s="240"/>
      <c r="E2" s="240"/>
      <c r="F2" s="240"/>
      <c r="G2" s="240"/>
      <c r="H2" s="240"/>
    </row>
    <row r="3" spans="1:8" ht="18.75" customHeight="1" x14ac:dyDescent="0.2">
      <c r="A3" s="240" t="s">
        <v>268</v>
      </c>
      <c r="B3" s="240"/>
      <c r="C3" s="240"/>
      <c r="D3" s="240"/>
      <c r="E3" s="240"/>
      <c r="F3" s="240"/>
      <c r="G3" s="240"/>
      <c r="H3" s="240"/>
    </row>
    <row r="4" spans="1:8" ht="18.75" customHeight="1" x14ac:dyDescent="0.2">
      <c r="A4" s="40" t="s">
        <v>143</v>
      </c>
      <c r="F4" s="189"/>
    </row>
    <row r="5" spans="1:8" ht="18.75" customHeight="1" x14ac:dyDescent="0.2">
      <c r="A5" s="241" t="s">
        <v>144</v>
      </c>
      <c r="B5" s="242"/>
      <c r="C5" s="242"/>
      <c r="D5" s="243"/>
      <c r="E5" s="241" t="s">
        <v>145</v>
      </c>
      <c r="F5" s="242"/>
      <c r="G5" s="242"/>
      <c r="H5" s="243"/>
    </row>
    <row r="6" spans="1:8" ht="18.75" customHeight="1" x14ac:dyDescent="0.2">
      <c r="A6" s="190" t="s">
        <v>146</v>
      </c>
      <c r="B6" s="244" t="s">
        <v>47</v>
      </c>
      <c r="C6" s="245"/>
      <c r="D6" s="246"/>
      <c r="E6" s="191" t="s">
        <v>146</v>
      </c>
      <c r="F6" s="244" t="s">
        <v>47</v>
      </c>
      <c r="G6" s="245"/>
      <c r="H6" s="246"/>
    </row>
    <row r="7" spans="1:8" ht="25.5" customHeight="1" x14ac:dyDescent="0.2">
      <c r="A7" s="192"/>
      <c r="B7" s="193" t="s">
        <v>224</v>
      </c>
      <c r="C7" s="193" t="s">
        <v>225</v>
      </c>
      <c r="D7" s="194" t="s">
        <v>226</v>
      </c>
      <c r="E7" s="192"/>
      <c r="F7" s="193" t="s">
        <v>224</v>
      </c>
      <c r="G7" s="193" t="s">
        <v>225</v>
      </c>
      <c r="H7" s="193" t="s">
        <v>226</v>
      </c>
    </row>
    <row r="8" spans="1:8" ht="18.75" customHeight="1" x14ac:dyDescent="0.2">
      <c r="A8" s="195" t="s">
        <v>147</v>
      </c>
      <c r="B8" s="196">
        <v>458566497</v>
      </c>
      <c r="C8" s="196">
        <v>0</v>
      </c>
      <c r="D8" s="196">
        <v>0</v>
      </c>
      <c r="E8" s="195" t="s">
        <v>148</v>
      </c>
      <c r="F8" s="197">
        <v>155643831</v>
      </c>
      <c r="G8" s="106">
        <v>0</v>
      </c>
      <c r="H8" s="30">
        <v>0</v>
      </c>
    </row>
    <row r="9" spans="1:8" ht="24" customHeight="1" x14ac:dyDescent="0.2">
      <c r="A9" s="51" t="s">
        <v>149</v>
      </c>
      <c r="B9" s="197">
        <v>39896066</v>
      </c>
      <c r="C9" s="197">
        <v>0</v>
      </c>
      <c r="D9" s="196">
        <v>0</v>
      </c>
      <c r="E9" s="59" t="s">
        <v>150</v>
      </c>
      <c r="F9" s="197">
        <v>28119615</v>
      </c>
      <c r="G9" s="106">
        <v>0</v>
      </c>
      <c r="H9" s="30">
        <v>0</v>
      </c>
    </row>
    <row r="10" spans="1:8" ht="18.75" customHeight="1" x14ac:dyDescent="0.2">
      <c r="A10" s="198" t="s">
        <v>151</v>
      </c>
      <c r="B10" s="197">
        <v>17715483</v>
      </c>
      <c r="C10" s="197">
        <v>0</v>
      </c>
      <c r="D10" s="196">
        <f>+'[1]4'!B31</f>
        <v>0</v>
      </c>
      <c r="E10" s="195" t="s">
        <v>152</v>
      </c>
      <c r="F10" s="197">
        <v>88614035</v>
      </c>
      <c r="G10" s="106">
        <v>0</v>
      </c>
      <c r="H10" s="30">
        <v>0</v>
      </c>
    </row>
    <row r="11" spans="1:8" ht="27.75" customHeight="1" x14ac:dyDescent="0.2">
      <c r="A11" s="59" t="s">
        <v>110</v>
      </c>
      <c r="B11" s="197">
        <v>55600</v>
      </c>
      <c r="C11" s="197">
        <v>0</v>
      </c>
      <c r="D11" s="196">
        <f>+'[1]4'!B36</f>
        <v>0</v>
      </c>
      <c r="E11" s="195" t="s">
        <v>154</v>
      </c>
      <c r="F11" s="197">
        <v>39817590</v>
      </c>
      <c r="G11" s="106">
        <f>+'[1]6'!D11</f>
        <v>0</v>
      </c>
      <c r="H11" s="30">
        <v>0</v>
      </c>
    </row>
    <row r="12" spans="1:8" ht="18.75" customHeight="1" x14ac:dyDescent="0.2">
      <c r="A12" s="195"/>
      <c r="B12" s="197"/>
      <c r="C12" s="197"/>
      <c r="D12" s="196"/>
      <c r="E12" s="195" t="s">
        <v>155</v>
      </c>
      <c r="F12" s="197">
        <v>238657193</v>
      </c>
      <c r="G12" s="106">
        <v>0</v>
      </c>
      <c r="H12" s="30">
        <v>0</v>
      </c>
    </row>
    <row r="13" spans="1:8" ht="18.75" customHeight="1" x14ac:dyDescent="0.2">
      <c r="A13" s="107"/>
      <c r="B13" s="197"/>
      <c r="C13" s="197"/>
      <c r="D13" s="196"/>
      <c r="E13" s="199" t="s">
        <v>156</v>
      </c>
      <c r="F13" s="197">
        <f>+'[1]5'!E11</f>
        <v>0</v>
      </c>
      <c r="G13" s="106">
        <f>+'[1]6'!D13</f>
        <v>0</v>
      </c>
      <c r="H13" s="30">
        <v>0</v>
      </c>
    </row>
    <row r="14" spans="1:8" ht="18.75" customHeight="1" x14ac:dyDescent="0.2">
      <c r="A14" s="200"/>
      <c r="B14" s="197"/>
      <c r="C14" s="197"/>
      <c r="D14" s="196"/>
      <c r="E14" s="198" t="s">
        <v>157</v>
      </c>
      <c r="F14" s="197">
        <f>+'[1]5'!E12</f>
        <v>0</v>
      </c>
      <c r="G14" s="106">
        <f>+'[1]6'!D14</f>
        <v>0</v>
      </c>
      <c r="H14" s="30">
        <v>0</v>
      </c>
    </row>
    <row r="15" spans="1:8" ht="18.75" customHeight="1" x14ac:dyDescent="0.2">
      <c r="A15" s="198"/>
      <c r="B15" s="201"/>
      <c r="C15" s="201"/>
      <c r="D15" s="196"/>
      <c r="E15" s="202"/>
      <c r="F15" s="201"/>
      <c r="G15" s="201"/>
      <c r="H15" s="201"/>
    </row>
    <row r="16" spans="1:8" ht="18.75" customHeight="1" x14ac:dyDescent="0.2">
      <c r="A16" s="107" t="s">
        <v>158</v>
      </c>
      <c r="B16" s="201">
        <f>SUM(B8:B11)</f>
        <v>516233646</v>
      </c>
      <c r="C16" s="201">
        <f>SUM(C8:C11)</f>
        <v>0</v>
      </c>
      <c r="D16" s="201">
        <f>SUM(D8:D11)</f>
        <v>0</v>
      </c>
      <c r="E16" s="113" t="s">
        <v>159</v>
      </c>
      <c r="F16" s="201">
        <f>SUM(F8:F12)</f>
        <v>550852264</v>
      </c>
      <c r="G16" s="201">
        <f>SUM(G8:G12)</f>
        <v>0</v>
      </c>
      <c r="H16" s="201">
        <f>SUM(H8:H12)</f>
        <v>0</v>
      </c>
    </row>
    <row r="17" spans="1:8" ht="18.75" customHeight="1" x14ac:dyDescent="0.2">
      <c r="A17" s="198"/>
      <c r="B17" s="197"/>
      <c r="C17" s="203"/>
      <c r="D17" s="196"/>
      <c r="E17" s="198"/>
      <c r="F17" s="197"/>
      <c r="G17" s="106"/>
      <c r="H17" s="30"/>
    </row>
    <row r="18" spans="1:8" ht="18.75" customHeight="1" x14ac:dyDescent="0.2">
      <c r="A18" s="113" t="s">
        <v>160</v>
      </c>
      <c r="B18" s="204">
        <v>53993000</v>
      </c>
      <c r="C18" s="205">
        <v>0</v>
      </c>
      <c r="D18" s="206">
        <f>+'[1]4'!B47</f>
        <v>0</v>
      </c>
      <c r="E18" s="113" t="s">
        <v>161</v>
      </c>
      <c r="F18" s="201">
        <v>66198898</v>
      </c>
      <c r="G18" s="88">
        <f>+'[1]6'!D25</f>
        <v>0</v>
      </c>
      <c r="H18" s="29">
        <f>+'[1]7'!B25</f>
        <v>0</v>
      </c>
    </row>
    <row r="19" spans="1:8" ht="18.75" customHeight="1" x14ac:dyDescent="0.2">
      <c r="A19" s="200"/>
      <c r="B19" s="197"/>
      <c r="C19" s="203"/>
      <c r="D19" s="196"/>
      <c r="E19" s="207"/>
      <c r="F19" s="197"/>
      <c r="G19" s="106"/>
      <c r="H19" s="30"/>
    </row>
    <row r="20" spans="1:8" ht="18.75" customHeight="1" x14ac:dyDescent="0.2">
      <c r="A20" s="208" t="s">
        <v>162</v>
      </c>
      <c r="B20" s="201">
        <f>+B16+B18</f>
        <v>570226646</v>
      </c>
      <c r="C20" s="201">
        <f>+C16+C18</f>
        <v>0</v>
      </c>
      <c r="D20" s="201">
        <f>+D16+D18</f>
        <v>0</v>
      </c>
      <c r="E20" s="113" t="s">
        <v>163</v>
      </c>
      <c r="F20" s="201">
        <f>+F16+F18</f>
        <v>617051162</v>
      </c>
      <c r="G20" s="201">
        <f>+G16+G18</f>
        <v>0</v>
      </c>
      <c r="H20" s="201">
        <f>+H16+H18</f>
        <v>0</v>
      </c>
    </row>
    <row r="21" spans="1:8" ht="18.75" customHeight="1" x14ac:dyDescent="0.2">
      <c r="A21" s="59"/>
      <c r="B21" s="209"/>
      <c r="C21" s="201"/>
      <c r="D21" s="196"/>
      <c r="E21" s="198"/>
      <c r="F21" s="201"/>
      <c r="G21" s="201"/>
      <c r="H21" s="201"/>
    </row>
    <row r="22" spans="1:8" ht="18.75" customHeight="1" x14ac:dyDescent="0.2">
      <c r="A22" s="51" t="s">
        <v>164</v>
      </c>
      <c r="B22" s="197">
        <v>327797928</v>
      </c>
      <c r="C22" s="203">
        <f>+'[1]3'!D55</f>
        <v>0</v>
      </c>
      <c r="D22" s="196">
        <f>+'[1]4'!B55</f>
        <v>0</v>
      </c>
      <c r="E22" s="198" t="s">
        <v>165</v>
      </c>
      <c r="F22" s="197">
        <v>331605000</v>
      </c>
      <c r="G22" s="106">
        <f>+'[1]6'!D29</f>
        <v>0</v>
      </c>
      <c r="H22" s="30">
        <v>0</v>
      </c>
    </row>
    <row r="23" spans="1:8" ht="18.75" customHeight="1" x14ac:dyDescent="0.2">
      <c r="A23" s="51" t="s">
        <v>166</v>
      </c>
      <c r="B23" s="197">
        <f>+'[1]2'!B63</f>
        <v>0</v>
      </c>
      <c r="C23" s="197">
        <f>+'[1]3'!D63</f>
        <v>0</v>
      </c>
      <c r="D23" s="196">
        <f>+'[1]4'!B63</f>
        <v>0</v>
      </c>
      <c r="E23" s="198" t="s">
        <v>167</v>
      </c>
      <c r="F23" s="197">
        <v>4740000</v>
      </c>
      <c r="G23" s="106">
        <f>+'[1]6'!D30</f>
        <v>0</v>
      </c>
      <c r="H23" s="30">
        <v>0</v>
      </c>
    </row>
    <row r="24" spans="1:8" ht="18.75" customHeight="1" x14ac:dyDescent="0.2">
      <c r="A24" s="195" t="s">
        <v>137</v>
      </c>
      <c r="B24" s="210">
        <f>+'[1]2'!B69</f>
        <v>0</v>
      </c>
      <c r="C24" s="203">
        <f>+'[1]3'!D69</f>
        <v>0</v>
      </c>
      <c r="D24" s="196">
        <f>+'[1]4'!B69</f>
        <v>0</v>
      </c>
      <c r="E24" s="198" t="s">
        <v>168</v>
      </c>
      <c r="F24" s="197">
        <f>+'[1]5'!E29</f>
        <v>0</v>
      </c>
      <c r="G24" s="106">
        <f>+'[1]6'!D31</f>
        <v>0</v>
      </c>
      <c r="H24" s="30">
        <v>0</v>
      </c>
    </row>
    <row r="25" spans="1:8" ht="18.75" customHeight="1" x14ac:dyDescent="0.2">
      <c r="A25" s="107" t="s">
        <v>169</v>
      </c>
      <c r="B25" s="201">
        <f>SUM(B22:B24)</f>
        <v>327797928</v>
      </c>
      <c r="C25" s="201">
        <f>SUM(C22:C24)</f>
        <v>0</v>
      </c>
      <c r="D25" s="201">
        <f>SUM(D22:D24)</f>
        <v>0</v>
      </c>
      <c r="E25" s="113" t="s">
        <v>170</v>
      </c>
      <c r="F25" s="201">
        <f>SUM(F22:F24)</f>
        <v>336345000</v>
      </c>
      <c r="G25" s="201">
        <f>SUM(G22:G24)</f>
        <v>0</v>
      </c>
      <c r="H25" s="201">
        <f>SUM(H22:H24)</f>
        <v>0</v>
      </c>
    </row>
    <row r="26" spans="1:8" ht="18.75" customHeight="1" x14ac:dyDescent="0.2">
      <c r="A26" s="195"/>
      <c r="B26" s="197"/>
      <c r="C26" s="203"/>
      <c r="D26" s="196"/>
      <c r="E26" s="198"/>
      <c r="F26" s="197"/>
      <c r="G26" s="106"/>
      <c r="H26" s="30"/>
    </row>
    <row r="27" spans="1:8" ht="18.75" customHeight="1" x14ac:dyDescent="0.2">
      <c r="A27" s="113" t="s">
        <v>171</v>
      </c>
      <c r="B27" s="201">
        <v>109364588</v>
      </c>
      <c r="C27" s="211">
        <f>+'[1]3'!D80</f>
        <v>0</v>
      </c>
      <c r="D27" s="212">
        <f>+'[1]4'!B80</f>
        <v>0</v>
      </c>
      <c r="E27" s="113" t="s">
        <v>172</v>
      </c>
      <c r="F27" s="201">
        <f>+'[1]5'!E39</f>
        <v>0</v>
      </c>
      <c r="G27" s="88">
        <f>+'[1]6'!D41</f>
        <v>0</v>
      </c>
      <c r="H27" s="29">
        <f>+'[1]7'!B41</f>
        <v>0</v>
      </c>
    </row>
    <row r="28" spans="1:8" ht="18.75" customHeight="1" x14ac:dyDescent="0.2">
      <c r="A28" s="213" t="s">
        <v>173</v>
      </c>
      <c r="B28" s="197">
        <v>53993000</v>
      </c>
      <c r="C28" s="203">
        <f>+'[1]3'!D75</f>
        <v>0</v>
      </c>
      <c r="D28" s="196" t="e">
        <f>+'[1]4'!B75</f>
        <v>#REF!</v>
      </c>
      <c r="E28" s="113"/>
      <c r="F28" s="197"/>
      <c r="G28" s="106"/>
      <c r="H28" s="30"/>
    </row>
    <row r="29" spans="1:8" ht="18.75" customHeight="1" x14ac:dyDescent="0.2">
      <c r="A29" s="195"/>
      <c r="B29" s="210"/>
      <c r="C29" s="203"/>
      <c r="D29" s="196"/>
      <c r="E29" s="198"/>
      <c r="F29" s="197"/>
      <c r="G29" s="106"/>
      <c r="H29" s="30"/>
    </row>
    <row r="30" spans="1:8" ht="18.75" customHeight="1" x14ac:dyDescent="0.2">
      <c r="A30" s="208" t="s">
        <v>174</v>
      </c>
      <c r="B30" s="201">
        <f>+B25+B27</f>
        <v>437162516</v>
      </c>
      <c r="C30" s="201">
        <f>+C25+C27</f>
        <v>0</v>
      </c>
      <c r="D30" s="201">
        <f>+D25+D27</f>
        <v>0</v>
      </c>
      <c r="E30" s="113" t="s">
        <v>175</v>
      </c>
      <c r="F30" s="201">
        <f>+F25+F27</f>
        <v>336345000</v>
      </c>
      <c r="G30" s="201">
        <f>+G25+G27</f>
        <v>0</v>
      </c>
      <c r="H30" s="201">
        <f>+H25+H27</f>
        <v>0</v>
      </c>
    </row>
    <row r="31" spans="1:8" ht="18.75" customHeight="1" x14ac:dyDescent="0.2">
      <c r="A31" s="50"/>
      <c r="B31" s="197"/>
      <c r="C31" s="197"/>
      <c r="D31" s="197"/>
      <c r="E31" s="202"/>
      <c r="F31" s="197"/>
      <c r="G31" s="106"/>
      <c r="H31" s="30"/>
    </row>
    <row r="32" spans="1:8" ht="18.75" customHeight="1" x14ac:dyDescent="0.2">
      <c r="A32" s="54" t="s">
        <v>176</v>
      </c>
      <c r="B32" s="201">
        <f>+B16+B25</f>
        <v>844031574</v>
      </c>
      <c r="C32" s="201">
        <f>+C16+C25</f>
        <v>0</v>
      </c>
      <c r="D32" s="201">
        <f>+D16+D25</f>
        <v>0</v>
      </c>
      <c r="E32" s="113" t="s">
        <v>177</v>
      </c>
      <c r="F32" s="201">
        <f>+F16+F25</f>
        <v>887197264</v>
      </c>
      <c r="G32" s="201">
        <f>+G16+G25</f>
        <v>0</v>
      </c>
      <c r="H32" s="201">
        <f>+H16+H25</f>
        <v>0</v>
      </c>
    </row>
    <row r="33" spans="1:8" ht="18.75" customHeight="1" x14ac:dyDescent="0.2">
      <c r="A33" s="194"/>
      <c r="B33" s="201"/>
      <c r="C33" s="201"/>
      <c r="D33" s="201"/>
      <c r="E33" s="207"/>
      <c r="F33" s="201"/>
      <c r="G33" s="201"/>
      <c r="H33" s="201"/>
    </row>
    <row r="34" spans="1:8" ht="18.75" customHeight="1" x14ac:dyDescent="0.2">
      <c r="A34" s="54" t="s">
        <v>178</v>
      </c>
      <c r="B34" s="201">
        <v>55371588</v>
      </c>
      <c r="C34" s="201">
        <f>+C18+C27</f>
        <v>0</v>
      </c>
      <c r="D34" s="201">
        <f>+D18+D27</f>
        <v>0</v>
      </c>
      <c r="E34" s="113" t="s">
        <v>179</v>
      </c>
      <c r="F34" s="201">
        <f>+F18+F27</f>
        <v>66198898</v>
      </c>
      <c r="G34" s="201">
        <f>+G18+G27</f>
        <v>0</v>
      </c>
      <c r="H34" s="201">
        <f>+H18+H27</f>
        <v>0</v>
      </c>
    </row>
    <row r="35" spans="1:8" ht="18.75" customHeight="1" x14ac:dyDescent="0.2">
      <c r="A35" s="50"/>
      <c r="B35" s="201"/>
      <c r="C35" s="201"/>
      <c r="D35" s="201"/>
      <c r="E35" s="202"/>
      <c r="F35" s="201"/>
      <c r="G35" s="201"/>
      <c r="H35" s="201"/>
    </row>
    <row r="36" spans="1:8" ht="18.75" customHeight="1" x14ac:dyDescent="0.2">
      <c r="A36" s="214" t="s">
        <v>180</v>
      </c>
      <c r="B36" s="201">
        <f>+B32+B34</f>
        <v>899403162</v>
      </c>
      <c r="C36" s="201">
        <f>+C32+C34</f>
        <v>0</v>
      </c>
      <c r="D36" s="201">
        <f>+D32+D34</f>
        <v>0</v>
      </c>
      <c r="E36" s="214" t="s">
        <v>181</v>
      </c>
      <c r="F36" s="201">
        <f>+F32+F34</f>
        <v>953396162</v>
      </c>
      <c r="G36" s="201">
        <f>+G32+G34</f>
        <v>0</v>
      </c>
      <c r="H36" s="201">
        <f>+H32+H34</f>
        <v>0</v>
      </c>
    </row>
    <row r="37" spans="1:8" ht="18.75" customHeight="1" x14ac:dyDescent="0.2">
      <c r="A37" s="120" t="s">
        <v>227</v>
      </c>
      <c r="B37" s="236">
        <f>B16+B30</f>
        <v>953396162</v>
      </c>
      <c r="C37" s="237"/>
      <c r="D37" s="238"/>
      <c r="E37" s="120" t="s">
        <v>228</v>
      </c>
      <c r="F37" s="239">
        <f>+F36+G36+H36</f>
        <v>953396162</v>
      </c>
      <c r="G37" s="239"/>
      <c r="H37" s="239"/>
    </row>
    <row r="38" spans="1:8" ht="18.75" customHeight="1" x14ac:dyDescent="0.2"/>
  </sheetData>
  <mergeCells count="9">
    <mergeCell ref="B37:D37"/>
    <mergeCell ref="F37:H37"/>
    <mergeCell ref="A2:H2"/>
    <mergeCell ref="A1:H1"/>
    <mergeCell ref="A5:D5"/>
    <mergeCell ref="E5:H5"/>
    <mergeCell ref="B6:D6"/>
    <mergeCell ref="F6:H6"/>
    <mergeCell ref="A3:H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Q14" sqref="Q14"/>
    </sheetView>
  </sheetViews>
  <sheetFormatPr defaultRowHeight="15" x14ac:dyDescent="0.2"/>
  <cols>
    <col min="1" max="1" width="4.83203125" style="163" customWidth="1"/>
    <col min="2" max="2" width="32.1640625" style="162" customWidth="1"/>
    <col min="3" max="3" width="11.1640625" style="162" bestFit="1" customWidth="1"/>
    <col min="4" max="8" width="10.1640625" style="162" bestFit="1" customWidth="1"/>
    <col min="9" max="9" width="10.83203125" style="162" bestFit="1" customWidth="1"/>
    <col min="10" max="10" width="10.1640625" style="162" bestFit="1" customWidth="1"/>
    <col min="11" max="11" width="11.1640625" style="162" bestFit="1" customWidth="1"/>
    <col min="12" max="13" width="10.1640625" style="162" bestFit="1" customWidth="1"/>
    <col min="14" max="14" width="11.1640625" style="162" bestFit="1" customWidth="1"/>
    <col min="15" max="15" width="11.1640625" style="163" bestFit="1" customWidth="1"/>
    <col min="16" max="16" width="6.83203125" style="162" customWidth="1"/>
    <col min="17" max="17" width="16.5" style="162" bestFit="1" customWidth="1"/>
    <col min="18" max="16384" width="9.33203125" style="162"/>
  </cols>
  <sheetData>
    <row r="1" spans="1:17" ht="30.75" customHeight="1" x14ac:dyDescent="0.25">
      <c r="A1" s="247" t="s">
        <v>269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9"/>
    </row>
    <row r="2" spans="1:17" ht="12" customHeight="1" thickBot="1" x14ac:dyDescent="0.25">
      <c r="O2" s="164"/>
      <c r="P2" s="249"/>
    </row>
    <row r="3" spans="1:17" s="163" customFormat="1" ht="26.1" customHeight="1" thickBot="1" x14ac:dyDescent="0.25">
      <c r="A3" s="165" t="s">
        <v>23</v>
      </c>
      <c r="B3" s="166" t="s">
        <v>31</v>
      </c>
      <c r="C3" s="166" t="s">
        <v>48</v>
      </c>
      <c r="D3" s="166" t="s">
        <v>49</v>
      </c>
      <c r="E3" s="166" t="s">
        <v>50</v>
      </c>
      <c r="F3" s="166" t="s">
        <v>51</v>
      </c>
      <c r="G3" s="166" t="s">
        <v>52</v>
      </c>
      <c r="H3" s="166" t="s">
        <v>53</v>
      </c>
      <c r="I3" s="166" t="s">
        <v>54</v>
      </c>
      <c r="J3" s="166" t="s">
        <v>55</v>
      </c>
      <c r="K3" s="166" t="s">
        <v>56</v>
      </c>
      <c r="L3" s="166" t="s">
        <v>57</v>
      </c>
      <c r="M3" s="166" t="s">
        <v>58</v>
      </c>
      <c r="N3" s="166" t="s">
        <v>59</v>
      </c>
      <c r="O3" s="188" t="s">
        <v>46</v>
      </c>
      <c r="P3" s="249"/>
    </row>
    <row r="4" spans="1:17" s="168" customFormat="1" ht="15" customHeight="1" thickBot="1" x14ac:dyDescent="0.25">
      <c r="A4" s="167" t="s">
        <v>13</v>
      </c>
      <c r="B4" s="250" t="s">
        <v>29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2"/>
      <c r="P4" s="249"/>
    </row>
    <row r="5" spans="1:17" s="168" customFormat="1" ht="27" customHeight="1" thickBot="1" x14ac:dyDescent="0.25">
      <c r="A5" s="167" t="s">
        <v>14</v>
      </c>
      <c r="B5" s="32" t="s">
        <v>147</v>
      </c>
      <c r="C5" s="169">
        <v>38144965</v>
      </c>
      <c r="D5" s="169">
        <v>38144965</v>
      </c>
      <c r="E5" s="169">
        <v>38144965</v>
      </c>
      <c r="F5" s="169">
        <v>38144965</v>
      </c>
      <c r="G5" s="169">
        <v>38144965</v>
      </c>
      <c r="H5" s="169">
        <v>38144965</v>
      </c>
      <c r="I5" s="169">
        <v>38144965</v>
      </c>
      <c r="J5" s="169">
        <v>38144965</v>
      </c>
      <c r="K5" s="169">
        <v>38971882</v>
      </c>
      <c r="L5" s="169">
        <v>38144965</v>
      </c>
      <c r="M5" s="169">
        <v>38144965</v>
      </c>
      <c r="N5" s="169">
        <v>38144965</v>
      </c>
      <c r="O5" s="170">
        <f t="shared" ref="O5:O14" si="0">SUM(C5:N5)</f>
        <v>458566497</v>
      </c>
      <c r="P5" s="249"/>
    </row>
    <row r="6" spans="1:17" s="174" customFormat="1" ht="23.25" customHeight="1" thickBot="1" x14ac:dyDescent="0.25">
      <c r="A6" s="167" t="s">
        <v>15</v>
      </c>
      <c r="B6" s="132" t="s">
        <v>149</v>
      </c>
      <c r="C6" s="172">
        <v>10000</v>
      </c>
      <c r="D6" s="172">
        <v>250000</v>
      </c>
      <c r="E6" s="172">
        <v>20420000</v>
      </c>
      <c r="F6" s="172">
        <v>320000</v>
      </c>
      <c r="G6" s="172">
        <v>50000</v>
      </c>
      <c r="H6" s="172">
        <v>450000</v>
      </c>
      <c r="I6" s="172">
        <v>50000</v>
      </c>
      <c r="J6" s="172">
        <v>150000</v>
      </c>
      <c r="K6" s="172">
        <v>14900000</v>
      </c>
      <c r="L6" s="172">
        <v>500000</v>
      </c>
      <c r="M6" s="172">
        <v>50000</v>
      </c>
      <c r="N6" s="172">
        <v>2746066</v>
      </c>
      <c r="O6" s="173">
        <f t="shared" si="0"/>
        <v>39896066</v>
      </c>
      <c r="P6" s="249"/>
    </row>
    <row r="7" spans="1:17" s="174" customFormat="1" ht="20.25" customHeight="1" thickBot="1" x14ac:dyDescent="0.25">
      <c r="A7" s="167" t="s">
        <v>27</v>
      </c>
      <c r="B7" s="133" t="s">
        <v>151</v>
      </c>
      <c r="C7" s="176">
        <v>1905739</v>
      </c>
      <c r="D7" s="176">
        <v>1437250</v>
      </c>
      <c r="E7" s="176">
        <v>1437250</v>
      </c>
      <c r="F7" s="176">
        <v>1437250</v>
      </c>
      <c r="G7" s="176">
        <v>1437250</v>
      </c>
      <c r="H7" s="176">
        <v>1437250</v>
      </c>
      <c r="I7" s="176">
        <v>1437250</v>
      </c>
      <c r="J7" s="176">
        <v>1437250</v>
      </c>
      <c r="K7" s="176">
        <v>1437250</v>
      </c>
      <c r="L7" s="176">
        <v>1437250</v>
      </c>
      <c r="M7" s="176">
        <v>1437250</v>
      </c>
      <c r="N7" s="176">
        <v>1437244</v>
      </c>
      <c r="O7" s="177">
        <f t="shared" si="0"/>
        <v>17715483</v>
      </c>
      <c r="P7" s="249"/>
    </row>
    <row r="8" spans="1:17" s="174" customFormat="1" ht="21.75" customHeight="1" thickBot="1" x14ac:dyDescent="0.25">
      <c r="A8" s="167" t="s">
        <v>16</v>
      </c>
      <c r="B8" s="133" t="s">
        <v>153</v>
      </c>
      <c r="C8" s="172"/>
      <c r="D8" s="172">
        <v>55600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3">
        <f t="shared" si="0"/>
        <v>55600</v>
      </c>
      <c r="P8" s="249"/>
    </row>
    <row r="9" spans="1:17" s="174" customFormat="1" ht="14.1" customHeight="1" thickBot="1" x14ac:dyDescent="0.25">
      <c r="A9" s="167" t="s">
        <v>17</v>
      </c>
      <c r="B9" s="132" t="s">
        <v>164</v>
      </c>
      <c r="C9" s="172"/>
      <c r="D9" s="172"/>
      <c r="E9" s="172"/>
      <c r="F9" s="172"/>
      <c r="G9" s="172"/>
      <c r="H9" s="172"/>
      <c r="I9" s="172"/>
      <c r="J9" s="172"/>
      <c r="K9" s="172">
        <v>326797928</v>
      </c>
      <c r="L9" s="172"/>
      <c r="M9" s="172"/>
      <c r="N9" s="172"/>
      <c r="O9" s="173">
        <f t="shared" si="0"/>
        <v>326797928</v>
      </c>
      <c r="P9" s="249"/>
    </row>
    <row r="10" spans="1:17" s="174" customFormat="1" ht="14.1" customHeight="1" thickBot="1" x14ac:dyDescent="0.25">
      <c r="A10" s="167" t="s">
        <v>28</v>
      </c>
      <c r="B10" s="132" t="s">
        <v>166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3">
        <f t="shared" si="0"/>
        <v>0</v>
      </c>
      <c r="P10" s="249"/>
    </row>
    <row r="11" spans="1:17" s="174" customFormat="1" ht="14.1" customHeight="1" thickBot="1" x14ac:dyDescent="0.25">
      <c r="A11" s="167" t="s">
        <v>18</v>
      </c>
      <c r="B11" s="26" t="s">
        <v>137</v>
      </c>
      <c r="C11" s="172"/>
      <c r="D11" s="172"/>
      <c r="E11" s="172"/>
      <c r="F11" s="172"/>
      <c r="G11" s="172"/>
      <c r="H11" s="172"/>
      <c r="I11" s="172"/>
      <c r="J11" s="172"/>
      <c r="K11" s="172">
        <v>1000000</v>
      </c>
      <c r="L11" s="172"/>
      <c r="M11" s="172"/>
      <c r="N11" s="172"/>
      <c r="O11" s="173">
        <f t="shared" si="0"/>
        <v>1000000</v>
      </c>
      <c r="P11" s="249"/>
    </row>
    <row r="12" spans="1:17" s="174" customFormat="1" ht="27" customHeight="1" thickBot="1" x14ac:dyDescent="0.25">
      <c r="A12" s="167" t="s">
        <v>34</v>
      </c>
      <c r="B12" s="171"/>
      <c r="C12" s="172"/>
      <c r="D12" s="172"/>
      <c r="E12" s="172"/>
      <c r="F12" s="172"/>
      <c r="G12" s="172"/>
      <c r="H12" s="172"/>
      <c r="I12" s="172"/>
      <c r="J12" s="172"/>
      <c r="K12" s="172">
        <v>0</v>
      </c>
      <c r="L12" s="172">
        <v>0</v>
      </c>
      <c r="M12" s="172">
        <v>0</v>
      </c>
      <c r="N12" s="172">
        <v>0</v>
      </c>
      <c r="O12" s="173">
        <f t="shared" si="0"/>
        <v>0</v>
      </c>
      <c r="P12" s="249"/>
    </row>
    <row r="13" spans="1:17" s="174" customFormat="1" ht="14.1" customHeight="1" thickBot="1" x14ac:dyDescent="0.25">
      <c r="A13" s="167" t="s">
        <v>19</v>
      </c>
      <c r="B13" s="138" t="s">
        <v>160</v>
      </c>
      <c r="C13" s="172">
        <v>109364588</v>
      </c>
      <c r="D13" s="172">
        <v>0</v>
      </c>
      <c r="E13" s="172">
        <v>0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2">
        <v>0</v>
      </c>
      <c r="N13" s="172">
        <v>0</v>
      </c>
      <c r="O13" s="173">
        <f t="shared" si="0"/>
        <v>109364588</v>
      </c>
      <c r="P13" s="249"/>
    </row>
    <row r="14" spans="1:17" s="168" customFormat="1" ht="15.95" customHeight="1" thickBot="1" x14ac:dyDescent="0.25">
      <c r="A14" s="167" t="s">
        <v>20</v>
      </c>
      <c r="B14" s="178" t="s">
        <v>60</v>
      </c>
      <c r="C14" s="179">
        <f t="shared" ref="C14:N14" si="1">SUM(C5:C13)</f>
        <v>149425292</v>
      </c>
      <c r="D14" s="179">
        <f t="shared" si="1"/>
        <v>39887815</v>
      </c>
      <c r="E14" s="179">
        <f t="shared" si="1"/>
        <v>60002215</v>
      </c>
      <c r="F14" s="179">
        <f t="shared" si="1"/>
        <v>39902215</v>
      </c>
      <c r="G14" s="179">
        <f t="shared" si="1"/>
        <v>39632215</v>
      </c>
      <c r="H14" s="179">
        <f t="shared" si="1"/>
        <v>40032215</v>
      </c>
      <c r="I14" s="179">
        <f t="shared" si="1"/>
        <v>39632215</v>
      </c>
      <c r="J14" s="179">
        <f t="shared" si="1"/>
        <v>39732215</v>
      </c>
      <c r="K14" s="179">
        <f t="shared" si="1"/>
        <v>383107060</v>
      </c>
      <c r="L14" s="179">
        <f t="shared" si="1"/>
        <v>40082215</v>
      </c>
      <c r="M14" s="179">
        <f t="shared" si="1"/>
        <v>39632215</v>
      </c>
      <c r="N14" s="179">
        <f t="shared" si="1"/>
        <v>42328275</v>
      </c>
      <c r="O14" s="180">
        <f t="shared" si="0"/>
        <v>953396162</v>
      </c>
      <c r="P14" s="249"/>
      <c r="Q14" s="260">
        <v>0</v>
      </c>
    </row>
    <row r="15" spans="1:17" s="168" customFormat="1" ht="15" customHeight="1" thickBot="1" x14ac:dyDescent="0.25">
      <c r="A15" s="167" t="s">
        <v>21</v>
      </c>
      <c r="B15" s="250" t="s">
        <v>30</v>
      </c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2"/>
      <c r="P15" s="249"/>
    </row>
    <row r="16" spans="1:17" s="174" customFormat="1" ht="14.1" customHeight="1" thickBot="1" x14ac:dyDescent="0.25">
      <c r="A16" s="167" t="s">
        <v>22</v>
      </c>
      <c r="B16" s="175" t="s">
        <v>32</v>
      </c>
      <c r="C16" s="176">
        <v>12970319</v>
      </c>
      <c r="D16" s="176">
        <v>12970319</v>
      </c>
      <c r="E16" s="176">
        <v>12970319</v>
      </c>
      <c r="F16" s="176">
        <v>12970319</v>
      </c>
      <c r="G16" s="176">
        <v>12970319</v>
      </c>
      <c r="H16" s="176">
        <v>12970319</v>
      </c>
      <c r="I16" s="176">
        <v>12970319</v>
      </c>
      <c r="J16" s="176">
        <v>12970319</v>
      </c>
      <c r="K16" s="176">
        <v>12970319</v>
      </c>
      <c r="L16" s="176">
        <v>12970319</v>
      </c>
      <c r="M16" s="176">
        <v>12970319</v>
      </c>
      <c r="N16" s="176">
        <v>12970322</v>
      </c>
      <c r="O16" s="177">
        <f t="shared" ref="O16:O25" si="2">SUM(C16:N16)</f>
        <v>155643831</v>
      </c>
      <c r="P16" s="249"/>
    </row>
    <row r="17" spans="1:16" s="174" customFormat="1" ht="27" customHeight="1" thickBot="1" x14ac:dyDescent="0.25">
      <c r="A17" s="167" t="s">
        <v>35</v>
      </c>
      <c r="B17" s="171" t="s">
        <v>24</v>
      </c>
      <c r="C17" s="172">
        <v>2343301</v>
      </c>
      <c r="D17" s="172">
        <v>2343301</v>
      </c>
      <c r="E17" s="172">
        <v>2343301</v>
      </c>
      <c r="F17" s="172">
        <v>2343301</v>
      </c>
      <c r="G17" s="172">
        <v>2343301</v>
      </c>
      <c r="H17" s="172">
        <v>2343301</v>
      </c>
      <c r="I17" s="172">
        <v>2343301</v>
      </c>
      <c r="J17" s="172">
        <v>2343301</v>
      </c>
      <c r="K17" s="172">
        <v>2343301</v>
      </c>
      <c r="L17" s="172">
        <v>2343301</v>
      </c>
      <c r="M17" s="172">
        <v>2343301</v>
      </c>
      <c r="N17" s="172">
        <v>2343304</v>
      </c>
      <c r="O17" s="173">
        <f t="shared" si="2"/>
        <v>28119615</v>
      </c>
      <c r="P17" s="249"/>
    </row>
    <row r="18" spans="1:16" s="174" customFormat="1" ht="14.1" customHeight="1" thickBot="1" x14ac:dyDescent="0.25">
      <c r="A18" s="167" t="s">
        <v>36</v>
      </c>
      <c r="B18" s="171" t="s">
        <v>33</v>
      </c>
      <c r="C18" s="172">
        <v>7384503</v>
      </c>
      <c r="D18" s="172">
        <v>7384503</v>
      </c>
      <c r="E18" s="172">
        <v>7384503</v>
      </c>
      <c r="F18" s="172">
        <v>7384503</v>
      </c>
      <c r="G18" s="172">
        <v>7384503</v>
      </c>
      <c r="H18" s="172">
        <v>7384503</v>
      </c>
      <c r="I18" s="172">
        <v>7384503</v>
      </c>
      <c r="J18" s="172">
        <v>7384503</v>
      </c>
      <c r="K18" s="172">
        <v>7384503</v>
      </c>
      <c r="L18" s="172">
        <v>7384503</v>
      </c>
      <c r="M18" s="172">
        <v>7384503</v>
      </c>
      <c r="N18" s="172">
        <v>7384502</v>
      </c>
      <c r="O18" s="173">
        <f t="shared" si="2"/>
        <v>88614035</v>
      </c>
      <c r="P18" s="249"/>
    </row>
    <row r="19" spans="1:16" s="174" customFormat="1" ht="14.1" customHeight="1" thickBot="1" x14ac:dyDescent="0.25">
      <c r="A19" s="167" t="s">
        <v>37</v>
      </c>
      <c r="B19" s="171" t="s">
        <v>61</v>
      </c>
      <c r="C19" s="172">
        <v>3318132</v>
      </c>
      <c r="D19" s="172">
        <v>3318132</v>
      </c>
      <c r="E19" s="172">
        <v>3318132</v>
      </c>
      <c r="F19" s="172">
        <v>3318132</v>
      </c>
      <c r="G19" s="172">
        <v>3318132</v>
      </c>
      <c r="H19" s="172">
        <v>3318132</v>
      </c>
      <c r="I19" s="172">
        <v>3318132</v>
      </c>
      <c r="J19" s="172">
        <v>3318132</v>
      </c>
      <c r="K19" s="172">
        <v>3318132</v>
      </c>
      <c r="L19" s="172">
        <v>3318132</v>
      </c>
      <c r="M19" s="172">
        <v>3318132</v>
      </c>
      <c r="N19" s="172">
        <v>3318138</v>
      </c>
      <c r="O19" s="173">
        <f t="shared" si="2"/>
        <v>39817590</v>
      </c>
      <c r="P19" s="249"/>
    </row>
    <row r="20" spans="1:16" s="174" customFormat="1" ht="12.75" customHeight="1" thickBot="1" x14ac:dyDescent="0.25">
      <c r="A20" s="167" t="s">
        <v>38</v>
      </c>
      <c r="B20" s="171" t="s">
        <v>25</v>
      </c>
      <c r="C20" s="172">
        <v>57210139</v>
      </c>
      <c r="D20" s="172">
        <v>13871560</v>
      </c>
      <c r="E20" s="172">
        <v>33985960</v>
      </c>
      <c r="F20" s="172">
        <v>13885960</v>
      </c>
      <c r="G20" s="172">
        <v>13615960</v>
      </c>
      <c r="H20" s="172">
        <v>14015960</v>
      </c>
      <c r="I20" s="172">
        <v>8875960</v>
      </c>
      <c r="J20" s="172">
        <v>13715960</v>
      </c>
      <c r="K20" s="172">
        <v>25485805</v>
      </c>
      <c r="L20" s="172">
        <v>14065960</v>
      </c>
      <c r="M20" s="172">
        <v>13615960</v>
      </c>
      <c r="N20" s="172">
        <v>16312009</v>
      </c>
      <c r="O20" s="173">
        <f t="shared" si="2"/>
        <v>238657193</v>
      </c>
      <c r="P20" s="249"/>
    </row>
    <row r="21" spans="1:16" s="174" customFormat="1" ht="24" customHeight="1" thickBot="1" x14ac:dyDescent="0.25">
      <c r="A21" s="167" t="s">
        <v>39</v>
      </c>
      <c r="B21" s="171" t="s">
        <v>78</v>
      </c>
      <c r="C21" s="172"/>
      <c r="D21" s="172"/>
      <c r="E21" s="172"/>
      <c r="F21" s="172"/>
      <c r="G21" s="172"/>
      <c r="H21" s="172"/>
      <c r="I21" s="172"/>
      <c r="J21" s="172"/>
      <c r="K21" s="172">
        <v>331605000</v>
      </c>
      <c r="L21" s="172"/>
      <c r="M21" s="172"/>
      <c r="N21" s="172">
        <v>0</v>
      </c>
      <c r="O21" s="173">
        <f t="shared" si="2"/>
        <v>331605000</v>
      </c>
      <c r="P21" s="249"/>
    </row>
    <row r="22" spans="1:16" s="174" customFormat="1" ht="23.25" customHeight="1" thickBot="1" x14ac:dyDescent="0.25">
      <c r="A22" s="167" t="s">
        <v>40</v>
      </c>
      <c r="B22" s="171" t="s">
        <v>26</v>
      </c>
      <c r="C22" s="172"/>
      <c r="D22" s="172"/>
      <c r="E22" s="172"/>
      <c r="F22" s="172"/>
      <c r="G22" s="172"/>
      <c r="H22" s="172"/>
      <c r="I22" s="172">
        <v>4740000</v>
      </c>
      <c r="J22" s="172"/>
      <c r="K22" s="172">
        <v>0</v>
      </c>
      <c r="L22" s="172"/>
      <c r="M22" s="172"/>
      <c r="N22" s="172"/>
      <c r="O22" s="173">
        <f t="shared" si="2"/>
        <v>4740000</v>
      </c>
      <c r="P22" s="249"/>
    </row>
    <row r="23" spans="1:16" s="174" customFormat="1" ht="14.1" customHeight="1" thickBot="1" x14ac:dyDescent="0.25">
      <c r="A23" s="167" t="s">
        <v>41</v>
      </c>
      <c r="B23" s="171" t="s">
        <v>79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3">
        <f t="shared" si="2"/>
        <v>0</v>
      </c>
      <c r="P23" s="249"/>
    </row>
    <row r="24" spans="1:16" s="174" customFormat="1" ht="18" customHeight="1" thickBot="1" x14ac:dyDescent="0.25">
      <c r="A24" s="167" t="s">
        <v>42</v>
      </c>
      <c r="B24" s="171" t="s">
        <v>80</v>
      </c>
      <c r="C24" s="172">
        <v>66198898</v>
      </c>
      <c r="D24" s="172"/>
      <c r="E24" s="172"/>
      <c r="F24" s="172"/>
      <c r="G24" s="172"/>
      <c r="H24" s="172"/>
      <c r="I24" s="172"/>
      <c r="J24" s="172"/>
      <c r="K24" s="172">
        <v>0</v>
      </c>
      <c r="L24" s="172"/>
      <c r="M24" s="172"/>
      <c r="N24" s="172"/>
      <c r="O24" s="173">
        <f t="shared" si="2"/>
        <v>66198898</v>
      </c>
      <c r="P24" s="249"/>
    </row>
    <row r="25" spans="1:16" s="168" customFormat="1" ht="15.95" customHeight="1" thickBot="1" x14ac:dyDescent="0.25">
      <c r="A25" s="167" t="s">
        <v>43</v>
      </c>
      <c r="B25" s="181" t="s">
        <v>62</v>
      </c>
      <c r="C25" s="179">
        <f t="shared" ref="C25:N25" si="3">SUM(C16:C24)</f>
        <v>149425292</v>
      </c>
      <c r="D25" s="179">
        <f t="shared" si="3"/>
        <v>39887815</v>
      </c>
      <c r="E25" s="179">
        <f t="shared" si="3"/>
        <v>60002215</v>
      </c>
      <c r="F25" s="179">
        <f t="shared" si="3"/>
        <v>39902215</v>
      </c>
      <c r="G25" s="179">
        <f t="shared" si="3"/>
        <v>39632215</v>
      </c>
      <c r="H25" s="179">
        <f t="shared" si="3"/>
        <v>40032215</v>
      </c>
      <c r="I25" s="179">
        <f t="shared" si="3"/>
        <v>39632215</v>
      </c>
      <c r="J25" s="179">
        <f t="shared" si="3"/>
        <v>39732215</v>
      </c>
      <c r="K25" s="179">
        <f t="shared" si="3"/>
        <v>383107060</v>
      </c>
      <c r="L25" s="179">
        <f t="shared" si="3"/>
        <v>40082215</v>
      </c>
      <c r="M25" s="179">
        <f t="shared" si="3"/>
        <v>39632215</v>
      </c>
      <c r="N25" s="179">
        <f t="shared" si="3"/>
        <v>42328275</v>
      </c>
      <c r="O25" s="180">
        <f t="shared" si="2"/>
        <v>953396162</v>
      </c>
      <c r="P25" s="249"/>
    </row>
    <row r="26" spans="1:16" ht="15.75" thickBot="1" x14ac:dyDescent="0.25">
      <c r="A26" s="167" t="s">
        <v>44</v>
      </c>
      <c r="B26" s="182" t="s">
        <v>63</v>
      </c>
      <c r="C26" s="183">
        <f t="shared" ref="C26:O26" si="4">C14-C25</f>
        <v>0</v>
      </c>
      <c r="D26" s="183">
        <f t="shared" si="4"/>
        <v>0</v>
      </c>
      <c r="E26" s="183">
        <f t="shared" si="4"/>
        <v>0</v>
      </c>
      <c r="F26" s="183">
        <f t="shared" si="4"/>
        <v>0</v>
      </c>
      <c r="G26" s="183">
        <f t="shared" si="4"/>
        <v>0</v>
      </c>
      <c r="H26" s="183">
        <f t="shared" si="4"/>
        <v>0</v>
      </c>
      <c r="I26" s="183">
        <f t="shared" si="4"/>
        <v>0</v>
      </c>
      <c r="J26" s="183">
        <f t="shared" si="4"/>
        <v>0</v>
      </c>
      <c r="K26" s="183">
        <f t="shared" si="4"/>
        <v>0</v>
      </c>
      <c r="L26" s="183">
        <f t="shared" si="4"/>
        <v>0</v>
      </c>
      <c r="M26" s="183">
        <f t="shared" si="4"/>
        <v>0</v>
      </c>
      <c r="N26" s="183">
        <f t="shared" si="4"/>
        <v>0</v>
      </c>
      <c r="O26" s="184">
        <f t="shared" si="4"/>
        <v>0</v>
      </c>
      <c r="P26" s="249"/>
    </row>
    <row r="27" spans="1:16" x14ac:dyDescent="0.2">
      <c r="A27" s="185"/>
    </row>
    <row r="28" spans="1:16" ht="15.75" x14ac:dyDescent="0.25">
      <c r="B28" s="186"/>
      <c r="C28" s="187"/>
      <c r="D28" s="187"/>
    </row>
  </sheetData>
  <mergeCells count="4">
    <mergeCell ref="A1:O1"/>
    <mergeCell ref="P1:P26"/>
    <mergeCell ref="B4:O4"/>
    <mergeCell ref="B15:O15"/>
  </mergeCells>
  <printOptions horizontalCentered="1"/>
  <pageMargins left="0.25" right="0.25" top="0.75" bottom="0.75" header="0.3" footer="0.3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A43" workbookViewId="0">
      <selection activeCell="G4" sqref="G4"/>
    </sheetView>
  </sheetViews>
  <sheetFormatPr defaultRowHeight="12.75" x14ac:dyDescent="0.2"/>
  <cols>
    <col min="1" max="1" width="47" style="122" customWidth="1"/>
    <col min="2" max="2" width="12.6640625" style="5" bestFit="1" customWidth="1"/>
    <col min="3" max="9" width="11.5" style="5" bestFit="1" customWidth="1"/>
    <col min="10" max="10" width="13.33203125" style="5" customWidth="1"/>
    <col min="11" max="12" width="11.5" style="5" bestFit="1" customWidth="1"/>
    <col min="13" max="13" width="14.5" style="5" bestFit="1" customWidth="1"/>
    <col min="14" max="14" width="16.1640625" style="5" customWidth="1"/>
    <col min="15" max="15" width="9.33203125" style="28"/>
    <col min="16" max="16" width="9.33203125" style="5"/>
    <col min="17" max="17" width="17.5" style="5" customWidth="1"/>
    <col min="18" max="16384" width="9.33203125" style="5"/>
  </cols>
  <sheetData>
    <row r="1" spans="1:17" x14ac:dyDescent="0.2">
      <c r="A1" s="253" t="s">
        <v>271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7" x14ac:dyDescent="0.2">
      <c r="M2" s="123"/>
    </row>
    <row r="3" spans="1:17" ht="13.5" thickBot="1" x14ac:dyDescent="0.25"/>
    <row r="4" spans="1:17" ht="25.5" customHeight="1" x14ac:dyDescent="0.2">
      <c r="A4" s="124" t="s">
        <v>232</v>
      </c>
      <c r="B4" s="125" t="s">
        <v>233</v>
      </c>
      <c r="C4" s="125" t="s">
        <v>234</v>
      </c>
      <c r="D4" s="125" t="s">
        <v>235</v>
      </c>
      <c r="E4" s="125" t="s">
        <v>236</v>
      </c>
      <c r="F4" s="125" t="s">
        <v>237</v>
      </c>
      <c r="G4" s="125" t="s">
        <v>238</v>
      </c>
      <c r="H4" s="125" t="s">
        <v>239</v>
      </c>
      <c r="I4" s="125" t="s">
        <v>240</v>
      </c>
      <c r="J4" s="125" t="s">
        <v>241</v>
      </c>
      <c r="K4" s="125" t="s">
        <v>242</v>
      </c>
      <c r="L4" s="125" t="s">
        <v>243</v>
      </c>
      <c r="M4" s="125" t="s">
        <v>244</v>
      </c>
      <c r="N4" s="126" t="s">
        <v>245</v>
      </c>
    </row>
    <row r="5" spans="1:17" ht="18" customHeight="1" x14ac:dyDescent="0.2">
      <c r="A5" s="127" t="s">
        <v>246</v>
      </c>
      <c r="B5" s="128">
        <v>49493576</v>
      </c>
      <c r="C5" s="128">
        <v>0</v>
      </c>
      <c r="D5" s="128">
        <v>0</v>
      </c>
      <c r="E5" s="128">
        <v>0</v>
      </c>
      <c r="F5" s="128">
        <v>0</v>
      </c>
      <c r="G5" s="128">
        <v>0</v>
      </c>
      <c r="H5" s="128">
        <v>0</v>
      </c>
      <c r="I5" s="128">
        <v>0</v>
      </c>
      <c r="J5" s="128">
        <v>0</v>
      </c>
      <c r="K5" s="128">
        <v>0</v>
      </c>
      <c r="L5" s="128">
        <v>0</v>
      </c>
      <c r="M5" s="128">
        <v>0</v>
      </c>
      <c r="N5" s="129"/>
    </row>
    <row r="6" spans="1:17" ht="22.5" x14ac:dyDescent="0.2">
      <c r="A6" s="32" t="s">
        <v>147</v>
      </c>
      <c r="B6" s="169">
        <v>38144965</v>
      </c>
      <c r="C6" s="169">
        <v>38144965</v>
      </c>
      <c r="D6" s="169">
        <v>38144965</v>
      </c>
      <c r="E6" s="169">
        <v>38144965</v>
      </c>
      <c r="F6" s="169">
        <v>38144965</v>
      </c>
      <c r="G6" s="169">
        <v>38144965</v>
      </c>
      <c r="H6" s="169">
        <v>38144965</v>
      </c>
      <c r="I6" s="169">
        <v>38144965</v>
      </c>
      <c r="J6" s="169">
        <v>38971882</v>
      </c>
      <c r="K6" s="169">
        <v>38144965</v>
      </c>
      <c r="L6" s="169">
        <v>38144965</v>
      </c>
      <c r="M6" s="169">
        <v>38144965</v>
      </c>
      <c r="N6" s="170">
        <f t="shared" ref="N6" si="0">SUM(B6:M6)</f>
        <v>458566497</v>
      </c>
    </row>
    <row r="7" spans="1:17" ht="15" customHeight="1" x14ac:dyDescent="0.2">
      <c r="A7" s="132" t="s">
        <v>149</v>
      </c>
      <c r="B7" s="172">
        <v>10000</v>
      </c>
      <c r="C7" s="172">
        <v>250000</v>
      </c>
      <c r="D7" s="172">
        <v>20420000</v>
      </c>
      <c r="E7" s="172">
        <v>320000</v>
      </c>
      <c r="F7" s="172">
        <v>50000</v>
      </c>
      <c r="G7" s="172">
        <v>450000</v>
      </c>
      <c r="H7" s="172">
        <v>50000</v>
      </c>
      <c r="I7" s="172">
        <v>150000</v>
      </c>
      <c r="J7" s="172">
        <v>14900000</v>
      </c>
      <c r="K7" s="172">
        <v>500000</v>
      </c>
      <c r="L7" s="172">
        <v>50000</v>
      </c>
      <c r="M7" s="172">
        <v>2746066</v>
      </c>
      <c r="N7" s="131">
        <f t="shared" ref="N7:N62" si="1">SUM(B7:M7)</f>
        <v>39896066</v>
      </c>
    </row>
    <row r="8" spans="1:17" x14ac:dyDescent="0.2">
      <c r="A8" s="133" t="s">
        <v>151</v>
      </c>
      <c r="B8" s="176">
        <v>1905739</v>
      </c>
      <c r="C8" s="176">
        <v>1437250</v>
      </c>
      <c r="D8" s="176">
        <v>1437250</v>
      </c>
      <c r="E8" s="176">
        <v>1437250</v>
      </c>
      <c r="F8" s="176">
        <v>1437250</v>
      </c>
      <c r="G8" s="176">
        <v>1437250</v>
      </c>
      <c r="H8" s="176">
        <v>1437250</v>
      </c>
      <c r="I8" s="176">
        <v>1437250</v>
      </c>
      <c r="J8" s="176">
        <v>1437250</v>
      </c>
      <c r="K8" s="176">
        <v>1437250</v>
      </c>
      <c r="L8" s="176">
        <v>1437250</v>
      </c>
      <c r="M8" s="176">
        <v>1437244</v>
      </c>
      <c r="N8" s="131">
        <f t="shared" si="1"/>
        <v>17715483</v>
      </c>
    </row>
    <row r="9" spans="1:17" x14ac:dyDescent="0.2">
      <c r="A9" s="133" t="s">
        <v>153</v>
      </c>
      <c r="B9" s="130"/>
      <c r="C9" s="130">
        <v>55600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1">
        <f t="shared" si="1"/>
        <v>55600</v>
      </c>
    </row>
    <row r="10" spans="1:17" ht="10.5" customHeight="1" x14ac:dyDescent="0.2">
      <c r="A10" s="26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1">
        <f t="shared" si="1"/>
        <v>0</v>
      </c>
    </row>
    <row r="11" spans="1:17" ht="10.5" customHeight="1" x14ac:dyDescent="0.2">
      <c r="A11" s="36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1">
        <f t="shared" si="1"/>
        <v>0</v>
      </c>
    </row>
    <row r="12" spans="1:17" ht="10.5" customHeight="1" x14ac:dyDescent="0.2">
      <c r="A12" s="135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1">
        <f t="shared" si="1"/>
        <v>0</v>
      </c>
    </row>
    <row r="13" spans="1:17" s="136" customFormat="1" ht="10.5" customHeight="1" x14ac:dyDescent="0.2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1">
        <f t="shared" si="1"/>
        <v>0</v>
      </c>
      <c r="O13" s="28"/>
    </row>
    <row r="14" spans="1:17" s="136" customFormat="1" ht="14.25" customHeight="1" x14ac:dyDescent="0.2">
      <c r="A14" s="137" t="s">
        <v>158</v>
      </c>
      <c r="B14" s="134">
        <f t="shared" ref="B14:M14" si="2">+B6+B7+B8+B9</f>
        <v>40060704</v>
      </c>
      <c r="C14" s="134">
        <f t="shared" si="2"/>
        <v>39887815</v>
      </c>
      <c r="D14" s="134">
        <f t="shared" si="2"/>
        <v>60002215</v>
      </c>
      <c r="E14" s="134">
        <f t="shared" si="2"/>
        <v>39902215</v>
      </c>
      <c r="F14" s="134">
        <f t="shared" si="2"/>
        <v>39632215</v>
      </c>
      <c r="G14" s="134">
        <f t="shared" si="2"/>
        <v>40032215</v>
      </c>
      <c r="H14" s="134">
        <f t="shared" si="2"/>
        <v>39632215</v>
      </c>
      <c r="I14" s="134">
        <f t="shared" si="2"/>
        <v>39732215</v>
      </c>
      <c r="J14" s="134">
        <f t="shared" si="2"/>
        <v>55309132</v>
      </c>
      <c r="K14" s="134">
        <f t="shared" si="2"/>
        <v>40082215</v>
      </c>
      <c r="L14" s="134">
        <f t="shared" si="2"/>
        <v>39632215</v>
      </c>
      <c r="M14" s="134">
        <f t="shared" si="2"/>
        <v>42328275</v>
      </c>
      <c r="N14" s="131">
        <f t="shared" si="1"/>
        <v>516233646</v>
      </c>
      <c r="O14" s="28"/>
    </row>
    <row r="15" spans="1:17" s="136" customFormat="1" ht="14.25" customHeight="1" x14ac:dyDescent="0.2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1">
        <f t="shared" si="1"/>
        <v>0</v>
      </c>
      <c r="O15" s="28"/>
    </row>
    <row r="16" spans="1:17" s="136" customFormat="1" ht="18.75" customHeight="1" x14ac:dyDescent="0.2">
      <c r="A16" s="138" t="s">
        <v>160</v>
      </c>
      <c r="B16" s="134">
        <v>59871012</v>
      </c>
      <c r="C16" s="134">
        <v>4499416</v>
      </c>
      <c r="D16" s="134">
        <v>4499416</v>
      </c>
      <c r="E16" s="134">
        <v>4499416</v>
      </c>
      <c r="F16" s="134">
        <v>4499416</v>
      </c>
      <c r="G16" s="134">
        <v>4499416</v>
      </c>
      <c r="H16" s="134">
        <v>4499416</v>
      </c>
      <c r="I16" s="134">
        <v>4499416</v>
      </c>
      <c r="J16" s="134">
        <v>4499416</v>
      </c>
      <c r="K16" s="134">
        <v>4499416</v>
      </c>
      <c r="L16" s="134">
        <v>4499416</v>
      </c>
      <c r="M16" s="134">
        <v>4499416</v>
      </c>
      <c r="N16" s="131">
        <f t="shared" si="1"/>
        <v>109364588</v>
      </c>
      <c r="O16" s="28"/>
      <c r="Q16" s="139"/>
    </row>
    <row r="17" spans="1:15" ht="14.25" customHeight="1" x14ac:dyDescent="0.2">
      <c r="A17" s="135" t="s">
        <v>173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  <c r="N17" s="131">
        <f t="shared" si="1"/>
        <v>0</v>
      </c>
    </row>
    <row r="18" spans="1:15" ht="22.5" x14ac:dyDescent="0.2">
      <c r="A18" s="34" t="s">
        <v>162</v>
      </c>
      <c r="B18" s="140">
        <f>+B14+B16</f>
        <v>99931716</v>
      </c>
      <c r="C18" s="140">
        <f>+C14+C16</f>
        <v>44387231</v>
      </c>
      <c r="D18" s="140">
        <f>+D14+D16</f>
        <v>64501631</v>
      </c>
      <c r="E18" s="140">
        <f>+E14+E16</f>
        <v>44401631</v>
      </c>
      <c r="F18" s="140">
        <f>+F14+F16</f>
        <v>44131631</v>
      </c>
      <c r="G18" s="140">
        <f t="shared" ref="G18:M18" si="3">+G14+G16</f>
        <v>44531631</v>
      </c>
      <c r="H18" s="140">
        <f t="shared" si="3"/>
        <v>44131631</v>
      </c>
      <c r="I18" s="140">
        <f t="shared" si="3"/>
        <v>44231631</v>
      </c>
      <c r="J18" s="140">
        <f t="shared" si="3"/>
        <v>59808548</v>
      </c>
      <c r="K18" s="140">
        <f t="shared" si="3"/>
        <v>44581631</v>
      </c>
      <c r="L18" s="140">
        <f t="shared" si="3"/>
        <v>44131631</v>
      </c>
      <c r="M18" s="140">
        <f t="shared" si="3"/>
        <v>46827691</v>
      </c>
      <c r="N18" s="131">
        <f t="shared" si="1"/>
        <v>625598234</v>
      </c>
    </row>
    <row r="19" spans="1:15" ht="10.5" customHeight="1" x14ac:dyDescent="0.2">
      <c r="A19" s="31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>
        <f t="shared" si="1"/>
        <v>0</v>
      </c>
    </row>
    <row r="20" spans="1:15" ht="26.25" customHeight="1" x14ac:dyDescent="0.2">
      <c r="A20" s="132" t="s">
        <v>164</v>
      </c>
      <c r="B20" s="130"/>
      <c r="C20" s="130"/>
      <c r="D20" s="130"/>
      <c r="E20" s="130"/>
      <c r="F20" s="130"/>
      <c r="G20" s="130"/>
      <c r="H20" s="130"/>
      <c r="I20" s="130"/>
      <c r="J20" s="172">
        <v>326797928</v>
      </c>
      <c r="K20" s="130">
        <v>0</v>
      </c>
      <c r="L20" s="130"/>
      <c r="M20" s="130"/>
      <c r="N20" s="131">
        <f t="shared" si="1"/>
        <v>326797928</v>
      </c>
    </row>
    <row r="21" spans="1:15" ht="14.25" customHeight="1" x14ac:dyDescent="0.2">
      <c r="A21" s="132" t="s">
        <v>166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>
        <f t="shared" si="1"/>
        <v>0</v>
      </c>
    </row>
    <row r="22" spans="1:15" ht="14.25" customHeight="1" x14ac:dyDescent="0.2">
      <c r="A22" s="26" t="s">
        <v>137</v>
      </c>
      <c r="B22" s="134"/>
      <c r="C22" s="134"/>
      <c r="D22" s="134"/>
      <c r="E22" s="134"/>
      <c r="F22" s="134"/>
      <c r="G22" s="134"/>
      <c r="H22" s="134"/>
      <c r="I22" s="134"/>
      <c r="J22" s="134">
        <v>1000000</v>
      </c>
      <c r="K22" s="134"/>
      <c r="L22" s="134"/>
      <c r="M22" s="134"/>
      <c r="N22" s="131">
        <f t="shared" si="1"/>
        <v>1000000</v>
      </c>
    </row>
    <row r="23" spans="1:15" ht="14.25" customHeight="1" x14ac:dyDescent="0.2">
      <c r="A23" s="137" t="s">
        <v>169</v>
      </c>
      <c r="B23" s="141">
        <f>+B20+B21+B22</f>
        <v>0</v>
      </c>
      <c r="C23" s="141">
        <f>+C20+C21+C22</f>
        <v>0</v>
      </c>
      <c r="D23" s="141">
        <f>+D20+D21+D22</f>
        <v>0</v>
      </c>
      <c r="E23" s="141">
        <f>+E20+E21+E22</f>
        <v>0</v>
      </c>
      <c r="F23" s="141">
        <f>+F20+F21+F22</f>
        <v>0</v>
      </c>
      <c r="G23" s="141">
        <f t="shared" ref="G23:M23" si="4">+G20+G21+G22</f>
        <v>0</v>
      </c>
      <c r="H23" s="141">
        <f t="shared" si="4"/>
        <v>0</v>
      </c>
      <c r="I23" s="141">
        <f t="shared" si="4"/>
        <v>0</v>
      </c>
      <c r="J23" s="141">
        <f t="shared" si="4"/>
        <v>327797928</v>
      </c>
      <c r="K23" s="141">
        <f t="shared" si="4"/>
        <v>0</v>
      </c>
      <c r="L23" s="141">
        <f t="shared" si="4"/>
        <v>0</v>
      </c>
      <c r="M23" s="141">
        <f t="shared" si="4"/>
        <v>0</v>
      </c>
      <c r="N23" s="131">
        <f t="shared" si="1"/>
        <v>327797928</v>
      </c>
    </row>
    <row r="24" spans="1:15" ht="14.25" customHeight="1" x14ac:dyDescent="0.2">
      <c r="A24" s="26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1">
        <f t="shared" si="1"/>
        <v>0</v>
      </c>
    </row>
    <row r="25" spans="1:15" ht="14.25" customHeight="1" x14ac:dyDescent="0.2">
      <c r="A25" s="138" t="s">
        <v>171</v>
      </c>
      <c r="B25" s="134"/>
      <c r="C25" s="134"/>
      <c r="D25" s="134"/>
      <c r="E25" s="134"/>
      <c r="F25" s="134"/>
      <c r="G25" s="134">
        <v>0</v>
      </c>
      <c r="H25" s="134">
        <v>0</v>
      </c>
      <c r="I25" s="134"/>
      <c r="J25" s="134"/>
      <c r="K25" s="134"/>
      <c r="L25" s="134"/>
      <c r="M25" s="134"/>
      <c r="N25" s="131">
        <f t="shared" si="1"/>
        <v>0</v>
      </c>
    </row>
    <row r="26" spans="1:15" ht="14.25" customHeight="1" x14ac:dyDescent="0.2">
      <c r="A26" s="142" t="s">
        <v>173</v>
      </c>
      <c r="B26" s="130"/>
      <c r="C26" s="130"/>
      <c r="D26" s="130"/>
      <c r="E26" s="130"/>
      <c r="F26" s="130"/>
      <c r="G26" s="130">
        <v>0</v>
      </c>
      <c r="H26" s="130">
        <v>0</v>
      </c>
      <c r="I26" s="130"/>
      <c r="J26" s="130"/>
      <c r="K26" s="130"/>
      <c r="L26" s="130"/>
      <c r="M26" s="130"/>
      <c r="N26" s="131">
        <f t="shared" si="1"/>
        <v>0</v>
      </c>
    </row>
    <row r="27" spans="1:15" ht="14.25" customHeight="1" x14ac:dyDescent="0.2">
      <c r="A27" s="26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31">
        <f t="shared" si="1"/>
        <v>0</v>
      </c>
    </row>
    <row r="28" spans="1:15" ht="22.5" x14ac:dyDescent="0.2">
      <c r="A28" s="34" t="s">
        <v>174</v>
      </c>
      <c r="B28" s="143">
        <f>+B23+B25</f>
        <v>0</v>
      </c>
      <c r="C28" s="143">
        <f>+C23+C25</f>
        <v>0</v>
      </c>
      <c r="D28" s="143">
        <f>+D23+D25</f>
        <v>0</v>
      </c>
      <c r="E28" s="143">
        <f>+E23+E25</f>
        <v>0</v>
      </c>
      <c r="F28" s="143">
        <f>+F23+F25</f>
        <v>0</v>
      </c>
      <c r="G28" s="143">
        <f t="shared" ref="G28:M28" si="5">+G23+G25</f>
        <v>0</v>
      </c>
      <c r="H28" s="143">
        <f t="shared" si="5"/>
        <v>0</v>
      </c>
      <c r="I28" s="143">
        <f t="shared" si="5"/>
        <v>0</v>
      </c>
      <c r="J28" s="143">
        <f t="shared" si="5"/>
        <v>327797928</v>
      </c>
      <c r="K28" s="143">
        <f t="shared" si="5"/>
        <v>0</v>
      </c>
      <c r="L28" s="143">
        <f t="shared" si="5"/>
        <v>0</v>
      </c>
      <c r="M28" s="143">
        <f t="shared" si="5"/>
        <v>0</v>
      </c>
      <c r="N28" s="131">
        <f t="shared" si="1"/>
        <v>327797928</v>
      </c>
    </row>
    <row r="29" spans="1:15" ht="14.25" customHeight="1" x14ac:dyDescent="0.2">
      <c r="A29" s="32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31">
        <f t="shared" si="1"/>
        <v>0</v>
      </c>
    </row>
    <row r="30" spans="1:15" s="262" customFormat="1" ht="24.75" customHeight="1" x14ac:dyDescent="0.2">
      <c r="A30" s="269" t="s">
        <v>176</v>
      </c>
      <c r="B30" s="270">
        <f>+B14+B23</f>
        <v>40060704</v>
      </c>
      <c r="C30" s="270">
        <f>+C14+C23</f>
        <v>39887815</v>
      </c>
      <c r="D30" s="270">
        <f>+D14+D23</f>
        <v>60002215</v>
      </c>
      <c r="E30" s="270">
        <f>+E14+E23</f>
        <v>39902215</v>
      </c>
      <c r="F30" s="270">
        <f>+F14+F23</f>
        <v>39632215</v>
      </c>
      <c r="G30" s="270">
        <f t="shared" ref="G30:M30" si="6">+G14+G23</f>
        <v>40032215</v>
      </c>
      <c r="H30" s="270">
        <f t="shared" si="6"/>
        <v>39632215</v>
      </c>
      <c r="I30" s="270">
        <f t="shared" si="6"/>
        <v>39732215</v>
      </c>
      <c r="J30" s="270">
        <f t="shared" si="6"/>
        <v>383107060</v>
      </c>
      <c r="K30" s="270">
        <f t="shared" si="6"/>
        <v>40082215</v>
      </c>
      <c r="L30" s="270">
        <f t="shared" si="6"/>
        <v>39632215</v>
      </c>
      <c r="M30" s="270">
        <f t="shared" si="6"/>
        <v>42328275</v>
      </c>
      <c r="N30" s="268">
        <f t="shared" si="1"/>
        <v>844031574</v>
      </c>
      <c r="O30" s="261"/>
    </row>
    <row r="31" spans="1:15" ht="14.25" customHeight="1" x14ac:dyDescent="0.2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31">
        <f t="shared" si="1"/>
        <v>0</v>
      </c>
    </row>
    <row r="32" spans="1:15" ht="22.5" x14ac:dyDescent="0.2">
      <c r="A32" s="146" t="s">
        <v>178</v>
      </c>
      <c r="B32" s="145">
        <v>0</v>
      </c>
      <c r="C32" s="145">
        <v>0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5">
        <v>0</v>
      </c>
      <c r="M32" s="145">
        <v>0</v>
      </c>
      <c r="N32" s="131">
        <f t="shared" si="1"/>
        <v>0</v>
      </c>
    </row>
    <row r="33" spans="1:18" ht="14.25" customHeight="1" x14ac:dyDescent="0.2">
      <c r="A33" s="32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31">
        <f t="shared" si="1"/>
        <v>0</v>
      </c>
    </row>
    <row r="34" spans="1:18" ht="14.25" customHeight="1" x14ac:dyDescent="0.2">
      <c r="A34" s="219" t="s">
        <v>180</v>
      </c>
      <c r="B34" s="220">
        <f>B18+B32</f>
        <v>99931716</v>
      </c>
      <c r="C34" s="220">
        <f>+C18+C28</f>
        <v>44387231</v>
      </c>
      <c r="D34" s="220">
        <f>+D18+D28</f>
        <v>64501631</v>
      </c>
      <c r="E34" s="220">
        <f>+E18+E28</f>
        <v>44401631</v>
      </c>
      <c r="F34" s="220">
        <f>+F18+F28</f>
        <v>44131631</v>
      </c>
      <c r="G34" s="220">
        <f t="shared" ref="G34:M34" si="7">+G18+G28</f>
        <v>44531631</v>
      </c>
      <c r="H34" s="220">
        <f t="shared" si="7"/>
        <v>44131631</v>
      </c>
      <c r="I34" s="220">
        <f t="shared" si="7"/>
        <v>44231631</v>
      </c>
      <c r="J34" s="220">
        <f t="shared" si="7"/>
        <v>387606476</v>
      </c>
      <c r="K34" s="220">
        <f t="shared" si="7"/>
        <v>44581631</v>
      </c>
      <c r="L34" s="220">
        <f t="shared" si="7"/>
        <v>44131631</v>
      </c>
      <c r="M34" s="220">
        <f t="shared" si="7"/>
        <v>46827691</v>
      </c>
      <c r="N34" s="221">
        <f t="shared" si="1"/>
        <v>953396162</v>
      </c>
    </row>
    <row r="35" spans="1:18" ht="14.25" customHeight="1" x14ac:dyDescent="0.2">
      <c r="A35" s="26" t="s">
        <v>148</v>
      </c>
      <c r="B35" s="176">
        <v>12970319</v>
      </c>
      <c r="C35" s="176">
        <v>12970319</v>
      </c>
      <c r="D35" s="176">
        <v>12970319</v>
      </c>
      <c r="E35" s="176">
        <v>12970319</v>
      </c>
      <c r="F35" s="176">
        <v>12970319</v>
      </c>
      <c r="G35" s="176">
        <v>12970319</v>
      </c>
      <c r="H35" s="176">
        <v>12970319</v>
      </c>
      <c r="I35" s="176">
        <v>12970319</v>
      </c>
      <c r="J35" s="176">
        <v>12970319</v>
      </c>
      <c r="K35" s="176">
        <v>12970319</v>
      </c>
      <c r="L35" s="176">
        <v>12970319</v>
      </c>
      <c r="M35" s="176">
        <v>12970322</v>
      </c>
      <c r="N35" s="131">
        <f t="shared" si="1"/>
        <v>155643831</v>
      </c>
    </row>
    <row r="36" spans="1:18" ht="27.75" customHeight="1" x14ac:dyDescent="0.2">
      <c r="A36" s="31" t="s">
        <v>150</v>
      </c>
      <c r="B36" s="172">
        <v>2343301</v>
      </c>
      <c r="C36" s="172">
        <v>2343301</v>
      </c>
      <c r="D36" s="172">
        <v>2343301</v>
      </c>
      <c r="E36" s="172">
        <v>2343301</v>
      </c>
      <c r="F36" s="172">
        <v>2343301</v>
      </c>
      <c r="G36" s="172">
        <v>2343301</v>
      </c>
      <c r="H36" s="172">
        <v>2343301</v>
      </c>
      <c r="I36" s="172">
        <v>2343301</v>
      </c>
      <c r="J36" s="172">
        <v>2343301</v>
      </c>
      <c r="K36" s="172">
        <v>2343301</v>
      </c>
      <c r="L36" s="172">
        <v>2343301</v>
      </c>
      <c r="M36" s="172">
        <v>2343304</v>
      </c>
      <c r="N36" s="131">
        <f t="shared" si="1"/>
        <v>28119615</v>
      </c>
    </row>
    <row r="37" spans="1:18" ht="14.25" customHeight="1" x14ac:dyDescent="0.2">
      <c r="A37" s="26" t="s">
        <v>152</v>
      </c>
      <c r="B37" s="172">
        <v>7384503</v>
      </c>
      <c r="C37" s="172">
        <v>7384503</v>
      </c>
      <c r="D37" s="172">
        <v>7384503</v>
      </c>
      <c r="E37" s="172">
        <v>7384503</v>
      </c>
      <c r="F37" s="172">
        <v>7384503</v>
      </c>
      <c r="G37" s="172">
        <v>7384503</v>
      </c>
      <c r="H37" s="172">
        <v>7384503</v>
      </c>
      <c r="I37" s="172">
        <v>7384503</v>
      </c>
      <c r="J37" s="172">
        <v>7384503</v>
      </c>
      <c r="K37" s="172">
        <v>7384503</v>
      </c>
      <c r="L37" s="172">
        <v>7384503</v>
      </c>
      <c r="M37" s="172">
        <v>7384502</v>
      </c>
      <c r="N37" s="131">
        <f t="shared" si="1"/>
        <v>88614035</v>
      </c>
    </row>
    <row r="38" spans="1:18" ht="14.25" customHeight="1" x14ac:dyDescent="0.2">
      <c r="A38" s="26" t="s">
        <v>154</v>
      </c>
      <c r="B38" s="172">
        <v>3318132</v>
      </c>
      <c r="C38" s="172">
        <v>3318132</v>
      </c>
      <c r="D38" s="172">
        <v>3318132</v>
      </c>
      <c r="E38" s="172">
        <v>3318132</v>
      </c>
      <c r="F38" s="172">
        <v>3318132</v>
      </c>
      <c r="G38" s="172">
        <v>3318132</v>
      </c>
      <c r="H38" s="172">
        <v>3318132</v>
      </c>
      <c r="I38" s="172">
        <v>3318132</v>
      </c>
      <c r="J38" s="172">
        <v>3318132</v>
      </c>
      <c r="K38" s="172">
        <v>3318132</v>
      </c>
      <c r="L38" s="172">
        <v>3318132</v>
      </c>
      <c r="M38" s="172">
        <v>3318138</v>
      </c>
      <c r="N38" s="131">
        <f t="shared" si="1"/>
        <v>39817590</v>
      </c>
    </row>
    <row r="39" spans="1:18" s="136" customFormat="1" ht="14.25" customHeight="1" x14ac:dyDescent="0.2">
      <c r="A39" s="26" t="s">
        <v>155</v>
      </c>
      <c r="B39" s="172">
        <v>57210139</v>
      </c>
      <c r="C39" s="172">
        <v>13871560</v>
      </c>
      <c r="D39" s="172">
        <v>33985960</v>
      </c>
      <c r="E39" s="172">
        <v>13885960</v>
      </c>
      <c r="F39" s="172">
        <v>13615960</v>
      </c>
      <c r="G39" s="172">
        <v>14015960</v>
      </c>
      <c r="H39" s="172">
        <v>8875960</v>
      </c>
      <c r="I39" s="172">
        <v>13715960</v>
      </c>
      <c r="J39" s="172">
        <v>25485805</v>
      </c>
      <c r="K39" s="172">
        <v>14065960</v>
      </c>
      <c r="L39" s="172">
        <v>13615960</v>
      </c>
      <c r="M39" s="172">
        <v>16312009</v>
      </c>
      <c r="N39" s="131">
        <f t="shared" si="1"/>
        <v>238657193</v>
      </c>
      <c r="O39" s="28"/>
      <c r="P39" s="148"/>
    </row>
    <row r="40" spans="1:18" s="136" customFormat="1" ht="14.25" customHeight="1" x14ac:dyDescent="0.2">
      <c r="A40" s="149" t="s">
        <v>156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1">
        <f t="shared" si="1"/>
        <v>0</v>
      </c>
      <c r="O40" s="28"/>
      <c r="P40" s="148"/>
    </row>
    <row r="41" spans="1:18" s="136" customFormat="1" ht="14.25" customHeight="1" x14ac:dyDescent="0.2">
      <c r="A41" s="133" t="s">
        <v>157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1">
        <f t="shared" si="1"/>
        <v>0</v>
      </c>
      <c r="O41" s="28"/>
      <c r="P41" s="148"/>
    </row>
    <row r="42" spans="1:18" s="136" customFormat="1" ht="14.25" customHeight="1" x14ac:dyDescent="0.2">
      <c r="A42" s="150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1">
        <f t="shared" si="1"/>
        <v>0</v>
      </c>
      <c r="O42" s="28"/>
      <c r="P42" s="148"/>
    </row>
    <row r="43" spans="1:18" s="136" customFormat="1" ht="14.25" customHeight="1" x14ac:dyDescent="0.2">
      <c r="A43" s="151" t="s">
        <v>159</v>
      </c>
      <c r="B43" s="141">
        <f>+B35+B36+B37+B38+B39</f>
        <v>83226394</v>
      </c>
      <c r="C43" s="141">
        <f>+C35+C36+C37+C38+C39</f>
        <v>39887815</v>
      </c>
      <c r="D43" s="141">
        <f>+D35+D36+D37+D38+D39</f>
        <v>60002215</v>
      </c>
      <c r="E43" s="141">
        <f>+E35+E36+E37+E38+E39</f>
        <v>39902215</v>
      </c>
      <c r="F43" s="141">
        <f>+F35+F36+F37+F38+F39</f>
        <v>39632215</v>
      </c>
      <c r="G43" s="141">
        <f t="shared" ref="G43:M43" si="8">+G35+G36+G37+G38+G39</f>
        <v>40032215</v>
      </c>
      <c r="H43" s="141">
        <f t="shared" si="8"/>
        <v>34892215</v>
      </c>
      <c r="I43" s="141">
        <f t="shared" si="8"/>
        <v>39732215</v>
      </c>
      <c r="J43" s="141">
        <f t="shared" si="8"/>
        <v>51502060</v>
      </c>
      <c r="K43" s="141">
        <f t="shared" si="8"/>
        <v>40082215</v>
      </c>
      <c r="L43" s="141">
        <f t="shared" si="8"/>
        <v>39632215</v>
      </c>
      <c r="M43" s="141">
        <f t="shared" si="8"/>
        <v>42328275</v>
      </c>
      <c r="N43" s="131">
        <f t="shared" si="1"/>
        <v>550852264</v>
      </c>
      <c r="O43" s="28"/>
      <c r="P43" s="148"/>
    </row>
    <row r="44" spans="1:18" s="136" customFormat="1" ht="14.25" customHeight="1" x14ac:dyDescent="0.2">
      <c r="A44" s="33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31">
        <f t="shared" si="1"/>
        <v>0</v>
      </c>
      <c r="O44" s="28"/>
      <c r="P44" s="148"/>
    </row>
    <row r="45" spans="1:18" s="136" customFormat="1" ht="14.25" customHeight="1" x14ac:dyDescent="0.2">
      <c r="A45" s="151" t="s">
        <v>161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31">
        <f t="shared" si="1"/>
        <v>0</v>
      </c>
      <c r="O45" s="28"/>
      <c r="P45" s="153"/>
      <c r="Q45" s="139"/>
      <c r="R45" s="139"/>
    </row>
    <row r="46" spans="1:18" s="136" customFormat="1" ht="14.25" customHeight="1" x14ac:dyDescent="0.2">
      <c r="A46" s="154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31">
        <f t="shared" si="1"/>
        <v>0</v>
      </c>
      <c r="O46" s="28"/>
      <c r="P46" s="153"/>
      <c r="Q46" s="139"/>
      <c r="R46" s="139"/>
    </row>
    <row r="47" spans="1:18" s="136" customFormat="1" ht="14.25" customHeight="1" x14ac:dyDescent="0.2">
      <c r="A47" s="151" t="s">
        <v>163</v>
      </c>
      <c r="B47" s="152">
        <f>+B43+B45</f>
        <v>83226394</v>
      </c>
      <c r="C47" s="152">
        <f>+C43+C45</f>
        <v>39887815</v>
      </c>
      <c r="D47" s="152">
        <f>+D43+D45</f>
        <v>60002215</v>
      </c>
      <c r="E47" s="152">
        <f>+E43+E45</f>
        <v>39902215</v>
      </c>
      <c r="F47" s="152">
        <f>+F43+F45</f>
        <v>39632215</v>
      </c>
      <c r="G47" s="152">
        <f t="shared" ref="G47:M47" si="9">+G43+G45</f>
        <v>40032215</v>
      </c>
      <c r="H47" s="152">
        <f t="shared" si="9"/>
        <v>34892215</v>
      </c>
      <c r="I47" s="152">
        <f t="shared" si="9"/>
        <v>39732215</v>
      </c>
      <c r="J47" s="152">
        <f t="shared" si="9"/>
        <v>51502060</v>
      </c>
      <c r="K47" s="152">
        <f t="shared" si="9"/>
        <v>40082215</v>
      </c>
      <c r="L47" s="152">
        <f t="shared" si="9"/>
        <v>39632215</v>
      </c>
      <c r="M47" s="152">
        <f t="shared" si="9"/>
        <v>42328275</v>
      </c>
      <c r="N47" s="131">
        <f t="shared" si="1"/>
        <v>550852264</v>
      </c>
      <c r="O47" s="28"/>
      <c r="P47" s="153"/>
      <c r="Q47" s="139"/>
      <c r="R47" s="139"/>
    </row>
    <row r="48" spans="1:18" s="136" customFormat="1" ht="14.25" customHeight="1" x14ac:dyDescent="0.2">
      <c r="A48" s="33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31">
        <f t="shared" si="1"/>
        <v>0</v>
      </c>
      <c r="O48" s="28"/>
      <c r="P48" s="153"/>
      <c r="Q48" s="139"/>
      <c r="R48" s="139"/>
    </row>
    <row r="49" spans="1:18" s="136" customFormat="1" ht="14.25" customHeight="1" x14ac:dyDescent="0.2">
      <c r="A49" s="33" t="s">
        <v>165</v>
      </c>
      <c r="B49" s="152"/>
      <c r="C49" s="152"/>
      <c r="D49" s="152"/>
      <c r="E49" s="152"/>
      <c r="F49" s="152"/>
      <c r="G49" s="152"/>
      <c r="H49" s="152"/>
      <c r="I49" s="152"/>
      <c r="J49" s="152">
        <v>331605000</v>
      </c>
      <c r="K49" s="152"/>
      <c r="L49" s="152"/>
      <c r="M49" s="152">
        <v>0</v>
      </c>
      <c r="N49" s="131">
        <f t="shared" si="1"/>
        <v>331605000</v>
      </c>
      <c r="O49" s="28"/>
      <c r="P49" s="153"/>
      <c r="Q49" s="139"/>
      <c r="R49" s="139"/>
    </row>
    <row r="50" spans="1:18" s="136" customFormat="1" ht="14.25" customHeight="1" x14ac:dyDescent="0.2">
      <c r="A50" s="33" t="s">
        <v>167</v>
      </c>
      <c r="B50" s="152"/>
      <c r="C50" s="152"/>
      <c r="D50" s="152"/>
      <c r="E50" s="152"/>
      <c r="F50" s="152"/>
      <c r="G50" s="152"/>
      <c r="H50" s="152">
        <v>4740000</v>
      </c>
      <c r="I50" s="152"/>
      <c r="J50" s="152">
        <v>0</v>
      </c>
      <c r="K50" s="152"/>
      <c r="L50" s="152"/>
      <c r="M50" s="152"/>
      <c r="N50" s="131">
        <f t="shared" si="1"/>
        <v>4740000</v>
      </c>
      <c r="O50" s="28"/>
      <c r="P50" s="153"/>
      <c r="Q50" s="139"/>
      <c r="R50" s="139"/>
    </row>
    <row r="51" spans="1:18" s="136" customFormat="1" ht="14.25" customHeight="1" x14ac:dyDescent="0.2">
      <c r="A51" s="33" t="s">
        <v>168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31">
        <f t="shared" si="1"/>
        <v>0</v>
      </c>
      <c r="O51" s="28"/>
      <c r="P51" s="153"/>
      <c r="Q51" s="139"/>
      <c r="R51" s="139"/>
    </row>
    <row r="52" spans="1:18" s="136" customFormat="1" ht="14.25" customHeight="1" x14ac:dyDescent="0.2">
      <c r="A52" s="151" t="s">
        <v>170</v>
      </c>
      <c r="B52" s="152">
        <f>+B49+B50+B51</f>
        <v>0</v>
      </c>
      <c r="C52" s="152">
        <f>+C49+C50+C51</f>
        <v>0</v>
      </c>
      <c r="D52" s="152">
        <f>+D49+D50+D51</f>
        <v>0</v>
      </c>
      <c r="E52" s="152">
        <f>+E49+E50+E51</f>
        <v>0</v>
      </c>
      <c r="F52" s="152">
        <f>+F49+F50+F51</f>
        <v>0</v>
      </c>
      <c r="G52" s="152">
        <f t="shared" ref="G52:M52" si="10">+G49+G50+G51</f>
        <v>0</v>
      </c>
      <c r="H52" s="152">
        <f t="shared" si="10"/>
        <v>4740000</v>
      </c>
      <c r="I52" s="152">
        <f t="shared" si="10"/>
        <v>0</v>
      </c>
      <c r="J52" s="152">
        <f t="shared" si="10"/>
        <v>331605000</v>
      </c>
      <c r="K52" s="152">
        <f t="shared" si="10"/>
        <v>0</v>
      </c>
      <c r="L52" s="152">
        <f t="shared" si="10"/>
        <v>0</v>
      </c>
      <c r="M52" s="152">
        <f t="shared" si="10"/>
        <v>0</v>
      </c>
      <c r="N52" s="131">
        <f t="shared" si="1"/>
        <v>336345000</v>
      </c>
      <c r="O52" s="28"/>
      <c r="P52" s="153"/>
      <c r="Q52" s="139"/>
      <c r="R52" s="139"/>
    </row>
    <row r="53" spans="1:18" s="136" customFormat="1" ht="14.25" customHeight="1" x14ac:dyDescent="0.2">
      <c r="A53" s="133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31">
        <f t="shared" si="1"/>
        <v>0</v>
      </c>
      <c r="O53" s="28"/>
      <c r="P53" s="153"/>
      <c r="Q53" s="139"/>
      <c r="R53" s="139"/>
    </row>
    <row r="54" spans="1:18" s="136" customFormat="1" ht="14.25" customHeight="1" x14ac:dyDescent="0.2">
      <c r="A54" s="138" t="s">
        <v>172</v>
      </c>
      <c r="B54" s="152"/>
      <c r="C54" s="152"/>
      <c r="D54" s="152"/>
      <c r="E54" s="152"/>
      <c r="F54" s="152"/>
      <c r="G54" s="152"/>
      <c r="H54" s="152"/>
      <c r="I54" s="152"/>
      <c r="J54" s="152">
        <v>0</v>
      </c>
      <c r="K54" s="152"/>
      <c r="L54" s="152"/>
      <c r="M54" s="152"/>
      <c r="N54" s="131">
        <f t="shared" si="1"/>
        <v>0</v>
      </c>
      <c r="O54" s="28"/>
      <c r="P54" s="153"/>
      <c r="Q54" s="139"/>
      <c r="R54" s="139"/>
    </row>
    <row r="55" spans="1:18" s="136" customFormat="1" ht="14.25" customHeight="1" x14ac:dyDescent="0.2">
      <c r="A55" s="138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31">
        <f t="shared" si="1"/>
        <v>0</v>
      </c>
      <c r="O55" s="28"/>
      <c r="P55" s="153"/>
      <c r="Q55" s="139"/>
      <c r="R55" s="139"/>
    </row>
    <row r="56" spans="1:18" s="136" customFormat="1" ht="14.25" customHeight="1" x14ac:dyDescent="0.2">
      <c r="A56" s="133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31">
        <f t="shared" si="1"/>
        <v>0</v>
      </c>
      <c r="O56" s="28"/>
      <c r="P56" s="153"/>
      <c r="Q56" s="139"/>
      <c r="R56" s="139"/>
    </row>
    <row r="57" spans="1:18" s="136" customFormat="1" ht="14.25" customHeight="1" x14ac:dyDescent="0.2">
      <c r="A57" s="138" t="s">
        <v>175</v>
      </c>
      <c r="B57" s="152">
        <f>+B52+B54</f>
        <v>0</v>
      </c>
      <c r="C57" s="152">
        <f>+C52+C54</f>
        <v>0</v>
      </c>
      <c r="D57" s="152">
        <f>+D52+D54</f>
        <v>0</v>
      </c>
      <c r="E57" s="152">
        <f>+E52+E54</f>
        <v>0</v>
      </c>
      <c r="F57" s="152">
        <f>+F52+F54</f>
        <v>0</v>
      </c>
      <c r="G57" s="152">
        <f t="shared" ref="G57:M57" si="11">+G52+G54</f>
        <v>0</v>
      </c>
      <c r="H57" s="152">
        <f t="shared" si="11"/>
        <v>4740000</v>
      </c>
      <c r="I57" s="152">
        <f t="shared" si="11"/>
        <v>0</v>
      </c>
      <c r="J57" s="152">
        <f t="shared" si="11"/>
        <v>331605000</v>
      </c>
      <c r="K57" s="152">
        <f t="shared" si="11"/>
        <v>0</v>
      </c>
      <c r="L57" s="152">
        <f t="shared" si="11"/>
        <v>0</v>
      </c>
      <c r="M57" s="152">
        <f t="shared" si="11"/>
        <v>0</v>
      </c>
      <c r="N57" s="131">
        <f t="shared" si="1"/>
        <v>336345000</v>
      </c>
      <c r="O57" s="28"/>
      <c r="P57" s="153"/>
      <c r="Q57" s="139"/>
      <c r="R57" s="139"/>
    </row>
    <row r="58" spans="1:18" s="136" customFormat="1" ht="14.25" customHeight="1" x14ac:dyDescent="0.2">
      <c r="A58" s="150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31">
        <f t="shared" si="1"/>
        <v>0</v>
      </c>
      <c r="O58" s="28"/>
      <c r="P58" s="153"/>
      <c r="Q58" s="139"/>
      <c r="R58" s="139"/>
    </row>
    <row r="59" spans="1:18" s="265" customFormat="1" ht="14.25" customHeight="1" x14ac:dyDescent="0.2">
      <c r="A59" s="266" t="s">
        <v>177</v>
      </c>
      <c r="B59" s="267">
        <f>+B43+B52</f>
        <v>83226394</v>
      </c>
      <c r="C59" s="267">
        <f>+C43+C52</f>
        <v>39887815</v>
      </c>
      <c r="D59" s="267">
        <f>+D43+D52</f>
        <v>60002215</v>
      </c>
      <c r="E59" s="267">
        <f>+E43+E52</f>
        <v>39902215</v>
      </c>
      <c r="F59" s="267">
        <f>+F43+F52</f>
        <v>39632215</v>
      </c>
      <c r="G59" s="267">
        <f t="shared" ref="G59:M59" si="12">+G43+G52</f>
        <v>40032215</v>
      </c>
      <c r="H59" s="267">
        <f t="shared" si="12"/>
        <v>39632215</v>
      </c>
      <c r="I59" s="267">
        <f t="shared" si="12"/>
        <v>39732215</v>
      </c>
      <c r="J59" s="267">
        <f t="shared" si="12"/>
        <v>383107060</v>
      </c>
      <c r="K59" s="267">
        <f t="shared" si="12"/>
        <v>40082215</v>
      </c>
      <c r="L59" s="267">
        <f t="shared" si="12"/>
        <v>39632215</v>
      </c>
      <c r="M59" s="267">
        <f t="shared" si="12"/>
        <v>42328275</v>
      </c>
      <c r="N59" s="268">
        <f t="shared" si="1"/>
        <v>887197264</v>
      </c>
      <c r="O59" s="261"/>
      <c r="P59" s="263"/>
      <c r="Q59" s="264"/>
      <c r="R59" s="264"/>
    </row>
    <row r="60" spans="1:18" s="136" customFormat="1" ht="14.25" customHeight="1" x14ac:dyDescent="0.2">
      <c r="A60" s="155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1">
        <f t="shared" si="1"/>
        <v>0</v>
      </c>
      <c r="O60" s="28"/>
      <c r="P60" s="153"/>
      <c r="Q60" s="139"/>
      <c r="R60" s="139"/>
    </row>
    <row r="61" spans="1:18" s="136" customFormat="1" ht="14.25" customHeight="1" x14ac:dyDescent="0.2">
      <c r="A61" s="138" t="s">
        <v>179</v>
      </c>
      <c r="B61" s="152">
        <v>66198898</v>
      </c>
      <c r="C61" s="152">
        <f>+C45+C54</f>
        <v>0</v>
      </c>
      <c r="D61" s="152">
        <f>+D45+D54</f>
        <v>0</v>
      </c>
      <c r="E61" s="152">
        <f>+E45+E54</f>
        <v>0</v>
      </c>
      <c r="F61" s="152">
        <f>+F45+F54</f>
        <v>0</v>
      </c>
      <c r="G61" s="152">
        <f t="shared" ref="G61:M61" si="13">+G45+G54</f>
        <v>0</v>
      </c>
      <c r="H61" s="152">
        <f t="shared" si="13"/>
        <v>0</v>
      </c>
      <c r="I61" s="152">
        <f t="shared" si="13"/>
        <v>0</v>
      </c>
      <c r="J61" s="152">
        <f t="shared" si="13"/>
        <v>0</v>
      </c>
      <c r="K61" s="152">
        <f t="shared" si="13"/>
        <v>0</v>
      </c>
      <c r="L61" s="152">
        <f t="shared" si="13"/>
        <v>0</v>
      </c>
      <c r="M61" s="152">
        <f t="shared" si="13"/>
        <v>0</v>
      </c>
      <c r="N61" s="131">
        <f t="shared" si="1"/>
        <v>66198898</v>
      </c>
      <c r="O61" s="28"/>
      <c r="P61" s="153"/>
      <c r="Q61" s="139"/>
      <c r="R61" s="139"/>
    </row>
    <row r="62" spans="1:18" s="136" customFormat="1" ht="14.25" customHeight="1" x14ac:dyDescent="0.2">
      <c r="A62" s="150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31">
        <f t="shared" si="1"/>
        <v>0</v>
      </c>
      <c r="O62" s="28"/>
      <c r="P62" s="153"/>
      <c r="Q62" s="139"/>
      <c r="R62" s="139"/>
    </row>
    <row r="63" spans="1:18" s="136" customFormat="1" ht="14.25" customHeight="1" x14ac:dyDescent="0.2">
      <c r="A63" s="219" t="s">
        <v>181</v>
      </c>
      <c r="B63" s="222">
        <f>+B47+B57+B61</f>
        <v>149425292</v>
      </c>
      <c r="C63" s="222">
        <f>+C47+C57</f>
        <v>39887815</v>
      </c>
      <c r="D63" s="222">
        <f>+D47+D57</f>
        <v>60002215</v>
      </c>
      <c r="E63" s="222">
        <f>+E47+E57</f>
        <v>39902215</v>
      </c>
      <c r="F63" s="222">
        <f>+F47+F57</f>
        <v>39632215</v>
      </c>
      <c r="G63" s="222">
        <f t="shared" ref="G63:M63" si="14">+G47+G57</f>
        <v>40032215</v>
      </c>
      <c r="H63" s="222">
        <f t="shared" si="14"/>
        <v>39632215</v>
      </c>
      <c r="I63" s="222">
        <f t="shared" si="14"/>
        <v>39732215</v>
      </c>
      <c r="J63" s="222">
        <f t="shared" si="14"/>
        <v>383107060</v>
      </c>
      <c r="K63" s="222">
        <f t="shared" si="14"/>
        <v>40082215</v>
      </c>
      <c r="L63" s="222">
        <f t="shared" si="14"/>
        <v>39632215</v>
      </c>
      <c r="M63" s="222">
        <f t="shared" si="14"/>
        <v>42328275</v>
      </c>
      <c r="N63" s="221">
        <f>N59+N61</f>
        <v>953396162</v>
      </c>
      <c r="O63" s="28"/>
      <c r="P63" s="153"/>
      <c r="Q63" s="139"/>
      <c r="R63" s="139"/>
    </row>
    <row r="64" spans="1:18" ht="14.25" customHeight="1" x14ac:dyDescent="0.2">
      <c r="A64" s="156" t="s">
        <v>247</v>
      </c>
      <c r="B64" s="157">
        <f>B5+B34-B63</f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v>0</v>
      </c>
      <c r="H64" s="157">
        <v>0</v>
      </c>
      <c r="I64" s="157">
        <v>0</v>
      </c>
      <c r="J64" s="157">
        <v>0</v>
      </c>
      <c r="K64" s="157">
        <v>0</v>
      </c>
      <c r="L64" s="157">
        <v>0</v>
      </c>
      <c r="M64" s="157">
        <v>0</v>
      </c>
      <c r="N64" s="131">
        <f>SUM(B64:M64)</f>
        <v>0</v>
      </c>
    </row>
    <row r="65" spans="1:14" ht="14.25" customHeight="1" thickBot="1" x14ac:dyDescent="0.25">
      <c r="A65" s="158" t="s">
        <v>248</v>
      </c>
      <c r="B65" s="159">
        <v>0</v>
      </c>
      <c r="C65" s="159">
        <f t="shared" ref="B65:M65" si="15">+C5+C64-C26-C17</f>
        <v>0</v>
      </c>
      <c r="D65" s="159">
        <f t="shared" ref="D65:M65" si="16">+D5+D64-D26-D17</f>
        <v>0</v>
      </c>
      <c r="E65" s="159">
        <f t="shared" si="16"/>
        <v>0</v>
      </c>
      <c r="F65" s="159">
        <f t="shared" si="16"/>
        <v>0</v>
      </c>
      <c r="G65" s="159">
        <f t="shared" si="16"/>
        <v>0</v>
      </c>
      <c r="H65" s="159">
        <f t="shared" si="16"/>
        <v>0</v>
      </c>
      <c r="I65" s="159">
        <f t="shared" si="16"/>
        <v>0</v>
      </c>
      <c r="J65" s="159">
        <f t="shared" si="16"/>
        <v>0</v>
      </c>
      <c r="K65" s="159">
        <f t="shared" si="16"/>
        <v>0</v>
      </c>
      <c r="L65" s="159">
        <f t="shared" si="16"/>
        <v>0</v>
      </c>
      <c r="M65" s="159">
        <f t="shared" si="16"/>
        <v>0</v>
      </c>
      <c r="N65" s="131"/>
    </row>
    <row r="66" spans="1:14" x14ac:dyDescent="0.2"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</row>
    <row r="67" spans="1:14" x14ac:dyDescent="0.2">
      <c r="B67" s="160">
        <f>B5+B34-B63</f>
        <v>0</v>
      </c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</row>
    <row r="68" spans="1:14" x14ac:dyDescent="0.2"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</row>
    <row r="69" spans="1:14" x14ac:dyDescent="0.2"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</row>
    <row r="70" spans="1:14" x14ac:dyDescent="0.2"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</row>
    <row r="71" spans="1:14" x14ac:dyDescent="0.2"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</row>
    <row r="72" spans="1:14" x14ac:dyDescent="0.2"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</row>
    <row r="73" spans="1:14" x14ac:dyDescent="0.2"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I15" sqref="I15"/>
    </sheetView>
  </sheetViews>
  <sheetFormatPr defaultColWidth="10.6640625" defaultRowHeight="12.75" x14ac:dyDescent="0.2"/>
  <cols>
    <col min="1" max="1" width="2.6640625" style="6" customWidth="1"/>
    <col min="2" max="2" width="80.5" style="6" customWidth="1"/>
    <col min="3" max="3" width="16.33203125" style="6" customWidth="1"/>
    <col min="4" max="5" width="13.1640625" style="6" customWidth="1"/>
    <col min="6" max="6" width="4.1640625" style="6" customWidth="1"/>
    <col min="7" max="16384" width="10.6640625" style="6"/>
  </cols>
  <sheetData>
    <row r="1" spans="1:6" x14ac:dyDescent="0.2">
      <c r="A1" s="254" t="s">
        <v>229</v>
      </c>
      <c r="B1" s="254"/>
      <c r="C1" s="254"/>
      <c r="D1" s="254"/>
      <c r="E1" s="254"/>
      <c r="F1" s="254"/>
    </row>
    <row r="2" spans="1:6" x14ac:dyDescent="0.2">
      <c r="B2" s="255" t="s">
        <v>231</v>
      </c>
      <c r="C2" s="255"/>
      <c r="D2" s="255"/>
      <c r="E2" s="255"/>
    </row>
    <row r="3" spans="1:6" ht="19.5" customHeight="1" x14ac:dyDescent="0.2">
      <c r="B3" s="257" t="s">
        <v>270</v>
      </c>
      <c r="C3" s="257"/>
      <c r="D3" s="257"/>
      <c r="E3" s="257"/>
      <c r="F3" s="257"/>
    </row>
    <row r="4" spans="1:6" ht="19.5" customHeight="1" x14ac:dyDescent="0.2">
      <c r="B4" s="215"/>
      <c r="C4" s="215"/>
      <c r="D4" s="216" t="s">
        <v>66</v>
      </c>
      <c r="E4" s="215"/>
      <c r="F4" s="215"/>
    </row>
    <row r="5" spans="1:6" s="8" customFormat="1" ht="22.5" customHeight="1" x14ac:dyDescent="0.2">
      <c r="B5" s="7" t="s">
        <v>30</v>
      </c>
      <c r="C5" s="7" t="s">
        <v>67</v>
      </c>
      <c r="D5" s="7" t="s">
        <v>68</v>
      </c>
      <c r="E5" s="7" t="s">
        <v>45</v>
      </c>
    </row>
    <row r="6" spans="1:6" ht="24.95" customHeight="1" x14ac:dyDescent="0.2">
      <c r="B6" s="14" t="s">
        <v>76</v>
      </c>
      <c r="C6" s="11"/>
      <c r="D6" s="11"/>
      <c r="E6" s="11"/>
    </row>
    <row r="7" spans="1:6" ht="24.95" customHeight="1" x14ac:dyDescent="0.2">
      <c r="B7" s="15" t="s">
        <v>69</v>
      </c>
      <c r="C7" s="12">
        <v>477406847</v>
      </c>
      <c r="D7" s="12">
        <v>56666988</v>
      </c>
      <c r="E7" s="12">
        <f>SUM(C7:D7)</f>
        <v>534073835</v>
      </c>
    </row>
    <row r="8" spans="1:6" ht="24.95" customHeight="1" x14ac:dyDescent="0.2">
      <c r="B8" s="16" t="s">
        <v>70</v>
      </c>
      <c r="C8" s="12">
        <v>336345000</v>
      </c>
      <c r="D8" s="12">
        <v>0</v>
      </c>
      <c r="E8" s="12">
        <f>SUM(C8:D8)</f>
        <v>336345000</v>
      </c>
    </row>
    <row r="9" spans="1:6" s="8" customFormat="1" ht="24.95" customHeight="1" x14ac:dyDescent="0.2">
      <c r="B9" s="17" t="s">
        <v>71</v>
      </c>
      <c r="C9" s="10">
        <f>SUM(C7:C8)</f>
        <v>813751847</v>
      </c>
      <c r="D9" s="10">
        <f>SUM(D7:D8)</f>
        <v>56666988</v>
      </c>
      <c r="E9" s="10">
        <f>SUM(E7:E8)</f>
        <v>870418835</v>
      </c>
    </row>
    <row r="10" spans="1:6" ht="24.95" customHeight="1" x14ac:dyDescent="0.2">
      <c r="B10" s="13" t="s">
        <v>74</v>
      </c>
      <c r="C10" s="12"/>
      <c r="D10" s="12"/>
      <c r="E10" s="12"/>
    </row>
    <row r="11" spans="1:6" ht="26.25" customHeight="1" x14ac:dyDescent="0.2">
      <c r="B11" s="121" t="s">
        <v>230</v>
      </c>
      <c r="C11" s="12">
        <v>16778429</v>
      </c>
      <c r="D11" s="12">
        <v>0</v>
      </c>
      <c r="E11" s="12">
        <f>SUM(C11:D11)</f>
        <v>16778429</v>
      </c>
    </row>
    <row r="12" spans="1:6" ht="24.95" customHeight="1" x14ac:dyDescent="0.2">
      <c r="B12" s="16" t="s">
        <v>70</v>
      </c>
      <c r="C12" s="12">
        <v>0</v>
      </c>
      <c r="D12" s="12">
        <v>0</v>
      </c>
      <c r="E12" s="12">
        <f>SUM(C12:D12)</f>
        <v>0</v>
      </c>
    </row>
    <row r="13" spans="1:6" s="8" customFormat="1" ht="24.95" customHeight="1" x14ac:dyDescent="0.2">
      <c r="B13" s="17" t="s">
        <v>72</v>
      </c>
      <c r="C13" s="10">
        <f>SUM(C11:C12)</f>
        <v>16778429</v>
      </c>
      <c r="D13" s="10">
        <f>SUM(D11:D12)</f>
        <v>0</v>
      </c>
      <c r="E13" s="10">
        <f>SUM(E11:E12)</f>
        <v>16778429</v>
      </c>
    </row>
    <row r="14" spans="1:6" ht="24.95" customHeight="1" x14ac:dyDescent="0.2">
      <c r="B14" s="13" t="s">
        <v>75</v>
      </c>
      <c r="C14" s="12"/>
      <c r="D14" s="12"/>
      <c r="E14" s="12"/>
    </row>
    <row r="15" spans="1:6" ht="24.95" customHeight="1" x14ac:dyDescent="0.2">
      <c r="B15" s="18" t="s">
        <v>77</v>
      </c>
      <c r="C15" s="12">
        <v>0</v>
      </c>
      <c r="D15" s="12">
        <v>0</v>
      </c>
      <c r="E15" s="12">
        <f>SUM(C15:D15)</f>
        <v>0</v>
      </c>
      <c r="F15" s="256"/>
    </row>
    <row r="16" spans="1:6" ht="24.95" customHeight="1" x14ac:dyDescent="0.2">
      <c r="B16" s="16" t="s">
        <v>70</v>
      </c>
      <c r="C16" s="12">
        <v>0</v>
      </c>
      <c r="D16" s="12">
        <v>0</v>
      </c>
      <c r="E16" s="12">
        <f>SUM(C16:D16)</f>
        <v>0</v>
      </c>
      <c r="F16" s="256"/>
    </row>
    <row r="17" spans="2:6" s="8" customFormat="1" ht="24.95" customHeight="1" x14ac:dyDescent="0.2">
      <c r="B17" s="17" t="s">
        <v>73</v>
      </c>
      <c r="C17" s="10">
        <f>SUM(C15:C16)</f>
        <v>0</v>
      </c>
      <c r="D17" s="10">
        <f>SUM(D15:D16)</f>
        <v>0</v>
      </c>
      <c r="E17" s="10">
        <f>SUM(E15:E16)</f>
        <v>0</v>
      </c>
      <c r="F17" s="256"/>
    </row>
    <row r="18" spans="2:6" s="8" customFormat="1" ht="24.95" customHeight="1" x14ac:dyDescent="0.2">
      <c r="B18" s="9" t="s">
        <v>252</v>
      </c>
      <c r="C18" s="10">
        <f>C9+C13+C17</f>
        <v>830530276</v>
      </c>
      <c r="D18" s="10">
        <f>D9+D13+D17</f>
        <v>56666988</v>
      </c>
      <c r="E18" s="10">
        <f>E9+E13+E17</f>
        <v>887197264</v>
      </c>
      <c r="F18" s="256"/>
    </row>
  </sheetData>
  <mergeCells count="4">
    <mergeCell ref="A1:F1"/>
    <mergeCell ref="B2:E2"/>
    <mergeCell ref="F15:F18"/>
    <mergeCell ref="B3:F3"/>
  </mergeCells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2</vt:i4>
      </vt:variant>
    </vt:vector>
  </HeadingPairs>
  <TitlesOfParts>
    <vt:vector size="10" baseType="lpstr">
      <vt:lpstr>ÖSSZEFÜGGÉSEK</vt:lpstr>
      <vt:lpstr>1.</vt:lpstr>
      <vt:lpstr>2.</vt:lpstr>
      <vt:lpstr>3.</vt:lpstr>
      <vt:lpstr>4.</vt:lpstr>
      <vt:lpstr>5 "7.A"</vt:lpstr>
      <vt:lpstr>6. "7.B"</vt:lpstr>
      <vt:lpstr>7. "8."</vt:lpstr>
      <vt:lpstr>'6. "7.B"'!Nyomtatási_terület</vt:lpstr>
      <vt:lpstr>'7. "8."'!Nyomtatási_terület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Alapszolg_7</cp:lastModifiedBy>
  <cp:lastPrinted>2017-04-05T14:06:14Z</cp:lastPrinted>
  <dcterms:created xsi:type="dcterms:W3CDTF">2012-02-18T14:42:55Z</dcterms:created>
  <dcterms:modified xsi:type="dcterms:W3CDTF">2017-04-05T14:08:04Z</dcterms:modified>
</cp:coreProperties>
</file>