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tabRatio="601" firstSheet="9" activeTab="9"/>
  </bookViews>
  <sheets>
    <sheet name="I.Kiemelt rovatrend" sheetId="1" r:id="rId1"/>
    <sheet name="1.Bevételek" sheetId="2" r:id="rId2"/>
    <sheet name="1.1m Működési bevételek Önkor." sheetId="3" r:id="rId3"/>
    <sheet name="1.2.m. Működési bevételek. KÖH " sheetId="4" r:id="rId4"/>
    <sheet name="1.3.m. MŰk. bevételek Óvoda " sheetId="5" r:id="rId5"/>
    <sheet name="1.4.m. Finanszirozási bev. Önk." sheetId="6" r:id="rId6"/>
    <sheet name="1.5.m.Finansz. bevétel. KÖH " sheetId="7" r:id="rId7"/>
    <sheet name="1.6..m.Finan. bevételek Óvo " sheetId="8" r:id="rId8"/>
    <sheet name="2.Kiadások" sheetId="9" r:id="rId9"/>
    <sheet name="2.1.m. Működési kiadások Önkor " sheetId="10" r:id="rId10"/>
    <sheet name="2.2.m. Működési kiad. KÖH. " sheetId="11" r:id="rId11"/>
    <sheet name="2.3m. Működési kiadások Óvoda" sheetId="12" r:id="rId12"/>
    <sheet name="2.4.m. Finanszirozási kiad. Önk" sheetId="13" r:id="rId13"/>
    <sheet name="3. létszám" sheetId="14" r:id="rId14"/>
    <sheet name="4.m.  beruházások felújítások" sheetId="15" r:id="rId15"/>
    <sheet name="4. 1. m. Beruházások" sheetId="16" r:id="rId16"/>
    <sheet name="5. tartalékok" sheetId="17" r:id="rId17"/>
    <sheet name="6. stabilitási 1" sheetId="18" r:id="rId18"/>
    <sheet name="7. stabilitási 2" sheetId="19" r:id="rId19"/>
    <sheet name="8. EU projektek" sheetId="20" r:id="rId20"/>
    <sheet name="9. hitelek" sheetId="21" r:id="rId21"/>
    <sheet name="10.finanszírozás" sheetId="22" r:id="rId22"/>
    <sheet name="11. szociális kiadások" sheetId="23" r:id="rId23"/>
    <sheet name="12. átadott" sheetId="24" r:id="rId24"/>
    <sheet name="12.1 Átadott települési " sheetId="25" r:id="rId25"/>
    <sheet name="13. átvett" sheetId="26" r:id="rId26"/>
    <sheet name="14. helyi adók" sheetId="27" r:id="rId27"/>
    <sheet name="15.MÉRLEG." sheetId="28" r:id="rId28"/>
    <sheet name="16.1.EI FELH. TERV önk." sheetId="29" r:id="rId29"/>
    <sheet name="16.2. EI. FELH. TERV óvoda" sheetId="30" r:id="rId30"/>
    <sheet name="16.3. EI FELH. TERV KÖH" sheetId="31" r:id="rId31"/>
    <sheet name="17.TÖBB ÉVES" sheetId="32" r:id="rId32"/>
    <sheet name="18. KÖZVETETT" sheetId="33" r:id="rId33"/>
    <sheet name="19.GÖRDÜLŐ kiadások teljes" sheetId="34" r:id="rId34"/>
    <sheet name="20.GÖRDÜLŐ bevételek teljes" sheetId="35" r:id="rId35"/>
    <sheet name="21.GÖRDÜLŐ" sheetId="36" r:id="rId36"/>
  </sheets>
  <externalReferences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_xlfn.IFERROR" hidden="1">#NAME?</definedName>
    <definedName name="css" localSheetId="21">#REF!</definedName>
    <definedName name="css" localSheetId="22">#REF!</definedName>
    <definedName name="css" localSheetId="23">#REF!</definedName>
    <definedName name="css" localSheetId="25">#REF!</definedName>
    <definedName name="css" localSheetId="16">#REF!</definedName>
    <definedName name="css" localSheetId="17">#REF!</definedName>
    <definedName name="css" localSheetId="18">#REF!</definedName>
    <definedName name="css" localSheetId="19">#REF!</definedName>
    <definedName name="css" localSheetId="20">#REF!</definedName>
    <definedName name="css">#REF!</definedName>
    <definedName name="css_k">'[3]Családsegítés'!$C$27:$C$86</definedName>
    <definedName name="css_k_" localSheetId="21">#REF!</definedName>
    <definedName name="css_k_" localSheetId="22">#REF!</definedName>
    <definedName name="css_k_" localSheetId="23">#REF!</definedName>
    <definedName name="css_k_" localSheetId="25">#REF!</definedName>
    <definedName name="css_k_" localSheetId="16">#REF!</definedName>
    <definedName name="css_k_" localSheetId="17">#REF!</definedName>
    <definedName name="css_k_" localSheetId="18">#REF!</definedName>
    <definedName name="css_k_" localSheetId="19">#REF!</definedName>
    <definedName name="css_k_" localSheetId="20">#REF!</definedName>
    <definedName name="css_k_">#REF!</definedName>
    <definedName name="FEJ">#REF!</definedName>
    <definedName name="FGL" localSheetId="1">'[4]flag_1'!#REF!</definedName>
    <definedName name="FGL" localSheetId="24">'[4]flag_1'!#REF!</definedName>
    <definedName name="FGL">'[4]flag_1'!#REF!</definedName>
    <definedName name="fgl1" localSheetId="1">'[4]flag_1'!#REF!</definedName>
    <definedName name="fgl1" localSheetId="24">'[4]flag_1'!#REF!</definedName>
    <definedName name="fgl1">'[4]flag_1'!#REF!</definedName>
    <definedName name="FLAG" localSheetId="1">'[4]flag_1'!#REF!</definedName>
    <definedName name="FLAG" localSheetId="24">'[4]flag_1'!#REF!</definedName>
    <definedName name="FLAG">'[4]flag_1'!#REF!</definedName>
    <definedName name="flag1" localSheetId="1">'[4]flag_1'!#REF!</definedName>
    <definedName name="flag1" localSheetId="24">'[4]flag_1'!#REF!</definedName>
    <definedName name="flag1">'[4]flag_1'!#REF!</definedName>
    <definedName name="foot_4_place" localSheetId="18">'7. stabilitási 2'!$A$18</definedName>
    <definedName name="foot_5_place" localSheetId="18">'7. stabilitási 2'!#REF!</definedName>
    <definedName name="foot_53_place" localSheetId="18">'7. stabilitási 2'!#REF!</definedName>
    <definedName name="gyj" localSheetId="21">#REF!</definedName>
    <definedName name="gyj" localSheetId="22">#REF!</definedName>
    <definedName name="gyj" localSheetId="23">#REF!</definedName>
    <definedName name="gyj" localSheetId="25">#REF!</definedName>
    <definedName name="gyj" localSheetId="16">#REF!</definedName>
    <definedName name="gyj" localSheetId="17">#REF!</definedName>
    <definedName name="gyj" localSheetId="18">#REF!</definedName>
    <definedName name="gyj" localSheetId="19">#REF!</definedName>
    <definedName name="gyj" localSheetId="20">#REF!</definedName>
    <definedName name="gyj">#REF!</definedName>
    <definedName name="gyj_k">'[3]Gyermekjóléti'!$C$27:$C$86</definedName>
    <definedName name="gyj_k_" localSheetId="21">#REF!</definedName>
    <definedName name="gyj_k_" localSheetId="22">#REF!</definedName>
    <definedName name="gyj_k_" localSheetId="23">#REF!</definedName>
    <definedName name="gyj_k_" localSheetId="25">#REF!</definedName>
    <definedName name="gyj_k_" localSheetId="16">#REF!</definedName>
    <definedName name="gyj_k_" localSheetId="17">#REF!</definedName>
    <definedName name="gyj_k_" localSheetId="18">#REF!</definedName>
    <definedName name="gyj_k_" localSheetId="19">#REF!</definedName>
    <definedName name="gyj_k_" localSheetId="20">#REF!</definedName>
    <definedName name="gyj_k_">#REF!</definedName>
    <definedName name="K_LSZA_BECS_1">#REF!</definedName>
    <definedName name="kjz" localSheetId="21">#REF!</definedName>
    <definedName name="kjz" localSheetId="22">#REF!</definedName>
    <definedName name="kjz" localSheetId="23">#REF!</definedName>
    <definedName name="kjz" localSheetId="25">#REF!</definedName>
    <definedName name="kjz" localSheetId="16">#REF!</definedName>
    <definedName name="kjz" localSheetId="17">#REF!</definedName>
    <definedName name="kjz" localSheetId="18">#REF!</definedName>
    <definedName name="kjz" localSheetId="19">#REF!</definedName>
    <definedName name="kjz" localSheetId="20">#REF!</definedName>
    <definedName name="kjz">#REF!</definedName>
    <definedName name="kjz_k">'[3]körjegyzőség'!$C$9:$C$28</definedName>
    <definedName name="kjz_k_" localSheetId="21">#REF!</definedName>
    <definedName name="kjz_k_" localSheetId="22">#REF!</definedName>
    <definedName name="kjz_k_" localSheetId="23">#REF!</definedName>
    <definedName name="kjz_k_" localSheetId="25">#REF!</definedName>
    <definedName name="kjz_k_" localSheetId="16">#REF!</definedName>
    <definedName name="kjz_k_" localSheetId="17">#REF!</definedName>
    <definedName name="kjz_k_" localSheetId="18">#REF!</definedName>
    <definedName name="kjz_k_" localSheetId="19">#REF!</definedName>
    <definedName name="kjz_k_" localSheetId="20">#REF!</definedName>
    <definedName name="kjz_k_">#REF!</definedName>
    <definedName name="KSH_R">#REF!</definedName>
    <definedName name="KSZ1" localSheetId="1">'[4]flag_1'!#REF!</definedName>
    <definedName name="KSZ1" localSheetId="24">'[4]flag_1'!#REF!</definedName>
    <definedName name="KSZ1">'[4]flag_1'!#REF!</definedName>
    <definedName name="ksz11" localSheetId="1">'[4]flag_1'!#REF!</definedName>
    <definedName name="ksz11" localSheetId="24">'[4]flag_1'!#REF!</definedName>
    <definedName name="ksz11">'[4]flag_1'!#REF!</definedName>
    <definedName name="nev_c" localSheetId="21">#REF!</definedName>
    <definedName name="nev_c" localSheetId="22">#REF!</definedName>
    <definedName name="nev_c" localSheetId="23">#REF!</definedName>
    <definedName name="nev_c" localSheetId="25">#REF!</definedName>
    <definedName name="nev_c" localSheetId="16">#REF!</definedName>
    <definedName name="nev_c" localSheetId="17">#REF!</definedName>
    <definedName name="nev_c" localSheetId="18">#REF!</definedName>
    <definedName name="nev_c" localSheetId="19">#REF!</definedName>
    <definedName name="nev_c" localSheetId="20">#REF!</definedName>
    <definedName name="nev_c">#REF!</definedName>
    <definedName name="nev_g" localSheetId="21">#REF!</definedName>
    <definedName name="nev_g" localSheetId="22">#REF!</definedName>
    <definedName name="nev_g" localSheetId="23">#REF!</definedName>
    <definedName name="nev_g" localSheetId="25">#REF!</definedName>
    <definedName name="nev_g" localSheetId="16">#REF!</definedName>
    <definedName name="nev_g" localSheetId="17">#REF!</definedName>
    <definedName name="nev_g" localSheetId="18">#REF!</definedName>
    <definedName name="nev_g" localSheetId="19">#REF!</definedName>
    <definedName name="nev_g" localSheetId="20">#REF!</definedName>
    <definedName name="nev_g">#REF!</definedName>
    <definedName name="nev_k" localSheetId="21">#REF!</definedName>
    <definedName name="nev_k" localSheetId="22">#REF!</definedName>
    <definedName name="nev_k" localSheetId="23">#REF!</definedName>
    <definedName name="nev_k" localSheetId="25">#REF!</definedName>
    <definedName name="nev_k" localSheetId="16">#REF!</definedName>
    <definedName name="nev_k" localSheetId="17">#REF!</definedName>
    <definedName name="nev_k" localSheetId="18">#REF!</definedName>
    <definedName name="nev_k" localSheetId="19">#REF!</definedName>
    <definedName name="nev_k" localSheetId="20">#REF!</definedName>
    <definedName name="nev_k">#REF!</definedName>
    <definedName name="_xlnm.Print_Titles" localSheetId="1">'1.Bevételek'!$A:$H,'1.Bevételek'!$5:$5</definedName>
    <definedName name="_xlnm.Print_Titles" localSheetId="9">'2.1.m. Működési kiadások Önkor '!$5:$5</definedName>
    <definedName name="_xlnm.Print_Titles" localSheetId="8">'2.Kiadások'!$5:$5</definedName>
    <definedName name="_xlnm.Print_Area" localSheetId="1">'1.Bevételek'!$A$1:$H$95</definedName>
    <definedName name="_xlnm.Print_Area" localSheetId="21">'10.finanszírozás'!$A$1:$D$9</definedName>
    <definedName name="_xlnm.Print_Area" localSheetId="22">'11. szociális kiadások'!$A$1:$C$39</definedName>
    <definedName name="_xlnm.Print_Area" localSheetId="23">'12. átadott'!$A$1:$C$117</definedName>
    <definedName name="_xlnm.Print_Area" localSheetId="25">'13. átvett'!$A$1:$C$116</definedName>
    <definedName name="_xlnm.Print_Area" localSheetId="27">'15.MÉRLEG.'!$A$1:$D$154</definedName>
    <definedName name="_xlnm.Print_Area" localSheetId="28">'16.1.EI FELH. TERV önk.'!$A$1:$O$216</definedName>
    <definedName name="_xlnm.Print_Area" localSheetId="29">'16.2. EI. FELH. TERV óvoda'!$A$1:$O$216</definedName>
    <definedName name="_xlnm.Print_Area" localSheetId="30">'16.3. EI FELH. TERV KÖH'!$A$1:$O$216</definedName>
    <definedName name="_xlnm.Print_Area" localSheetId="31">'17.TÖBB ÉVES'!$A$1:$I$31</definedName>
    <definedName name="_xlnm.Print_Area" localSheetId="32">'18. KÖZVETETT'!$A$1:$E$34</definedName>
    <definedName name="_xlnm.Print_Area" localSheetId="33">'19.GÖRDÜLŐ kiadások teljes'!$A$2:$F$124</definedName>
    <definedName name="_xlnm.Print_Area" localSheetId="8">'2.Kiadások'!$A$1:$K$123</definedName>
    <definedName name="_xlnm.Print_Area" localSheetId="34">'20.GÖRDÜLŐ bevételek teljes'!$A$2:$F$96</definedName>
    <definedName name="_xlnm.Print_Area" localSheetId="35">'21.GÖRDÜLŐ'!$A$1:$F$27</definedName>
    <definedName name="_xlnm.Print_Area" localSheetId="13">'3. létszám'!$A$1:$E$33</definedName>
    <definedName name="_xlnm.Print_Area" localSheetId="14">'4.m.  beruházások felújítások'!$A$1:$F$22</definedName>
    <definedName name="_xlnm.Print_Area" localSheetId="16">'5. tartalékok'!$A$1:$E$16</definedName>
    <definedName name="_xlnm.Print_Area" localSheetId="17">'6. stabilitási 1'!$A$1:$J$53</definedName>
    <definedName name="_xlnm.Print_Area" localSheetId="18">'7. stabilitási 2'!$A$1:$H$38</definedName>
    <definedName name="_xlnm.Print_Area" localSheetId="19">'8. EU projektek'!$A$1:$B$26</definedName>
    <definedName name="_xlnm.Print_Area" localSheetId="20">'9. hitelek'!$A$1:$D$70</definedName>
    <definedName name="_xlnm.Print_Area" localSheetId="0">'I.Kiemelt rovatrend'!$A$1:$E$29</definedName>
    <definedName name="pr10" localSheetId="18">'7. stabilitási 2'!#REF!</definedName>
    <definedName name="pr11" localSheetId="18">'7. stabilitási 2'!#REF!</definedName>
    <definedName name="pr12" localSheetId="18">'7. stabilitási 2'!#REF!</definedName>
    <definedName name="pr21" localSheetId="17">'6. stabilitási 1'!$A$56</definedName>
    <definedName name="pr22" localSheetId="17">'6. stabilitási 1'!#REF!</definedName>
    <definedName name="pr232" localSheetId="27">'15.MÉRLEG.'!#REF!</definedName>
    <definedName name="pr232" localSheetId="31">'17.TÖBB ÉVES'!$A$16</definedName>
    <definedName name="pr232" localSheetId="32">'18. KÖZVETETT'!$A$10</definedName>
    <definedName name="pr232" localSheetId="35">'21.GÖRDÜLŐ'!#REF!</definedName>
    <definedName name="pr233" localSheetId="27">'15.MÉRLEG.'!#REF!</definedName>
    <definedName name="pr233" localSheetId="31">'17.TÖBB ÉVES'!$A$17</definedName>
    <definedName name="pr233" localSheetId="32">'18. KÖZVETETT'!$A$15</definedName>
    <definedName name="pr233" localSheetId="35">'21.GÖRDÜLŐ'!#REF!</definedName>
    <definedName name="pr234" localSheetId="27">'15.MÉRLEG.'!#REF!</definedName>
    <definedName name="pr234" localSheetId="31">'17.TÖBB ÉVES'!$A$18</definedName>
    <definedName name="pr234" localSheetId="32">'18. KÖZVETETT'!$A$23</definedName>
    <definedName name="pr234" localSheetId="35">'21.GÖRDÜLŐ'!#REF!</definedName>
    <definedName name="pr235" localSheetId="27">'15.MÉRLEG.'!#REF!</definedName>
    <definedName name="pr235" localSheetId="31">'17.TÖBB ÉVES'!$A$19</definedName>
    <definedName name="pr235" localSheetId="32">'18. KÖZVETETT'!$A$28</definedName>
    <definedName name="pr235" localSheetId="35">'21.GÖRDÜLŐ'!#REF!</definedName>
    <definedName name="pr236" localSheetId="27">'15.MÉRLEG.'!#REF!</definedName>
    <definedName name="pr236" localSheetId="31">'17.TÖBB ÉVES'!$A$20</definedName>
    <definedName name="pr236" localSheetId="32">'18. KÖZVETETT'!$A$33</definedName>
    <definedName name="pr236" localSheetId="35">'21.GÖRDÜLŐ'!#REF!</definedName>
    <definedName name="pr24" localSheetId="17">'6. stabilitási 1'!$A$58</definedName>
    <definedName name="pr25" localSheetId="17">'6. stabilitási 1'!$A$59</definedName>
    <definedName name="pr26" localSheetId="17">'6. stabilitási 1'!$A$60</definedName>
    <definedName name="pr27" localSheetId="17">'6. stabilitási 1'!$A$61</definedName>
    <definedName name="pr28" localSheetId="17">'6. stabilitási 1'!$A$62</definedName>
    <definedName name="pr312" localSheetId="27">'15.MÉRLEG.'!#REF!</definedName>
    <definedName name="pr312" localSheetId="31">'17.TÖBB ÉVES'!$A$7</definedName>
    <definedName name="pr312" localSheetId="32">'18. KÖZVETETT'!#REF!</definedName>
    <definedName name="pr312" localSheetId="35">'21.GÖRDÜLŐ'!#REF!</definedName>
    <definedName name="pr313" localSheetId="27">'15.MÉRLEG.'!#REF!</definedName>
    <definedName name="pr313" localSheetId="31">'17.TÖBB ÉVES'!$A$2</definedName>
    <definedName name="pr313" localSheetId="32">'18. KÖZVETETT'!#REF!</definedName>
    <definedName name="pr313" localSheetId="35">'21.GÖRDÜLŐ'!#REF!</definedName>
    <definedName name="pr314" localSheetId="27">'15.MÉRLEG.'!#REF!</definedName>
    <definedName name="pr314" localSheetId="31">'17.TÖBB ÉVES'!$A$9</definedName>
    <definedName name="pr314" localSheetId="32">'18. KÖZVETETT'!$A$2</definedName>
    <definedName name="pr314" localSheetId="35">'21.GÖRDÜLŐ'!#REF!</definedName>
    <definedName name="pr315" localSheetId="27">'15.MÉRLEG.'!#REF!</definedName>
    <definedName name="pr315" localSheetId="31">'17.TÖBB ÉVES'!$A$10</definedName>
    <definedName name="pr315" localSheetId="32">'18. KÖZVETETT'!#REF!</definedName>
    <definedName name="pr315" localSheetId="35">'21.GÖRDÜLŐ'!#REF!</definedName>
    <definedName name="pr347" localSheetId="35">'21.GÖRDÜLŐ'!#REF!</definedName>
    <definedName name="pr348" localSheetId="35">'21.GÖRDÜLŐ'!#REF!</definedName>
    <definedName name="pr349" localSheetId="35">'21.GÖRDÜLŐ'!#REF!</definedName>
    <definedName name="pr395" localSheetId="35">'21.GÖRDÜLŐ'!$A$31</definedName>
    <definedName name="pr396" localSheetId="35">'21.GÖRDÜLŐ'!$A$32</definedName>
    <definedName name="pr397" localSheetId="35">'21.GÖRDÜLŐ'!$A$33</definedName>
    <definedName name="pr7" localSheetId="18">'7. stabilitási 2'!#REF!</definedName>
    <definedName name="pr8" localSheetId="18">'7. stabilitási 2'!#REF!</definedName>
    <definedName name="pr9" localSheetId="18">'7. stabilitási 2'!#REF!</definedName>
    <definedName name="PUK">#REF!</definedName>
    <definedName name="TAM_jogc_feldkod">'[5]NATUR_select'!$C$16:$D$287</definedName>
    <definedName name="URSZ">#REF!</definedName>
  </definedNames>
  <calcPr fullCalcOnLoad="1"/>
</workbook>
</file>

<file path=xl/sharedStrings.xml><?xml version="1.0" encoding="utf-8"?>
<sst xmlns="http://schemas.openxmlformats.org/spreadsheetml/2006/main" count="3921" uniqueCount="965">
  <si>
    <t>MINDÖSSZESEN</t>
  </si>
  <si>
    <t>ÖSSZESEN</t>
  </si>
  <si>
    <t>Rovat-
szám</t>
  </si>
  <si>
    <t>Összesen</t>
  </si>
  <si>
    <t>Felújítások összesen:</t>
  </si>
  <si>
    <t>KÖLTSÉGVETÉSI ENGEDÉLYEZETT LÉTSZÁMKERETBE NEM TARTOZÓ FOGLALKOZTATOTTAK LÉTSZÁMA AZ IDŐSZAK VÉGÉN ÖSSZESEN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</si>
  <si>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</si>
  <si>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</si>
  <si>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</si>
  <si>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</si>
  <si>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</si>
  <si>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</si>
  <si>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</si>
  <si>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</si>
  <si>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</si>
  <si>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</si>
  <si>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</si>
  <si>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</si>
  <si>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</si>
  <si>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</si>
  <si>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</si>
  <si>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</si>
  <si>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</si>
  <si>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</si>
  <si>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</si>
  <si>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</si>
  <si>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</si>
  <si>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</si>
  <si>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</si>
  <si>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</si>
  <si>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</si>
  <si>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</si>
  <si>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</si>
  <si>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</si>
  <si>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</si>
  <si>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</si>
  <si>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</si>
  <si>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</si>
  <si>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</si>
  <si>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</si>
  <si>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</si>
  <si>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</si>
  <si>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</si>
  <si>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</si>
  <si>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</si>
  <si>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</si>
  <si>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</si>
  <si>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</si>
  <si>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</si>
  <si>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</si>
  <si>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</si>
  <si>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</si>
  <si>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</si>
  <si>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</si>
  <si>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</si>
  <si>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</si>
  <si>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</si>
  <si>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</si>
  <si>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</si>
  <si>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</si>
  <si>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</si>
  <si>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</si>
  <si>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</si>
  <si>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</si>
  <si>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</si>
  <si>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</si>
  <si>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</si>
  <si>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</si>
  <si>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</si>
  <si>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</si>
  <si>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</si>
  <si>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</si>
  <si>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</si>
  <si>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</si>
  <si>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</si>
  <si>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</si>
  <si>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</si>
  <si>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</si>
  <si>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</si>
  <si>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</si>
  <si>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</si>
  <si>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</si>
  <si>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</si>
  <si>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</si>
  <si>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</si>
  <si>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</si>
  <si>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</si>
  <si>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</si>
  <si>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</si>
  <si>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</si>
  <si>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</si>
  <si>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</si>
  <si>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</si>
  <si>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</si>
  <si>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</si>
  <si>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</si>
  <si>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</si>
  <si>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</si>
  <si>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</si>
  <si>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</si>
  <si>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</si>
  <si>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</si>
  <si>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</si>
  <si>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</si>
  <si>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</si>
  <si>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</si>
  <si>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</si>
  <si>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</si>
  <si>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</si>
  <si>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</si>
  <si>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</si>
  <si>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</si>
  <si>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</si>
  <si>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</si>
  <si>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</si>
  <si>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</si>
  <si>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</si>
  <si>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</si>
  <si>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</si>
  <si>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</si>
  <si>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</si>
  <si>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</si>
  <si>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</si>
  <si>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</si>
  <si>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</si>
  <si>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</si>
  <si>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</si>
  <si>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</si>
  <si>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</si>
  <si>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</si>
  <si>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</si>
  <si>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</si>
  <si>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</si>
  <si>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</si>
  <si>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</si>
  <si>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</si>
  <si>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</si>
  <si>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</si>
  <si>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</si>
  <si>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</si>
  <si>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</si>
  <si>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</si>
  <si>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</si>
  <si>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</si>
  <si>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</si>
  <si>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</si>
  <si>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</si>
  <si>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</si>
  <si>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</si>
  <si>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</si>
  <si>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</si>
  <si>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</si>
  <si>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Likviditási célú hitelek, kölcsönök törlesztése pénzügyi vállalkozásnak</t>
  </si>
  <si>
    <t>K9112</t>
  </si>
  <si>
    <t>K9113</t>
  </si>
  <si>
    <t>K911</t>
  </si>
  <si>
    <t>K9121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</si>
  <si>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</si>
  <si>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</si>
  <si>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</si>
  <si>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</si>
  <si>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</si>
  <si>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</si>
  <si>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</si>
  <si>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</si>
  <si>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</si>
  <si>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</si>
  <si>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</si>
  <si>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</si>
  <si>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</si>
  <si>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</si>
  <si>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</si>
  <si>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</si>
  <si>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</si>
  <si>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</si>
  <si>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</si>
  <si>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</si>
  <si>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</si>
  <si>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</si>
  <si>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</si>
  <si>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</si>
  <si>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</si>
  <si>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</si>
  <si>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</si>
  <si>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</si>
  <si>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</si>
  <si>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</si>
  <si>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</si>
  <si>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</si>
  <si>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</si>
  <si>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</si>
  <si>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</si>
  <si>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</si>
  <si>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</si>
  <si>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</si>
  <si>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</si>
  <si>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</si>
  <si>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</si>
  <si>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</si>
  <si>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</si>
  <si>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</si>
  <si>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</si>
  <si>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</si>
  <si>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</si>
  <si>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</si>
  <si>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</si>
  <si>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</si>
  <si>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</si>
  <si>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</si>
  <si>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</si>
  <si>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</si>
  <si>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</si>
  <si>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</si>
  <si>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</si>
  <si>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</si>
  <si>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</si>
  <si>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</si>
  <si>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</si>
  <si>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</si>
  <si>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</si>
  <si>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</si>
  <si>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B352</t>
  </si>
  <si>
    <t xml:space="preserve">Pénzügyi monopóliumok nyereségét terhelő adók </t>
  </si>
  <si>
    <t>B353</t>
  </si>
  <si>
    <t>B354</t>
  </si>
  <si>
    <t>B355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</si>
  <si>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</si>
  <si>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</si>
  <si>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</si>
  <si>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</si>
  <si>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</si>
  <si>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</si>
  <si>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</si>
  <si>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</si>
  <si>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</si>
  <si>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</si>
  <si>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</si>
  <si>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</si>
  <si>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</si>
  <si>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</si>
  <si>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</si>
  <si>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</si>
  <si>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</si>
  <si>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</si>
  <si>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</si>
  <si>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</si>
  <si>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</si>
  <si>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</si>
  <si>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</si>
  <si>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</si>
  <si>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</si>
  <si>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</si>
  <si>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</si>
  <si>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</si>
  <si>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</si>
  <si>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</si>
  <si>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</si>
  <si>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</si>
  <si>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</si>
  <si>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</si>
  <si>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</si>
  <si>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</si>
  <si>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</si>
  <si>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</si>
  <si>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</si>
  <si>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</si>
  <si>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</si>
  <si>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</si>
  <si>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</si>
  <si>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</si>
  <si>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</si>
  <si>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</si>
  <si>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</si>
  <si>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</si>
  <si>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</si>
  <si>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</si>
  <si>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</si>
  <si>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</si>
  <si>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</si>
  <si>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</si>
  <si>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</si>
  <si>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</si>
  <si>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</si>
  <si>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</si>
  <si>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</si>
  <si>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</si>
  <si>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</si>
  <si>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</si>
  <si>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</si>
  <si>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</si>
  <si>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</si>
  <si>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</si>
  <si>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</si>
  <si>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</si>
  <si>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</si>
  <si>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</si>
  <si>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</si>
  <si>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</si>
  <si>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</si>
  <si>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</si>
  <si>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</si>
  <si>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</si>
  <si>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</si>
  <si>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</si>
  <si>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</si>
  <si>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</si>
  <si>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</si>
  <si>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 xml:space="preserve">Ellátottak pénzbeli juttatásai </t>
  </si>
  <si>
    <t>Működési célú visszatérítendő támogatások, kölcsönök nyújtása államháztartáson belülre</t>
  </si>
  <si>
    <t>Egyéb működési célú támogatások államháztartáson belülre</t>
  </si>
  <si>
    <t xml:space="preserve">Egyéb működési célú kiadások </t>
  </si>
  <si>
    <t xml:space="preserve">Beruházások </t>
  </si>
  <si>
    <t xml:space="preserve">Felújítások </t>
  </si>
  <si>
    <t xml:space="preserve">Egyéb felhalmozási célú kiadások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</si>
  <si>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</si>
  <si>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</si>
  <si>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</si>
  <si>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</si>
  <si>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</si>
  <si>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</si>
  <si>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</si>
  <si>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</si>
  <si>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</si>
  <si>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</si>
  <si>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</si>
  <si>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</si>
  <si>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</si>
  <si>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</si>
  <si>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</si>
  <si>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</si>
  <si>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</si>
  <si>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</si>
  <si>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</si>
  <si>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</si>
  <si>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</si>
  <si>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</si>
  <si>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</si>
  <si>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</si>
  <si>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</si>
  <si>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</si>
  <si>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</si>
  <si>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</si>
  <si>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</si>
  <si>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</si>
  <si>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</si>
  <si>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</si>
  <si>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</si>
  <si>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</si>
  <si>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</si>
  <si>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</si>
  <si>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</si>
  <si>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</si>
  <si>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</si>
  <si>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</si>
  <si>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</si>
  <si>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</si>
  <si>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</si>
  <si>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</si>
  <si>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</si>
  <si>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</si>
  <si>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</si>
  <si>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</si>
  <si>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</si>
  <si>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</si>
  <si>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</si>
  <si>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</si>
  <si>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</si>
  <si>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</si>
  <si>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</si>
  <si>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</si>
  <si>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</si>
  <si>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</si>
  <si>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</si>
  <si>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</si>
  <si>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</si>
  <si>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</si>
  <si>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</si>
  <si>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</si>
  <si>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</si>
  <si>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</si>
  <si>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</si>
  <si>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</si>
  <si>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</si>
  <si>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</si>
  <si>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</si>
  <si>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</si>
  <si>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</si>
  <si>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</si>
  <si>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</si>
  <si>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</si>
  <si>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</si>
  <si>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</si>
  <si>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</si>
  <si>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</si>
  <si>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</si>
  <si>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</si>
  <si>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</si>
  <si>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</si>
  <si>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</si>
  <si>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</si>
  <si>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</si>
  <si>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</si>
  <si>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</si>
  <si>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</si>
  <si>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</si>
  <si>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</si>
  <si>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</si>
  <si>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</si>
  <si>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</si>
  <si>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</si>
  <si>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</si>
  <si>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</si>
  <si>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</si>
  <si>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</si>
  <si>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</si>
  <si>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</si>
  <si>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</si>
  <si>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</si>
  <si>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</si>
  <si>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</si>
  <si>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</si>
  <si>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</si>
  <si>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</si>
  <si>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</si>
  <si>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</si>
  <si>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</si>
  <si>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</si>
  <si>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</si>
  <si>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</si>
  <si>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</si>
  <si>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</si>
  <si>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</si>
  <si>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</si>
  <si>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</si>
  <si>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</si>
  <si>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</si>
  <si>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Költségvetési engedélyezett létszámkeret (álláshely) (fő) ÖNKORMÁNYZAT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</si>
  <si>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</si>
  <si>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</si>
  <si>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</si>
  <si>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</si>
  <si>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Tartalékok-általános</t>
  </si>
  <si>
    <t>Tartalékok-cél</t>
  </si>
  <si>
    <t>Megnevezés</t>
  </si>
  <si>
    <t>Az egységes rovatrend szerint a kiemelt kiadási és bevételi jogcímek</t>
  </si>
  <si>
    <t>Önkormányzat</t>
  </si>
  <si>
    <t>Nefelejcs óvoda</t>
  </si>
  <si>
    <t>Közös Hivatal</t>
  </si>
  <si>
    <t>K5.1.Ebből tartalék</t>
  </si>
  <si>
    <t>K1-8. Költségvetési kiadások</t>
  </si>
  <si>
    <t>K9. Finanszírozási kiadások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</si>
  <si>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</si>
  <si>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</si>
  <si>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</si>
  <si>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</si>
  <si>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</si>
  <si>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</si>
  <si>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</si>
  <si>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B1-7. Költségvetési bevételek</t>
  </si>
  <si>
    <t>B8. Finanszírozási bevételek</t>
  </si>
  <si>
    <t>B8.1. Ebből maradvány igénybevétele</t>
  </si>
  <si>
    <t>kötelező feladatok</t>
  </si>
  <si>
    <t>önként vállalt feladatok</t>
  </si>
  <si>
    <t>ÖNKORMÁNYZAT</t>
  </si>
  <si>
    <t xml:space="preserve">állami (államigazgatási) feladatok </t>
  </si>
  <si>
    <t>költségvetési egyenleg  MŰKÖDÉSI</t>
  </si>
  <si>
    <t>költségvetési egyenleg FELHALMOZÁSI</t>
  </si>
  <si>
    <t>011130 Önkormányzatok és önkormányzati hivatalok jogalkotó és általános igazgatási tevékenysége</t>
  </si>
  <si>
    <t>013320 Köztemető-fenntartás és -működtetés</t>
  </si>
  <si>
    <t>013350 Az önkormányzati vagyonnal való gazdálkodással kapcsolatos feladatok</t>
  </si>
  <si>
    <t>018010 Önkormányzatok elszámolásai a központi költségvetéssel</t>
  </si>
  <si>
    <t>018030 Támogatási célú finanszírozási műveletek</t>
  </si>
  <si>
    <t>052020 Szennyvíz gyűjtése, tisztítása, elhelyezése</t>
  </si>
  <si>
    <t>064010 Közvilágítás</t>
  </si>
  <si>
    <t>066010 Zöldterület-kezelés</t>
  </si>
  <si>
    <t>066020 Város-, községgazdálkodási egyéb szolgáltatások</t>
  </si>
  <si>
    <t>072111 Háziorvosi alapellátás</t>
  </si>
  <si>
    <t>072112 Háziorvosi ügyeleti ellátás</t>
  </si>
  <si>
    <t>074031 Család és nővédelmi egészségügyi gondozás</t>
  </si>
  <si>
    <t>081030 Sportlétesítmények, edzőtáborok működtetése és fejlesztése</t>
  </si>
  <si>
    <t>082091 Közművelődés – közösségi és társadalmi részvétel fejlesztése</t>
  </si>
  <si>
    <t>104030 Gyermekek napközbeni ellátása</t>
  </si>
  <si>
    <t>107051 Szociális étkeztetés</t>
  </si>
  <si>
    <t>Önkormányzatok működési támogatásai (=01+…+06)</t>
  </si>
  <si>
    <t>Működési célú támogatások államháztartáson belülről (=07+…+12)</t>
  </si>
  <si>
    <t xml:space="preserve">Termékek és szolgáltatások adói (=26+…+30) </t>
  </si>
  <si>
    <t>Közhatalmi bevételek (=22+...+25+31+32)</t>
  </si>
  <si>
    <t>Előző év költségvetési maradványának igénybevétele</t>
  </si>
  <si>
    <t>Maradvány igénybevétele (=10+11)</t>
  </si>
  <si>
    <t>KÖZÖS HIVATAL  ÖSSZESEN</t>
  </si>
  <si>
    <t xml:space="preserve"> ÖSSZESEN</t>
  </si>
  <si>
    <t>Működési költségvetés előirányzat csoport</t>
  </si>
  <si>
    <t xml:space="preserve">Felhalmozási költségvetés előirányzat csoport </t>
  </si>
  <si>
    <t>084031 Civil szervezetek működési támogatása</t>
  </si>
  <si>
    <t>107060 Egyéb szociális pénzbeli és természetbeni ellátások, támogatások</t>
  </si>
  <si>
    <t>Foglalkoztatottak személyi juttatásai (=01+…+13)</t>
  </si>
  <si>
    <t>Külső személyi juttatások (=15+16+17)</t>
  </si>
  <si>
    <t>Személyi juttatások (=14+18)</t>
  </si>
  <si>
    <t>Készletbeszerzés (=21+22+23)</t>
  </si>
  <si>
    <t>Kommunikációs szolgáltatások (=25+26)</t>
  </si>
  <si>
    <t>Szolgáltatási kiadások (=28+…+34)</t>
  </si>
  <si>
    <t>Különféle befizetések és egyéb dologi kiadások (=39+…+43)</t>
  </si>
  <si>
    <t>Dologi kiadások (=24+27+35+38+44)</t>
  </si>
  <si>
    <t>Ellátottak pénzbeli juttatásai (=46+...+53)</t>
  </si>
  <si>
    <t>Sopronkövesd Község Önkormányzatának tervezett egyéb működési kiadásai és pénzeszköz átadásai</t>
  </si>
  <si>
    <t>Működési célú  támogatásértékű kiadások</t>
  </si>
  <si>
    <t>Orvosi ügyeleti hj. Pereszteg</t>
  </si>
  <si>
    <t>Családsegítő társulási hj.</t>
  </si>
  <si>
    <t>Horgász Egyesület</t>
  </si>
  <si>
    <t>Nyugdíjas Egyesület támogatás</t>
  </si>
  <si>
    <t>Kövirózsa Kulturális Egyesület támogatás</t>
  </si>
  <si>
    <t>Sportegyesület támogatása</t>
  </si>
  <si>
    <t>Vöröskereszt támogatása</t>
  </si>
  <si>
    <t>Ellátottak pénzbeli juttatásai</t>
  </si>
  <si>
    <t>Önmormányzati rendeletben meghat. juttatás:</t>
  </si>
  <si>
    <t>Letelepedési támogatás</t>
  </si>
  <si>
    <t>Újszülött támogatás</t>
  </si>
  <si>
    <t>Kiküldetések, reklám- és propagandakiadások (=36+37)</t>
  </si>
  <si>
    <t>011220 Adó-, vám- és jövedéki igazgatás</t>
  </si>
  <si>
    <t>091110 Óvodai nevelés, ellátás szakmai feladatai</t>
  </si>
  <si>
    <t>Költségvetési engedélyezett létszámkeret (álláshely) (fő) KÖZÖS ÖNKORMÁNYZATI HIVATAL</t>
  </si>
  <si>
    <t>2.4. melléklet</t>
  </si>
  <si>
    <t xml:space="preserve">Költségvetési engedélyezett létszámkeret (álláshely) (fő) NEFELEJCS ÓVODA </t>
  </si>
  <si>
    <t>1. melléklet</t>
  </si>
  <si>
    <t>I. melléklet.</t>
  </si>
  <si>
    <t>3. melléklet</t>
  </si>
  <si>
    <t>2.2 melléklet</t>
  </si>
  <si>
    <t>Költségvetési kiadások (=19+20+45+54+71+79+84+94)</t>
  </si>
  <si>
    <t>1.2. melléklet</t>
  </si>
  <si>
    <t>Költségvetési bevételek (=13+19+33+49+55+61+67)</t>
  </si>
  <si>
    <t>Belföldi finanszírozás bevételei (=04+09+12+…+17+20)</t>
  </si>
  <si>
    <t>Finanszírozási bevételek (=21+27+28+29)</t>
  </si>
  <si>
    <t>096015 Gyermekétkeztetés köznevelési intézményben</t>
  </si>
  <si>
    <t>Működési bevételek (=34+…+40+43+46+...+48)</t>
  </si>
  <si>
    <t>1.5. melléklet</t>
  </si>
  <si>
    <t>Beruházások (=72+…+78)</t>
  </si>
  <si>
    <t>091140 Óvodai nevelés, ellátás működtetési feladatai</t>
  </si>
  <si>
    <t>2.3. melléklet</t>
  </si>
  <si>
    <t>2. melléklet</t>
  </si>
  <si>
    <t>072312 Fogorvosi ügyeleti ellátás</t>
  </si>
  <si>
    <t>900020 Önkormányzatok funkcióira nem sorolható bevételei államháztartáson kívülről</t>
  </si>
  <si>
    <t>Egyéb működési célú kiadások (=55+59+…+70)</t>
  </si>
  <si>
    <t>Felújítások (=80+...+83)</t>
  </si>
  <si>
    <t>Felhalmozási bevételek (=50+…+54)</t>
  </si>
  <si>
    <t>Készletértékesítés ellenértéke</t>
  </si>
  <si>
    <t>Települési önkormányzatok szociális gyermekjóléti és gyermekétkeztetési feladatainak támogatása</t>
  </si>
  <si>
    <t>Belföldi finanszírozás kiadásai (=04+11+…+17+20)</t>
  </si>
  <si>
    <t>Finanszírozási kiadások (=21+27+28+29)</t>
  </si>
  <si>
    <t>1.6. melléklet</t>
  </si>
  <si>
    <t>Beruházás megnevezése</t>
  </si>
  <si>
    <t>Beruházás jellege</t>
  </si>
  <si>
    <t>Beruházások összesen</t>
  </si>
  <si>
    <t>OFF ROAD</t>
  </si>
  <si>
    <t>4. melléklet</t>
  </si>
  <si>
    <t>ÖNKORMÁNYZATI ELŐIRÁNYZATOK</t>
  </si>
  <si>
    <t>KÖLTSÉGVETÉSI SZERV Közös önkormányzati Hivatal</t>
  </si>
  <si>
    <t>KÖLTSÉGVETÉSI SZERV Nefelejcs Óoda</t>
  </si>
  <si>
    <t xml:space="preserve">Ingatlanok beszerzése, létesítése </t>
  </si>
  <si>
    <t>ÖSSZESEN:</t>
  </si>
  <si>
    <t>Beruházások és felújítások (Ft)</t>
  </si>
  <si>
    <t>Felhalmozási kiadások mindösszesen:</t>
  </si>
  <si>
    <t>052020</t>
  </si>
  <si>
    <t>0571</t>
  </si>
  <si>
    <t>Vízmű felújítások</t>
  </si>
  <si>
    <t>045120</t>
  </si>
  <si>
    <t>066020</t>
  </si>
  <si>
    <t>0562</t>
  </si>
  <si>
    <t>Egészségház</t>
  </si>
  <si>
    <t>Beruházáshoz kapcsolódó ÁFA</t>
  </si>
  <si>
    <t>COFOG</t>
  </si>
  <si>
    <t>Kiadások (Ft)</t>
  </si>
  <si>
    <t>NEFELEJCS ÓVODA KÖTELEZŐ FELADATOK ÖSSZESEN</t>
  </si>
  <si>
    <t>KÖZÖS HIVATAL KÖTELEZŐ FELADATOK ÖSSZESEN</t>
  </si>
  <si>
    <t>Bevételek kormányzati funkciónként ( Ft)</t>
  </si>
  <si>
    <t>Felhalmozási célú támogatások államháztartáson belülről (=14+…+18)</t>
  </si>
  <si>
    <t>Közvetített szolgáltatások ellenértéke</t>
  </si>
  <si>
    <t>Egyéb kapott (járó) kamatok és kamatjellegű bevételek</t>
  </si>
  <si>
    <t>Kamatbevételek és más nyereségjellegű bevételek (=41+42)</t>
  </si>
  <si>
    <t>1.4. melléklet</t>
  </si>
  <si>
    <t>Finanszírozási bevételek kormányzati funkciónként ( Ft)</t>
  </si>
  <si>
    <t>Finanszirozási bevételek  kormányzati funkciónként (Ft)</t>
  </si>
  <si>
    <t>NEFELEJCS ÓVODA KÖTELEZŐ FELADATOK</t>
  </si>
  <si>
    <r>
      <t xml:space="preserve">Elvonások és befizetések </t>
    </r>
    <r>
      <rPr>
        <b/>
        <sz val="10"/>
        <rFont val="Bookman Old Style"/>
        <family val="1"/>
      </rPr>
      <t>(A helyi önkormányzatok törvényi előíráson alapuló befizetései</t>
    </r>
  </si>
  <si>
    <t>Kiadások kormányzati funkciónként (Ft)</t>
  </si>
  <si>
    <t>018020 Központi költségvetési befizetések</t>
  </si>
  <si>
    <t>045120 Út, autópálya építése</t>
  </si>
  <si>
    <t>Elvonások és befizetések (=56+57+58)</t>
  </si>
  <si>
    <t>Kiadások kormányzati funkciónként ( Ft)</t>
  </si>
  <si>
    <t>Bevételek ( Ft)</t>
  </si>
  <si>
    <t>Sopronkövesdi Közös Önkormányzati Hivatal 2018. évi költségvetése</t>
  </si>
  <si>
    <t>Működisi kiadási kormányzati funkciónként ( Ft)</t>
  </si>
  <si>
    <t>1.1. melléklet</t>
  </si>
  <si>
    <t>082044 Könyvtári szolgáltatások</t>
  </si>
  <si>
    <t>086030 Nemzetközi kulturális együttműködés</t>
  </si>
  <si>
    <t>A helyi önkormányzatok törvényi előíráson alapuló befizetései</t>
  </si>
  <si>
    <t>Működési bevételek kormányzati funkciónként ( Ft)</t>
  </si>
  <si>
    <t>Finanszirozási kiadási kormányzati funkciónként ( Ft)</t>
  </si>
  <si>
    <t>Finanszirozási bevételek kormányzati funkciónként ( Ft)</t>
  </si>
  <si>
    <t>900060 Forgatási és befektetési célú finanszírozási műveletek</t>
  </si>
  <si>
    <t>Belföldi értékpapírok bevételei (=05+..+08)</t>
  </si>
  <si>
    <t>Tervezett nettó  kiadási előirányzat</t>
  </si>
  <si>
    <t>Jókai utcai járda térkövezés</t>
  </si>
  <si>
    <t>05071</t>
  </si>
  <si>
    <t>Parkoló (Fehér csárda)</t>
  </si>
  <si>
    <t>Tartalék</t>
  </si>
  <si>
    <t>Fogászati ügyeleti ellátás</t>
  </si>
  <si>
    <t>Helyi civil szerveztek támogatása</t>
  </si>
  <si>
    <r>
      <t>Sopronkövesd Fejlődéséért Egyesület                                                (</t>
    </r>
    <r>
      <rPr>
        <i/>
        <sz val="11"/>
        <rFont val="Times New Roman CE"/>
        <family val="0"/>
      </rPr>
      <t>Kövesdről elszármazottak, virágosítás, tankönyv támogatás, 70 év en felüliek támogatása)</t>
    </r>
  </si>
  <si>
    <t xml:space="preserve"> Egyéb települési támogatás (temetési segély, bejáró tanulók bérlet támogatás, gyógyszer támogatás, rendkivüli szociális tám.)</t>
  </si>
  <si>
    <t>5. melléklet</t>
  </si>
  <si>
    <t>Sopronkövesd község Önkormányzatának,   Nefelejcs Óvodának és Sopronkövesdi Közös Önkormányzat Hivatal  a 2019. évi költségvetése</t>
  </si>
  <si>
    <t>Sopronkövesd község  Önkormányzatának 2019. évi költségvetése</t>
  </si>
  <si>
    <t>Működési célú átvett pénzeszközök (=56+…+60)</t>
  </si>
  <si>
    <t>Sopronkövesdi Közös Önkormányzati Hivatal 2019. évi költségvetése</t>
  </si>
  <si>
    <t>Sopronkövesdi Nefelejcs Óvoda  2019. évi költségvetése</t>
  </si>
  <si>
    <t>2.1. melléklet</t>
  </si>
  <si>
    <t>045160 Közutak, hidak, alagutak üzemeltetése, fenntartása</t>
  </si>
  <si>
    <t>081045 Szabadidősport- (rekreációs sport-) tevékenység és támogatása</t>
  </si>
  <si>
    <t>Sopronkövesd község 2019. évi beruházási, és nem rendszeres karbantartási kiadásainak terve</t>
  </si>
  <si>
    <t>4.1. melléklet</t>
  </si>
  <si>
    <t>Óvoda</t>
  </si>
  <si>
    <t>0911040</t>
  </si>
  <si>
    <t>Liliom utca csatorna hálózat fektetés</t>
  </si>
  <si>
    <t>Szenyvíz átemelő</t>
  </si>
  <si>
    <t>Franciska majori lakópark kialakítása (telek megosztása)</t>
  </si>
  <si>
    <t>Egyéb tárgyi eszköz (bölcsöde, alkotóház, önkormányzat)</t>
  </si>
  <si>
    <t>082091, 104030, 066020</t>
  </si>
  <si>
    <t>Parkoló tervezése (Sportcsarnok)</t>
  </si>
  <si>
    <t>Utkarbantartás (tervezett feladatok:Liliom szélesítés, Hársfa utca, Petőfi u.)</t>
  </si>
  <si>
    <t>Liliom utcai II.(útalap)</t>
  </si>
  <si>
    <t>COOP bolt előtti parkoló</t>
  </si>
  <si>
    <t>Pajta kialakítása</t>
  </si>
  <si>
    <t>Termelői piac bővítése</t>
  </si>
  <si>
    <t>Játszótér parkosítása</t>
  </si>
  <si>
    <t>2019. év.</t>
  </si>
  <si>
    <t>2018. évi teljesítés ( tájékoztató adat)</t>
  </si>
  <si>
    <t>2019. eredeti előirányzat</t>
  </si>
  <si>
    <t>13 127 412,-</t>
  </si>
  <si>
    <t xml:space="preserve">  Tehetségfejlesztő Egyesület támogatása</t>
  </si>
  <si>
    <t>2019. évi tervezett beruházások összesen</t>
  </si>
  <si>
    <t>Sopronkövesd község Önkormányzatának, Nefelejcs Óvodának és Sopronkövesdi Közös Önkormányzat Hivatal  a 2019. évi költségvetése</t>
  </si>
  <si>
    <t>450 000,-</t>
  </si>
  <si>
    <t>1 500 000,-</t>
  </si>
  <si>
    <t>2 5 00 000,-</t>
  </si>
  <si>
    <t xml:space="preserve">      2 000 000,-</t>
  </si>
  <si>
    <t>200 000,-</t>
  </si>
  <si>
    <t>Sopronkövesdi Modellező Egyesület</t>
  </si>
  <si>
    <t>175000,-</t>
  </si>
  <si>
    <t>Sopronkövesdi Polgárőr Egyesület</t>
  </si>
  <si>
    <t>Teniszpálya</t>
  </si>
  <si>
    <t>Római Katolikus  Egyházközség Sopronkövesd</t>
  </si>
  <si>
    <t>TAO önrész</t>
  </si>
  <si>
    <t>Helyi adó és egyéb közhatalmi bevételek (Ft)</t>
  </si>
  <si>
    <t>14. melléklet</t>
  </si>
  <si>
    <t>eredeti ei.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</si>
  <si>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</si>
  <si>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</si>
  <si>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</si>
  <si>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</si>
  <si>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>ebből: állandó jeleggel végzett iparűzési tevékenység után fizetett helyi iparűzési adó</t>
  </si>
  <si>
    <t>ebből: ideiglenes jeleggel végzett tevékenység után fizetett helyi iparűzési adó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</si>
  <si>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</si>
  <si>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</si>
  <si>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</si>
  <si>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</si>
  <si>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 xml:space="preserve">Egyéb áruhasználati és szolgáltatási adók  </t>
  </si>
  <si>
    <t xml:space="preserve">ebből: tartózkodás után fizetett idegenforgalmi adó </t>
  </si>
  <si>
    <t>ebből: talajterhelési díj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</si>
  <si>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</si>
  <si>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</si>
  <si>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</si>
  <si>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</si>
  <si>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</si>
  <si>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</si>
  <si>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</si>
  <si>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</si>
  <si>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</si>
  <si>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</si>
  <si>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 xml:space="preserve"> A költségvetés előterjesztésekor a képviselő-testület részére tájékoztatásul  kell - szöveges indokolással együtt - bemutatni:</t>
  </si>
  <si>
    <t>A helyi önkormányzat költségvetési mérlege közgazdasági tagolásban (Ft)</t>
  </si>
  <si>
    <t>15. melléklet</t>
  </si>
  <si>
    <t>KÖH</t>
  </si>
  <si>
    <t>Nefelejcs Óvoda</t>
  </si>
  <si>
    <t>2017. évi eredeti</t>
  </si>
  <si>
    <t>Elvonások és befizetések</t>
  </si>
  <si>
    <t>Működési kiadások összesen</t>
  </si>
  <si>
    <t>Felhalmozási kiadások összesen</t>
  </si>
  <si>
    <t>B41</t>
  </si>
  <si>
    <t>B65</t>
  </si>
  <si>
    <t>Működési bevételek összesen</t>
  </si>
  <si>
    <t>B75</t>
  </si>
  <si>
    <t>Felhalmozási bevételek összesen</t>
  </si>
  <si>
    <t xml:space="preserve">Működési bevételek és működési kiadások egyenlege </t>
  </si>
  <si>
    <t xml:space="preserve">Felhalmozási bevételek és a felhalmozási kiadások egyenlege </t>
  </si>
  <si>
    <t>Előirányzat felhasználási terv ( Ft)</t>
  </si>
  <si>
    <t>16.1. melléklet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</si>
  <si>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</si>
  <si>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</si>
  <si>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</si>
  <si>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</si>
  <si>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</si>
  <si>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</si>
  <si>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</si>
  <si>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</si>
  <si>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</si>
  <si>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</si>
  <si>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</si>
  <si>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</si>
  <si>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Rovat
száma</t>
  </si>
  <si>
    <t>Előirányzat felhasználási terv (E Ft)</t>
  </si>
  <si>
    <t>KÖLTSÉGVETÉSI SZERV ELŐIRÁNYZATA NEFELEJCS ÓVODA</t>
  </si>
  <si>
    <t>16.2.  melléklet</t>
  </si>
  <si>
    <t>KÖLTSÉGVETÉSI SZERV ELŐIRÁNYZATA KÖZÖS HIVATAL</t>
  </si>
  <si>
    <t>16.3.. melléklet</t>
  </si>
  <si>
    <t>A többéves kihatással járó döntések számszerűsítése évenkénti bontásban és összesítve (Ft)</t>
  </si>
  <si>
    <t>17. melléklet</t>
  </si>
  <si>
    <t>Kötelezettségek megnevezése</t>
  </si>
  <si>
    <t>Köt.vállalás éve</t>
  </si>
  <si>
    <t>Tárgyév előtti kifizetés</t>
  </si>
  <si>
    <t>2017. évi kifizetés</t>
  </si>
  <si>
    <t>2018. évi kifizetés</t>
  </si>
  <si>
    <t>Működési célú hiteltörlesztések összesen:</t>
  </si>
  <si>
    <t>Felhalmozási célú hiteltörlesztések</t>
  </si>
  <si>
    <t>Beruházások összesen:</t>
  </si>
  <si>
    <t>MINDÖSSZESEN:</t>
  </si>
  <si>
    <t>A közvetett támogatások (Ft)</t>
  </si>
  <si>
    <t>18. meléklet</t>
  </si>
  <si>
    <t>tervezett elvárt bevétel</t>
  </si>
  <si>
    <t>közvetett támogatás</t>
  </si>
  <si>
    <t>várható bevétel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</si>
  <si>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</si>
  <si>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</si>
  <si>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</si>
  <si>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B3, B7</t>
  </si>
  <si>
    <t>a helyiségek, eszközök hasznosításából származó bevételből nyújtott kedvezmény, mentesség összege</t>
  </si>
  <si>
    <t>B4, B5</t>
  </si>
  <si>
    <t>az egyéb nyújtott kedvezmény vagy kölcsön elengedésének összege</t>
  </si>
  <si>
    <t>ÖSSZEVONT ELŐIRÁNYZATOK (ÖNKORMÁNYZAT ÉS KÖLTSÉGVETÉSI SZERVEI ÖSSZESEN)</t>
  </si>
  <si>
    <t>19. melléklet</t>
  </si>
  <si>
    <t>2019.</t>
  </si>
  <si>
    <t>2020.</t>
  </si>
  <si>
    <t>Bevételek (Ft)</t>
  </si>
  <si>
    <t>20. melléklet</t>
  </si>
  <si>
    <t>ÖNKORMÁNYZAT ÉS KÖLTSÉGVETÉSI SZERVEI ELŐIRÁNYZATA MINDÖSSZESEN</t>
  </si>
  <si>
    <t>21. melléklet</t>
  </si>
  <si>
    <t>Fizetési kötelezettségek</t>
  </si>
  <si>
    <r>
      <t>a)</t>
    </r>
    <r>
      <rPr>
        <sz val="10"/>
        <color indexed="8"/>
        <rFont val="Times New Roman"/>
        <family val="1"/>
      </rPr>
      <t xml:space="preserve"> hitel, kölcsön felvétele, átvállalása a folyósítás, átvállalás napjától a végtörlesztés napjáig, és annak aktuális tőketartozása,</t>
    </r>
  </si>
  <si>
    <r>
      <t xml:space="preserve">b) </t>
    </r>
    <r>
      <rPr>
        <sz val="10"/>
        <color indexed="8"/>
        <rFont val="Times New Roman"/>
        <family val="1"/>
      </rPr>
      <t>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</si>
  <si>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 xml:space="preserve">c) </t>
    </r>
    <r>
      <rPr>
        <sz val="10"/>
        <color indexed="8"/>
        <rFont val="Times New Roman"/>
        <family val="1"/>
      </rPr>
      <t>váltó kibocsátása a kibocsátás napjától a beváltás napjáig, és annak a váltóval kiváltott kötelezettséggel megegyező, kamatot nem tartalmazó értéke,</t>
    </r>
  </si>
  <si>
    <r>
      <t xml:space="preserve">d) </t>
    </r>
    <r>
      <rPr>
        <sz val="10"/>
        <color indexed="8"/>
        <rFont val="Times New Roman"/>
        <family val="1"/>
      </rPr>
      <t>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</si>
  <si>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0"/>
        <color indexed="8"/>
        <rFont val="Times New Roman"/>
        <family val="1"/>
      </rPr>
      <t xml:space="preserve"> a visszavásárlási kötelezettség kikötésével megkötött adásvételi szerződés eladói félként történő megkötése - ideértve az Szt. szerinti valódi penziós és óvadéki repóügyleteket is - a visszavásárlásig, és a kikötött visszavásárlási ár,</t>
    </r>
  </si>
  <si>
    <r>
      <t xml:space="preserve">f) </t>
    </r>
    <r>
      <rPr>
        <sz val="10"/>
        <color indexed="8"/>
        <rFont val="Times New Roman"/>
        <family val="1"/>
      </rPr>
      <t>a szerződésben kapott, legalább háromszázhatvanöt nap időtartamú halasztott fizetés, részletfizetés, és a még ki nem fizetett ellenérték,</t>
    </r>
  </si>
  <si>
    <r>
      <t xml:space="preserve">g) </t>
    </r>
    <r>
      <rPr>
        <sz val="10"/>
        <color indexed="8"/>
        <rFont val="Times New Roman"/>
        <family val="1"/>
      </rPr>
      <t>hitelintézetek által, származékos műveletek különbözeteként az Államadósság Kezelő Központ Zrt.-nél (a továbbiakban: ÁKK Zrt.) elhelyezett fedezeti betétek, és azok összege.</t>
    </r>
  </si>
  <si>
    <t>Saját bevételek</t>
  </si>
  <si>
    <t>saját bevételek 2019.</t>
  </si>
  <si>
    <t>353/2011. (XII. 30.) Korm. Rendelet értelmében az önkormányzat saját bevételének minősül</t>
  </si>
  <si>
    <t>1. a helyi adóból származó bevétel,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</si>
  <si>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</si>
  <si>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</si>
  <si>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</si>
  <si>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5. bírság-, pótlék- és díjbevétel, valamint</t>
  </si>
  <si>
    <t>6. a kezességvállalással kapcsolatos megtérülés.</t>
  </si>
  <si>
    <t>B6-B7</t>
  </si>
  <si>
    <t>Önkormányzat 2019. évi költségvetése</t>
  </si>
  <si>
    <t>2019. évi eredeti</t>
  </si>
  <si>
    <t>2018.évi várható teljesítés</t>
  </si>
  <si>
    <t>2017.évi eredeti</t>
  </si>
  <si>
    <t>2018. évi várható teljesítés</t>
  </si>
  <si>
    <t>2018. évi várható teljesítés,</t>
  </si>
  <si>
    <t>2019.évi eredeti</t>
  </si>
  <si>
    <t>Önkormányzat 2019 évi költségvetése</t>
  </si>
  <si>
    <t>2020. év utáni kifizetések</t>
  </si>
  <si>
    <t>2019. évi kifizetés</t>
  </si>
  <si>
    <t>Tárgyévi kifizetés (2016. évi ei.)</t>
  </si>
  <si>
    <t>2021.</t>
  </si>
  <si>
    <t>2022.</t>
  </si>
  <si>
    <t>Középtávú tervezés - Önkormányzat 2019. évi költségvetése</t>
  </si>
  <si>
    <t>K513</t>
  </si>
  <si>
    <t>K89</t>
  </si>
  <si>
    <t>B64</t>
  </si>
  <si>
    <t>saját bevételek 2020.</t>
  </si>
  <si>
    <t>saját bevételek 2021.</t>
  </si>
  <si>
    <t>saját bevételek 2022.</t>
  </si>
  <si>
    <t>2019.évi előirányzat</t>
  </si>
  <si>
    <t>2020. évi előirányzat</t>
  </si>
  <si>
    <t>2021. évi előirányzat</t>
  </si>
  <si>
    <t>2022. évi előirányzat</t>
  </si>
  <si>
    <t>K1-K9</t>
  </si>
  <si>
    <t>K1-K10</t>
  </si>
  <si>
    <t>K1-K11</t>
  </si>
  <si>
    <t>K1-K12</t>
  </si>
  <si>
    <t>K1-K13</t>
  </si>
  <si>
    <t>K1-K14</t>
  </si>
  <si>
    <t>K1-K15</t>
  </si>
  <si>
    <t>K1-K16</t>
  </si>
  <si>
    <t>K1-K17</t>
  </si>
  <si>
    <t>K1-K18</t>
  </si>
  <si>
    <t>K1-K19</t>
  </si>
  <si>
    <t>K1-K20</t>
  </si>
  <si>
    <t>K1-K21</t>
  </si>
  <si>
    <t>Általános- és céltartalékok (Ft)</t>
  </si>
  <si>
    <t>KÖLTSÉGVETÉSI SZERV</t>
  </si>
  <si>
    <t>Általános tartalékok</t>
  </si>
  <si>
    <t>Céltartalékok-</t>
  </si>
  <si>
    <t>A költségvetési év azon fejlesztési céljai, amelyek megvalósításához a Gst. 3. § (1) bekezdése szerinti adósságot keletkeztető ügylet megkötése válik vagy válhat szükségessé (Ft)</t>
  </si>
  <si>
    <t>6. melléklet</t>
  </si>
  <si>
    <t xml:space="preserve">kiadási eredeti előirányzat 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</si>
  <si>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</si>
  <si>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</si>
  <si>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</si>
  <si>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 rovatszáma (B8)</t>
  </si>
  <si>
    <t>adósságot keletkeztető ügylet kezdő időpontja</t>
  </si>
  <si>
    <t>adósságot keletkeztető ügylet lejárati időpontja</t>
  </si>
  <si>
    <t>adósságot keletkeztető ügylet- várható visszatérítendő összege (kamattal) leáratig mindösszesen</t>
  </si>
  <si>
    <t>hitel/lízing/kölcsön/értékpapír</t>
  </si>
  <si>
    <t>Az önkormányzati garanciákból és önkormányzati kezességekből fennálló kötelezettségek az adósságot keletkeztető ügyletek futamidejének végéig, illetve a garancia, kezesség érvényesíthetőségéig</t>
  </si>
  <si>
    <t>ebből:</t>
  </si>
  <si>
    <t>Adósságot keletkeztető ügylet és annak értéke:</t>
  </si>
  <si>
    <t>(2) Az (1) bekezdés szerinti adósságot keletkeztető ügyletként nem kell figyelembe venni a költségvetési év első hat hónapjában lejáró adósság előző költségvetési évben történő előfinanszírozását, amelynek összege nem haladja meg a költségvetési év első hat hónapja során várható törlesztések összegét.</t>
  </si>
  <si>
    <t>A Gst. 3. § (1) bekezdése szerinti adósságot keletkeztető ügyletekből és kezességvállalásokból fennálló kötelezettségek az adósságot keletkeztető ügyletek futamidejének végéig, illetve a kezesség érvényesíthetőségéig, és a Gst. 45. § (1) bekezdés a) pontja felhatalmazása alapján kiadott jogszabályban meghatározottak szerinti saját bevételek (Ft)</t>
  </si>
  <si>
    <t>7. melléklet</t>
  </si>
  <si>
    <t xml:space="preserve">adósságot keletkeztető ügyletekből és kezességvállalásokból fennálló kötelezettségek </t>
  </si>
  <si>
    <t>ebből: pénzügyi vállalkozás</t>
  </si>
  <si>
    <t>Rövid lejáratú hitelek, kölcsönök felvétele</t>
  </si>
  <si>
    <t xml:space="preserve">Forgatási célú belföldi értékpapírok beváltása, értékesítése </t>
  </si>
  <si>
    <t>ebből: befektetési jegyek</t>
  </si>
  <si>
    <t xml:space="preserve">Befektetési célú belföldi értékpapírok beváltása, értékesítése </t>
  </si>
  <si>
    <t>ebből: kárpótlási jegyek</t>
  </si>
  <si>
    <t>ebből: nemzetközi fejlesztési szervezetek</t>
  </si>
  <si>
    <t>ebből: más kormányok</t>
  </si>
  <si>
    <t>ebből: külföldi pénzintézetek</t>
  </si>
  <si>
    <t>1.a helyi adóból és a települési adóból származó bevétel,</t>
  </si>
  <si>
    <t>5. bírság-, pótlék- és díjbevétel,</t>
  </si>
  <si>
    <t>6. a kezesség-, illetve garanciavállalással kapcsolatos megtérülés.</t>
  </si>
  <si>
    <t>Az önkormányzat adósságot keletkeztető ügyletből származó tárgyévi összes fizetési kötelezettsége az adósságot keletkeztető ügylet futamidejének végéig egyik évben sem haladhatja meg az önkormányzat adott évi saját bevételeinek 50%-át.</t>
  </si>
  <si>
    <t>Az európai uniós forrásból finanszírozott támogatással megvalósuló programok, projektek kiadásai, bevételei, valamint a helyi önkormányzat ilyen projektekhez történő hozzájárulásai (Ft)</t>
  </si>
  <si>
    <t>8. melléklet</t>
  </si>
  <si>
    <t>Eredeti ei.</t>
  </si>
  <si>
    <t>K1-K8. Költségvetési kiadások ÖSSZESEN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</si>
  <si>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</si>
  <si>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</si>
  <si>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</si>
  <si>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</si>
  <si>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>B1-7 A helyi önkormányzat projekthez történő hozzájárulása</t>
  </si>
  <si>
    <t xml:space="preserve">B1-B7 Költségvetési bevételek </t>
  </si>
  <si>
    <t>B8 Finanszírozási bevételek- önkormányzat projekthez történő hozzájárulása</t>
  </si>
  <si>
    <t xml:space="preserve">BEVÉTELEK ÖSSZESEN </t>
  </si>
  <si>
    <t>A költségvetési hiány külső finanszírozására vagy a költségvetési többlet felhasználására szolgáló finanszírozási bevételek és kiadások működési és felhalmozási cél szerinti tagolásban (Ft)</t>
  </si>
  <si>
    <t>9. melléklet</t>
  </si>
  <si>
    <t>eredeti ei. Működési célú</t>
  </si>
  <si>
    <t>eredeti ei. Felhalmozási célú</t>
  </si>
  <si>
    <t xml:space="preserve">Hosszú lejáratú hitelek, kölcsönök törlesztése  </t>
  </si>
  <si>
    <t>ebből: fedezeti ügyletek nettó kiadásai</t>
  </si>
  <si>
    <t xml:space="preserve">Rövid lejáratú hitelek, kölcsönök törlesztése  </t>
  </si>
  <si>
    <t xml:space="preserve"> K9113</t>
  </si>
  <si>
    <t xml:space="preserve">Forgatási célú belföldi értékpapírok vásárlása </t>
  </si>
  <si>
    <t xml:space="preserve">Befektetési célú belföldi értékpapírok beváltása </t>
  </si>
  <si>
    <t xml:space="preserve">Külföldi értékpapírok beváltása </t>
  </si>
  <si>
    <t>eredeti ei. Felhalmozáci célú</t>
  </si>
  <si>
    <t xml:space="preserve">Központi költségvetés sajátos finanszírozási bevételei </t>
  </si>
  <si>
    <t>ebből: tulajdonosi kölcsönök visszatérülése</t>
  </si>
  <si>
    <t>Irányító szervi támogatások folyósítása ( Ft)</t>
  </si>
  <si>
    <t>10. melléklet</t>
  </si>
  <si>
    <t>Költségvetési szerv</t>
  </si>
  <si>
    <t>Központi, irányító szervi támogatások folyósítása működési célra</t>
  </si>
  <si>
    <t>Központi, irányító szervi támogatások folyósítása felhalmozási célra</t>
  </si>
  <si>
    <t>Lakosságnak juttatott támogatások, szociális, rászorultsági jellegű ellátások (Ft)</t>
  </si>
  <si>
    <t>11. melléklet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</si>
  <si>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</si>
  <si>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</si>
  <si>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</si>
  <si>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</si>
  <si>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</si>
  <si>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</si>
  <si>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 xml:space="preserve">Betegséggel kapcsolatos (nem társadalombiztosítási) ellátások </t>
  </si>
  <si>
    <t>foglalkoztatást helyettesítő támogatás [Szoctv. 35. § (1) bek.]</t>
  </si>
  <si>
    <t xml:space="preserve">Foglalkoztatással, munkanélküliséggel kapcsolatos ellátások 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</si>
  <si>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</si>
  <si>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</si>
  <si>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</si>
  <si>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</si>
  <si>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</si>
  <si>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</si>
  <si>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 xml:space="preserve">Lakhatással kapcsolatos ellátások </t>
  </si>
  <si>
    <t>állami gondozottak pénzbeli juttatásai</t>
  </si>
  <si>
    <t>oktatásban résztvevők pénzbeli juttatásai</t>
  </si>
  <si>
    <t xml:space="preserve">Intézményi ellátottak pénzbeli juttatásai 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</si>
  <si>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</si>
  <si>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</si>
  <si>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</si>
  <si>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</si>
  <si>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</si>
  <si>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</si>
  <si>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</si>
  <si>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</si>
  <si>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</si>
  <si>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</si>
  <si>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</si>
  <si>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</si>
  <si>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</si>
  <si>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>Támogatások, kölcsönök nyújtása és törlesztése (Ft)</t>
  </si>
  <si>
    <t>12. melléklet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</si>
  <si>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</si>
  <si>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</si>
  <si>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</si>
  <si>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</si>
  <si>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</si>
  <si>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</si>
  <si>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</si>
  <si>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</si>
  <si>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</si>
  <si>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</si>
  <si>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 xml:space="preserve">Működési célú visszatérítendő támogatások, kölcsönök törlesztése államháztartáson belülre 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</si>
  <si>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</si>
  <si>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</si>
  <si>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</si>
  <si>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</si>
  <si>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</si>
  <si>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</si>
  <si>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</si>
  <si>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</si>
  <si>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</si>
  <si>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</si>
  <si>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 xml:space="preserve">Működési célú visszatérítendő támogatások, kölcsönök nyújtása államháztartáson kívülre </t>
  </si>
  <si>
    <t>Európai Unió  részére</t>
  </si>
  <si>
    <t xml:space="preserve">Egyéb működési célú támogatások államháztartáson kívülre </t>
  </si>
  <si>
    <t xml:space="preserve">Felhalmozási célú visszatérítendő támogatások, kölcsönök nyújtása államháztartáson belülre </t>
  </si>
  <si>
    <t xml:space="preserve">Felhalmozási célú visszatérítendő támogatások, kölcsönök törlesztése államháztartáson belülre </t>
  </si>
  <si>
    <t xml:space="preserve">Egyéb felhalmozási célú támogatások államháztartáson belülre </t>
  </si>
  <si>
    <t xml:space="preserve">Felhalmozási célú visszatérítendő támogatások, kölcsönök nyújtása államháztartáson kívülre </t>
  </si>
  <si>
    <t>Támogatások, kölcsönök bevételei (Ft)</t>
  </si>
  <si>
    <t>13. melléklet</t>
  </si>
  <si>
    <t>központi költségvetési szervektől</t>
  </si>
  <si>
    <t>központi kezelésű előirányzatoktól</t>
  </si>
  <si>
    <t>fejezeti kezelésű előirányzatok EU-s programokra és azok hazai társfinanszírozásától</t>
  </si>
  <si>
    <t>egyéb fejezeti kezelésű előirányzatoktól</t>
  </si>
  <si>
    <t>társadalombiztosítás pénzügyi alapjaitól</t>
  </si>
  <si>
    <t>elkülönített állami pénzalapoktól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</si>
  <si>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</si>
  <si>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</si>
  <si>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</si>
  <si>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</si>
  <si>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Működési célú visszatérítendő támogatások, kölcsönök igénybevétele államháztartáson belülről </t>
  </si>
  <si>
    <t xml:space="preserve">Egyéb működési célú támogatások bevételei államháztartáson belülről </t>
  </si>
  <si>
    <t xml:space="preserve">Felhalmozási célú visszatérítendő támogatások, kölcsönök visszatérülése államháztartáson belülről </t>
  </si>
  <si>
    <t xml:space="preserve"> központi költségvetési szervektől</t>
  </si>
  <si>
    <t xml:space="preserve">Felhalmozási célú visszatérítendő támogatások, kölcsönök igénybevétele államháztartáson belülről </t>
  </si>
  <si>
    <t>egyházi jogi személyektől</t>
  </si>
  <si>
    <t>egyéb civil szervezetektől</t>
  </si>
  <si>
    <t>háztartásoktól</t>
  </si>
  <si>
    <t>pénzügyi vállalkozásoktól</t>
  </si>
  <si>
    <t>állami többségi tulajdonú nem pénzügyi vállalkozásoktól</t>
  </si>
  <si>
    <t>önkormányzati többségi tulajdonú nem pénzügyi vállalkozásoktól</t>
  </si>
  <si>
    <t>egyéb vállalkozásoktól</t>
  </si>
  <si>
    <t xml:space="preserve">Európai Uniótól </t>
  </si>
  <si>
    <t>kormányok és nemzetközi szervezetektől</t>
  </si>
  <si>
    <t>egyéb külföldiektől</t>
  </si>
  <si>
    <t xml:space="preserve">Működési célú visszatérítendő támogatások, kölcsönök visszatérülése államháztartáson kívülről </t>
  </si>
  <si>
    <t>Európai Uniótól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</si>
  <si>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</si>
  <si>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</si>
  <si>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</si>
  <si>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Sopronkövesd község Önkormányzatának  2019. évi költségvetése</t>
  </si>
  <si>
    <t>Sopronkövesd Község  Önkormányzat 2019. évi költségvetése</t>
  </si>
  <si>
    <t>12.1 melléklet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</si>
</sst>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[$¥€-2]\ #\ ##,000_);[Red]\([$€-2]\ #\ ##,000\)"/>
    <numFmt numFmtId="174" formatCode="#,###"/>
    <numFmt numFmtId="175" formatCode="#,##0.0"/>
  </numFmts>
  <fonts count="11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sz val="14"/>
      <color indexed="8"/>
      <name val="Bookman Old Style"/>
      <family val="1"/>
    </font>
    <font>
      <sz val="12"/>
      <color indexed="8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i/>
      <sz val="11"/>
      <color indexed="8"/>
      <name val="Bookman Old Style"/>
      <family val="1"/>
    </font>
    <font>
      <i/>
      <sz val="11"/>
      <color indexed="8"/>
      <name val="Calibri"/>
      <family val="2"/>
    </font>
    <font>
      <sz val="8"/>
      <name val="Calibri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2"/>
      <name val="Arial"/>
      <family val="2"/>
    </font>
    <font>
      <sz val="10"/>
      <name val="Times New Roman CE"/>
      <family val="0"/>
    </font>
    <font>
      <sz val="10"/>
      <name val="Segoe UI"/>
      <family val="2"/>
    </font>
    <font>
      <b/>
      <sz val="10"/>
      <name val="Segoe UI"/>
      <family val="2"/>
    </font>
    <font>
      <b/>
      <sz val="11.5"/>
      <name val="Times New Roman"/>
      <family val="1"/>
    </font>
    <font>
      <sz val="11"/>
      <name val="Times New Roman CE"/>
      <family val="0"/>
    </font>
    <font>
      <b/>
      <sz val="11"/>
      <name val="Times New Roman CE"/>
      <family val="1"/>
    </font>
    <font>
      <b/>
      <sz val="10"/>
      <name val="Times New Roman CE"/>
      <family val="0"/>
    </font>
    <font>
      <b/>
      <sz val="11"/>
      <name val="Arial"/>
      <family val="2"/>
    </font>
    <font>
      <b/>
      <sz val="11"/>
      <color indexed="8"/>
      <name val="Old b"/>
      <family val="0"/>
    </font>
    <font>
      <b/>
      <i/>
      <sz val="11"/>
      <name val="Times New Roman CE"/>
      <family val="0"/>
    </font>
    <font>
      <sz val="9"/>
      <name val="Times New Roman CE"/>
      <family val="0"/>
    </font>
    <font>
      <sz val="8"/>
      <color indexed="8"/>
      <name val="Bookman Old Style"/>
      <family val="1"/>
    </font>
    <font>
      <b/>
      <sz val="8"/>
      <color indexed="8"/>
      <name val="Bookman Old Style"/>
      <family val="1"/>
    </font>
    <font>
      <b/>
      <sz val="7.5"/>
      <color indexed="8"/>
      <name val="Bookman Old Style"/>
      <family val="1"/>
    </font>
    <font>
      <sz val="10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i/>
      <sz val="11"/>
      <name val="Times New Roman CE"/>
      <family val="0"/>
    </font>
    <font>
      <b/>
      <sz val="11"/>
      <color indexed="8"/>
      <name val="Calibri"/>
      <family val="2"/>
    </font>
    <font>
      <i/>
      <sz val="10"/>
      <color indexed="40"/>
      <name val="Bookman Old Style"/>
      <family val="1"/>
    </font>
    <font>
      <b/>
      <i/>
      <sz val="10"/>
      <name val="Bookman Old Style"/>
      <family val="1"/>
    </font>
    <font>
      <b/>
      <i/>
      <sz val="9"/>
      <name val="Bookman Old Style"/>
      <family val="1"/>
    </font>
    <font>
      <b/>
      <i/>
      <sz val="11"/>
      <name val="Bookman Old Style"/>
      <family val="1"/>
    </font>
    <font>
      <b/>
      <i/>
      <sz val="12"/>
      <name val="Bookman Old Style"/>
      <family val="1"/>
    </font>
    <font>
      <i/>
      <sz val="11"/>
      <color indexed="8"/>
      <name val="Bookman Old Style"/>
      <family val="1"/>
    </font>
    <font>
      <b/>
      <sz val="9"/>
      <color indexed="8"/>
      <name val="Bookman Old Style"/>
      <family val="1"/>
    </font>
    <font>
      <sz val="12"/>
      <color indexed="8"/>
      <name val="Times New Roman"/>
      <family val="1"/>
    </font>
    <font>
      <b/>
      <i/>
      <sz val="14"/>
      <color indexed="8"/>
      <name val="Calibri"/>
      <family val="2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Bookman Old Style"/>
      <family val="1"/>
    </font>
    <font>
      <b/>
      <i/>
      <sz val="14"/>
      <name val="Bookman Old Style"/>
      <family val="1"/>
    </font>
    <font>
      <i/>
      <sz val="14"/>
      <color indexed="8"/>
      <name val="Calibri"/>
      <family val="2"/>
    </font>
    <font>
      <b/>
      <sz val="10"/>
      <color indexed="8"/>
      <name val="Times New Roman"/>
      <family val="1"/>
    </font>
    <font>
      <u val="single"/>
      <sz val="10"/>
      <color indexed="12"/>
      <name val="Calibri"/>
      <family val="2"/>
    </font>
    <font>
      <b/>
      <i/>
      <sz val="12"/>
      <color indexed="8"/>
      <name val="Bookman Old Style"/>
      <family val="1"/>
    </font>
    <font>
      <b/>
      <sz val="10"/>
      <color indexed="40"/>
      <name val="Bookman Old Style"/>
      <family val="1"/>
    </font>
    <font>
      <i/>
      <sz val="10"/>
      <color indexed="30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Calibri"/>
      <family val="2"/>
    </font>
    <font>
      <sz val="11"/>
      <color indexed="40"/>
      <name val="Bookman Old Style"/>
      <family val="1"/>
    </font>
    <font>
      <b/>
      <i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Old b"/>
      <family val="0"/>
    </font>
    <font>
      <b/>
      <sz val="12"/>
      <color rgb="FF000000"/>
      <name val="Bookman Old Style"/>
      <family val="1"/>
    </font>
    <font>
      <sz val="12"/>
      <color theme="1"/>
      <name val="Calibri"/>
      <family val="2"/>
    </font>
    <font>
      <sz val="11"/>
      <color rgb="FF00B0F0"/>
      <name val="Bookman Old Style"/>
      <family val="1"/>
    </font>
    <font>
      <i/>
      <sz val="11"/>
      <color theme="1"/>
      <name val="Calibri"/>
      <family val="2"/>
    </font>
    <font>
      <b/>
      <sz val="11"/>
      <color theme="1"/>
      <name val="Bookman Old Style"/>
      <family val="1"/>
    </font>
    <font>
      <b/>
      <i/>
      <sz val="11"/>
      <color theme="1"/>
      <name val="Calibri"/>
      <family val="2"/>
    </font>
    <font>
      <sz val="11"/>
      <color rgb="FF000000"/>
      <name val="Calibri"/>
      <family val="2"/>
    </font>
    <font>
      <b/>
      <u val="single"/>
      <sz val="11"/>
      <color theme="1"/>
      <name val="Calibri"/>
      <family val="2"/>
    </font>
    <font>
      <b/>
      <sz val="9"/>
      <color theme="1"/>
      <name val="Calibri"/>
      <family val="2"/>
    </font>
    <font>
      <sz val="11"/>
      <color theme="1"/>
      <name val="Bookman Old Style"/>
      <family val="1"/>
    </font>
    <font>
      <b/>
      <sz val="12"/>
      <color theme="1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35EB4B"/>
        <bgColor indexed="64"/>
      </patternFill>
    </fill>
    <fill>
      <patternFill patternType="solid">
        <fgColor rgb="FF33ED45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CC99FF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 style="medium"/>
    </border>
    <border>
      <left/>
      <right style="thin"/>
      <top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7" fillId="14" borderId="0" applyNumberFormat="0" applyBorder="0" applyAlignment="0" applyProtection="0"/>
    <xf numFmtId="0" fontId="87" fillId="15" borderId="0" applyNumberFormat="0" applyBorder="0" applyAlignment="0" applyProtection="0"/>
    <xf numFmtId="0" fontId="87" fillId="10" borderId="0" applyNumberFormat="0" applyBorder="0" applyAlignment="0" applyProtection="0"/>
    <xf numFmtId="0" fontId="87" fillId="16" borderId="0" applyNumberFormat="0" applyBorder="0" applyAlignment="0" applyProtection="0"/>
    <xf numFmtId="0" fontId="87" fillId="17" borderId="0" applyNumberFormat="0" applyBorder="0" applyAlignment="0" applyProtection="0"/>
    <xf numFmtId="0" fontId="87" fillId="18" borderId="0" applyNumberFormat="0" applyBorder="0" applyAlignment="0" applyProtection="0"/>
    <xf numFmtId="0" fontId="88" fillId="19" borderId="1" applyNumberFormat="0" applyAlignment="0" applyProtection="0"/>
    <xf numFmtId="0" fontId="89" fillId="0" borderId="0" applyNumberFormat="0" applyFill="0" applyBorder="0" applyAlignment="0" applyProtection="0"/>
    <xf numFmtId="0" fontId="90" fillId="0" borderId="2" applyNumberFormat="0" applyFill="0" applyAlignment="0" applyProtection="0"/>
    <xf numFmtId="0" fontId="91" fillId="0" borderId="3" applyNumberFormat="0" applyFill="0" applyAlignment="0" applyProtection="0"/>
    <xf numFmtId="0" fontId="92" fillId="0" borderId="4" applyNumberFormat="0" applyFill="0" applyAlignment="0" applyProtection="0"/>
    <xf numFmtId="0" fontId="92" fillId="0" borderId="0" applyNumberFormat="0" applyFill="0" applyBorder="0" applyAlignment="0" applyProtection="0"/>
    <xf numFmtId="0" fontId="93" fillId="20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6" applyNumberFormat="0" applyFill="0" applyAlignment="0" applyProtection="0"/>
    <xf numFmtId="0" fontId="1" fillId="21" borderId="7" applyNumberFormat="0" applyFont="0" applyAlignment="0" applyProtection="0"/>
    <xf numFmtId="0" fontId="87" fillId="22" borderId="0" applyNumberFormat="0" applyBorder="0" applyAlignment="0" applyProtection="0"/>
    <xf numFmtId="0" fontId="87" fillId="23" borderId="0" applyNumberFormat="0" applyBorder="0" applyAlignment="0" applyProtection="0"/>
    <xf numFmtId="0" fontId="87" fillId="24" borderId="0" applyNumberFormat="0" applyBorder="0" applyAlignment="0" applyProtection="0"/>
    <xf numFmtId="0" fontId="87" fillId="25" borderId="0" applyNumberFormat="0" applyBorder="0" applyAlignment="0" applyProtection="0"/>
    <xf numFmtId="0" fontId="87" fillId="26" borderId="0" applyNumberFormat="0" applyBorder="0" applyAlignment="0" applyProtection="0"/>
    <xf numFmtId="0" fontId="87" fillId="27" borderId="0" applyNumberFormat="0" applyBorder="0" applyAlignment="0" applyProtection="0"/>
    <xf numFmtId="0" fontId="97" fillId="28" borderId="0" applyNumberFormat="0" applyBorder="0" applyAlignment="0" applyProtection="0"/>
    <xf numFmtId="0" fontId="98" fillId="29" borderId="8" applyNumberFormat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01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02" fillId="30" borderId="0" applyNumberFormat="0" applyBorder="0" applyAlignment="0" applyProtection="0"/>
    <xf numFmtId="0" fontId="103" fillId="31" borderId="0" applyNumberFormat="0" applyBorder="0" applyAlignment="0" applyProtection="0"/>
    <xf numFmtId="0" fontId="104" fillId="29" borderId="1" applyNumberFormat="0" applyAlignment="0" applyProtection="0"/>
    <xf numFmtId="9" fontId="1" fillId="0" borderId="0" applyFont="0" applyFill="0" applyBorder="0" applyAlignment="0" applyProtection="0"/>
  </cellStyleXfs>
  <cellXfs count="492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7" fillId="0" borderId="10" xfId="76" applyFont="1" applyBorder="1" applyAlignment="1">
      <alignment horizontal="left" vertical="center" wrapText="1"/>
      <protection/>
    </xf>
    <xf numFmtId="0" fontId="8" fillId="0" borderId="10" xfId="76" applyFont="1" applyBorder="1" applyAlignment="1">
      <alignment horizontal="left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3" fontId="0" fillId="0" borderId="10" xfId="0" applyNumberFormat="1" applyBorder="1" applyAlignment="1">
      <alignment/>
    </xf>
    <xf numFmtId="0" fontId="0" fillId="0" borderId="0" xfId="61">
      <alignment/>
      <protection/>
    </xf>
    <xf numFmtId="3" fontId="11" fillId="0" borderId="10" xfId="61" applyNumberFormat="1" applyFont="1" applyBorder="1">
      <alignment/>
      <protection/>
    </xf>
    <xf numFmtId="0" fontId="15" fillId="0" borderId="0" xfId="61" applyFont="1">
      <alignment/>
      <protection/>
    </xf>
    <xf numFmtId="0" fontId="15" fillId="0" borderId="11" xfId="61" applyFont="1" applyBorder="1">
      <alignment/>
      <protection/>
    </xf>
    <xf numFmtId="3" fontId="15" fillId="0" borderId="10" xfId="61" applyNumberFormat="1" applyFont="1" applyBorder="1">
      <alignment/>
      <protection/>
    </xf>
    <xf numFmtId="0" fontId="11" fillId="0" borderId="11" xfId="61" applyFont="1" applyBorder="1">
      <alignment/>
      <protection/>
    </xf>
    <xf numFmtId="0" fontId="11" fillId="32" borderId="11" xfId="61" applyFont="1" applyFill="1" applyBorder="1">
      <alignment/>
      <protection/>
    </xf>
    <xf numFmtId="3" fontId="15" fillId="0" borderId="0" xfId="61" applyNumberFormat="1" applyFont="1">
      <alignment/>
      <protection/>
    </xf>
    <xf numFmtId="3" fontId="0" fillId="0" borderId="0" xfId="61" applyNumberFormat="1">
      <alignment/>
      <protection/>
    </xf>
    <xf numFmtId="0" fontId="12" fillId="0" borderId="0" xfId="61" applyFont="1">
      <alignment/>
      <protection/>
    </xf>
    <xf numFmtId="3" fontId="101" fillId="0" borderId="0" xfId="61" applyNumberFormat="1" applyFont="1">
      <alignment/>
      <protection/>
    </xf>
    <xf numFmtId="0" fontId="4" fillId="0" borderId="10" xfId="61" applyFont="1" applyBorder="1" applyAlignment="1">
      <alignment vertical="center"/>
      <protection/>
    </xf>
    <xf numFmtId="0" fontId="4" fillId="0" borderId="10" xfId="61" applyFont="1" applyBorder="1" applyAlignment="1">
      <alignment vertical="center" wrapText="1"/>
      <protection/>
    </xf>
    <xf numFmtId="0" fontId="0" fillId="0" borderId="0" xfId="61" applyAlignment="1">
      <alignment vertical="center"/>
      <protection/>
    </xf>
    <xf numFmtId="0" fontId="5" fillId="0" borderId="10" xfId="61" applyFont="1" applyBorder="1" applyAlignment="1">
      <alignment vertical="center" wrapText="1"/>
      <protection/>
    </xf>
    <xf numFmtId="0" fontId="5" fillId="0" borderId="10" xfId="61" applyFont="1" applyBorder="1" applyAlignment="1">
      <alignment horizontal="left" vertical="center"/>
      <protection/>
    </xf>
    <xf numFmtId="3" fontId="0" fillId="0" borderId="10" xfId="61" applyNumberFormat="1" applyBorder="1">
      <alignment/>
      <protection/>
    </xf>
    <xf numFmtId="3" fontId="101" fillId="0" borderId="10" xfId="61" applyNumberFormat="1" applyFont="1" applyBorder="1">
      <alignment/>
      <protection/>
    </xf>
    <xf numFmtId="0" fontId="5" fillId="0" borderId="10" xfId="61" applyFont="1" applyBorder="1" applyAlignment="1">
      <alignment horizontal="left" vertical="center" wrapText="1"/>
      <protection/>
    </xf>
    <xf numFmtId="0" fontId="4" fillId="0" borderId="10" xfId="61" applyFont="1" applyBorder="1" applyAlignment="1">
      <alignment horizontal="left" vertical="center" wrapText="1"/>
      <protection/>
    </xf>
    <xf numFmtId="0" fontId="4" fillId="0" borderId="10" xfId="61" applyFont="1" applyBorder="1" applyAlignment="1">
      <alignment horizontal="left" vertical="center"/>
      <protection/>
    </xf>
    <xf numFmtId="0" fontId="11" fillId="0" borderId="10" xfId="61" applyFont="1" applyBorder="1" applyAlignment="1">
      <alignment horizontal="left" vertical="center" wrapText="1"/>
      <protection/>
    </xf>
    <xf numFmtId="0" fontId="11" fillId="0" borderId="10" xfId="61" applyFont="1" applyBorder="1" applyAlignment="1">
      <alignment horizontal="left" vertical="center"/>
      <protection/>
    </xf>
    <xf numFmtId="0" fontId="8" fillId="0" borderId="10" xfId="61" applyFont="1" applyBorder="1" applyAlignment="1">
      <alignment horizontal="left" vertical="center" wrapText="1"/>
      <protection/>
    </xf>
    <xf numFmtId="0" fontId="10" fillId="0" borderId="10" xfId="61" applyFont="1" applyBorder="1" applyAlignment="1">
      <alignment horizontal="left" vertical="center" wrapText="1"/>
      <protection/>
    </xf>
    <xf numFmtId="0" fontId="9" fillId="10" borderId="10" xfId="61" applyFont="1" applyFill="1" applyBorder="1" applyAlignment="1">
      <alignment horizontal="left" vertical="center" wrapText="1"/>
      <protection/>
    </xf>
    <xf numFmtId="0" fontId="6" fillId="10" borderId="10" xfId="61" applyFont="1" applyFill="1" applyBorder="1" applyAlignment="1">
      <alignment horizontal="left" vertical="center"/>
      <protection/>
    </xf>
    <xf numFmtId="0" fontId="6" fillId="5" borderId="10" xfId="61" applyFont="1" applyFill="1" applyBorder="1">
      <alignment/>
      <protection/>
    </xf>
    <xf numFmtId="0" fontId="6" fillId="5" borderId="10" xfId="61" applyFont="1" applyFill="1" applyBorder="1" applyAlignment="1">
      <alignment horizontal="left" vertical="center"/>
      <protection/>
    </xf>
    <xf numFmtId="0" fontId="8" fillId="0" borderId="10" xfId="61" applyFont="1" applyBorder="1" applyAlignment="1">
      <alignment horizontal="left" vertical="center"/>
      <protection/>
    </xf>
    <xf numFmtId="0" fontId="7" fillId="0" borderId="10" xfId="61" applyFont="1" applyBorder="1" applyAlignment="1">
      <alignment horizontal="left" vertical="center" wrapText="1"/>
      <protection/>
    </xf>
    <xf numFmtId="0" fontId="7" fillId="0" borderId="10" xfId="61" applyFont="1" applyBorder="1" applyAlignment="1">
      <alignment horizontal="left" vertical="center"/>
      <protection/>
    </xf>
    <xf numFmtId="0" fontId="9" fillId="10" borderId="10" xfId="61" applyFont="1" applyFill="1" applyBorder="1" applyAlignment="1">
      <alignment horizontal="left" vertical="center"/>
      <protection/>
    </xf>
    <xf numFmtId="0" fontId="6" fillId="10" borderId="10" xfId="61" applyFont="1" applyFill="1" applyBorder="1" applyAlignment="1">
      <alignment horizontal="left" vertical="center" wrapText="1"/>
      <protection/>
    </xf>
    <xf numFmtId="0" fontId="6" fillId="32" borderId="10" xfId="61" applyFont="1" applyFill="1" applyBorder="1">
      <alignment/>
      <protection/>
    </xf>
    <xf numFmtId="0" fontId="17" fillId="32" borderId="10" xfId="61" applyFont="1" applyFill="1" applyBorder="1">
      <alignment/>
      <protection/>
    </xf>
    <xf numFmtId="0" fontId="101" fillId="0" borderId="0" xfId="61" applyFont="1">
      <alignment/>
      <protection/>
    </xf>
    <xf numFmtId="0" fontId="4" fillId="0" borderId="10" xfId="61" applyFont="1" applyBorder="1" applyAlignment="1">
      <alignment horizontal="center" vertical="center"/>
      <protection/>
    </xf>
    <xf numFmtId="0" fontId="4" fillId="0" borderId="10" xfId="61" applyFont="1" applyBorder="1" applyAlignment="1">
      <alignment horizontal="center" vertical="center" wrapText="1"/>
      <protection/>
    </xf>
    <xf numFmtId="3" fontId="5" fillId="0" borderId="10" xfId="61" applyNumberFormat="1" applyFont="1" applyBorder="1" applyAlignment="1">
      <alignment horizontal="center" wrapText="1"/>
      <protection/>
    </xf>
    <xf numFmtId="0" fontId="5" fillId="0" borderId="10" xfId="61" applyFont="1" applyBorder="1" applyAlignment="1">
      <alignment horizontal="center" wrapText="1"/>
      <protection/>
    </xf>
    <xf numFmtId="3" fontId="4" fillId="0" borderId="10" xfId="61" applyNumberFormat="1" applyFont="1" applyBorder="1" applyAlignment="1">
      <alignment horizontal="center" wrapText="1"/>
      <protection/>
    </xf>
    <xf numFmtId="0" fontId="4" fillId="0" borderId="10" xfId="61" applyFont="1" applyBorder="1" applyAlignment="1">
      <alignment horizontal="center" wrapText="1"/>
      <protection/>
    </xf>
    <xf numFmtId="0" fontId="5" fillId="0" borderId="10" xfId="61" applyFont="1" applyBorder="1" applyAlignment="1">
      <alignment vertical="center"/>
      <protection/>
    </xf>
    <xf numFmtId="0" fontId="15" fillId="0" borderId="10" xfId="61" applyFont="1" applyBorder="1">
      <alignment/>
      <protection/>
    </xf>
    <xf numFmtId="165" fontId="5" fillId="0" borderId="10" xfId="61" applyNumberFormat="1" applyFont="1" applyBorder="1" applyAlignment="1">
      <alignment vertical="center"/>
      <protection/>
    </xf>
    <xf numFmtId="165" fontId="4" fillId="0" borderId="10" xfId="61" applyNumberFormat="1" applyFont="1" applyBorder="1" applyAlignment="1">
      <alignment vertical="center"/>
      <protection/>
    </xf>
    <xf numFmtId="0" fontId="11" fillId="0" borderId="10" xfId="61" applyFont="1" applyBorder="1" applyAlignment="1">
      <alignment vertical="center" wrapText="1"/>
      <protection/>
    </xf>
    <xf numFmtId="165" fontId="11" fillId="0" borderId="10" xfId="61" applyNumberFormat="1" applyFont="1" applyBorder="1" applyAlignment="1">
      <alignment vertical="center"/>
      <protection/>
    </xf>
    <xf numFmtId="0" fontId="5" fillId="33" borderId="10" xfId="61" applyFont="1" applyFill="1" applyBorder="1" applyAlignment="1">
      <alignment horizontal="left" vertical="center" wrapText="1"/>
      <protection/>
    </xf>
    <xf numFmtId="0" fontId="8" fillId="33" borderId="10" xfId="61" applyFont="1" applyFill="1" applyBorder="1" applyAlignment="1">
      <alignment horizontal="left" vertical="center" wrapText="1"/>
      <protection/>
    </xf>
    <xf numFmtId="0" fontId="8" fillId="0" borderId="10" xfId="61" applyFont="1" applyBorder="1" applyAlignment="1">
      <alignment vertical="center" wrapText="1"/>
      <protection/>
    </xf>
    <xf numFmtId="0" fontId="8" fillId="0" borderId="10" xfId="61" applyFont="1" applyBorder="1" applyAlignment="1">
      <alignment vertical="center"/>
      <protection/>
    </xf>
    <xf numFmtId="0" fontId="18" fillId="34" borderId="10" xfId="61" applyFont="1" applyFill="1" applyBorder="1">
      <alignment/>
      <protection/>
    </xf>
    <xf numFmtId="164" fontId="5" fillId="0" borderId="10" xfId="61" applyNumberFormat="1" applyFont="1" applyBorder="1" applyAlignment="1">
      <alignment horizontal="left" vertical="center"/>
      <protection/>
    </xf>
    <xf numFmtId="165" fontId="6" fillId="10" borderId="10" xfId="61" applyNumberFormat="1" applyFont="1" applyFill="1" applyBorder="1" applyAlignment="1">
      <alignment vertical="center"/>
      <protection/>
    </xf>
    <xf numFmtId="3" fontId="8" fillId="0" borderId="10" xfId="61" applyNumberFormat="1" applyFont="1" applyBorder="1" applyAlignment="1">
      <alignment horizontal="left" vertical="center" wrapText="1"/>
      <protection/>
    </xf>
    <xf numFmtId="3" fontId="3" fillId="0" borderId="10" xfId="61" applyNumberFormat="1" applyFont="1" applyBorder="1" applyAlignment="1">
      <alignment horizontal="left" vertical="center" wrapText="1"/>
      <protection/>
    </xf>
    <xf numFmtId="0" fontId="2" fillId="0" borderId="0" xfId="61" applyFont="1" applyAlignment="1">
      <alignment horizontal="left" vertical="center" wrapText="1"/>
      <protection/>
    </xf>
    <xf numFmtId="0" fontId="0" fillId="0" borderId="0" xfId="61">
      <alignment/>
      <protection/>
    </xf>
    <xf numFmtId="3" fontId="7" fillId="0" borderId="10" xfId="61" applyNumberFormat="1" applyFont="1" applyBorder="1" applyAlignment="1">
      <alignment horizontal="left" vertical="center" wrapText="1"/>
      <protection/>
    </xf>
    <xf numFmtId="0" fontId="3" fillId="0" borderId="0" xfId="61" applyFont="1" applyAlignment="1">
      <alignment horizontal="left" vertical="center" wrapText="1"/>
      <protection/>
    </xf>
    <xf numFmtId="3" fontId="8" fillId="0" borderId="10" xfId="61" applyNumberFormat="1" applyFont="1" applyBorder="1" applyAlignment="1">
      <alignment horizontal="left" vertical="center"/>
      <protection/>
    </xf>
    <xf numFmtId="3" fontId="3" fillId="0" borderId="10" xfId="61" applyNumberFormat="1" applyFont="1" applyBorder="1" applyAlignment="1">
      <alignment horizontal="left" vertical="center"/>
      <protection/>
    </xf>
    <xf numFmtId="0" fontId="2" fillId="0" borderId="0" xfId="61" applyFont="1" applyAlignment="1">
      <alignment horizontal="left" vertical="center"/>
      <protection/>
    </xf>
    <xf numFmtId="3" fontId="7" fillId="0" borderId="10" xfId="61" applyNumberFormat="1" applyFont="1" applyBorder="1" applyAlignment="1">
      <alignment horizontal="left" vertical="center"/>
      <protection/>
    </xf>
    <xf numFmtId="0" fontId="3" fillId="0" borderId="0" xfId="61" applyFont="1" applyAlignment="1">
      <alignment horizontal="left" vertical="center"/>
      <protection/>
    </xf>
    <xf numFmtId="0" fontId="10" fillId="0" borderId="10" xfId="61" applyFont="1" applyBorder="1" applyAlignment="1">
      <alignment horizontal="left" vertical="center"/>
      <protection/>
    </xf>
    <xf numFmtId="3" fontId="0" fillId="0" borderId="0" xfId="61" applyNumberFormat="1">
      <alignment/>
      <protection/>
    </xf>
    <xf numFmtId="3" fontId="101" fillId="0" borderId="0" xfId="61" applyNumberFormat="1" applyFont="1">
      <alignment/>
      <protection/>
    </xf>
    <xf numFmtId="0" fontId="101" fillId="0" borderId="0" xfId="61" applyFont="1">
      <alignment/>
      <protection/>
    </xf>
    <xf numFmtId="174" fontId="30" fillId="0" borderId="12" xfId="60" applyNumberFormat="1" applyFont="1" applyBorder="1" applyAlignment="1">
      <alignment horizontal="center" vertical="center" wrapText="1"/>
      <protection/>
    </xf>
    <xf numFmtId="0" fontId="15" fillId="0" borderId="10" xfId="0" applyFont="1" applyBorder="1" applyAlignment="1">
      <alignment horizontal="center" vertical="center" wrapText="1"/>
    </xf>
    <xf numFmtId="3" fontId="101" fillId="0" borderId="0" xfId="61" applyNumberFormat="1" applyFont="1" applyAlignment="1">
      <alignment horizontal="center"/>
      <protection/>
    </xf>
    <xf numFmtId="3" fontId="10" fillId="0" borderId="10" xfId="61" applyNumberFormat="1" applyFont="1" applyBorder="1" applyAlignment="1">
      <alignment horizontal="right" vertical="center"/>
      <protection/>
    </xf>
    <xf numFmtId="0" fontId="10" fillId="0" borderId="10" xfId="61" applyFont="1" applyBorder="1" applyAlignment="1">
      <alignment horizontal="right" vertical="center"/>
      <protection/>
    </xf>
    <xf numFmtId="3" fontId="32" fillId="0" borderId="10" xfId="61" applyNumberFormat="1" applyFont="1" applyBorder="1" applyAlignment="1">
      <alignment horizontal="right" vertical="center"/>
      <protection/>
    </xf>
    <xf numFmtId="3" fontId="14" fillId="0" borderId="10" xfId="61" applyNumberFormat="1" applyFont="1" applyBorder="1" applyAlignment="1">
      <alignment horizontal="right" vertical="center"/>
      <protection/>
    </xf>
    <xf numFmtId="0" fontId="14" fillId="0" borderId="10" xfId="61" applyFont="1" applyBorder="1" applyAlignment="1">
      <alignment horizontal="right" vertical="center"/>
      <protection/>
    </xf>
    <xf numFmtId="3" fontId="105" fillId="0" borderId="10" xfId="61" applyNumberFormat="1" applyFont="1" applyBorder="1">
      <alignment/>
      <protection/>
    </xf>
    <xf numFmtId="3" fontId="33" fillId="0" borderId="10" xfId="61" applyNumberFormat="1" applyFont="1" applyBorder="1">
      <alignment/>
      <protection/>
    </xf>
    <xf numFmtId="3" fontId="15" fillId="35" borderId="0" xfId="61" applyNumberFormat="1" applyFont="1" applyFill="1">
      <alignment/>
      <protection/>
    </xf>
    <xf numFmtId="0" fontId="12" fillId="0" borderId="0" xfId="61" applyFont="1" applyAlignment="1">
      <alignment horizontal="center" vertical="center" wrapText="1"/>
      <protection/>
    </xf>
    <xf numFmtId="3" fontId="101" fillId="0" borderId="0" xfId="61" applyNumberFormat="1" applyFont="1" applyAlignment="1">
      <alignment horizontal="right"/>
      <protection/>
    </xf>
    <xf numFmtId="0" fontId="11" fillId="35" borderId="0" xfId="61" applyFont="1" applyFill="1">
      <alignment/>
      <protection/>
    </xf>
    <xf numFmtId="3" fontId="0" fillId="0" borderId="0" xfId="61" applyNumberFormat="1" applyAlignment="1">
      <alignment horizontal="right"/>
      <protection/>
    </xf>
    <xf numFmtId="174" fontId="30" fillId="0" borderId="13" xfId="60" applyNumberFormat="1" applyFont="1" applyBorder="1" applyAlignment="1">
      <alignment horizontal="center" vertical="center" wrapText="1"/>
      <protection/>
    </xf>
    <xf numFmtId="174" fontId="34" fillId="0" borderId="14" xfId="60" applyNumberFormat="1" applyFont="1" applyBorder="1" applyAlignment="1">
      <alignment horizontal="center" vertical="center" wrapText="1"/>
      <protection/>
    </xf>
    <xf numFmtId="174" fontId="30" fillId="0" borderId="15" xfId="60" applyNumberFormat="1" applyFont="1" applyBorder="1" applyAlignment="1">
      <alignment horizontal="center" vertical="center" wrapText="1"/>
      <protection/>
    </xf>
    <xf numFmtId="174" fontId="30" fillId="0" borderId="16" xfId="60" applyNumberFormat="1" applyFont="1" applyBorder="1" applyAlignment="1">
      <alignment horizontal="center" vertical="center" wrapText="1"/>
      <protection/>
    </xf>
    <xf numFmtId="174" fontId="30" fillId="0" borderId="17" xfId="60" applyNumberFormat="1" applyFont="1" applyBorder="1" applyAlignment="1">
      <alignment horizontal="center" vertical="center" wrapText="1"/>
      <protection/>
    </xf>
    <xf numFmtId="174" fontId="30" fillId="0" borderId="18" xfId="60" applyNumberFormat="1" applyFont="1" applyBorder="1" applyAlignment="1">
      <alignment horizontal="center" vertical="center" wrapText="1"/>
      <protection/>
    </xf>
    <xf numFmtId="174" fontId="30" fillId="36" borderId="19" xfId="60" applyNumberFormat="1" applyFont="1" applyFill="1" applyBorder="1" applyAlignment="1" applyProtection="1">
      <alignment horizontal="left" vertical="center" wrapText="1" indent="1"/>
      <protection locked="0"/>
    </xf>
    <xf numFmtId="174" fontId="30" fillId="36" borderId="20" xfId="60" applyNumberFormat="1" applyFont="1" applyFill="1" applyBorder="1" applyAlignment="1" applyProtection="1">
      <alignment horizontal="left" vertical="center" wrapText="1" indent="1"/>
      <protection locked="0"/>
    </xf>
    <xf numFmtId="174" fontId="30" fillId="36" borderId="10" xfId="60" applyNumberFormat="1" applyFont="1" applyFill="1" applyBorder="1" applyAlignment="1" applyProtection="1">
      <alignment vertical="center" wrapText="1"/>
      <protection locked="0"/>
    </xf>
    <xf numFmtId="174" fontId="29" fillId="0" borderId="19" xfId="60" applyNumberFormat="1" applyFont="1" applyBorder="1" applyAlignment="1" applyProtection="1">
      <alignment horizontal="left" vertical="center" wrapText="1" indent="1"/>
      <protection locked="0"/>
    </xf>
    <xf numFmtId="174" fontId="29" fillId="0" borderId="20" xfId="60" applyNumberFormat="1" applyFont="1" applyBorder="1" applyAlignment="1" applyProtection="1">
      <alignment horizontal="left" vertical="center" wrapText="1" indent="1"/>
      <protection locked="0"/>
    </xf>
    <xf numFmtId="174" fontId="25" fillId="0" borderId="10" xfId="60" applyNumberFormat="1" applyBorder="1" applyAlignment="1">
      <alignment vertical="center" wrapText="1"/>
      <protection/>
    </xf>
    <xf numFmtId="174" fontId="29" fillId="0" borderId="10" xfId="60" applyNumberFormat="1" applyFont="1" applyBorder="1" applyAlignment="1" applyProtection="1">
      <alignment vertical="center" wrapText="1"/>
      <protection locked="0"/>
    </xf>
    <xf numFmtId="174" fontId="29" fillId="0" borderId="19" xfId="60" applyNumberFormat="1" applyFont="1" applyBorder="1" applyAlignment="1" applyProtection="1">
      <alignment horizontal="left" vertical="center" wrapText="1" indent="1"/>
      <protection locked="0"/>
    </xf>
    <xf numFmtId="174" fontId="29" fillId="0" borderId="20" xfId="60" applyNumberFormat="1" applyFont="1" applyBorder="1" applyAlignment="1" applyProtection="1">
      <alignment horizontal="left" vertical="center" wrapText="1" indent="1"/>
      <protection locked="0"/>
    </xf>
    <xf numFmtId="174" fontId="34" fillId="0" borderId="20" xfId="60" applyNumberFormat="1" applyFont="1" applyBorder="1" applyAlignment="1" applyProtection="1">
      <alignment horizontal="left" vertical="center" wrapText="1" indent="1"/>
      <protection locked="0"/>
    </xf>
    <xf numFmtId="174" fontId="29" fillId="0" borderId="21" xfId="60" applyNumberFormat="1" applyFont="1" applyBorder="1" applyAlignment="1" applyProtection="1">
      <alignment horizontal="left" vertical="center" wrapText="1" indent="1"/>
      <protection locked="0"/>
    </xf>
    <xf numFmtId="174" fontId="29" fillId="0" borderId="22" xfId="60" applyNumberFormat="1" applyFont="1" applyBorder="1" applyAlignment="1" applyProtection="1">
      <alignment horizontal="left" vertical="center" wrapText="1" indent="1"/>
      <protection locked="0"/>
    </xf>
    <xf numFmtId="174" fontId="29" fillId="0" borderId="23" xfId="60" applyNumberFormat="1" applyFont="1" applyBorder="1" applyAlignment="1" applyProtection="1">
      <alignment vertical="center" wrapText="1"/>
      <protection locked="0"/>
    </xf>
    <xf numFmtId="174" fontId="35" fillId="0" borderId="21" xfId="60" applyNumberFormat="1" applyFont="1" applyBorder="1" applyAlignment="1" applyProtection="1">
      <alignment horizontal="left" vertical="center" wrapText="1" indent="6"/>
      <protection locked="0"/>
    </xf>
    <xf numFmtId="174" fontId="25" fillId="0" borderId="22" xfId="60" applyNumberFormat="1" applyBorder="1" applyAlignment="1" applyProtection="1">
      <alignment horizontal="right" vertical="center" wrapText="1" indent="2"/>
      <protection locked="0"/>
    </xf>
    <xf numFmtId="174" fontId="35" fillId="0" borderId="11" xfId="60" applyNumberFormat="1" applyFont="1" applyBorder="1" applyAlignment="1" applyProtection="1">
      <alignment horizontal="left" vertical="center" wrapText="1" indent="6"/>
      <protection locked="0"/>
    </xf>
    <xf numFmtId="174" fontId="25" fillId="0" borderId="20" xfId="60" applyNumberFormat="1" applyBorder="1" applyAlignment="1" applyProtection="1">
      <alignment horizontal="right" vertical="center" wrapText="1" indent="2"/>
      <protection locked="0"/>
    </xf>
    <xf numFmtId="174" fontId="29" fillId="0" borderId="10" xfId="60" applyNumberFormat="1" applyFont="1" applyBorder="1" applyAlignment="1" applyProtection="1">
      <alignment vertical="center" wrapText="1"/>
      <protection locked="0"/>
    </xf>
    <xf numFmtId="3" fontId="36" fillId="0" borderId="10" xfId="61" applyNumberFormat="1" applyFont="1" applyBorder="1" applyAlignment="1">
      <alignment vertical="center" wrapText="1"/>
      <protection/>
    </xf>
    <xf numFmtId="3" fontId="37" fillId="0" borderId="10" xfId="61" applyNumberFormat="1" applyFont="1" applyBorder="1" applyAlignment="1">
      <alignment vertical="center" wrapText="1"/>
      <protection/>
    </xf>
    <xf numFmtId="3" fontId="38" fillId="0" borderId="10" xfId="61" applyNumberFormat="1" applyFont="1" applyBorder="1" applyAlignment="1">
      <alignment vertical="center" wrapText="1"/>
      <protection/>
    </xf>
    <xf numFmtId="0" fontId="0" fillId="0" borderId="0" xfId="0" applyAlignment="1">
      <alignment/>
    </xf>
    <xf numFmtId="0" fontId="106" fillId="0" borderId="0" xfId="0" applyFont="1" applyAlignment="1">
      <alignment/>
    </xf>
    <xf numFmtId="0" fontId="107" fillId="0" borderId="0" xfId="0" applyFont="1" applyAlignment="1">
      <alignment horizontal="center" wrapText="1"/>
    </xf>
    <xf numFmtId="0" fontId="107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8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9" fillId="37" borderId="10" xfId="0" applyFont="1" applyFill="1" applyBorder="1" applyAlignment="1">
      <alignment horizontal="left" vertical="center" wrapText="1"/>
    </xf>
    <xf numFmtId="0" fontId="4" fillId="37" borderId="10" xfId="0" applyFont="1" applyFill="1" applyBorder="1" applyAlignment="1">
      <alignment horizontal="left" vertical="center"/>
    </xf>
    <xf numFmtId="3" fontId="0" fillId="38" borderId="10" xfId="0" applyNumberFormat="1" applyFill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8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9" fillId="37" borderId="0" xfId="0" applyFont="1" applyFill="1" applyAlignment="1">
      <alignment horizontal="left" vertical="center" wrapText="1"/>
    </xf>
    <xf numFmtId="0" fontId="4" fillId="37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108" fillId="0" borderId="0" xfId="0" applyFont="1" applyAlignment="1">
      <alignment/>
    </xf>
    <xf numFmtId="3" fontId="101" fillId="0" borderId="10" xfId="0" applyNumberFormat="1" applyFont="1" applyBorder="1" applyAlignment="1">
      <alignment horizontal="right" vertical="center"/>
    </xf>
    <xf numFmtId="3" fontId="0" fillId="0" borderId="10" xfId="0" applyNumberFormat="1" applyBorder="1" applyAlignment="1">
      <alignment horizontal="right" vertical="center"/>
    </xf>
    <xf numFmtId="3" fontId="0" fillId="0" borderId="11" xfId="0" applyNumberFormat="1" applyBorder="1" applyAlignment="1">
      <alignment horizontal="right" vertical="center"/>
    </xf>
    <xf numFmtId="49" fontId="101" fillId="0" borderId="10" xfId="0" applyNumberFormat="1" applyFont="1" applyBorder="1" applyAlignment="1">
      <alignment horizontal="center" vertical="center"/>
    </xf>
    <xf numFmtId="3" fontId="0" fillId="0" borderId="11" xfId="0" applyNumberFormat="1" applyBorder="1" applyAlignment="1">
      <alignment horizontal="right" vertical="center" wrapText="1"/>
    </xf>
    <xf numFmtId="3" fontId="0" fillId="0" borderId="10" xfId="0" applyNumberFormat="1" applyBorder="1" applyAlignment="1">
      <alignment horizontal="right" vertical="center" wrapText="1"/>
    </xf>
    <xf numFmtId="49" fontId="0" fillId="0" borderId="10" xfId="0" applyNumberFormat="1" applyBorder="1" applyAlignment="1">
      <alignment horizontal="center" vertical="center" wrapText="1"/>
    </xf>
    <xf numFmtId="3" fontId="0" fillId="0" borderId="24" xfId="0" applyNumberFormat="1" applyBorder="1" applyAlignment="1">
      <alignment horizontal="right" vertical="center"/>
    </xf>
    <xf numFmtId="3" fontId="0" fillId="0" borderId="25" xfId="0" applyNumberFormat="1" applyBorder="1" applyAlignment="1">
      <alignment horizontal="right" vertical="center"/>
    </xf>
    <xf numFmtId="49" fontId="0" fillId="0" borderId="10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01" fillId="0" borderId="13" xfId="0" applyFont="1" applyBorder="1" applyAlignment="1">
      <alignment horizontal="right" vertical="center" wrapText="1"/>
    </xf>
    <xf numFmtId="0" fontId="101" fillId="0" borderId="12" xfId="0" applyFont="1" applyBorder="1" applyAlignment="1">
      <alignment horizontal="right" vertical="center" wrapText="1"/>
    </xf>
    <xf numFmtId="49" fontId="101" fillId="0" borderId="12" xfId="0" applyNumberFormat="1" applyFont="1" applyBorder="1" applyAlignment="1">
      <alignment horizontal="center" vertical="center" wrapText="1"/>
    </xf>
    <xf numFmtId="0" fontId="101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3" fontId="11" fillId="32" borderId="11" xfId="61" applyNumberFormat="1" applyFont="1" applyFill="1" applyBorder="1">
      <alignment/>
      <protection/>
    </xf>
    <xf numFmtId="3" fontId="39" fillId="0" borderId="10" xfId="70" applyNumberFormat="1" applyBorder="1">
      <alignment/>
      <protection/>
    </xf>
    <xf numFmtId="0" fontId="11" fillId="0" borderId="0" xfId="64" applyFont="1">
      <alignment/>
      <protection/>
    </xf>
    <xf numFmtId="0" fontId="19" fillId="0" borderId="0" xfId="64" applyFont="1">
      <alignment/>
      <protection/>
    </xf>
    <xf numFmtId="0" fontId="27" fillId="0" borderId="0" xfId="64" applyFont="1" applyAlignment="1">
      <alignment horizontal="right"/>
      <protection/>
    </xf>
    <xf numFmtId="3" fontId="39" fillId="0" borderId="10" xfId="70" applyNumberFormat="1" applyBorder="1" applyAlignment="1">
      <alignment horizontal="right" wrapText="1"/>
      <protection/>
    </xf>
    <xf numFmtId="3" fontId="9" fillId="10" borderId="10" xfId="61" applyNumberFormat="1" applyFont="1" applyFill="1" applyBorder="1" applyAlignment="1">
      <alignment horizontal="right"/>
      <protection/>
    </xf>
    <xf numFmtId="3" fontId="6" fillId="32" borderId="10" xfId="61" applyNumberFormat="1" applyFont="1" applyFill="1" applyBorder="1" applyAlignment="1">
      <alignment horizontal="right"/>
      <protection/>
    </xf>
    <xf numFmtId="3" fontId="6" fillId="10" borderId="10" xfId="61" applyNumberFormat="1" applyFont="1" applyFill="1" applyBorder="1" applyAlignment="1">
      <alignment horizontal="right" wrapText="1"/>
      <protection/>
    </xf>
    <xf numFmtId="3" fontId="17" fillId="32" borderId="10" xfId="61" applyNumberFormat="1" applyFont="1" applyFill="1" applyBorder="1" applyAlignment="1">
      <alignment horizontal="right"/>
      <protection/>
    </xf>
    <xf numFmtId="3" fontId="27" fillId="0" borderId="0" xfId="64" applyNumberFormat="1" applyFont="1" applyAlignment="1">
      <alignment horizontal="right"/>
      <protection/>
    </xf>
    <xf numFmtId="0" fontId="11" fillId="0" borderId="0" xfId="66" applyFont="1">
      <alignment/>
      <protection/>
    </xf>
    <xf numFmtId="0" fontId="39" fillId="0" borderId="0" xfId="73">
      <alignment/>
      <protection/>
    </xf>
    <xf numFmtId="0" fontId="19" fillId="0" borderId="0" xfId="66" applyFont="1">
      <alignment/>
      <protection/>
    </xf>
    <xf numFmtId="0" fontId="39" fillId="0" borderId="10" xfId="73" applyBorder="1" applyAlignment="1">
      <alignment wrapText="1"/>
      <protection/>
    </xf>
    <xf numFmtId="0" fontId="40" fillId="0" borderId="10" xfId="73" applyFont="1" applyBorder="1" applyAlignment="1">
      <alignment wrapText="1"/>
      <protection/>
    </xf>
    <xf numFmtId="0" fontId="40" fillId="0" borderId="0" xfId="73" applyFont="1">
      <alignment/>
      <protection/>
    </xf>
    <xf numFmtId="0" fontId="16" fillId="0" borderId="0" xfId="61" applyFont="1" applyAlignment="1">
      <alignment wrapText="1"/>
      <protection/>
    </xf>
    <xf numFmtId="0" fontId="0" fillId="0" borderId="0" xfId="0" applyAlignment="1">
      <alignment/>
    </xf>
    <xf numFmtId="0" fontId="101" fillId="0" borderId="26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20" xfId="0" applyBorder="1" applyAlignment="1">
      <alignment wrapText="1"/>
    </xf>
    <xf numFmtId="3" fontId="109" fillId="0" borderId="10" xfId="0" applyNumberFormat="1" applyFont="1" applyBorder="1" applyAlignment="1">
      <alignment horizontal="right" vertical="center"/>
    </xf>
    <xf numFmtId="49" fontId="0" fillId="0" borderId="24" xfId="0" applyNumberFormat="1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20" xfId="0" applyBorder="1" applyAlignment="1">
      <alignment horizontal="left" vertical="center" wrapText="1"/>
    </xf>
    <xf numFmtId="0" fontId="101" fillId="0" borderId="20" xfId="0" applyFont="1" applyBorder="1" applyAlignment="1">
      <alignment horizontal="right"/>
    </xf>
    <xf numFmtId="174" fontId="30" fillId="0" borderId="19" xfId="60" applyNumberFormat="1" applyFont="1" applyBorder="1" applyAlignment="1" applyProtection="1">
      <alignment horizontal="left" vertical="center" wrapText="1" indent="1"/>
      <protection locked="0"/>
    </xf>
    <xf numFmtId="174" fontId="30" fillId="0" borderId="20" xfId="60" applyNumberFormat="1" applyFont="1" applyBorder="1" applyAlignment="1" applyProtection="1">
      <alignment horizontal="left" vertical="center" wrapText="1" indent="1"/>
      <protection locked="0"/>
    </xf>
    <xf numFmtId="174" fontId="29" fillId="39" borderId="10" xfId="60" applyNumberFormat="1" applyFont="1" applyFill="1" applyBorder="1" applyAlignment="1" applyProtection="1">
      <alignment vertical="center" wrapText="1"/>
      <protection locked="0"/>
    </xf>
    <xf numFmtId="174" fontId="29" fillId="35" borderId="10" xfId="60" applyNumberFormat="1" applyFont="1" applyFill="1" applyBorder="1" applyAlignment="1" applyProtection="1">
      <alignment vertical="center" wrapText="1"/>
      <protection locked="0"/>
    </xf>
    <xf numFmtId="174" fontId="25" fillId="35" borderId="10" xfId="60" applyNumberFormat="1" applyFill="1" applyBorder="1" applyAlignment="1">
      <alignment vertical="center" wrapText="1"/>
      <protection/>
    </xf>
    <xf numFmtId="174" fontId="31" fillId="0" borderId="15" xfId="60" applyNumberFormat="1" applyFont="1" applyBorder="1" applyAlignment="1">
      <alignment horizontal="left" vertical="center" wrapText="1" indent="1"/>
      <protection/>
    </xf>
    <xf numFmtId="174" fontId="31" fillId="0" borderId="16" xfId="60" applyNumberFormat="1" applyFont="1" applyBorder="1" applyAlignment="1">
      <alignment horizontal="left" vertical="center" wrapText="1" indent="1"/>
      <protection/>
    </xf>
    <xf numFmtId="174" fontId="30" fillId="0" borderId="17" xfId="60" applyNumberFormat="1" applyFont="1" applyBorder="1" applyAlignment="1">
      <alignment vertical="center" wrapText="1"/>
      <protection/>
    </xf>
    <xf numFmtId="174" fontId="30" fillId="0" borderId="20" xfId="60" applyNumberFormat="1" applyFont="1" applyBorder="1" applyAlignment="1">
      <alignment vertical="center" wrapText="1"/>
      <protection/>
    </xf>
    <xf numFmtId="0" fontId="101" fillId="0" borderId="0" xfId="0" applyFont="1" applyAlignment="1">
      <alignment/>
    </xf>
    <xf numFmtId="3" fontId="110" fillId="0" borderId="10" xfId="61" applyNumberFormat="1" applyFont="1" applyBorder="1">
      <alignment/>
      <protection/>
    </xf>
    <xf numFmtId="0" fontId="39" fillId="0" borderId="0" xfId="74">
      <alignment/>
      <protection/>
    </xf>
    <xf numFmtId="0" fontId="39" fillId="0" borderId="10" xfId="72" applyBorder="1" applyAlignment="1">
      <alignment horizontal="center" vertical="center" wrapText="1"/>
      <protection/>
    </xf>
    <xf numFmtId="0" fontId="39" fillId="0" borderId="10" xfId="72" applyBorder="1" applyAlignment="1">
      <alignment wrapText="1"/>
      <protection/>
    </xf>
    <xf numFmtId="3" fontId="39" fillId="0" borderId="10" xfId="72" applyNumberFormat="1" applyBorder="1">
      <alignment/>
      <protection/>
    </xf>
    <xf numFmtId="0" fontId="40" fillId="0" borderId="10" xfId="72" applyFont="1" applyBorder="1" applyAlignment="1">
      <alignment wrapText="1"/>
      <protection/>
    </xf>
    <xf numFmtId="3" fontId="40" fillId="0" borderId="10" xfId="72" applyNumberFormat="1" applyFont="1" applyBorder="1">
      <alignment/>
      <protection/>
    </xf>
    <xf numFmtId="3" fontId="41" fillId="0" borderId="10" xfId="74" applyNumberFormat="1" applyFont="1" applyBorder="1">
      <alignment/>
      <protection/>
    </xf>
    <xf numFmtId="3" fontId="42" fillId="0" borderId="10" xfId="74" applyNumberFormat="1" applyFont="1" applyBorder="1">
      <alignment/>
      <protection/>
    </xf>
    <xf numFmtId="0" fontId="39" fillId="0" borderId="10" xfId="72" applyBorder="1" applyAlignment="1">
      <alignment horizontal="left" vertical="center" wrapText="1"/>
      <protection/>
    </xf>
    <xf numFmtId="3" fontId="39" fillId="0" borderId="10" xfId="74" applyNumberFormat="1" applyBorder="1">
      <alignment/>
      <protection/>
    </xf>
    <xf numFmtId="0" fontId="40" fillId="0" borderId="10" xfId="72" applyFont="1" applyBorder="1" applyAlignment="1">
      <alignment horizontal="left" vertical="center" wrapText="1"/>
      <protection/>
    </xf>
    <xf numFmtId="3" fontId="40" fillId="0" borderId="10" xfId="74" applyNumberFormat="1" applyFont="1" applyBorder="1">
      <alignment/>
      <protection/>
    </xf>
    <xf numFmtId="0" fontId="26" fillId="0" borderId="0" xfId="64">
      <alignment/>
      <protection/>
    </xf>
    <xf numFmtId="0" fontId="39" fillId="0" borderId="0" xfId="73" applyAlignment="1">
      <alignment wrapText="1"/>
      <protection/>
    </xf>
    <xf numFmtId="3" fontId="26" fillId="0" borderId="0" xfId="64" applyNumberFormat="1">
      <alignment/>
      <protection/>
    </xf>
    <xf numFmtId="0" fontId="26" fillId="0" borderId="0" xfId="66">
      <alignment/>
      <protection/>
    </xf>
    <xf numFmtId="0" fontId="26" fillId="0" borderId="0" xfId="69">
      <alignment/>
      <protection/>
    </xf>
    <xf numFmtId="0" fontId="39" fillId="0" borderId="0" xfId="72">
      <alignment/>
      <protection/>
    </xf>
    <xf numFmtId="0" fontId="15" fillId="0" borderId="0" xfId="66" applyFont="1">
      <alignment/>
      <protection/>
    </xf>
    <xf numFmtId="0" fontId="27" fillId="0" borderId="0" xfId="69" applyFont="1" applyAlignment="1">
      <alignment horizontal="right"/>
      <protection/>
    </xf>
    <xf numFmtId="0" fontId="40" fillId="0" borderId="10" xfId="72" applyFont="1" applyBorder="1" applyAlignment="1">
      <alignment horizontal="center" vertical="center" wrapText="1"/>
      <protection/>
    </xf>
    <xf numFmtId="0" fontId="39" fillId="0" borderId="0" xfId="72" applyAlignment="1">
      <alignment horizontal="center" vertical="center" wrapText="1"/>
      <protection/>
    </xf>
    <xf numFmtId="0" fontId="39" fillId="0" borderId="10" xfId="72" applyBorder="1">
      <alignment/>
      <protection/>
    </xf>
    <xf numFmtId="0" fontId="40" fillId="0" borderId="10" xfId="72" applyFont="1" applyBorder="1">
      <alignment/>
      <protection/>
    </xf>
    <xf numFmtId="3" fontId="39" fillId="0" borderId="10" xfId="72" applyNumberFormat="1" applyBorder="1" applyAlignment="1">
      <alignment horizontal="center" vertical="center" wrapText="1"/>
      <protection/>
    </xf>
    <xf numFmtId="3" fontId="40" fillId="0" borderId="10" xfId="72" applyNumberFormat="1" applyFont="1" applyBorder="1" applyAlignment="1">
      <alignment horizontal="center" vertical="center" wrapText="1"/>
      <protection/>
    </xf>
    <xf numFmtId="0" fontId="39" fillId="0" borderId="0" xfId="70">
      <alignment/>
      <protection/>
    </xf>
    <xf numFmtId="0" fontId="42" fillId="0" borderId="10" xfId="70" applyFont="1" applyBorder="1" applyAlignment="1">
      <alignment horizontal="center" vertical="center" wrapText="1"/>
      <protection/>
    </xf>
    <xf numFmtId="0" fontId="42" fillId="0" borderId="0" xfId="70" applyFont="1" applyAlignment="1">
      <alignment horizontal="center" vertical="center" wrapText="1"/>
      <protection/>
    </xf>
    <xf numFmtId="0" fontId="39" fillId="0" borderId="10" xfId="70" applyBorder="1">
      <alignment/>
      <protection/>
    </xf>
    <xf numFmtId="0" fontId="40" fillId="0" borderId="10" xfId="70" applyFont="1" applyBorder="1">
      <alignment/>
      <protection/>
    </xf>
    <xf numFmtId="3" fontId="40" fillId="0" borderId="10" xfId="70" applyNumberFormat="1" applyFont="1" applyBorder="1">
      <alignment/>
      <protection/>
    </xf>
    <xf numFmtId="0" fontId="40" fillId="0" borderId="0" xfId="70" applyFont="1">
      <alignment/>
      <protection/>
    </xf>
    <xf numFmtId="0" fontId="39" fillId="0" borderId="10" xfId="70" applyBorder="1" applyAlignment="1">
      <alignment horizontal="left" vertical="center" wrapText="1"/>
      <protection/>
    </xf>
    <xf numFmtId="3" fontId="39" fillId="0" borderId="10" xfId="70" applyNumberFormat="1" applyBorder="1" applyAlignment="1">
      <alignment wrapText="1"/>
      <protection/>
    </xf>
    <xf numFmtId="0" fontId="39" fillId="0" borderId="0" xfId="70" applyAlignment="1">
      <alignment wrapText="1"/>
      <protection/>
    </xf>
    <xf numFmtId="0" fontId="101" fillId="0" borderId="28" xfId="0" applyFont="1" applyBorder="1" applyAlignment="1">
      <alignment horizontal="right" vertical="center" wrapText="1"/>
    </xf>
    <xf numFmtId="0" fontId="111" fillId="0" borderId="20" xfId="0" applyFont="1" applyBorder="1" applyAlignment="1">
      <alignment horizontal="right"/>
    </xf>
    <xf numFmtId="3" fontId="111" fillId="0" borderId="10" xfId="0" applyNumberFormat="1" applyFont="1" applyBorder="1" applyAlignment="1">
      <alignment horizontal="right" vertical="center"/>
    </xf>
    <xf numFmtId="0" fontId="0" fillId="0" borderId="27" xfId="0" applyBorder="1" applyAlignment="1">
      <alignment wrapText="1"/>
    </xf>
    <xf numFmtId="49" fontId="112" fillId="0" borderId="24" xfId="0" applyNumberFormat="1" applyFont="1" applyBorder="1" applyAlignment="1">
      <alignment horizontal="center" vertical="center"/>
    </xf>
    <xf numFmtId="3" fontId="0" fillId="35" borderId="24" xfId="0" applyNumberFormat="1" applyFill="1" applyBorder="1" applyAlignment="1">
      <alignment horizontal="right" vertical="center"/>
    </xf>
    <xf numFmtId="49" fontId="0" fillId="0" borderId="24" xfId="0" applyNumberFormat="1" applyBorder="1" applyAlignment="1">
      <alignment horizontal="center" vertical="center" wrapText="1"/>
    </xf>
    <xf numFmtId="3" fontId="0" fillId="0" borderId="24" xfId="0" applyNumberFormat="1" applyBorder="1" applyAlignment="1">
      <alignment horizontal="right" vertical="center" wrapText="1"/>
    </xf>
    <xf numFmtId="3" fontId="0" fillId="0" borderId="25" xfId="0" applyNumberFormat="1" applyBorder="1" applyAlignment="1">
      <alignment horizontal="right" vertical="center" wrapText="1"/>
    </xf>
    <xf numFmtId="0" fontId="0" fillId="0" borderId="20" xfId="0" applyBorder="1" applyAlignment="1">
      <alignment horizontal="left"/>
    </xf>
    <xf numFmtId="3" fontId="109" fillId="0" borderId="11" xfId="0" applyNumberFormat="1" applyFont="1" applyBorder="1" applyAlignment="1">
      <alignment horizontal="right" vertical="center"/>
    </xf>
    <xf numFmtId="49" fontId="101" fillId="0" borderId="10" xfId="0" applyNumberFormat="1" applyFont="1" applyBorder="1" applyAlignment="1">
      <alignment horizontal="center" vertical="center" wrapText="1"/>
    </xf>
    <xf numFmtId="49" fontId="113" fillId="0" borderId="10" xfId="0" applyNumberFormat="1" applyFont="1" applyBorder="1" applyAlignment="1">
      <alignment horizontal="center" vertical="center" wrapText="1"/>
    </xf>
    <xf numFmtId="3" fontId="101" fillId="0" borderId="10" xfId="0" applyNumberFormat="1" applyFont="1" applyBorder="1" applyAlignment="1">
      <alignment horizontal="right" vertical="center" wrapText="1"/>
    </xf>
    <xf numFmtId="3" fontId="101" fillId="0" borderId="11" xfId="0" applyNumberFormat="1" applyFont="1" applyBorder="1" applyAlignment="1">
      <alignment horizontal="right" vertical="center" wrapText="1"/>
    </xf>
    <xf numFmtId="0" fontId="0" fillId="0" borderId="0" xfId="0" applyAlignment="1">
      <alignment/>
    </xf>
    <xf numFmtId="49" fontId="0" fillId="0" borderId="0" xfId="0" applyNumberFormat="1" applyAlignment="1">
      <alignment horizontal="center" vertical="center" wrapText="1"/>
    </xf>
    <xf numFmtId="3" fontId="0" fillId="0" borderId="0" xfId="0" applyNumberFormat="1" applyAlignment="1">
      <alignment horizontal="right" vertical="center" wrapText="1"/>
    </xf>
    <xf numFmtId="3" fontId="109" fillId="0" borderId="0" xfId="0" applyNumberFormat="1" applyFont="1" applyAlignment="1">
      <alignment horizontal="right" vertical="center"/>
    </xf>
    <xf numFmtId="0" fontId="0" fillId="0" borderId="0" xfId="0" applyAlignment="1">
      <alignment horizontal="left" vertical="center" wrapText="1"/>
    </xf>
    <xf numFmtId="0" fontId="109" fillId="0" borderId="0" xfId="0" applyFont="1" applyAlignment="1">
      <alignment horizontal="right"/>
    </xf>
    <xf numFmtId="3" fontId="109" fillId="0" borderId="0" xfId="0" applyNumberFormat="1" applyFont="1" applyAlignment="1">
      <alignment horizontal="right" vertical="center" wrapText="1"/>
    </xf>
    <xf numFmtId="0" fontId="101" fillId="0" borderId="0" xfId="0" applyFont="1" applyAlignment="1">
      <alignment horizontal="right"/>
    </xf>
    <xf numFmtId="49" fontId="101" fillId="0" borderId="0" xfId="0" applyNumberFormat="1" applyFont="1" applyAlignment="1">
      <alignment horizontal="center" vertical="center"/>
    </xf>
    <xf numFmtId="3" fontId="101" fillId="0" borderId="0" xfId="0" applyNumberFormat="1" applyFont="1" applyAlignment="1">
      <alignment horizontal="right" vertical="center"/>
    </xf>
    <xf numFmtId="49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right" vertical="center"/>
    </xf>
    <xf numFmtId="3" fontId="0" fillId="0" borderId="0" xfId="0" applyNumberFormat="1" applyAlignment="1">
      <alignment/>
    </xf>
    <xf numFmtId="3" fontId="6" fillId="34" borderId="10" xfId="61" applyNumberFormat="1" applyFont="1" applyFill="1" applyBorder="1">
      <alignment/>
      <protection/>
    </xf>
    <xf numFmtId="3" fontId="6" fillId="10" borderId="10" xfId="61" applyNumberFormat="1" applyFont="1" applyFill="1" applyBorder="1" applyAlignment="1">
      <alignment vertical="center"/>
      <protection/>
    </xf>
    <xf numFmtId="3" fontId="11" fillId="10" borderId="10" xfId="61" applyNumberFormat="1" applyFont="1" applyFill="1" applyBorder="1" applyAlignment="1">
      <alignment horizontal="right" vertical="center"/>
      <protection/>
    </xf>
    <xf numFmtId="3" fontId="11" fillId="5" borderId="10" xfId="61" applyNumberFormat="1" applyFont="1" applyFill="1" applyBorder="1" applyAlignment="1">
      <alignment horizontal="right" vertical="center"/>
      <protection/>
    </xf>
    <xf numFmtId="174" fontId="34" fillId="0" borderId="20" xfId="60" applyNumberFormat="1" applyFont="1" applyBorder="1" applyAlignment="1" applyProtection="1">
      <alignment horizontal="right" vertical="center" wrapText="1" indent="3"/>
      <protection locked="0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center" wrapText="1"/>
    </xf>
    <xf numFmtId="0" fontId="11" fillId="0" borderId="10" xfId="0" applyFont="1" applyBorder="1" applyAlignment="1">
      <alignment/>
    </xf>
    <xf numFmtId="3" fontId="11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45" fillId="0" borderId="10" xfId="0" applyFont="1" applyBorder="1" applyAlignment="1">
      <alignment horizontal="left" vertical="center" wrapText="1"/>
    </xf>
    <xf numFmtId="0" fontId="11" fillId="37" borderId="0" xfId="0" applyFont="1" applyFill="1" applyAlignment="1">
      <alignment/>
    </xf>
    <xf numFmtId="0" fontId="0" fillId="37" borderId="0" xfId="0" applyFill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165" fontId="5" fillId="0" borderId="10" xfId="0" applyNumberFormat="1" applyFont="1" applyBorder="1" applyAlignment="1">
      <alignment vertical="center"/>
    </xf>
    <xf numFmtId="3" fontId="15" fillId="0" borderId="10" xfId="0" applyNumberFormat="1" applyFont="1" applyBorder="1" applyAlignment="1">
      <alignment horizontal="right"/>
    </xf>
    <xf numFmtId="3" fontId="15" fillId="0" borderId="10" xfId="0" applyNumberFormat="1" applyFont="1" applyBorder="1" applyAlignment="1">
      <alignment/>
    </xf>
    <xf numFmtId="0" fontId="11" fillId="0" borderId="10" xfId="0" applyFont="1" applyBorder="1" applyAlignment="1">
      <alignment vertical="center" wrapText="1"/>
    </xf>
    <xf numFmtId="165" fontId="11" fillId="0" borderId="10" xfId="0" applyNumberFormat="1" applyFont="1" applyBorder="1" applyAlignment="1">
      <alignment vertical="center"/>
    </xf>
    <xf numFmtId="0" fontId="11" fillId="0" borderId="10" xfId="0" applyFont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/>
    </xf>
    <xf numFmtId="0" fontId="18" fillId="34" borderId="10" xfId="0" applyFont="1" applyFill="1" applyBorder="1" applyAlignment="1">
      <alignment/>
    </xf>
    <xf numFmtId="165" fontId="11" fillId="34" borderId="10" xfId="0" applyNumberFormat="1" applyFont="1" applyFill="1" applyBorder="1" applyAlignment="1">
      <alignment vertical="center"/>
    </xf>
    <xf numFmtId="3" fontId="11" fillId="34" borderId="10" xfId="0" applyNumberFormat="1" applyFont="1" applyFill="1" applyBorder="1" applyAlignment="1">
      <alignment vertical="center"/>
    </xf>
    <xf numFmtId="164" fontId="5" fillId="0" borderId="10" xfId="0" applyNumberFormat="1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6" fillId="10" borderId="10" xfId="0" applyFont="1" applyFill="1" applyBorder="1" applyAlignment="1">
      <alignment horizontal="left" vertical="center"/>
    </xf>
    <xf numFmtId="165" fontId="6" fillId="10" borderId="10" xfId="0" applyNumberFormat="1" applyFont="1" applyFill="1" applyBorder="1" applyAlignment="1">
      <alignment vertical="center"/>
    </xf>
    <xf numFmtId="3" fontId="6" fillId="10" borderId="10" xfId="0" applyNumberFormat="1" applyFont="1" applyFill="1" applyBorder="1" applyAlignment="1">
      <alignment vertical="center"/>
    </xf>
    <xf numFmtId="0" fontId="7" fillId="0" borderId="10" xfId="0" applyFont="1" applyBorder="1" applyAlignment="1">
      <alignment horizontal="left" vertical="center" wrapText="1"/>
    </xf>
    <xf numFmtId="3" fontId="7" fillId="0" borderId="10" xfId="0" applyNumberFormat="1" applyFont="1" applyBorder="1" applyAlignment="1">
      <alignment horizontal="right" vertical="center" wrapText="1"/>
    </xf>
    <xf numFmtId="3" fontId="7" fillId="0" borderId="10" xfId="0" applyNumberFormat="1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3" fontId="7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3" fontId="8" fillId="0" borderId="10" xfId="0" applyNumberFormat="1" applyFont="1" applyBorder="1" applyAlignment="1">
      <alignment horizontal="right" vertical="center"/>
    </xf>
    <xf numFmtId="3" fontId="8" fillId="0" borderId="10" xfId="0" applyNumberFormat="1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3" fontId="8" fillId="0" borderId="10" xfId="0" applyNumberFormat="1" applyFont="1" applyBorder="1" applyAlignment="1">
      <alignment horizontal="right" vertical="center" wrapText="1"/>
    </xf>
    <xf numFmtId="3" fontId="8" fillId="0" borderId="10" xfId="0" applyNumberFormat="1" applyFont="1" applyBorder="1" applyAlignment="1">
      <alignment horizontal="left" vertical="center" wrapText="1"/>
    </xf>
    <xf numFmtId="0" fontId="9" fillId="10" borderId="10" xfId="0" applyFont="1" applyFill="1" applyBorder="1" applyAlignment="1">
      <alignment horizontal="left" vertical="center"/>
    </xf>
    <xf numFmtId="0" fontId="6" fillId="10" borderId="10" xfId="0" applyFont="1" applyFill="1" applyBorder="1" applyAlignment="1">
      <alignment horizontal="left" vertical="center" wrapText="1"/>
    </xf>
    <xf numFmtId="3" fontId="6" fillId="10" borderId="10" xfId="0" applyNumberFormat="1" applyFont="1" applyFill="1" applyBorder="1" applyAlignment="1">
      <alignment horizontal="left" vertical="center" wrapText="1"/>
    </xf>
    <xf numFmtId="3" fontId="6" fillId="10" borderId="10" xfId="0" applyNumberFormat="1" applyFont="1" applyFill="1" applyBorder="1" applyAlignment="1">
      <alignment horizontal="right" vertical="center" wrapText="1"/>
    </xf>
    <xf numFmtId="3" fontId="6" fillId="10" borderId="10" xfId="0" applyNumberFormat="1" applyFont="1" applyFill="1" applyBorder="1" applyAlignment="1">
      <alignment horizontal="right" wrapText="1"/>
    </xf>
    <xf numFmtId="0" fontId="6" fillId="32" borderId="10" xfId="0" applyFont="1" applyFill="1" applyBorder="1" applyAlignment="1">
      <alignment/>
    </xf>
    <xf numFmtId="0" fontId="17" fillId="32" borderId="10" xfId="0" applyFont="1" applyFill="1" applyBorder="1" applyAlignment="1">
      <alignment/>
    </xf>
    <xf numFmtId="3" fontId="17" fillId="32" borderId="10" xfId="0" applyNumberFormat="1" applyFont="1" applyFill="1" applyBorder="1" applyAlignment="1">
      <alignment/>
    </xf>
    <xf numFmtId="0" fontId="11" fillId="34" borderId="10" xfId="0" applyFont="1" applyFill="1" applyBorder="1" applyAlignment="1">
      <alignment horizontal="left" vertical="center"/>
    </xf>
    <xf numFmtId="3" fontId="11" fillId="34" borderId="10" xfId="0" applyNumberFormat="1" applyFont="1" applyFill="1" applyBorder="1" applyAlignment="1">
      <alignment horizontal="right"/>
    </xf>
    <xf numFmtId="0" fontId="9" fillId="10" borderId="10" xfId="0" applyFont="1" applyFill="1" applyBorder="1" applyAlignment="1">
      <alignment horizontal="left" vertical="center" wrapText="1"/>
    </xf>
    <xf numFmtId="3" fontId="6" fillId="10" borderId="10" xfId="0" applyNumberFormat="1" applyFont="1" applyFill="1" applyBorder="1" applyAlignment="1">
      <alignment horizontal="right"/>
    </xf>
    <xf numFmtId="0" fontId="6" fillId="40" borderId="10" xfId="0" applyFont="1" applyFill="1" applyBorder="1" applyAlignment="1">
      <alignment/>
    </xf>
    <xf numFmtId="0" fontId="6" fillId="5" borderId="10" xfId="0" applyFont="1" applyFill="1" applyBorder="1" applyAlignment="1">
      <alignment horizontal="left" vertical="center"/>
    </xf>
    <xf numFmtId="3" fontId="6" fillId="5" borderId="10" xfId="0" applyNumberFormat="1" applyFont="1" applyFill="1" applyBorder="1" applyAlignment="1">
      <alignment horizontal="right"/>
    </xf>
    <xf numFmtId="3" fontId="17" fillId="32" borderId="10" xfId="0" applyNumberFormat="1" applyFont="1" applyFill="1" applyBorder="1" applyAlignment="1">
      <alignment horizontal="right"/>
    </xf>
    <xf numFmtId="3" fontId="0" fillId="37" borderId="0" xfId="0" applyNumberFormat="1" applyFill="1" applyAlignment="1">
      <alignment/>
    </xf>
    <xf numFmtId="3" fontId="44" fillId="0" borderId="0" xfId="61" applyNumberFormat="1" applyFont="1" applyAlignment="1">
      <alignment horizontal="center"/>
      <protection/>
    </xf>
    <xf numFmtId="3" fontId="11" fillId="0" borderId="10" xfId="0" applyNumberFormat="1" applyFont="1" applyBorder="1" applyAlignment="1">
      <alignment/>
    </xf>
    <xf numFmtId="0" fontId="5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165" fontId="4" fillId="0" borderId="10" xfId="0" applyNumberFormat="1" applyFont="1" applyBorder="1" applyAlignment="1">
      <alignment vertical="center"/>
    </xf>
    <xf numFmtId="0" fontId="5" fillId="33" borderId="10" xfId="0" applyFont="1" applyFill="1" applyBorder="1" applyAlignment="1">
      <alignment horizontal="left" vertical="center" wrapText="1"/>
    </xf>
    <xf numFmtId="3" fontId="15" fillId="0" borderId="0" xfId="0" applyNumberFormat="1" applyFont="1" applyAlignment="1">
      <alignment/>
    </xf>
    <xf numFmtId="0" fontId="46" fillId="0" borderId="10" xfId="0" applyFont="1" applyBorder="1" applyAlignment="1">
      <alignment wrapText="1"/>
    </xf>
    <xf numFmtId="0" fontId="47" fillId="0" borderId="10" xfId="0" applyFont="1" applyBorder="1" applyAlignment="1">
      <alignment wrapText="1"/>
    </xf>
    <xf numFmtId="0" fontId="48" fillId="0" borderId="10" xfId="0" applyFont="1" applyBorder="1" applyAlignment="1">
      <alignment wrapText="1"/>
    </xf>
    <xf numFmtId="0" fontId="8" fillId="0" borderId="10" xfId="0" applyFont="1" applyBorder="1" applyAlignment="1">
      <alignment/>
    </xf>
    <xf numFmtId="3" fontId="8" fillId="0" borderId="10" xfId="0" applyNumberFormat="1" applyFont="1" applyBorder="1" applyAlignment="1">
      <alignment/>
    </xf>
    <xf numFmtId="0" fontId="46" fillId="0" borderId="10" xfId="0" applyFont="1" applyBorder="1" applyAlignment="1">
      <alignment/>
    </xf>
    <xf numFmtId="3" fontId="46" fillId="0" borderId="10" xfId="0" applyNumberFormat="1" applyFont="1" applyBorder="1" applyAlignment="1">
      <alignment/>
    </xf>
    <xf numFmtId="0" fontId="49" fillId="0" borderId="10" xfId="0" applyFont="1" applyBorder="1" applyAlignment="1">
      <alignment/>
    </xf>
    <xf numFmtId="3" fontId="49" fillId="0" borderId="10" xfId="0" applyNumberFormat="1" applyFont="1" applyBorder="1" applyAlignment="1">
      <alignment/>
    </xf>
    <xf numFmtId="0" fontId="12" fillId="0" borderId="0" xfId="0" applyFont="1" applyAlignment="1">
      <alignment horizontal="justify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justify"/>
    </xf>
    <xf numFmtId="0" fontId="15" fillId="0" borderId="10" xfId="0" applyFont="1" applyBorder="1" applyAlignment="1">
      <alignment/>
    </xf>
    <xf numFmtId="0" fontId="11" fillId="0" borderId="10" xfId="0" applyFont="1" applyBorder="1" applyAlignment="1">
      <alignment horizontal="justify"/>
    </xf>
    <xf numFmtId="0" fontId="50" fillId="0" borderId="10" xfId="0" applyFont="1" applyBorder="1" applyAlignment="1">
      <alignment horizontal="justify"/>
    </xf>
    <xf numFmtId="0" fontId="15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/>
    </xf>
    <xf numFmtId="0" fontId="12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3" fontId="51" fillId="0" borderId="10" xfId="0" applyNumberFormat="1" applyFont="1" applyBorder="1" applyAlignment="1">
      <alignment/>
    </xf>
    <xf numFmtId="3" fontId="114" fillId="0" borderId="10" xfId="0" applyNumberFormat="1" applyFont="1" applyBorder="1" applyAlignment="1">
      <alignment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1" fillId="33" borderId="0" xfId="0" applyFont="1" applyFill="1" applyAlignment="1">
      <alignment/>
    </xf>
    <xf numFmtId="0" fontId="101" fillId="0" borderId="10" xfId="0" applyFont="1" applyBorder="1" applyAlignment="1">
      <alignment/>
    </xf>
    <xf numFmtId="3" fontId="101" fillId="0" borderId="10" xfId="0" applyNumberFormat="1" applyFont="1" applyBorder="1" applyAlignment="1">
      <alignment/>
    </xf>
    <xf numFmtId="0" fontId="6" fillId="40" borderId="10" xfId="0" applyFont="1" applyFill="1" applyBorder="1" applyAlignment="1">
      <alignment horizontal="left" vertical="center"/>
    </xf>
    <xf numFmtId="0" fontId="52" fillId="0" borderId="0" xfId="0" applyFont="1" applyAlignment="1">
      <alignment/>
    </xf>
    <xf numFmtId="0" fontId="5" fillId="0" borderId="29" xfId="0" applyFont="1" applyBorder="1" applyAlignment="1">
      <alignment wrapText="1"/>
    </xf>
    <xf numFmtId="0" fontId="5" fillId="0" borderId="0" xfId="0" applyFont="1" applyAlignment="1">
      <alignment wrapText="1"/>
    </xf>
    <xf numFmtId="0" fontId="54" fillId="0" borderId="10" xfId="0" applyFont="1" applyBorder="1" applyAlignment="1">
      <alignment horizontal="justify" vertical="center"/>
    </xf>
    <xf numFmtId="0" fontId="56" fillId="0" borderId="10" xfId="0" applyFont="1" applyBorder="1" applyAlignment="1">
      <alignment/>
    </xf>
    <xf numFmtId="0" fontId="15" fillId="0" borderId="29" xfId="0" applyFont="1" applyBorder="1" applyAlignment="1">
      <alignment/>
    </xf>
    <xf numFmtId="0" fontId="10" fillId="37" borderId="10" xfId="0" applyFont="1" applyFill="1" applyBorder="1" applyAlignment="1">
      <alignment vertical="center"/>
    </xf>
    <xf numFmtId="0" fontId="11" fillId="37" borderId="10" xfId="0" applyFont="1" applyFill="1" applyBorder="1" applyAlignment="1">
      <alignment horizontal="center" vertical="center" wrapText="1"/>
    </xf>
    <xf numFmtId="0" fontId="0" fillId="37" borderId="10" xfId="0" applyFill="1" applyBorder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0" fillId="0" borderId="29" xfId="0" applyBorder="1" applyAlignment="1">
      <alignment/>
    </xf>
    <xf numFmtId="0" fontId="15" fillId="0" borderId="10" xfId="0" applyFont="1" applyBorder="1" applyAlignment="1">
      <alignment horizontal="center" vertical="center" wrapText="1"/>
    </xf>
    <xf numFmtId="0" fontId="11" fillId="37" borderId="10" xfId="0" applyFont="1" applyFill="1" applyBorder="1" applyAlignment="1">
      <alignment horizontal="left" vertical="center" wrapText="1"/>
    </xf>
    <xf numFmtId="3" fontId="0" fillId="37" borderId="10" xfId="0" applyNumberFormat="1" applyFill="1" applyBorder="1" applyAlignment="1">
      <alignment/>
    </xf>
    <xf numFmtId="0" fontId="59" fillId="33" borderId="0" xfId="0" applyFont="1" applyFill="1" applyAlignment="1">
      <alignment horizontal="justify" vertical="center"/>
    </xf>
    <xf numFmtId="0" fontId="54" fillId="33" borderId="0" xfId="0" applyFont="1" applyFill="1" applyAlignment="1">
      <alignment horizontal="justify" vertical="center"/>
    </xf>
    <xf numFmtId="0" fontId="55" fillId="33" borderId="0" xfId="0" applyFont="1" applyFill="1" applyAlignment="1">
      <alignment horizontal="justify" vertical="center"/>
    </xf>
    <xf numFmtId="0" fontId="115" fillId="37" borderId="0" xfId="0" applyFont="1" applyFill="1" applyAlignment="1">
      <alignment/>
    </xf>
    <xf numFmtId="0" fontId="115" fillId="0" borderId="0" xfId="0" applyFont="1" applyAlignment="1">
      <alignment horizontal="center" wrapText="1"/>
    </xf>
    <xf numFmtId="0" fontId="115" fillId="0" borderId="0" xfId="0" applyFont="1" applyAlignment="1">
      <alignment/>
    </xf>
    <xf numFmtId="3" fontId="115" fillId="0" borderId="10" xfId="0" applyNumberFormat="1" applyFont="1" applyBorder="1" applyAlignment="1">
      <alignment/>
    </xf>
    <xf numFmtId="3" fontId="14" fillId="0" borderId="10" xfId="70" applyNumberFormat="1" applyFont="1" applyBorder="1">
      <alignment/>
      <protection/>
    </xf>
    <xf numFmtId="3" fontId="11" fillId="10" borderId="10" xfId="0" applyNumberFormat="1" applyFont="1" applyFill="1" applyBorder="1" applyAlignment="1">
      <alignment vertical="center"/>
    </xf>
    <xf numFmtId="3" fontId="14" fillId="0" borderId="10" xfId="0" applyNumberFormat="1" applyFont="1" applyBorder="1" applyAlignment="1">
      <alignment horizontal="right" vertical="center"/>
    </xf>
    <xf numFmtId="3" fontId="14" fillId="0" borderId="10" xfId="0" applyNumberFormat="1" applyFont="1" applyBorder="1" applyAlignment="1">
      <alignment horizontal="right" vertical="center" wrapText="1"/>
    </xf>
    <xf numFmtId="3" fontId="11" fillId="10" borderId="10" xfId="0" applyNumberFormat="1" applyFont="1" applyFill="1" applyBorder="1" applyAlignment="1">
      <alignment horizontal="right" wrapText="1"/>
    </xf>
    <xf numFmtId="3" fontId="15" fillId="32" borderId="10" xfId="0" applyNumberFormat="1" applyFont="1" applyFill="1" applyBorder="1" applyAlignment="1">
      <alignment/>
    </xf>
    <xf numFmtId="3" fontId="11" fillId="10" borderId="10" xfId="0" applyNumberFormat="1" applyFont="1" applyFill="1" applyBorder="1" applyAlignment="1">
      <alignment horizontal="right"/>
    </xf>
    <xf numFmtId="3" fontId="11" fillId="5" borderId="10" xfId="0" applyNumberFormat="1" applyFont="1" applyFill="1" applyBorder="1" applyAlignment="1">
      <alignment horizontal="right"/>
    </xf>
    <xf numFmtId="3" fontId="15" fillId="32" borderId="10" xfId="0" applyNumberFormat="1" applyFont="1" applyFill="1" applyBorder="1" applyAlignment="1">
      <alignment horizontal="right"/>
    </xf>
    <xf numFmtId="3" fontId="115" fillId="0" borderId="10" xfId="61" applyNumberFormat="1" applyFont="1" applyBorder="1">
      <alignment/>
      <protection/>
    </xf>
    <xf numFmtId="0" fontId="115" fillId="37" borderId="0" xfId="0" applyFont="1" applyFill="1" applyAlignment="1">
      <alignment horizontal="right"/>
    </xf>
    <xf numFmtId="0" fontId="115" fillId="0" borderId="0" xfId="0" applyFont="1" applyAlignment="1">
      <alignment horizontal="right"/>
    </xf>
    <xf numFmtId="3" fontId="110" fillId="0" borderId="0" xfId="61" applyNumberFormat="1" applyFont="1" applyAlignment="1">
      <alignment horizontal="center"/>
      <protection/>
    </xf>
    <xf numFmtId="3" fontId="11" fillId="10" borderId="10" xfId="0" applyNumberFormat="1" applyFont="1" applyFill="1" applyBorder="1" applyAlignment="1">
      <alignment horizontal="right" vertical="center" wrapText="1"/>
    </xf>
    <xf numFmtId="3" fontId="115" fillId="0" borderId="10" xfId="0" applyNumberFormat="1" applyFont="1" applyBorder="1" applyAlignment="1">
      <alignment horizontal="right"/>
    </xf>
    <xf numFmtId="3" fontId="18" fillId="34" borderId="10" xfId="0" applyNumberFormat="1" applyFont="1" applyFill="1" applyBorder="1" applyAlignment="1">
      <alignment/>
    </xf>
    <xf numFmtId="3" fontId="18" fillId="41" borderId="10" xfId="0" applyNumberFormat="1" applyFont="1" applyFill="1" applyBorder="1" applyAlignment="1">
      <alignment/>
    </xf>
    <xf numFmtId="3" fontId="5" fillId="0" borderId="10" xfId="0" applyNumberFormat="1" applyFont="1" applyBorder="1" applyAlignment="1">
      <alignment wrapText="1"/>
    </xf>
    <xf numFmtId="3" fontId="15" fillId="42" borderId="10" xfId="0" applyNumberFormat="1" applyFont="1" applyFill="1" applyBorder="1" applyAlignment="1">
      <alignment/>
    </xf>
    <xf numFmtId="3" fontId="15" fillId="43" borderId="10" xfId="0" applyNumberFormat="1" applyFont="1" applyFill="1" applyBorder="1" applyAlignment="1">
      <alignment/>
    </xf>
    <xf numFmtId="3" fontId="15" fillId="44" borderId="10" xfId="0" applyNumberFormat="1" applyFont="1" applyFill="1" applyBorder="1" applyAlignment="1">
      <alignment/>
    </xf>
    <xf numFmtId="3" fontId="15" fillId="45" borderId="10" xfId="0" applyNumberFormat="1" applyFont="1" applyFill="1" applyBorder="1" applyAlignment="1">
      <alignment/>
    </xf>
    <xf numFmtId="3" fontId="15" fillId="46" borderId="10" xfId="0" applyNumberFormat="1" applyFont="1" applyFill="1" applyBorder="1" applyAlignment="1">
      <alignment/>
    </xf>
    <xf numFmtId="165" fontId="11" fillId="47" borderId="10" xfId="0" applyNumberFormat="1" applyFont="1" applyFill="1" applyBorder="1" applyAlignment="1">
      <alignment vertical="center"/>
    </xf>
    <xf numFmtId="3" fontId="15" fillId="47" borderId="10" xfId="0" applyNumberFormat="1" applyFont="1" applyFill="1" applyBorder="1" applyAlignment="1">
      <alignment/>
    </xf>
    <xf numFmtId="0" fontId="18" fillId="47" borderId="10" xfId="0" applyFont="1" applyFill="1" applyBorder="1" applyAlignment="1">
      <alignment/>
    </xf>
    <xf numFmtId="3" fontId="6" fillId="5" borderId="10" xfId="0" applyNumberFormat="1" applyFont="1" applyFill="1" applyBorder="1" applyAlignment="1">
      <alignment horizontal="right" vertical="center"/>
    </xf>
    <xf numFmtId="3" fontId="15" fillId="38" borderId="10" xfId="0" applyNumberFormat="1" applyFont="1" applyFill="1" applyBorder="1" applyAlignment="1">
      <alignment/>
    </xf>
    <xf numFmtId="3" fontId="15" fillId="48" borderId="10" xfId="0" applyNumberFormat="1" applyFont="1" applyFill="1" applyBorder="1" applyAlignment="1">
      <alignment/>
    </xf>
    <xf numFmtId="3" fontId="15" fillId="49" borderId="10" xfId="0" applyNumberFormat="1" applyFont="1" applyFill="1" applyBorder="1" applyAlignment="1">
      <alignment/>
    </xf>
    <xf numFmtId="165" fontId="11" fillId="48" borderId="10" xfId="0" applyNumberFormat="1" applyFont="1" applyFill="1" applyBorder="1" applyAlignment="1">
      <alignment vertical="center"/>
    </xf>
    <xf numFmtId="3" fontId="101" fillId="48" borderId="10" xfId="61" applyNumberFormat="1" applyFont="1" applyFill="1" applyBorder="1">
      <alignment/>
      <protection/>
    </xf>
    <xf numFmtId="3" fontId="51" fillId="48" borderId="10" xfId="0" applyNumberFormat="1" applyFont="1" applyFill="1" applyBorder="1" applyAlignment="1">
      <alignment/>
    </xf>
    <xf numFmtId="3" fontId="114" fillId="48" borderId="10" xfId="0" applyNumberFormat="1" applyFont="1" applyFill="1" applyBorder="1" applyAlignment="1">
      <alignment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101" fillId="0" borderId="0" xfId="61" applyFont="1" applyAlignment="1">
      <alignment horizontal="center"/>
      <protection/>
    </xf>
    <xf numFmtId="3" fontId="0" fillId="0" borderId="10" xfId="0" applyNumberFormat="1" applyBorder="1" applyAlignment="1">
      <alignment horizontal="center"/>
    </xf>
    <xf numFmtId="0" fontId="56" fillId="0" borderId="10" xfId="0" applyFont="1" applyBorder="1" applyAlignment="1">
      <alignment wrapText="1"/>
    </xf>
    <xf numFmtId="0" fontId="9" fillId="0" borderId="10" xfId="0" applyFont="1" applyBorder="1" applyAlignment="1">
      <alignment horizontal="left" vertical="center" wrapText="1"/>
    </xf>
    <xf numFmtId="0" fontId="6" fillId="37" borderId="10" xfId="0" applyFont="1" applyFill="1" applyBorder="1" applyAlignment="1">
      <alignment wrapText="1"/>
    </xf>
    <xf numFmtId="0" fontId="59" fillId="0" borderId="0" xfId="0" applyFont="1" applyAlignment="1">
      <alignment horizontal="justify" vertical="center"/>
    </xf>
    <xf numFmtId="0" fontId="60" fillId="0" borderId="0" xfId="44" applyFont="1" applyAlignment="1" applyProtection="1">
      <alignment horizontal="justify" vertical="center"/>
      <protection/>
    </xf>
    <xf numFmtId="0" fontId="54" fillId="0" borderId="0" xfId="0" applyFont="1" applyAlignment="1">
      <alignment horizontal="justify" vertical="center"/>
    </xf>
    <xf numFmtId="0" fontId="55" fillId="0" borderId="0" xfId="0" applyFont="1" applyAlignment="1">
      <alignment horizontal="justify" vertical="center"/>
    </xf>
    <xf numFmtId="0" fontId="61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0" fontId="62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vertical="center"/>
    </xf>
    <xf numFmtId="3" fontId="11" fillId="0" borderId="10" xfId="0" applyNumberFormat="1" applyFont="1" applyBorder="1" applyAlignment="1">
      <alignment horizontal="left" vertical="center" wrapText="1"/>
    </xf>
    <xf numFmtId="0" fontId="12" fillId="0" borderId="0" xfId="0" applyFont="1" applyAlignment="1">
      <alignment horizontal="center"/>
    </xf>
    <xf numFmtId="3" fontId="12" fillId="0" borderId="0" xfId="0" applyNumberFormat="1" applyFont="1" applyAlignment="1">
      <alignment horizontal="center" wrapText="1"/>
    </xf>
    <xf numFmtId="0" fontId="15" fillId="0" borderId="10" xfId="0" applyFont="1" applyBorder="1" applyAlignment="1">
      <alignment wrapText="1"/>
    </xf>
    <xf numFmtId="0" fontId="11" fillId="32" borderId="10" xfId="0" applyFont="1" applyFill="1" applyBorder="1" applyAlignment="1">
      <alignment/>
    </xf>
    <xf numFmtId="0" fontId="14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 wrapText="1"/>
    </xf>
    <xf numFmtId="3" fontId="17" fillId="0" borderId="10" xfId="0" applyNumberFormat="1" applyFont="1" applyBorder="1" applyAlignment="1">
      <alignment horizontal="right" vertical="center" wrapText="1"/>
    </xf>
    <xf numFmtId="0" fontId="11" fillId="0" borderId="10" xfId="0" applyFont="1" applyBorder="1" applyAlignment="1">
      <alignment horizontal="center"/>
    </xf>
    <xf numFmtId="0" fontId="63" fillId="0" borderId="10" xfId="0" applyFont="1" applyBorder="1" applyAlignment="1">
      <alignment horizontal="left" vertical="center" wrapText="1"/>
    </xf>
    <xf numFmtId="0" fontId="10" fillId="37" borderId="10" xfId="0" applyFont="1" applyFill="1" applyBorder="1" applyAlignment="1">
      <alignment vertical="center" wrapText="1"/>
    </xf>
    <xf numFmtId="0" fontId="57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/>
    </xf>
    <xf numFmtId="0" fontId="14" fillId="0" borderId="10" xfId="0" applyFont="1" applyBorder="1" applyAlignment="1">
      <alignment horizontal="left" vertical="center"/>
    </xf>
    <xf numFmtId="0" fontId="58" fillId="0" borderId="0" xfId="0" applyFont="1" applyAlignment="1">
      <alignment horizontal="center" wrapText="1"/>
    </xf>
    <xf numFmtId="0" fontId="7" fillId="33" borderId="10" xfId="0" applyFont="1" applyFill="1" applyBorder="1" applyAlignment="1">
      <alignment horizontal="left" vertical="center" wrapText="1"/>
    </xf>
    <xf numFmtId="0" fontId="9" fillId="37" borderId="10" xfId="0" applyFont="1" applyFill="1" applyBorder="1" applyAlignment="1">
      <alignment vertical="center" wrapText="1"/>
    </xf>
    <xf numFmtId="0" fontId="4" fillId="38" borderId="10" xfId="0" applyFont="1" applyFill="1" applyBorder="1" applyAlignment="1">
      <alignment horizontal="left" vertical="center"/>
    </xf>
    <xf numFmtId="3" fontId="4" fillId="38" borderId="10" xfId="0" applyNumberFormat="1" applyFont="1" applyFill="1" applyBorder="1" applyAlignment="1">
      <alignment horizontal="right" vertical="center"/>
    </xf>
    <xf numFmtId="3" fontId="0" fillId="0" borderId="0" xfId="0" applyNumberFormat="1" applyAlignment="1">
      <alignment wrapText="1"/>
    </xf>
    <xf numFmtId="3" fontId="0" fillId="0" borderId="0" xfId="0" applyNumberFormat="1" applyAlignment="1">
      <alignment horizontal="center" wrapText="1"/>
    </xf>
    <xf numFmtId="0" fontId="12" fillId="0" borderId="0" xfId="0" applyFont="1" applyAlignment="1">
      <alignment wrapText="1"/>
    </xf>
    <xf numFmtId="0" fontId="16" fillId="0" borderId="0" xfId="61" applyFont="1" applyAlignment="1">
      <alignment vertical="center"/>
      <protection/>
    </xf>
    <xf numFmtId="0" fontId="9" fillId="0" borderId="10" xfId="0" applyFont="1" applyBorder="1" applyAlignment="1">
      <alignment horizontal="center" vertical="center" wrapText="1"/>
    </xf>
    <xf numFmtId="0" fontId="12" fillId="0" borderId="0" xfId="61" applyFont="1" applyAlignment="1">
      <alignment horizontal="center" vertical="center" wrapText="1"/>
      <protection/>
    </xf>
    <xf numFmtId="0" fontId="16" fillId="0" borderId="0" xfId="61" applyFont="1" applyAlignment="1">
      <alignment horizontal="center" wrapText="1"/>
      <protection/>
    </xf>
    <xf numFmtId="0" fontId="12" fillId="0" borderId="0" xfId="61" applyFont="1" applyAlignment="1">
      <alignment horizontal="center" wrapText="1"/>
      <protection/>
    </xf>
    <xf numFmtId="3" fontId="101" fillId="0" borderId="10" xfId="61" applyNumberFormat="1" applyFont="1" applyBorder="1" applyAlignment="1">
      <alignment horizontal="center"/>
      <protection/>
    </xf>
    <xf numFmtId="0" fontId="2" fillId="0" borderId="3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16" fillId="0" borderId="0" xfId="0" applyFont="1" applyAlignment="1">
      <alignment horizontal="center"/>
    </xf>
    <xf numFmtId="0" fontId="17" fillId="0" borderId="0" xfId="0" applyFont="1" applyAlignment="1">
      <alignment wrapText="1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57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16" fillId="0" borderId="0" xfId="61" applyFont="1" applyAlignment="1">
      <alignment horizontal="center" vertical="center" wrapText="1"/>
      <protection/>
    </xf>
    <xf numFmtId="3" fontId="28" fillId="0" borderId="0" xfId="60" applyNumberFormat="1" applyFont="1" applyAlignment="1">
      <alignment horizontal="center" wrapText="1"/>
      <protection/>
    </xf>
    <xf numFmtId="0" fontId="115" fillId="0" borderId="11" xfId="0" applyFont="1" applyBorder="1" applyAlignment="1">
      <alignment horizontal="center"/>
    </xf>
    <xf numFmtId="0" fontId="115" fillId="0" borderId="31" xfId="0" applyFont="1" applyBorder="1" applyAlignment="1">
      <alignment horizontal="center"/>
    </xf>
    <xf numFmtId="0" fontId="115" fillId="0" borderId="20" xfId="0" applyFont="1" applyBorder="1" applyAlignment="1">
      <alignment horizontal="center"/>
    </xf>
    <xf numFmtId="175" fontId="12" fillId="0" borderId="0" xfId="0" applyNumberFormat="1" applyFont="1" applyAlignment="1">
      <alignment horizontal="center" wrapText="1"/>
    </xf>
    <xf numFmtId="175" fontId="0" fillId="0" borderId="0" xfId="0" applyNumberFormat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53" fillId="0" borderId="31" xfId="0" applyFont="1" applyBorder="1" applyAlignment="1">
      <alignment horizontal="center" wrapText="1"/>
    </xf>
    <xf numFmtId="0" fontId="53" fillId="0" borderId="20" xfId="0" applyFont="1" applyBorder="1" applyAlignment="1">
      <alignment horizontal="center" wrapText="1"/>
    </xf>
    <xf numFmtId="0" fontId="57" fillId="0" borderId="11" xfId="0" applyFont="1" applyBorder="1" applyAlignment="1">
      <alignment horizontal="center" vertical="center" wrapText="1"/>
    </xf>
    <xf numFmtId="0" fontId="58" fillId="0" borderId="31" xfId="0" applyFont="1" applyBorder="1" applyAlignment="1">
      <alignment horizontal="center" wrapText="1"/>
    </xf>
    <xf numFmtId="0" fontId="58" fillId="0" borderId="20" xfId="0" applyFont="1" applyBorder="1" applyAlignment="1">
      <alignment horizontal="center" wrapText="1"/>
    </xf>
  </cellXfs>
  <cellStyles count="7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1" xfId="47"/>
    <cellStyle name="Jelölőszín 2" xfId="48"/>
    <cellStyle name="Jelölőszín 3" xfId="49"/>
    <cellStyle name="Jelölőszín 4" xfId="50"/>
    <cellStyle name="Jelölőszín 5" xfId="51"/>
    <cellStyle name="Jelölőszín 6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 2" xfId="58"/>
    <cellStyle name="Normál 2 2" xfId="59"/>
    <cellStyle name="Normál 2_kozlo_2013e_0_08_Fertőszentmiklós" xfId="60"/>
    <cellStyle name="Normál 3" xfId="61"/>
    <cellStyle name="Normál 4" xfId="62"/>
    <cellStyle name="Normál 5" xfId="63"/>
    <cellStyle name="Normál 5 2" xfId="64"/>
    <cellStyle name="Normál 5 3" xfId="65"/>
    <cellStyle name="Normál 5 3 2" xfId="66"/>
    <cellStyle name="Normál 6" xfId="67"/>
    <cellStyle name="Normál 6 2" xfId="68"/>
    <cellStyle name="Normál 6 2 2" xfId="69"/>
    <cellStyle name="Normál 7" xfId="70"/>
    <cellStyle name="Normál 8" xfId="71"/>
    <cellStyle name="Normál 8 2" xfId="72"/>
    <cellStyle name="Normál 9" xfId="73"/>
    <cellStyle name="Normál 9 2" xfId="74"/>
    <cellStyle name="Normal_ered1021" xfId="75"/>
    <cellStyle name="Normal_KTRSZJ" xfId="76"/>
    <cellStyle name="Összesen" xfId="77"/>
    <cellStyle name="Currency" xfId="78"/>
    <cellStyle name="Currency [0]" xfId="79"/>
    <cellStyle name="Rossz" xfId="80"/>
    <cellStyle name="Semleges" xfId="81"/>
    <cellStyle name="Számítás" xfId="82"/>
    <cellStyle name="Percent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externalLink" Target="externalLinks/externalLink1.xml" /><Relationship Id="rId40" Type="http://schemas.openxmlformats.org/officeDocument/2006/relationships/externalLink" Target="externalLinks/externalLink2.xml" /><Relationship Id="rId41" Type="http://schemas.openxmlformats.org/officeDocument/2006/relationships/externalLink" Target="externalLinks/externalLink3.xml" /><Relationship Id="rId42" Type="http://schemas.openxmlformats.org/officeDocument/2006/relationships/externalLink" Target="externalLinks/externalLink4.xml" /><Relationship Id="rId43" Type="http://schemas.openxmlformats.org/officeDocument/2006/relationships/externalLink" Target="externalLinks/externalLink5.xml" /><Relationship Id="rId44" Type="http://schemas.openxmlformats.org/officeDocument/2006/relationships/externalLink" Target="externalLinks/externalLink6.xml" /><Relationship Id="rId4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&#233;nz&#252;gyvezet&#337;\AppData\Local\Microsoft\Windows\Temporary%20Internet%20Files\Content.IE5\TXNTTS5X\adat0_2013_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Microsoft\Windows\INetCache\Content.Outlook\NFR0BI54\k&#246;lts&#233;gvet&#233;s%202015.%20test&#252;le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ERESZ~1\AppData\Local\Temp\DOCUME~1\MOLNAR~1.ZSU\LOCALS~1\Temp\norma_2008\0_eredeti\igeny_kieg_tablak\5_Kieg%20t&#225;bla%20k&#246;zs&#233;geknek%20a%203.%20sz&#225;m&#250;%20mell&#233;klethez_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pedagogus\kat_9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norma_2008\Oracle_ba\adat_2008_vesz2fe_u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Microsoft\Windows\INetCache\Content.Outlook\NFR0BI54\Ktv%20rend%20indokl&#225;s%20t&#225;bl&#225;zatai%20%20RM%202015.%20&#225;ti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tions"/>
      <sheetName val="meder"/>
      <sheetName val="norma"/>
      <sheetName val="lendvai"/>
      <sheetName val="NATUR_ksh"/>
      <sheetName val="NATUR_select"/>
      <sheetName val="orabol"/>
      <sheetName val="vezer"/>
      <sheetName val="KSH"/>
      <sheetName val="seged"/>
      <sheetName val="s_2"/>
      <sheetName val="g_a_1"/>
      <sheetName val="g_a_2"/>
      <sheetName val="mutato_g"/>
      <sheetName val="Ft_g"/>
      <sheetName val="s_a_1"/>
      <sheetName val="s_a_2"/>
      <sheetName val="s_a_3"/>
      <sheetName val="mutato_s"/>
      <sheetName val="Ft_s"/>
      <sheetName val="k_a_1"/>
      <sheetName val="k_a_2"/>
      <sheetName val="k_a_3"/>
      <sheetName val="mutato_k"/>
      <sheetName val="FT_k"/>
      <sheetName val="k2_a_1"/>
      <sheetName val="k2_a_2"/>
      <sheetName val="k2_a_3"/>
      <sheetName val="mutato2_k"/>
      <sheetName val="FT2_k"/>
      <sheetName val="ÖSSZESÍTŐ"/>
      <sheetName val="GLOBÁLIS"/>
      <sheetName val="KÖZOKTATÁS"/>
      <sheetName val="SZOCIÁLIS"/>
      <sheetName val="KULTURÁLIS"/>
      <sheetName val="bibi"/>
      <sheetName val="v_g"/>
      <sheetName val="v_s"/>
      <sheetName val="v_k"/>
      <sheetName val="v_k2"/>
      <sheetName val="v_ki"/>
      <sheetName val="T"/>
      <sheetName val="sum"/>
      <sheetName val="modell_min"/>
      <sheetName val="Munk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iemelt rovatrend"/>
      <sheetName val="1.Bevételek"/>
      <sheetName val="MŰködési bevétel"/>
      <sheetName val="Finanszírozási bevétel"/>
      <sheetName val="2.Kiadások"/>
      <sheetName val="Működési Kiadások"/>
      <sheetName val="Finanszírozási kiadások"/>
      <sheetName val="Átadott pénzeszk ,szociális ju "/>
      <sheetName val="Beruházások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2"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4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 t="str">
            <v/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ptions"/>
      <sheetName val="Munka1"/>
      <sheetName val="MEGYE"/>
      <sheetName val="T3A_1"/>
      <sheetName val="T3A_2"/>
      <sheetName val="flag_1"/>
      <sheetName val="feor_0_4"/>
      <sheetName val="feor_5_9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eder"/>
      <sheetName val="lendvai"/>
      <sheetName val="Options"/>
      <sheetName val="NATUR_ksh"/>
      <sheetName val="NATUR_select"/>
      <sheetName val="orabol"/>
      <sheetName val="vezer"/>
      <sheetName val="KSH"/>
      <sheetName val="seged"/>
      <sheetName val="s_2"/>
      <sheetName val="g_a_1"/>
      <sheetName val="g_a_2"/>
      <sheetName val="mutato_g"/>
      <sheetName val="Ft_g"/>
      <sheetName val="s_a_1"/>
      <sheetName val="s_a_2"/>
      <sheetName val="s_a_3"/>
      <sheetName val="mutato_s"/>
      <sheetName val="Ft_s"/>
      <sheetName val="k_a_1"/>
      <sheetName val="k_a_2"/>
      <sheetName val="k_a_3"/>
      <sheetName val="mutato_k"/>
      <sheetName val="FT_k"/>
      <sheetName val="GLOBÁLIS"/>
      <sheetName val="SZOCIÁLIS"/>
      <sheetName val="KÖZOKTATÁS"/>
      <sheetName val="bibi"/>
      <sheetName val="v_g"/>
      <sheetName val="v_s"/>
      <sheetName val="v_k"/>
      <sheetName val="v_ki"/>
      <sheetName val="T"/>
      <sheetName val="sum"/>
      <sheetName val="modell_min"/>
    </sheetNames>
    <sheetDataSet>
      <sheetData sheetId="4">
        <row r="16">
          <cell r="C16" t="str">
            <v>TAM_JOGC_FELD_KOD</v>
          </cell>
          <cell r="D16" t="str">
            <v>SUM(NATUR_MUT_ERT)</v>
          </cell>
        </row>
        <row r="17">
          <cell r="C17">
            <v>901010001</v>
          </cell>
          <cell r="D17">
            <v>10162047</v>
          </cell>
        </row>
        <row r="18">
          <cell r="C18">
            <v>901010002</v>
          </cell>
          <cell r="D18">
            <v>1751</v>
          </cell>
        </row>
        <row r="19">
          <cell r="C19">
            <v>901010003</v>
          </cell>
          <cell r="D19">
            <v>1025</v>
          </cell>
        </row>
        <row r="20">
          <cell r="C20">
            <v>901010004</v>
          </cell>
          <cell r="D20">
            <v>6443895</v>
          </cell>
        </row>
        <row r="21">
          <cell r="C21">
            <v>901020001</v>
          </cell>
        </row>
        <row r="22">
          <cell r="C22">
            <v>901020002</v>
          </cell>
        </row>
        <row r="23">
          <cell r="C23">
            <v>901020003</v>
          </cell>
        </row>
        <row r="24">
          <cell r="C24">
            <v>901020004</v>
          </cell>
        </row>
        <row r="25">
          <cell r="C25">
            <v>901020005</v>
          </cell>
        </row>
        <row r="26">
          <cell r="C26">
            <v>901030001</v>
          </cell>
        </row>
        <row r="27">
          <cell r="C27">
            <v>901030002</v>
          </cell>
        </row>
        <row r="28">
          <cell r="C28">
            <v>901030003</v>
          </cell>
        </row>
        <row r="29">
          <cell r="C29">
            <v>901030004</v>
          </cell>
        </row>
        <row r="30">
          <cell r="C30">
            <v>901030005</v>
          </cell>
        </row>
        <row r="31">
          <cell r="C31">
            <v>901030006</v>
          </cell>
        </row>
        <row r="32">
          <cell r="C32">
            <v>901040001</v>
          </cell>
          <cell r="D32">
            <v>10162047</v>
          </cell>
        </row>
        <row r="33">
          <cell r="C33">
            <v>901040002</v>
          </cell>
          <cell r="D33">
            <v>1910435</v>
          </cell>
        </row>
        <row r="34">
          <cell r="C34">
            <v>901050001</v>
          </cell>
          <cell r="D34">
            <v>302353</v>
          </cell>
        </row>
        <row r="35">
          <cell r="C35">
            <v>901060001</v>
          </cell>
          <cell r="D35">
            <v>1627815</v>
          </cell>
        </row>
        <row r="36">
          <cell r="C36">
            <v>901070001</v>
          </cell>
          <cell r="D36">
            <v>315125</v>
          </cell>
        </row>
        <row r="37">
          <cell r="C37">
            <v>901070002</v>
          </cell>
          <cell r="D37">
            <v>768378</v>
          </cell>
        </row>
        <row r="38">
          <cell r="C38">
            <v>901070003</v>
          </cell>
          <cell r="D38">
            <v>601375</v>
          </cell>
        </row>
        <row r="39">
          <cell r="C39">
            <v>901080001</v>
          </cell>
          <cell r="D39">
            <v>4478916337</v>
          </cell>
        </row>
        <row r="40">
          <cell r="C40">
            <v>901090001</v>
          </cell>
          <cell r="D40">
            <v>11846570</v>
          </cell>
        </row>
        <row r="41">
          <cell r="C41">
            <v>901100001</v>
          </cell>
          <cell r="D41">
            <v>10162047</v>
          </cell>
        </row>
        <row r="42">
          <cell r="C42">
            <v>901100002</v>
          </cell>
          <cell r="D42">
            <v>20</v>
          </cell>
        </row>
        <row r="43">
          <cell r="C43">
            <v>901100003</v>
          </cell>
          <cell r="D43">
            <v>10162047</v>
          </cell>
        </row>
        <row r="44">
          <cell r="C44">
            <v>901110101</v>
          </cell>
        </row>
        <row r="45">
          <cell r="C45">
            <v>901110102</v>
          </cell>
        </row>
        <row r="46">
          <cell r="C46">
            <v>901110103</v>
          </cell>
        </row>
        <row r="47">
          <cell r="C47">
            <v>901110104</v>
          </cell>
        </row>
        <row r="48">
          <cell r="C48">
            <v>901110105</v>
          </cell>
        </row>
        <row r="49">
          <cell r="C49">
            <v>901110106</v>
          </cell>
        </row>
        <row r="50">
          <cell r="C50">
            <v>901110107</v>
          </cell>
        </row>
        <row r="51">
          <cell r="C51">
            <v>901110108</v>
          </cell>
        </row>
        <row r="52">
          <cell r="C52">
            <v>901110201</v>
          </cell>
          <cell r="D52">
            <v>538</v>
          </cell>
        </row>
        <row r="53">
          <cell r="C53">
            <v>901110202</v>
          </cell>
          <cell r="D53">
            <v>11525</v>
          </cell>
        </row>
        <row r="54">
          <cell r="C54">
            <v>901110203</v>
          </cell>
          <cell r="D54">
            <v>1937</v>
          </cell>
        </row>
        <row r="55">
          <cell r="C55">
            <v>901110204</v>
          </cell>
          <cell r="D55">
            <v>30</v>
          </cell>
        </row>
        <row r="56">
          <cell r="C56">
            <v>901110205</v>
          </cell>
          <cell r="D56">
            <v>1454</v>
          </cell>
        </row>
        <row r="57">
          <cell r="C57">
            <v>901110206</v>
          </cell>
          <cell r="D57">
            <v>56</v>
          </cell>
        </row>
        <row r="58">
          <cell r="C58">
            <v>901110207</v>
          </cell>
          <cell r="D58">
            <v>192</v>
          </cell>
        </row>
        <row r="59">
          <cell r="C59">
            <v>901110208</v>
          </cell>
          <cell r="D59">
            <v>0</v>
          </cell>
        </row>
        <row r="60">
          <cell r="C60">
            <v>901110301</v>
          </cell>
          <cell r="D60">
            <v>81872</v>
          </cell>
        </row>
        <row r="61">
          <cell r="C61">
            <v>901110302</v>
          </cell>
          <cell r="D61">
            <v>4481</v>
          </cell>
        </row>
        <row r="62">
          <cell r="C62">
            <v>901110303</v>
          </cell>
          <cell r="D62">
            <v>7472</v>
          </cell>
        </row>
        <row r="63">
          <cell r="C63">
            <v>901110304</v>
          </cell>
          <cell r="D63">
            <v>2319</v>
          </cell>
        </row>
        <row r="64">
          <cell r="C64">
            <v>901110305</v>
          </cell>
          <cell r="D64">
            <v>29506</v>
          </cell>
        </row>
        <row r="65">
          <cell r="C65">
            <v>901110306</v>
          </cell>
          <cell r="D65">
            <v>1944</v>
          </cell>
        </row>
        <row r="66">
          <cell r="C66">
            <v>901110307</v>
          </cell>
          <cell r="D66">
            <v>3739</v>
          </cell>
        </row>
        <row r="67">
          <cell r="C67">
            <v>901110308</v>
          </cell>
          <cell r="D67">
            <v>10345</v>
          </cell>
        </row>
        <row r="68">
          <cell r="C68">
            <v>901110309</v>
          </cell>
          <cell r="D68">
            <v>4942</v>
          </cell>
        </row>
        <row r="69">
          <cell r="C69">
            <v>901110310</v>
          </cell>
          <cell r="D69">
            <v>33157</v>
          </cell>
        </row>
        <row r="70">
          <cell r="C70">
            <v>901110311</v>
          </cell>
          <cell r="D70">
            <v>676</v>
          </cell>
        </row>
        <row r="71">
          <cell r="C71">
            <v>901110312</v>
          </cell>
          <cell r="D71">
            <v>2123</v>
          </cell>
        </row>
        <row r="72">
          <cell r="C72">
            <v>901110313</v>
          </cell>
          <cell r="D72">
            <v>2436</v>
          </cell>
        </row>
        <row r="73">
          <cell r="C73">
            <v>901110314</v>
          </cell>
          <cell r="D73">
            <v>170</v>
          </cell>
        </row>
        <row r="74">
          <cell r="C74">
            <v>901120101</v>
          </cell>
          <cell r="D74">
            <v>5547</v>
          </cell>
        </row>
        <row r="75">
          <cell r="C75">
            <v>901120102</v>
          </cell>
          <cell r="D75">
            <v>355</v>
          </cell>
        </row>
        <row r="76">
          <cell r="C76">
            <v>901120103</v>
          </cell>
          <cell r="D76">
            <v>12822</v>
          </cell>
        </row>
        <row r="77">
          <cell r="C77">
            <v>901120104</v>
          </cell>
          <cell r="D77">
            <v>9253</v>
          </cell>
        </row>
        <row r="78">
          <cell r="C78">
            <v>901120105</v>
          </cell>
          <cell r="D78">
            <v>4478</v>
          </cell>
        </row>
        <row r="79">
          <cell r="C79">
            <v>901120201</v>
          </cell>
          <cell r="D79">
            <v>9666</v>
          </cell>
        </row>
        <row r="80">
          <cell r="C80">
            <v>901120202</v>
          </cell>
          <cell r="D80">
            <v>3931</v>
          </cell>
        </row>
        <row r="81">
          <cell r="C81">
            <v>901120203</v>
          </cell>
          <cell r="D81">
            <v>21461</v>
          </cell>
        </row>
        <row r="82">
          <cell r="C82">
            <v>901120204</v>
          </cell>
          <cell r="D82">
            <v>567</v>
          </cell>
        </row>
        <row r="83">
          <cell r="C83">
            <v>901120205</v>
          </cell>
          <cell r="D83">
            <v>1854</v>
          </cell>
        </row>
        <row r="84">
          <cell r="C84">
            <v>901120206</v>
          </cell>
          <cell r="D84">
            <v>2973</v>
          </cell>
        </row>
        <row r="85">
          <cell r="C85">
            <v>901120301</v>
          </cell>
        </row>
        <row r="86">
          <cell r="C86">
            <v>901120302</v>
          </cell>
        </row>
        <row r="87">
          <cell r="C87">
            <v>901120303</v>
          </cell>
        </row>
        <row r="88">
          <cell r="C88">
            <v>901130101</v>
          </cell>
          <cell r="D88">
            <v>3699</v>
          </cell>
        </row>
        <row r="89">
          <cell r="C89">
            <v>901140101</v>
          </cell>
          <cell r="D89">
            <v>19933</v>
          </cell>
        </row>
        <row r="90">
          <cell r="C90">
            <v>901140102</v>
          </cell>
          <cell r="D90">
            <v>418</v>
          </cell>
        </row>
        <row r="91">
          <cell r="C91">
            <v>901140103</v>
          </cell>
          <cell r="D91">
            <v>2836</v>
          </cell>
        </row>
        <row r="92">
          <cell r="C92">
            <v>901151101</v>
          </cell>
          <cell r="D92">
            <v>1870</v>
          </cell>
        </row>
        <row r="93">
          <cell r="C93">
            <v>901151102</v>
          </cell>
          <cell r="D93">
            <v>8085</v>
          </cell>
        </row>
        <row r="94">
          <cell r="C94">
            <v>901151103</v>
          </cell>
          <cell r="D94">
            <v>65384</v>
          </cell>
        </row>
        <row r="95">
          <cell r="C95">
            <v>901151104</v>
          </cell>
          <cell r="D95">
            <v>233536</v>
          </cell>
        </row>
        <row r="96">
          <cell r="C96">
            <v>901151201</v>
          </cell>
          <cell r="D96">
            <v>5218</v>
          </cell>
        </row>
        <row r="97">
          <cell r="C97">
            <v>901151202</v>
          </cell>
          <cell r="D97">
            <v>8256</v>
          </cell>
        </row>
        <row r="98">
          <cell r="C98">
            <v>901151203</v>
          </cell>
          <cell r="D98">
            <v>133294</v>
          </cell>
        </row>
        <row r="99">
          <cell r="C99">
            <v>901151204</v>
          </cell>
          <cell r="D99">
            <v>158662</v>
          </cell>
        </row>
        <row r="100">
          <cell r="C100">
            <v>901152101</v>
          </cell>
          <cell r="D100">
            <v>89404</v>
          </cell>
        </row>
        <row r="101">
          <cell r="C101">
            <v>901152102</v>
          </cell>
          <cell r="D101">
            <v>172547</v>
          </cell>
        </row>
        <row r="102">
          <cell r="C102">
            <v>901152103</v>
          </cell>
          <cell r="D102">
            <v>91500</v>
          </cell>
        </row>
        <row r="103">
          <cell r="C103">
            <v>901152104</v>
          </cell>
          <cell r="D103">
            <v>93827</v>
          </cell>
        </row>
        <row r="104">
          <cell r="C104">
            <v>901152105</v>
          </cell>
          <cell r="D104">
            <v>100173</v>
          </cell>
        </row>
        <row r="105">
          <cell r="C105">
            <v>901152106</v>
          </cell>
          <cell r="D105">
            <v>199981</v>
          </cell>
        </row>
        <row r="106">
          <cell r="C106">
            <v>901152201</v>
          </cell>
          <cell r="D106">
            <v>177350</v>
          </cell>
        </row>
        <row r="107">
          <cell r="C107">
            <v>901152202</v>
          </cell>
          <cell r="D107">
            <v>85891</v>
          </cell>
        </row>
        <row r="108">
          <cell r="C108">
            <v>901152203</v>
          </cell>
          <cell r="D108">
            <v>88629</v>
          </cell>
        </row>
        <row r="109">
          <cell r="C109">
            <v>901152204</v>
          </cell>
          <cell r="D109">
            <v>184770</v>
          </cell>
        </row>
        <row r="110">
          <cell r="C110">
            <v>901152205</v>
          </cell>
          <cell r="D110">
            <v>201467</v>
          </cell>
        </row>
        <row r="111">
          <cell r="C111">
            <v>901153101</v>
          </cell>
          <cell r="D111">
            <v>102672</v>
          </cell>
        </row>
        <row r="112">
          <cell r="C112">
            <v>901153102</v>
          </cell>
          <cell r="D112">
            <v>98765</v>
          </cell>
        </row>
        <row r="113">
          <cell r="C113">
            <v>901153103</v>
          </cell>
          <cell r="D113">
            <v>152275</v>
          </cell>
        </row>
        <row r="114">
          <cell r="C114">
            <v>901153201</v>
          </cell>
          <cell r="D114">
            <v>196586</v>
          </cell>
        </row>
        <row r="115">
          <cell r="C115">
            <v>901153202</v>
          </cell>
          <cell r="D115">
            <v>161245</v>
          </cell>
        </row>
        <row r="116">
          <cell r="C116">
            <v>901154101</v>
          </cell>
          <cell r="D116">
            <v>53050</v>
          </cell>
        </row>
        <row r="117">
          <cell r="C117">
            <v>901154102</v>
          </cell>
          <cell r="D117">
            <v>51206</v>
          </cell>
        </row>
        <row r="118">
          <cell r="C118">
            <v>901154103</v>
          </cell>
          <cell r="D118">
            <v>1514275</v>
          </cell>
        </row>
        <row r="119">
          <cell r="C119">
            <v>901154104</v>
          </cell>
          <cell r="D119">
            <v>1185743</v>
          </cell>
        </row>
        <row r="120">
          <cell r="C120">
            <v>901154201</v>
          </cell>
          <cell r="D120">
            <v>87726</v>
          </cell>
        </row>
        <row r="121">
          <cell r="C121">
            <v>901154202</v>
          </cell>
          <cell r="D121">
            <v>19653</v>
          </cell>
        </row>
        <row r="122">
          <cell r="C122">
            <v>901154203</v>
          </cell>
          <cell r="D122">
            <v>1508747</v>
          </cell>
        </row>
        <row r="123">
          <cell r="C123">
            <v>901154204</v>
          </cell>
          <cell r="D123">
            <v>1198096</v>
          </cell>
        </row>
        <row r="124">
          <cell r="C124">
            <v>901155101</v>
          </cell>
          <cell r="D124">
            <v>70437</v>
          </cell>
        </row>
        <row r="125">
          <cell r="C125">
            <v>901155102</v>
          </cell>
          <cell r="D125">
            <v>4042</v>
          </cell>
        </row>
        <row r="126">
          <cell r="C126">
            <v>901155103</v>
          </cell>
          <cell r="D126">
            <v>40967</v>
          </cell>
        </row>
        <row r="127">
          <cell r="C127">
            <v>901155104</v>
          </cell>
          <cell r="D127">
            <v>7609</v>
          </cell>
        </row>
        <row r="128">
          <cell r="C128">
            <v>901155201</v>
          </cell>
          <cell r="D128">
            <v>73999</v>
          </cell>
        </row>
        <row r="129">
          <cell r="C129">
            <v>901155202</v>
          </cell>
          <cell r="D129">
            <v>3276</v>
          </cell>
        </row>
        <row r="130">
          <cell r="C130">
            <v>901155203</v>
          </cell>
          <cell r="D130">
            <v>77275</v>
          </cell>
        </row>
        <row r="131">
          <cell r="C131">
            <v>901155204</v>
          </cell>
          <cell r="D131">
            <v>40709</v>
          </cell>
        </row>
        <row r="132">
          <cell r="C132">
            <v>901155205</v>
          </cell>
          <cell r="D132">
            <v>6508</v>
          </cell>
        </row>
        <row r="133">
          <cell r="C133">
            <v>901155206</v>
          </cell>
          <cell r="D133">
            <v>47217</v>
          </cell>
        </row>
        <row r="134">
          <cell r="C134">
            <v>901156101</v>
          </cell>
          <cell r="D134">
            <v>187</v>
          </cell>
        </row>
        <row r="135">
          <cell r="C135">
            <v>901156102</v>
          </cell>
          <cell r="D135">
            <v>1415</v>
          </cell>
        </row>
        <row r="136">
          <cell r="C136">
            <v>901156103</v>
          </cell>
          <cell r="D136">
            <v>41298</v>
          </cell>
        </row>
        <row r="137">
          <cell r="C137">
            <v>901156104</v>
          </cell>
          <cell r="D137">
            <v>42900</v>
          </cell>
        </row>
        <row r="138">
          <cell r="C138">
            <v>901156105</v>
          </cell>
          <cell r="D138">
            <v>2648</v>
          </cell>
        </row>
        <row r="139">
          <cell r="C139">
            <v>901156106</v>
          </cell>
          <cell r="D139">
            <v>430</v>
          </cell>
        </row>
        <row r="140">
          <cell r="C140">
            <v>901156107</v>
          </cell>
          <cell r="D140">
            <v>211</v>
          </cell>
        </row>
        <row r="141">
          <cell r="C141">
            <v>901156108</v>
          </cell>
          <cell r="D141">
            <v>4098</v>
          </cell>
        </row>
        <row r="142">
          <cell r="C142">
            <v>901156109</v>
          </cell>
          <cell r="D142">
            <v>2334</v>
          </cell>
        </row>
        <row r="143">
          <cell r="C143">
            <v>901156110</v>
          </cell>
          <cell r="D143">
            <v>6643</v>
          </cell>
        </row>
        <row r="144">
          <cell r="C144">
            <v>901156201</v>
          </cell>
          <cell r="D144">
            <v>297</v>
          </cell>
        </row>
        <row r="145">
          <cell r="C145">
            <v>901156202</v>
          </cell>
          <cell r="D145">
            <v>4897</v>
          </cell>
        </row>
        <row r="146">
          <cell r="C146">
            <v>901156203</v>
          </cell>
          <cell r="D146">
            <v>46357</v>
          </cell>
        </row>
        <row r="147">
          <cell r="C147">
            <v>901156204</v>
          </cell>
          <cell r="D147">
            <v>51551</v>
          </cell>
        </row>
        <row r="148">
          <cell r="C148">
            <v>901157101</v>
          </cell>
          <cell r="D148">
            <v>243724</v>
          </cell>
        </row>
        <row r="149">
          <cell r="C149">
            <v>901157102</v>
          </cell>
          <cell r="D149">
            <v>61894</v>
          </cell>
        </row>
        <row r="150">
          <cell r="C150">
            <v>901157201</v>
          </cell>
          <cell r="D150">
            <v>176780</v>
          </cell>
        </row>
        <row r="151">
          <cell r="C151">
            <v>901157202</v>
          </cell>
          <cell r="D151">
            <v>66513</v>
          </cell>
        </row>
        <row r="152">
          <cell r="C152">
            <v>901157203</v>
          </cell>
          <cell r="D152">
            <v>40630</v>
          </cell>
        </row>
        <row r="153">
          <cell r="C153">
            <v>901157204</v>
          </cell>
          <cell r="D153">
            <v>13785</v>
          </cell>
        </row>
        <row r="154">
          <cell r="C154">
            <v>901157205</v>
          </cell>
          <cell r="D154">
            <v>10623</v>
          </cell>
        </row>
        <row r="155">
          <cell r="C155">
            <v>901161101</v>
          </cell>
          <cell r="D155">
            <v>53651</v>
          </cell>
        </row>
        <row r="156">
          <cell r="C156">
            <v>901161102</v>
          </cell>
          <cell r="D156">
            <v>56121</v>
          </cell>
        </row>
        <row r="157">
          <cell r="C157">
            <v>901161103</v>
          </cell>
          <cell r="D157">
            <v>15527</v>
          </cell>
        </row>
        <row r="158">
          <cell r="C158">
            <v>901161104</v>
          </cell>
          <cell r="D158">
            <v>15511</v>
          </cell>
        </row>
        <row r="159">
          <cell r="C159">
            <v>901161105</v>
          </cell>
          <cell r="D159">
            <v>27122</v>
          </cell>
        </row>
        <row r="160">
          <cell r="C160">
            <v>901161106</v>
          </cell>
          <cell r="D160">
            <v>27252</v>
          </cell>
        </row>
        <row r="161">
          <cell r="C161">
            <v>901161107</v>
          </cell>
          <cell r="D161">
            <v>18546</v>
          </cell>
        </row>
        <row r="162">
          <cell r="C162">
            <v>901161108</v>
          </cell>
          <cell r="D162">
            <v>19648</v>
          </cell>
        </row>
        <row r="163">
          <cell r="C163">
            <v>901161109</v>
          </cell>
          <cell r="D163">
            <v>33851</v>
          </cell>
        </row>
        <row r="164">
          <cell r="C164">
            <v>901161110</v>
          </cell>
          <cell r="D164">
            <v>35055</v>
          </cell>
        </row>
        <row r="165">
          <cell r="C165">
            <v>901161111</v>
          </cell>
          <cell r="D165">
            <v>9851</v>
          </cell>
        </row>
        <row r="166">
          <cell r="C166">
            <v>901161112</v>
          </cell>
          <cell r="D166">
            <v>10472</v>
          </cell>
        </row>
        <row r="167">
          <cell r="C167">
            <v>901161113</v>
          </cell>
          <cell r="D167">
            <v>4231</v>
          </cell>
        </row>
        <row r="168">
          <cell r="C168">
            <v>901161114</v>
          </cell>
          <cell r="D168">
            <v>4314</v>
          </cell>
        </row>
        <row r="169">
          <cell r="C169">
            <v>901162101</v>
          </cell>
          <cell r="D169">
            <v>2270</v>
          </cell>
        </row>
        <row r="170">
          <cell r="C170">
            <v>901162102</v>
          </cell>
          <cell r="D170">
            <v>563</v>
          </cell>
        </row>
        <row r="171">
          <cell r="C171">
            <v>901162103</v>
          </cell>
          <cell r="D171">
            <v>2833</v>
          </cell>
        </row>
        <row r="172">
          <cell r="C172">
            <v>901162104</v>
          </cell>
          <cell r="D172">
            <v>2152</v>
          </cell>
        </row>
        <row r="173">
          <cell r="C173">
            <v>901162105</v>
          </cell>
          <cell r="D173">
            <v>642</v>
          </cell>
        </row>
        <row r="174">
          <cell r="C174">
            <v>901162106</v>
          </cell>
          <cell r="D174">
            <v>2794</v>
          </cell>
        </row>
        <row r="175">
          <cell r="C175">
            <v>901162201</v>
          </cell>
          <cell r="D175">
            <v>450</v>
          </cell>
        </row>
        <row r="176">
          <cell r="C176">
            <v>901162202</v>
          </cell>
          <cell r="D176">
            <v>860</v>
          </cell>
        </row>
        <row r="177">
          <cell r="C177">
            <v>901162301</v>
          </cell>
          <cell r="D177">
            <v>1532</v>
          </cell>
        </row>
        <row r="178">
          <cell r="C178">
            <v>901162302</v>
          </cell>
          <cell r="D178">
            <v>7063</v>
          </cell>
        </row>
        <row r="179">
          <cell r="C179">
            <v>901162303</v>
          </cell>
          <cell r="D179">
            <v>2474</v>
          </cell>
        </row>
        <row r="180">
          <cell r="C180">
            <v>901162304</v>
          </cell>
          <cell r="D180">
            <v>11069</v>
          </cell>
        </row>
        <row r="181">
          <cell r="C181">
            <v>901162305</v>
          </cell>
          <cell r="D181">
            <v>1386</v>
          </cell>
        </row>
        <row r="182">
          <cell r="C182">
            <v>901162306</v>
          </cell>
          <cell r="D182">
            <v>7317</v>
          </cell>
        </row>
        <row r="183">
          <cell r="C183">
            <v>901162307</v>
          </cell>
          <cell r="D183">
            <v>2723</v>
          </cell>
        </row>
        <row r="184">
          <cell r="C184">
            <v>901162308</v>
          </cell>
          <cell r="D184">
            <v>11426</v>
          </cell>
        </row>
        <row r="185">
          <cell r="C185">
            <v>901162401</v>
          </cell>
          <cell r="D185">
            <v>2695</v>
          </cell>
        </row>
        <row r="186">
          <cell r="C186">
            <v>901162402</v>
          </cell>
          <cell r="D186">
            <v>45961</v>
          </cell>
        </row>
        <row r="187">
          <cell r="C187">
            <v>901162403</v>
          </cell>
          <cell r="D187">
            <v>10660</v>
          </cell>
        </row>
        <row r="188">
          <cell r="C188">
            <v>901162405</v>
          </cell>
          <cell r="D188">
            <v>59316</v>
          </cell>
        </row>
        <row r="189">
          <cell r="C189">
            <v>901162501</v>
          </cell>
          <cell r="D189">
            <v>1752</v>
          </cell>
        </row>
        <row r="190">
          <cell r="C190">
            <v>901162502</v>
          </cell>
          <cell r="D190">
            <v>30450</v>
          </cell>
        </row>
        <row r="191">
          <cell r="C191">
            <v>901162503</v>
          </cell>
          <cell r="D191">
            <v>8535</v>
          </cell>
        </row>
        <row r="192">
          <cell r="C192">
            <v>901162505</v>
          </cell>
          <cell r="D192">
            <v>40737</v>
          </cell>
        </row>
        <row r="193">
          <cell r="C193">
            <v>901162601</v>
          </cell>
          <cell r="D193">
            <v>552</v>
          </cell>
        </row>
        <row r="194">
          <cell r="C194">
            <v>901162602</v>
          </cell>
          <cell r="D194">
            <v>11160</v>
          </cell>
        </row>
        <row r="195">
          <cell r="C195">
            <v>901162603</v>
          </cell>
          <cell r="D195">
            <v>2008</v>
          </cell>
        </row>
        <row r="196">
          <cell r="C196">
            <v>901162605</v>
          </cell>
          <cell r="D196">
            <v>13720</v>
          </cell>
        </row>
        <row r="197">
          <cell r="C197">
            <v>901162701</v>
          </cell>
          <cell r="D197">
            <v>1766</v>
          </cell>
        </row>
        <row r="198">
          <cell r="C198">
            <v>901162702</v>
          </cell>
          <cell r="D198">
            <v>1756</v>
          </cell>
        </row>
        <row r="199">
          <cell r="C199">
            <v>901162801</v>
          </cell>
          <cell r="D199">
            <v>2896</v>
          </cell>
        </row>
        <row r="200">
          <cell r="C200">
            <v>901162802</v>
          </cell>
          <cell r="D200">
            <v>2649</v>
          </cell>
        </row>
        <row r="201">
          <cell r="C201">
            <v>901163101</v>
          </cell>
          <cell r="D201">
            <v>18401</v>
          </cell>
        </row>
        <row r="202">
          <cell r="C202">
            <v>901163102</v>
          </cell>
          <cell r="D202">
            <v>46281</v>
          </cell>
        </row>
        <row r="203">
          <cell r="C203">
            <v>901163103</v>
          </cell>
          <cell r="D203">
            <v>675</v>
          </cell>
        </row>
        <row r="204">
          <cell r="C204">
            <v>901163104</v>
          </cell>
          <cell r="D204">
            <v>65357</v>
          </cell>
        </row>
        <row r="205">
          <cell r="C205">
            <v>901163105</v>
          </cell>
          <cell r="D205">
            <v>18096</v>
          </cell>
        </row>
        <row r="206">
          <cell r="C206">
            <v>901163106</v>
          </cell>
          <cell r="D206">
            <v>46800</v>
          </cell>
        </row>
        <row r="207">
          <cell r="C207">
            <v>901163107</v>
          </cell>
          <cell r="D207">
            <v>667</v>
          </cell>
        </row>
        <row r="208">
          <cell r="C208">
            <v>901163108</v>
          </cell>
          <cell r="D208">
            <v>65563</v>
          </cell>
        </row>
        <row r="209">
          <cell r="C209">
            <v>901163201</v>
          </cell>
          <cell r="D209">
            <v>12952</v>
          </cell>
        </row>
        <row r="210">
          <cell r="C210">
            <v>901163202</v>
          </cell>
          <cell r="D210">
            <v>28236</v>
          </cell>
        </row>
        <row r="211">
          <cell r="C211">
            <v>901163203</v>
          </cell>
          <cell r="D211">
            <v>564</v>
          </cell>
        </row>
        <row r="212">
          <cell r="C212">
            <v>901163204</v>
          </cell>
          <cell r="D212">
            <v>41752</v>
          </cell>
        </row>
        <row r="213">
          <cell r="C213">
            <v>901163205</v>
          </cell>
          <cell r="D213">
            <v>12963</v>
          </cell>
        </row>
        <row r="214">
          <cell r="C214">
            <v>901163206</v>
          </cell>
          <cell r="D214">
            <v>28658</v>
          </cell>
        </row>
        <row r="215">
          <cell r="C215">
            <v>901163207</v>
          </cell>
          <cell r="D215">
            <v>562</v>
          </cell>
        </row>
        <row r="216">
          <cell r="C216">
            <v>901163208</v>
          </cell>
          <cell r="D216">
            <v>42183</v>
          </cell>
        </row>
        <row r="217">
          <cell r="C217">
            <v>901164101</v>
          </cell>
          <cell r="D217">
            <v>14059</v>
          </cell>
        </row>
        <row r="218">
          <cell r="C218">
            <v>901164102</v>
          </cell>
          <cell r="D218">
            <v>14168</v>
          </cell>
        </row>
        <row r="219">
          <cell r="C219">
            <v>901164103</v>
          </cell>
          <cell r="D219">
            <v>28227</v>
          </cell>
        </row>
        <row r="220">
          <cell r="C220">
            <v>901164104</v>
          </cell>
          <cell r="D220">
            <v>15238</v>
          </cell>
        </row>
        <row r="221">
          <cell r="C221">
            <v>901164105</v>
          </cell>
          <cell r="D221">
            <v>14143</v>
          </cell>
        </row>
        <row r="222">
          <cell r="C222">
            <v>901164106</v>
          </cell>
          <cell r="D222">
            <v>29381</v>
          </cell>
        </row>
        <row r="223">
          <cell r="C223">
            <v>901164201</v>
          </cell>
          <cell r="D223">
            <v>12448</v>
          </cell>
        </row>
        <row r="224">
          <cell r="C224">
            <v>901164202</v>
          </cell>
          <cell r="D224">
            <v>12608</v>
          </cell>
        </row>
        <row r="225">
          <cell r="C225">
            <v>901165101</v>
          </cell>
          <cell r="D225">
            <v>250</v>
          </cell>
        </row>
        <row r="226">
          <cell r="C226">
            <v>901165102</v>
          </cell>
          <cell r="D226">
            <v>4783</v>
          </cell>
        </row>
        <row r="227">
          <cell r="C227">
            <v>901165103</v>
          </cell>
          <cell r="D227">
            <v>5033</v>
          </cell>
        </row>
        <row r="228">
          <cell r="C228">
            <v>901165104</v>
          </cell>
          <cell r="D228">
            <v>330</v>
          </cell>
        </row>
        <row r="229">
          <cell r="C229">
            <v>901165105</v>
          </cell>
          <cell r="D229">
            <v>4848</v>
          </cell>
        </row>
        <row r="230">
          <cell r="C230">
            <v>901165106</v>
          </cell>
          <cell r="D230">
            <v>5178</v>
          </cell>
        </row>
        <row r="231">
          <cell r="C231">
            <v>901165201</v>
          </cell>
          <cell r="D231">
            <v>2674</v>
          </cell>
        </row>
        <row r="232">
          <cell r="C232">
            <v>901165202</v>
          </cell>
          <cell r="D232">
            <v>2888</v>
          </cell>
        </row>
        <row r="233">
          <cell r="C233">
            <v>901165203</v>
          </cell>
          <cell r="D233">
            <v>136</v>
          </cell>
        </row>
        <row r="234">
          <cell r="C234">
            <v>901165204</v>
          </cell>
          <cell r="D234">
            <v>150</v>
          </cell>
        </row>
        <row r="235">
          <cell r="C235">
            <v>901165205</v>
          </cell>
          <cell r="D235">
            <v>2341</v>
          </cell>
        </row>
        <row r="236">
          <cell r="C236">
            <v>901165206</v>
          </cell>
          <cell r="D236">
            <v>114</v>
          </cell>
        </row>
        <row r="237">
          <cell r="C237">
            <v>901166101</v>
          </cell>
          <cell r="D237">
            <v>160570</v>
          </cell>
        </row>
        <row r="238">
          <cell r="C238">
            <v>901166102</v>
          </cell>
          <cell r="D238">
            <v>157903</v>
          </cell>
        </row>
        <row r="239">
          <cell r="C239">
            <v>901166201</v>
          </cell>
          <cell r="D239">
            <v>181077</v>
          </cell>
        </row>
        <row r="240">
          <cell r="C240">
            <v>901166202</v>
          </cell>
          <cell r="D240">
            <v>252</v>
          </cell>
        </row>
        <row r="241">
          <cell r="C241">
            <v>901166203</v>
          </cell>
          <cell r="D241">
            <v>207</v>
          </cell>
        </row>
        <row r="242">
          <cell r="C242">
            <v>901166204</v>
          </cell>
          <cell r="D242">
            <v>200</v>
          </cell>
        </row>
        <row r="243">
          <cell r="C243">
            <v>901166205</v>
          </cell>
          <cell r="D243">
            <v>659</v>
          </cell>
        </row>
        <row r="244">
          <cell r="C244">
            <v>901166301</v>
          </cell>
          <cell r="D244">
            <v>51181</v>
          </cell>
        </row>
        <row r="245">
          <cell r="C245">
            <v>901166302</v>
          </cell>
          <cell r="D245">
            <v>67611</v>
          </cell>
        </row>
        <row r="246">
          <cell r="C246">
            <v>901166303</v>
          </cell>
          <cell r="D246">
            <v>17189</v>
          </cell>
        </row>
        <row r="247">
          <cell r="C247">
            <v>901166304</v>
          </cell>
          <cell r="D247">
            <v>54651</v>
          </cell>
        </row>
        <row r="248">
          <cell r="C248">
            <v>901166305</v>
          </cell>
          <cell r="D248">
            <v>190632</v>
          </cell>
        </row>
        <row r="249">
          <cell r="C249">
            <v>901170101</v>
          </cell>
          <cell r="D249">
            <v>117138</v>
          </cell>
        </row>
        <row r="250">
          <cell r="C250">
            <v>901170102</v>
          </cell>
          <cell r="D250">
            <v>238689</v>
          </cell>
        </row>
        <row r="251">
          <cell r="C251">
            <v>901170103</v>
          </cell>
          <cell r="D251">
            <v>25101</v>
          </cell>
        </row>
        <row r="252">
          <cell r="C252">
            <v>901170104</v>
          </cell>
          <cell r="D252">
            <v>20478</v>
          </cell>
        </row>
        <row r="253">
          <cell r="C253">
            <v>901170105</v>
          </cell>
          <cell r="D253">
            <v>401406</v>
          </cell>
        </row>
        <row r="254">
          <cell r="C254">
            <v>901170106</v>
          </cell>
          <cell r="D254">
            <v>117138</v>
          </cell>
        </row>
        <row r="255">
          <cell r="C255">
            <v>901170107</v>
          </cell>
          <cell r="D255">
            <v>238689</v>
          </cell>
        </row>
        <row r="256">
          <cell r="C256">
            <v>901170108</v>
          </cell>
          <cell r="D256">
            <v>25101</v>
          </cell>
        </row>
        <row r="257">
          <cell r="C257">
            <v>901170109</v>
          </cell>
          <cell r="D257">
            <v>20478</v>
          </cell>
        </row>
        <row r="258">
          <cell r="C258">
            <v>901170110</v>
          </cell>
          <cell r="D258">
            <v>401406</v>
          </cell>
        </row>
        <row r="259">
          <cell r="C259">
            <v>901170111</v>
          </cell>
          <cell r="D259">
            <v>22322</v>
          </cell>
        </row>
        <row r="260">
          <cell r="C260">
            <v>901170201</v>
          </cell>
          <cell r="D260">
            <v>513681</v>
          </cell>
        </row>
        <row r="261">
          <cell r="C261">
            <v>901170202</v>
          </cell>
          <cell r="D261">
            <v>1198096</v>
          </cell>
        </row>
        <row r="262">
          <cell r="C262">
            <v>901170301</v>
          </cell>
          <cell r="D262">
            <v>297</v>
          </cell>
        </row>
        <row r="263">
          <cell r="C263">
            <v>901170302</v>
          </cell>
          <cell r="D263">
            <v>4897</v>
          </cell>
        </row>
        <row r="264">
          <cell r="C264">
            <v>901170303</v>
          </cell>
          <cell r="D264">
            <v>46357</v>
          </cell>
        </row>
        <row r="265">
          <cell r="C265">
            <v>901170304</v>
          </cell>
          <cell r="D265">
            <v>51551</v>
          </cell>
        </row>
        <row r="266">
          <cell r="C266">
            <v>905010101</v>
          </cell>
          <cell r="D266">
            <v>143264</v>
          </cell>
        </row>
        <row r="267">
          <cell r="C267">
            <v>905010102</v>
          </cell>
          <cell r="D267">
            <v>141941</v>
          </cell>
        </row>
        <row r="268">
          <cell r="C268">
            <v>905010201</v>
          </cell>
        </row>
        <row r="269">
          <cell r="C269">
            <v>905010301</v>
          </cell>
          <cell r="D269">
            <v>4025</v>
          </cell>
        </row>
        <row r="270">
          <cell r="C270">
            <v>905010302</v>
          </cell>
          <cell r="D270">
            <v>4424</v>
          </cell>
        </row>
        <row r="271">
          <cell r="C271">
            <v>905020201</v>
          </cell>
        </row>
        <row r="272">
          <cell r="C272">
            <v>905020301</v>
          </cell>
          <cell r="D272">
            <v>36058</v>
          </cell>
        </row>
        <row r="273">
          <cell r="C273">
            <v>905030001</v>
          </cell>
        </row>
        <row r="274">
          <cell r="C274">
            <v>905030002</v>
          </cell>
        </row>
        <row r="275">
          <cell r="C275">
            <v>905030003</v>
          </cell>
        </row>
        <row r="276">
          <cell r="C276">
            <v>905030004</v>
          </cell>
        </row>
        <row r="277">
          <cell r="C277">
            <v>905030005</v>
          </cell>
        </row>
        <row r="278">
          <cell r="C278">
            <v>905030006</v>
          </cell>
        </row>
        <row r="279">
          <cell r="C279">
            <v>905030007</v>
          </cell>
          <cell r="D279">
            <v>1</v>
          </cell>
        </row>
        <row r="280">
          <cell r="C280">
            <v>905030008</v>
          </cell>
        </row>
        <row r="281">
          <cell r="C281">
            <v>905040001</v>
          </cell>
        </row>
        <row r="282">
          <cell r="C282">
            <v>999999801</v>
          </cell>
        </row>
        <row r="283">
          <cell r="C283">
            <v>999999802</v>
          </cell>
        </row>
        <row r="284">
          <cell r="C284">
            <v>999999803</v>
          </cell>
        </row>
        <row r="285">
          <cell r="C285">
            <v>999999804</v>
          </cell>
        </row>
        <row r="286">
          <cell r="C286">
            <v>999999805</v>
          </cell>
        </row>
        <row r="287">
          <cell r="C287">
            <v>999999806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Kiemelt előir."/>
      <sheetName val="Kiadások"/>
      <sheetName val="Kormányzati funkciók szerint"/>
      <sheetName val="Kormámnyzati funkciók szerint2."/>
      <sheetName val="Bevételek"/>
      <sheetName val="Kormányzati funkciók szerint3"/>
      <sheetName val="Munka1"/>
      <sheetName val="Munka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85.57421875" style="8" customWidth="1"/>
    <col min="2" max="2" width="18.8515625" style="16" customWidth="1"/>
    <col min="3" max="3" width="18.7109375" style="16" customWidth="1"/>
    <col min="4" max="4" width="18.00390625" style="16" customWidth="1"/>
    <col min="5" max="5" width="15.57421875" style="16" customWidth="1"/>
    <col min="6" max="6" width="14.421875" style="8" bestFit="1" customWidth="1"/>
    <col min="7" max="16384" width="9.140625" style="8" customWidth="1"/>
  </cols>
  <sheetData>
    <row r="1" spans="1:8" ht="18">
      <c r="A1" s="464" t="s">
        <v>610</v>
      </c>
      <c r="B1" s="464"/>
      <c r="C1" s="464"/>
      <c r="D1" s="464"/>
      <c r="E1" s="464"/>
      <c r="F1" s="464"/>
      <c r="G1" s="464"/>
      <c r="H1" s="464"/>
    </row>
    <row r="2" spans="1:5" ht="50.25" customHeight="1">
      <c r="A2" s="463" t="s">
        <v>444</v>
      </c>
      <c r="B2" s="463"/>
      <c r="C2" s="463"/>
      <c r="D2" s="463"/>
      <c r="E2" s="463"/>
    </row>
    <row r="3" spans="1:5" ht="50.25" customHeight="1">
      <c r="A3" s="90"/>
      <c r="B3" s="90"/>
      <c r="C3" s="90"/>
      <c r="D3" s="90"/>
      <c r="E3" s="90"/>
    </row>
    <row r="4" ht="14.25">
      <c r="E4" s="93" t="s">
        <v>524</v>
      </c>
    </row>
    <row r="5" spans="2:9" ht="14.25">
      <c r="B5" s="9" t="s">
        <v>445</v>
      </c>
      <c r="C5" s="9" t="s">
        <v>446</v>
      </c>
      <c r="D5" s="9" t="s">
        <v>447</v>
      </c>
      <c r="E5" s="9" t="s">
        <v>3</v>
      </c>
      <c r="F5" s="10"/>
      <c r="G5" s="10"/>
      <c r="H5" s="10"/>
      <c r="I5" s="10"/>
    </row>
    <row r="6" spans="1:9" ht="14.25">
      <c r="A6" s="11" t="s">
        <v>6</v>
      </c>
      <c r="B6" s="12">
        <f>'2.Kiadások'!E24</f>
        <v>32229000</v>
      </c>
      <c r="C6" s="12">
        <f>'2.Kiadások'!F24</f>
        <v>39807000</v>
      </c>
      <c r="D6" s="12">
        <f>'2.Kiadások'!I24</f>
        <v>50687000</v>
      </c>
      <c r="E6" s="12">
        <f>SUM(B6:D6)</f>
        <v>122723000</v>
      </c>
      <c r="F6" s="10"/>
      <c r="G6" s="10"/>
      <c r="H6" s="10"/>
      <c r="I6" s="10"/>
    </row>
    <row r="7" spans="1:9" ht="14.25">
      <c r="A7" s="11" t="s">
        <v>7</v>
      </c>
      <c r="B7" s="12">
        <f>'2.Kiadások'!E25</f>
        <v>7207000</v>
      </c>
      <c r="C7" s="12">
        <f>'2.Kiadások'!F25</f>
        <v>8396000</v>
      </c>
      <c r="D7" s="12">
        <f>'2.Kiadások'!I25</f>
        <v>10202000</v>
      </c>
      <c r="E7" s="12">
        <f aca="true" t="shared" si="0" ref="E7:E26">SUM(B7:D7)</f>
        <v>25805000</v>
      </c>
      <c r="F7" s="10"/>
      <c r="G7" s="10"/>
      <c r="H7" s="10"/>
      <c r="I7" s="10"/>
    </row>
    <row r="8" spans="1:9" ht="14.25">
      <c r="A8" s="11" t="s">
        <v>8</v>
      </c>
      <c r="B8" s="12">
        <f>'2.Kiadások'!E50</f>
        <v>125212000</v>
      </c>
      <c r="C8" s="12">
        <f>'2.Kiadások'!F50</f>
        <v>17951000</v>
      </c>
      <c r="D8" s="12">
        <f>'2.2.m. Működési kiad. KÖH. '!B30</f>
        <v>6280000</v>
      </c>
      <c r="E8" s="12">
        <f t="shared" si="0"/>
        <v>149443000</v>
      </c>
      <c r="F8" s="10"/>
      <c r="G8" s="10"/>
      <c r="H8" s="10"/>
      <c r="I8" s="10"/>
    </row>
    <row r="9" spans="1:9" ht="14.25">
      <c r="A9" s="11" t="s">
        <v>9</v>
      </c>
      <c r="B9" s="12">
        <f>'2.Kiadások'!E59</f>
        <v>5000000</v>
      </c>
      <c r="C9" s="12"/>
      <c r="D9" s="12"/>
      <c r="E9" s="12">
        <f t="shared" si="0"/>
        <v>5000000</v>
      </c>
      <c r="F9" s="10"/>
      <c r="G9" s="10"/>
      <c r="H9" s="10"/>
      <c r="I9" s="10"/>
    </row>
    <row r="10" spans="1:9" ht="14.25">
      <c r="A10" s="11" t="s">
        <v>10</v>
      </c>
      <c r="B10" s="12">
        <f>'2.Kiadások'!E73</f>
        <v>99534247</v>
      </c>
      <c r="C10" s="12"/>
      <c r="D10" s="12"/>
      <c r="E10" s="12">
        <f t="shared" si="0"/>
        <v>99534247</v>
      </c>
      <c r="F10" s="10"/>
      <c r="G10" s="10"/>
      <c r="H10" s="10"/>
      <c r="I10" s="10"/>
    </row>
    <row r="11" spans="1:9" ht="14.25">
      <c r="A11" s="11" t="s">
        <v>448</v>
      </c>
      <c r="B11" s="12">
        <f>'2.Kiadások'!E71</f>
        <v>631000</v>
      </c>
      <c r="C11" s="12"/>
      <c r="D11" s="12"/>
      <c r="E11" s="12">
        <f t="shared" si="0"/>
        <v>631000</v>
      </c>
      <c r="F11" s="10"/>
      <c r="G11" s="10"/>
      <c r="H11" s="10"/>
      <c r="I11" s="10"/>
    </row>
    <row r="12" spans="1:9" ht="14.25">
      <c r="A12" s="11" t="s">
        <v>11</v>
      </c>
      <c r="B12" s="12">
        <f>'2.Kiadások'!E82</f>
        <v>117955085</v>
      </c>
      <c r="C12" s="12">
        <f>'2.Kiadások'!F82</f>
        <v>254000</v>
      </c>
      <c r="D12" s="12"/>
      <c r="E12" s="12">
        <f t="shared" si="0"/>
        <v>118209085</v>
      </c>
      <c r="F12" s="10"/>
      <c r="G12" s="10"/>
      <c r="H12" s="10"/>
      <c r="I12" s="10"/>
    </row>
    <row r="13" spans="1:9" ht="14.25">
      <c r="A13" s="11" t="s">
        <v>12</v>
      </c>
      <c r="B13" s="12">
        <f>'2.Kiadások'!E87</f>
        <v>154959000</v>
      </c>
      <c r="C13" s="12"/>
      <c r="D13" s="12"/>
      <c r="E13" s="12">
        <f t="shared" si="0"/>
        <v>154959000</v>
      </c>
      <c r="F13" s="10"/>
      <c r="G13" s="10"/>
      <c r="H13" s="10"/>
      <c r="I13" s="10"/>
    </row>
    <row r="14" spans="1:9" ht="14.25">
      <c r="A14" s="11" t="s">
        <v>13</v>
      </c>
      <c r="B14" s="12"/>
      <c r="C14" s="12"/>
      <c r="D14" s="12"/>
      <c r="E14" s="12">
        <f t="shared" si="0"/>
        <v>0</v>
      </c>
      <c r="F14" s="10"/>
      <c r="G14" s="10"/>
      <c r="H14" s="10"/>
      <c r="I14" s="10"/>
    </row>
    <row r="15" spans="1:9" ht="14.25">
      <c r="A15" s="13" t="s">
        <v>449</v>
      </c>
      <c r="B15" s="12">
        <f>B6+B7+B8+B9+B10+B12+B13</f>
        <v>542096332</v>
      </c>
      <c r="C15" s="12">
        <f>C6+C7+C8+C9+C10+C12+C13</f>
        <v>66408000</v>
      </c>
      <c r="D15" s="12">
        <f>D6+D7+D8+D9+D10+D12+D13</f>
        <v>67169000</v>
      </c>
      <c r="E15" s="12">
        <f t="shared" si="0"/>
        <v>675673332</v>
      </c>
      <c r="F15" s="10"/>
      <c r="G15" s="10"/>
      <c r="H15" s="10"/>
      <c r="I15" s="10"/>
    </row>
    <row r="16" spans="1:9" ht="14.25">
      <c r="A16" s="13" t="s">
        <v>450</v>
      </c>
      <c r="B16" s="12">
        <f>'2.Kiadások'!E121</f>
        <v>129267421</v>
      </c>
      <c r="C16" s="12"/>
      <c r="D16" s="12"/>
      <c r="E16" s="12">
        <f t="shared" si="0"/>
        <v>129267421</v>
      </c>
      <c r="F16" s="10"/>
      <c r="G16" s="10"/>
      <c r="H16" s="10"/>
      <c r="I16" s="10"/>
    </row>
    <row r="17" spans="1:9" ht="14.25">
      <c r="A17" s="14" t="s">
        <v>389</v>
      </c>
      <c r="B17" s="162">
        <f>SUM(B15:B16)</f>
        <v>671363753</v>
      </c>
      <c r="C17" s="162">
        <f>SUM(C15:C16)</f>
        <v>66408000</v>
      </c>
      <c r="D17" s="162">
        <f>SUM(D15:D16)</f>
        <v>67169000</v>
      </c>
      <c r="E17" s="162">
        <f>SUM(E15:E16)</f>
        <v>804940753</v>
      </c>
      <c r="F17" s="10"/>
      <c r="G17" s="10"/>
      <c r="H17" s="10"/>
      <c r="I17" s="10"/>
    </row>
    <row r="18" spans="1:9" ht="14.25">
      <c r="A18" s="11" t="s">
        <v>451</v>
      </c>
      <c r="B18" s="12">
        <f>'1.Bevételek'!E18</f>
        <v>80848607</v>
      </c>
      <c r="C18" s="12"/>
      <c r="D18" s="12">
        <f>'1.Bevételek'!G18</f>
        <v>0</v>
      </c>
      <c r="E18" s="12">
        <f t="shared" si="0"/>
        <v>80848607</v>
      </c>
      <c r="F18" s="10"/>
      <c r="G18" s="10"/>
      <c r="H18" s="10"/>
      <c r="I18" s="10"/>
    </row>
    <row r="19" spans="1:9" ht="14.25">
      <c r="A19" s="11" t="s">
        <v>452</v>
      </c>
      <c r="B19" s="12">
        <f>'1.Bevételek'!E24</f>
        <v>25500000</v>
      </c>
      <c r="C19" s="12"/>
      <c r="D19" s="12"/>
      <c r="E19" s="12">
        <f t="shared" si="0"/>
        <v>25500000</v>
      </c>
      <c r="F19" s="10"/>
      <c r="G19" s="10"/>
      <c r="H19" s="10"/>
      <c r="I19" s="10"/>
    </row>
    <row r="20" spans="1:9" ht="14.25">
      <c r="A20" s="11" t="s">
        <v>453</v>
      </c>
      <c r="B20" s="12">
        <f>'1.Bevételek'!E38</f>
        <v>354860000</v>
      </c>
      <c r="C20" s="12"/>
      <c r="D20" s="12"/>
      <c r="E20" s="12">
        <f t="shared" si="0"/>
        <v>354860000</v>
      </c>
      <c r="F20" s="10"/>
      <c r="G20" s="10"/>
      <c r="H20" s="10"/>
      <c r="I20" s="10"/>
    </row>
    <row r="21" spans="1:9" ht="14.25">
      <c r="A21" s="11" t="s">
        <v>454</v>
      </c>
      <c r="B21" s="12">
        <f>'1.Bevételek'!E49</f>
        <v>43398100</v>
      </c>
      <c r="C21" s="12">
        <f>'1.Bevételek'!F49</f>
        <v>5170100</v>
      </c>
      <c r="D21" s="12">
        <f>'1.Bevételek'!G49</f>
        <v>5000</v>
      </c>
      <c r="E21" s="12">
        <f t="shared" si="0"/>
        <v>48573200</v>
      </c>
      <c r="F21" s="10"/>
      <c r="G21" s="10"/>
      <c r="H21" s="10"/>
      <c r="I21" s="10"/>
    </row>
    <row r="22" spans="1:9" ht="14.25">
      <c r="A22" s="11" t="s">
        <v>455</v>
      </c>
      <c r="B22" s="12">
        <f>'1.Bevételek'!E55</f>
        <v>24000000</v>
      </c>
      <c r="C22" s="12"/>
      <c r="D22" s="12"/>
      <c r="E22" s="12">
        <f t="shared" si="0"/>
        <v>24000000</v>
      </c>
      <c r="F22" s="10"/>
      <c r="G22" s="10"/>
      <c r="H22" s="92"/>
      <c r="I22" s="10"/>
    </row>
    <row r="23" spans="1:9" ht="14.25">
      <c r="A23" s="11" t="s">
        <v>456</v>
      </c>
      <c r="B23" s="12">
        <f>'1.Bevételek'!C59</f>
        <v>40449</v>
      </c>
      <c r="C23" s="12"/>
      <c r="D23" s="12"/>
      <c r="E23" s="12">
        <f t="shared" si="0"/>
        <v>40449</v>
      </c>
      <c r="F23" s="10"/>
      <c r="G23" s="10"/>
      <c r="H23" s="10"/>
      <c r="I23" s="10"/>
    </row>
    <row r="24" spans="1:9" ht="14.25">
      <c r="A24" s="11" t="s">
        <v>457</v>
      </c>
      <c r="B24" s="12">
        <f>'1.Bevételek'!H63</f>
        <v>0</v>
      </c>
      <c r="C24" s="12"/>
      <c r="D24" s="12"/>
      <c r="E24" s="12">
        <f t="shared" si="0"/>
        <v>0</v>
      </c>
      <c r="F24" s="10"/>
      <c r="G24" s="10"/>
      <c r="H24" s="10"/>
      <c r="I24" s="10"/>
    </row>
    <row r="25" spans="1:9" ht="14.25">
      <c r="A25" s="13" t="s">
        <v>458</v>
      </c>
      <c r="B25" s="12">
        <f>SUM(B18:B24)</f>
        <v>528647156</v>
      </c>
      <c r="C25" s="12">
        <f>SUM(C18:C24)</f>
        <v>5170100</v>
      </c>
      <c r="D25" s="12">
        <f>SUM(D18:D24)</f>
        <v>5000</v>
      </c>
      <c r="E25" s="12">
        <f>E18+E20+E21+E22+E23+E24+E19</f>
        <v>533822256</v>
      </c>
      <c r="F25" s="15"/>
      <c r="G25" s="10"/>
      <c r="H25" s="10"/>
      <c r="I25" s="10"/>
    </row>
    <row r="26" spans="1:9" ht="14.25">
      <c r="A26" s="13" t="s">
        <v>459</v>
      </c>
      <c r="B26" s="12">
        <f>'1.Bevételek'!E93</f>
        <v>142716597</v>
      </c>
      <c r="C26" s="12">
        <f>'1.Bevételek'!F93</f>
        <v>61237900</v>
      </c>
      <c r="D26" s="12">
        <f>'1.Bevételek'!G93</f>
        <v>67164000</v>
      </c>
      <c r="E26" s="12">
        <f t="shared" si="0"/>
        <v>271118497</v>
      </c>
      <c r="F26" s="10"/>
      <c r="G26" s="10"/>
      <c r="H26" s="10"/>
      <c r="I26" s="10"/>
    </row>
    <row r="27" spans="1:9" ht="14.25">
      <c r="A27" s="13" t="s">
        <v>460</v>
      </c>
      <c r="B27" s="12">
        <f>'1.Bevételek'!E80</f>
        <v>60694358</v>
      </c>
      <c r="C27" s="12">
        <f>'1.Bevételek'!F76</f>
        <v>430277</v>
      </c>
      <c r="D27" s="12">
        <f>'1.Bevételek'!G80</f>
        <v>726441</v>
      </c>
      <c r="E27" s="12">
        <f>B27+C27+D27</f>
        <v>61851076</v>
      </c>
      <c r="F27" s="10"/>
      <c r="G27" s="10"/>
      <c r="H27" s="10"/>
      <c r="I27" s="10"/>
    </row>
    <row r="28" spans="1:9" ht="14.25">
      <c r="A28" s="14" t="s">
        <v>390</v>
      </c>
      <c r="B28" s="162">
        <f>B25+B26</f>
        <v>671363753</v>
      </c>
      <c r="C28" s="162">
        <f>C25+C26</f>
        <v>66408000</v>
      </c>
      <c r="D28" s="162">
        <f>D25+D26</f>
        <v>67169000</v>
      </c>
      <c r="E28" s="162">
        <f>SUM(E25:E26)</f>
        <v>804940753</v>
      </c>
      <c r="F28" s="10"/>
      <c r="G28" s="10"/>
      <c r="H28" s="10"/>
      <c r="I28" s="10"/>
    </row>
    <row r="29" spans="1:9" ht="14.25">
      <c r="A29" s="10"/>
      <c r="B29" s="15"/>
      <c r="C29" s="15"/>
      <c r="D29" s="15"/>
      <c r="E29" s="15"/>
      <c r="F29" s="10"/>
      <c r="G29" s="10"/>
      <c r="H29" s="10"/>
      <c r="I29" s="10"/>
    </row>
    <row r="30" spans="1:9" ht="14.25">
      <c r="A30" s="10"/>
      <c r="B30" s="15"/>
      <c r="C30" s="15"/>
      <c r="D30" s="15"/>
      <c r="E30" s="15"/>
      <c r="F30" s="10"/>
      <c r="G30" s="10"/>
      <c r="H30" s="10"/>
      <c r="I30" s="10"/>
    </row>
    <row r="31" spans="1:9" ht="14.25">
      <c r="A31" s="10"/>
      <c r="B31" s="15"/>
      <c r="C31" s="15"/>
      <c r="D31" s="15"/>
      <c r="E31" s="15"/>
      <c r="F31" s="10"/>
      <c r="G31" s="10"/>
      <c r="H31" s="10"/>
      <c r="I31" s="10"/>
    </row>
    <row r="32" spans="1:9" ht="14.25">
      <c r="A32" s="10"/>
      <c r="B32" s="15"/>
      <c r="C32" s="15"/>
      <c r="D32" s="15"/>
      <c r="E32" s="15"/>
      <c r="F32" s="10"/>
      <c r="G32" s="10"/>
      <c r="H32" s="10"/>
      <c r="I32" s="10"/>
    </row>
    <row r="33" spans="1:9" ht="14.25">
      <c r="A33" s="10"/>
      <c r="B33" s="89"/>
      <c r="C33" s="92"/>
      <c r="D33" s="89"/>
      <c r="E33" s="15"/>
      <c r="F33" s="10"/>
      <c r="G33" s="10"/>
      <c r="H33" s="10"/>
      <c r="I33" s="10"/>
    </row>
    <row r="34" spans="1:9" ht="14.25">
      <c r="A34" s="10"/>
      <c r="B34" s="15"/>
      <c r="C34" s="15"/>
      <c r="D34" s="15"/>
      <c r="E34" s="15"/>
      <c r="F34" s="10"/>
      <c r="G34" s="10"/>
      <c r="H34" s="10"/>
      <c r="I34" s="10"/>
    </row>
    <row r="35" spans="1:9" ht="14.25">
      <c r="A35" s="10"/>
      <c r="B35" s="15"/>
      <c r="C35" s="15"/>
      <c r="D35" s="15"/>
      <c r="E35" s="15"/>
      <c r="F35" s="10"/>
      <c r="G35" s="10"/>
      <c r="H35" s="10"/>
      <c r="I35" s="10"/>
    </row>
  </sheetData>
  <sheetProtection/>
  <mergeCells count="2">
    <mergeCell ref="A2:E2"/>
    <mergeCell ref="A1:H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52"/>
  <sheetViews>
    <sheetView tabSelected="1" zoomScalePageLayoutView="0" workbookViewId="0" topLeftCell="A16">
      <selection activeCell="U53" sqref="U53"/>
    </sheetView>
  </sheetViews>
  <sheetFormatPr defaultColWidth="9.140625" defaultRowHeight="15"/>
  <cols>
    <col min="1" max="1" width="55.00390625" style="226" customWidth="1"/>
    <col min="2" max="2" width="13.28125" style="226" customWidth="1"/>
    <col min="3" max="6" width="12.7109375" style="226" customWidth="1"/>
    <col min="7" max="7" width="13.28125" style="226" bestFit="1" customWidth="1"/>
    <col min="8" max="11" width="12.7109375" style="226" customWidth="1"/>
    <col min="12" max="12" width="13.28125" style="226" bestFit="1" customWidth="1"/>
    <col min="13" max="27" width="12.7109375" style="226" customWidth="1"/>
    <col min="28" max="28" width="10.7109375" style="226" customWidth="1"/>
    <col min="29" max="16384" width="9.140625" style="226" customWidth="1"/>
  </cols>
  <sheetData>
    <row r="1" ht="13.5">
      <c r="A1" s="173" t="s">
        <v>611</v>
      </c>
    </row>
    <row r="2" ht="13.5">
      <c r="A2" s="175" t="s">
        <v>590</v>
      </c>
    </row>
    <row r="4" ht="12.75">
      <c r="AA4" s="226" t="s">
        <v>615</v>
      </c>
    </row>
    <row r="5" spans="1:27" s="228" customFormat="1" ht="99.75" customHeight="1">
      <c r="A5" s="227" t="s">
        <v>443</v>
      </c>
      <c r="B5" s="227" t="s">
        <v>3</v>
      </c>
      <c r="C5" s="227" t="s">
        <v>467</v>
      </c>
      <c r="D5" s="227" t="s">
        <v>468</v>
      </c>
      <c r="E5" s="227" t="s">
        <v>584</v>
      </c>
      <c r="F5" s="227" t="s">
        <v>471</v>
      </c>
      <c r="G5" s="227" t="s">
        <v>585</v>
      </c>
      <c r="H5" s="227" t="s">
        <v>616</v>
      </c>
      <c r="I5" s="227" t="s">
        <v>472</v>
      </c>
      <c r="J5" s="227" t="s">
        <v>473</v>
      </c>
      <c r="K5" s="227" t="s">
        <v>474</v>
      </c>
      <c r="L5" s="227" t="s">
        <v>475</v>
      </c>
      <c r="M5" s="227" t="s">
        <v>476</v>
      </c>
      <c r="N5" s="227" t="s">
        <v>477</v>
      </c>
      <c r="O5" s="227" t="s">
        <v>539</v>
      </c>
      <c r="P5" s="227" t="s">
        <v>478</v>
      </c>
      <c r="Q5" s="227" t="s">
        <v>479</v>
      </c>
      <c r="R5" s="227" t="s">
        <v>617</v>
      </c>
      <c r="S5" s="227" t="s">
        <v>592</v>
      </c>
      <c r="T5" s="227" t="s">
        <v>480</v>
      </c>
      <c r="U5" s="227" t="s">
        <v>493</v>
      </c>
      <c r="V5" s="227" t="s">
        <v>593</v>
      </c>
      <c r="W5" s="227" t="s">
        <v>536</v>
      </c>
      <c r="X5" s="227" t="s">
        <v>532</v>
      </c>
      <c r="Y5" s="227" t="s">
        <v>481</v>
      </c>
      <c r="Z5" s="227" t="s">
        <v>482</v>
      </c>
      <c r="AA5" s="227" t="s">
        <v>494</v>
      </c>
    </row>
    <row r="6" spans="1:27" ht="19.5" customHeight="1">
      <c r="A6" s="229" t="s">
        <v>16</v>
      </c>
      <c r="B6" s="163">
        <v>17094000</v>
      </c>
      <c r="C6" s="163">
        <v>2478000</v>
      </c>
      <c r="D6" s="163">
        <v>0</v>
      </c>
      <c r="E6" s="163">
        <v>0</v>
      </c>
      <c r="F6" s="163">
        <v>0</v>
      </c>
      <c r="G6" s="163">
        <v>0</v>
      </c>
      <c r="H6" s="163">
        <v>0</v>
      </c>
      <c r="I6" s="163">
        <v>0</v>
      </c>
      <c r="J6" s="163">
        <v>0</v>
      </c>
      <c r="K6" s="163">
        <v>3960000</v>
      </c>
      <c r="L6" s="163">
        <v>1980000</v>
      </c>
      <c r="M6" s="163">
        <v>1006000</v>
      </c>
      <c r="N6" s="163">
        <v>0</v>
      </c>
      <c r="O6" s="163">
        <v>0</v>
      </c>
      <c r="P6" s="163">
        <v>0</v>
      </c>
      <c r="Q6" s="163">
        <v>0</v>
      </c>
      <c r="R6" s="163">
        <v>0</v>
      </c>
      <c r="S6" s="163">
        <v>0</v>
      </c>
      <c r="T6" s="163">
        <v>0</v>
      </c>
      <c r="U6" s="163">
        <v>0</v>
      </c>
      <c r="V6" s="163">
        <v>0</v>
      </c>
      <c r="W6" s="163">
        <v>0</v>
      </c>
      <c r="X6" s="163">
        <v>0</v>
      </c>
      <c r="Y6" s="163">
        <v>7670000</v>
      </c>
      <c r="Z6" s="163">
        <v>0</v>
      </c>
      <c r="AA6" s="163">
        <v>0</v>
      </c>
    </row>
    <row r="7" spans="1:27" ht="19.5" customHeight="1">
      <c r="A7" s="229" t="s">
        <v>18</v>
      </c>
      <c r="B7" s="163">
        <v>568000</v>
      </c>
      <c r="C7" s="163">
        <v>0</v>
      </c>
      <c r="D7" s="163">
        <v>0</v>
      </c>
      <c r="E7" s="163">
        <v>0</v>
      </c>
      <c r="F7" s="163">
        <v>0</v>
      </c>
      <c r="G7" s="163">
        <v>0</v>
      </c>
      <c r="H7" s="163">
        <v>0</v>
      </c>
      <c r="I7" s="163">
        <v>0</v>
      </c>
      <c r="J7" s="163">
        <v>0</v>
      </c>
      <c r="K7" s="163">
        <v>0</v>
      </c>
      <c r="L7" s="163">
        <v>568000</v>
      </c>
      <c r="M7" s="163">
        <v>0</v>
      </c>
      <c r="N7" s="163">
        <v>0</v>
      </c>
      <c r="O7" s="163">
        <v>0</v>
      </c>
      <c r="P7" s="163">
        <v>0</v>
      </c>
      <c r="Q7" s="163">
        <v>0</v>
      </c>
      <c r="R7" s="163">
        <v>0</v>
      </c>
      <c r="S7" s="163">
        <v>0</v>
      </c>
      <c r="T7" s="163">
        <v>0</v>
      </c>
      <c r="U7" s="163">
        <v>0</v>
      </c>
      <c r="V7" s="163">
        <v>0</v>
      </c>
      <c r="W7" s="163">
        <v>0</v>
      </c>
      <c r="X7" s="163">
        <v>0</v>
      </c>
      <c r="Y7" s="163">
        <v>0</v>
      </c>
      <c r="Z7" s="163">
        <v>0</v>
      </c>
      <c r="AA7" s="163">
        <v>0</v>
      </c>
    </row>
    <row r="8" spans="1:27" ht="19.5" customHeight="1">
      <c r="A8" s="229" t="s">
        <v>28</v>
      </c>
      <c r="B8" s="163">
        <v>2188000</v>
      </c>
      <c r="C8" s="163">
        <v>832000</v>
      </c>
      <c r="D8" s="163">
        <v>0</v>
      </c>
      <c r="E8" s="163">
        <v>0</v>
      </c>
      <c r="F8" s="163">
        <v>0</v>
      </c>
      <c r="G8" s="163">
        <v>0</v>
      </c>
      <c r="H8" s="163">
        <v>0</v>
      </c>
      <c r="I8" s="163">
        <v>0</v>
      </c>
      <c r="J8" s="163">
        <v>0</v>
      </c>
      <c r="K8" s="163">
        <v>387000</v>
      </c>
      <c r="L8" s="163">
        <v>194000</v>
      </c>
      <c r="M8" s="163">
        <v>194000</v>
      </c>
      <c r="N8" s="163">
        <v>0</v>
      </c>
      <c r="O8" s="163">
        <v>0</v>
      </c>
      <c r="P8" s="163">
        <v>0</v>
      </c>
      <c r="Q8" s="163">
        <v>0</v>
      </c>
      <c r="R8" s="163">
        <v>0</v>
      </c>
      <c r="S8" s="163">
        <v>0</v>
      </c>
      <c r="T8" s="163">
        <v>0</v>
      </c>
      <c r="U8" s="163">
        <v>0</v>
      </c>
      <c r="V8" s="163">
        <v>0</v>
      </c>
      <c r="W8" s="163">
        <v>0</v>
      </c>
      <c r="X8" s="163">
        <v>0</v>
      </c>
      <c r="Y8" s="163">
        <v>581000</v>
      </c>
      <c r="Z8" s="163">
        <v>0</v>
      </c>
      <c r="AA8" s="163">
        <v>0</v>
      </c>
    </row>
    <row r="9" spans="1:27" ht="19.5" customHeight="1">
      <c r="A9" s="229" t="s">
        <v>32</v>
      </c>
      <c r="B9" s="163">
        <v>20000</v>
      </c>
      <c r="C9" s="163">
        <v>20000</v>
      </c>
      <c r="D9" s="163">
        <v>0</v>
      </c>
      <c r="E9" s="163">
        <v>0</v>
      </c>
      <c r="F9" s="163">
        <v>0</v>
      </c>
      <c r="G9" s="163">
        <v>0</v>
      </c>
      <c r="H9" s="163">
        <v>0</v>
      </c>
      <c r="I9" s="163">
        <v>0</v>
      </c>
      <c r="J9" s="163">
        <v>0</v>
      </c>
      <c r="K9" s="163">
        <v>0</v>
      </c>
      <c r="L9" s="163">
        <v>0</v>
      </c>
      <c r="M9" s="163">
        <v>0</v>
      </c>
      <c r="N9" s="163">
        <v>0</v>
      </c>
      <c r="O9" s="163">
        <v>0</v>
      </c>
      <c r="P9" s="163">
        <v>0</v>
      </c>
      <c r="Q9" s="163">
        <v>0</v>
      </c>
      <c r="R9" s="163">
        <v>0</v>
      </c>
      <c r="S9" s="163">
        <v>0</v>
      </c>
      <c r="T9" s="163">
        <v>0</v>
      </c>
      <c r="U9" s="163">
        <v>0</v>
      </c>
      <c r="V9" s="163">
        <v>0</v>
      </c>
      <c r="W9" s="163">
        <v>0</v>
      </c>
      <c r="X9" s="163">
        <v>0</v>
      </c>
      <c r="Y9" s="163">
        <v>0</v>
      </c>
      <c r="Z9" s="163">
        <v>0</v>
      </c>
      <c r="AA9" s="163">
        <v>0</v>
      </c>
    </row>
    <row r="10" spans="1:27" s="232" customFormat="1" ht="19.5" customHeight="1">
      <c r="A10" s="230" t="s">
        <v>495</v>
      </c>
      <c r="B10" s="231">
        <v>19870000</v>
      </c>
      <c r="C10" s="231">
        <v>3330000</v>
      </c>
      <c r="D10" s="231">
        <v>0</v>
      </c>
      <c r="E10" s="231">
        <v>0</v>
      </c>
      <c r="F10" s="231">
        <v>0</v>
      </c>
      <c r="G10" s="231">
        <v>0</v>
      </c>
      <c r="H10" s="231">
        <v>0</v>
      </c>
      <c r="I10" s="231">
        <v>0</v>
      </c>
      <c r="J10" s="231">
        <v>0</v>
      </c>
      <c r="K10" s="231">
        <v>4347000</v>
      </c>
      <c r="L10" s="231">
        <v>2742000</v>
      </c>
      <c r="M10" s="231">
        <v>1200000</v>
      </c>
      <c r="N10" s="231">
        <v>0</v>
      </c>
      <c r="O10" s="231">
        <v>0</v>
      </c>
      <c r="P10" s="231">
        <v>0</v>
      </c>
      <c r="Q10" s="231">
        <v>0</v>
      </c>
      <c r="R10" s="231">
        <v>0</v>
      </c>
      <c r="S10" s="231">
        <v>0</v>
      </c>
      <c r="T10" s="231">
        <v>0</v>
      </c>
      <c r="U10" s="231">
        <v>0</v>
      </c>
      <c r="V10" s="231">
        <v>0</v>
      </c>
      <c r="W10" s="231">
        <v>0</v>
      </c>
      <c r="X10" s="231">
        <v>0</v>
      </c>
      <c r="Y10" s="231">
        <v>8251000</v>
      </c>
      <c r="Z10" s="231">
        <v>0</v>
      </c>
      <c r="AA10" s="231">
        <v>0</v>
      </c>
    </row>
    <row r="11" spans="1:27" ht="19.5" customHeight="1">
      <c r="A11" s="229" t="s">
        <v>42</v>
      </c>
      <c r="B11" s="163">
        <v>8664000</v>
      </c>
      <c r="C11" s="163">
        <v>8664000</v>
      </c>
      <c r="D11" s="163">
        <v>0</v>
      </c>
      <c r="E11" s="163">
        <v>0</v>
      </c>
      <c r="F11" s="163">
        <v>0</v>
      </c>
      <c r="G11" s="163">
        <v>0</v>
      </c>
      <c r="H11" s="163">
        <v>0</v>
      </c>
      <c r="I11" s="163">
        <v>0</v>
      </c>
      <c r="J11" s="163">
        <v>0</v>
      </c>
      <c r="K11" s="163">
        <v>0</v>
      </c>
      <c r="L11" s="163">
        <v>0</v>
      </c>
      <c r="M11" s="163">
        <v>0</v>
      </c>
      <c r="N11" s="163">
        <v>0</v>
      </c>
      <c r="O11" s="163">
        <v>0</v>
      </c>
      <c r="P11" s="163">
        <v>0</v>
      </c>
      <c r="Q11" s="163">
        <v>0</v>
      </c>
      <c r="R11" s="163">
        <v>0</v>
      </c>
      <c r="S11" s="163">
        <v>0</v>
      </c>
      <c r="T11" s="163">
        <v>0</v>
      </c>
      <c r="U11" s="163">
        <v>0</v>
      </c>
      <c r="V11" s="163">
        <v>0</v>
      </c>
      <c r="W11" s="163">
        <v>0</v>
      </c>
      <c r="X11" s="163">
        <v>0</v>
      </c>
      <c r="Y11" s="163">
        <v>0</v>
      </c>
      <c r="Z11" s="163">
        <v>0</v>
      </c>
      <c r="AA11" s="163">
        <v>0</v>
      </c>
    </row>
    <row r="12" spans="1:27" s="235" customFormat="1" ht="39.75" customHeight="1">
      <c r="A12" s="233" t="s">
        <v>44</v>
      </c>
      <c r="B12" s="234">
        <v>1395000</v>
      </c>
      <c r="C12" s="234">
        <v>0</v>
      </c>
      <c r="D12" s="234">
        <v>0</v>
      </c>
      <c r="E12" s="234">
        <v>0</v>
      </c>
      <c r="F12" s="234">
        <v>0</v>
      </c>
      <c r="G12" s="234">
        <v>0</v>
      </c>
      <c r="H12" s="234">
        <v>0</v>
      </c>
      <c r="I12" s="234">
        <v>0</v>
      </c>
      <c r="J12" s="234">
        <v>0</v>
      </c>
      <c r="K12" s="234">
        <v>0</v>
      </c>
      <c r="L12" s="234">
        <v>0</v>
      </c>
      <c r="M12" s="234">
        <v>0</v>
      </c>
      <c r="N12" s="234">
        <v>0</v>
      </c>
      <c r="O12" s="234">
        <v>0</v>
      </c>
      <c r="P12" s="234">
        <v>0</v>
      </c>
      <c r="Q12" s="234">
        <v>0</v>
      </c>
      <c r="R12" s="234">
        <v>0</v>
      </c>
      <c r="S12" s="234">
        <v>461000</v>
      </c>
      <c r="T12" s="234">
        <v>0</v>
      </c>
      <c r="U12" s="234">
        <v>0</v>
      </c>
      <c r="V12" s="234">
        <v>0</v>
      </c>
      <c r="W12" s="234">
        <v>0</v>
      </c>
      <c r="X12" s="234">
        <v>0</v>
      </c>
      <c r="Y12" s="234">
        <v>0</v>
      </c>
      <c r="Z12" s="234">
        <v>934000</v>
      </c>
      <c r="AA12" s="234">
        <v>0</v>
      </c>
    </row>
    <row r="13" spans="1:27" ht="19.5" customHeight="1">
      <c r="A13" s="229" t="s">
        <v>46</v>
      </c>
      <c r="B13" s="163">
        <v>2300000</v>
      </c>
      <c r="C13" s="163">
        <v>1500000</v>
      </c>
      <c r="D13" s="163">
        <v>0</v>
      </c>
      <c r="E13" s="163">
        <v>0</v>
      </c>
      <c r="F13" s="163">
        <v>0</v>
      </c>
      <c r="G13" s="163">
        <v>0</v>
      </c>
      <c r="H13" s="163">
        <v>0</v>
      </c>
      <c r="I13" s="163">
        <v>0</v>
      </c>
      <c r="J13" s="163">
        <v>0</v>
      </c>
      <c r="K13" s="163">
        <v>0</v>
      </c>
      <c r="L13" s="163">
        <v>300000</v>
      </c>
      <c r="M13" s="163">
        <v>0</v>
      </c>
      <c r="N13" s="163">
        <v>0</v>
      </c>
      <c r="O13" s="163">
        <v>0</v>
      </c>
      <c r="P13" s="163">
        <v>0</v>
      </c>
      <c r="Q13" s="163">
        <v>0</v>
      </c>
      <c r="R13" s="163">
        <v>0</v>
      </c>
      <c r="S13" s="163">
        <v>0</v>
      </c>
      <c r="T13" s="163">
        <v>500000</v>
      </c>
      <c r="U13" s="163">
        <v>0</v>
      </c>
      <c r="V13" s="163">
        <v>0</v>
      </c>
      <c r="W13" s="163">
        <v>0</v>
      </c>
      <c r="X13" s="163">
        <v>0</v>
      </c>
      <c r="Y13" s="163">
        <v>0</v>
      </c>
      <c r="Z13" s="163">
        <v>0</v>
      </c>
      <c r="AA13" s="163">
        <v>0</v>
      </c>
    </row>
    <row r="14" spans="1:27" s="232" customFormat="1" ht="19.5" customHeight="1">
      <c r="A14" s="230" t="s">
        <v>496</v>
      </c>
      <c r="B14" s="231">
        <v>12359000</v>
      </c>
      <c r="C14" s="231">
        <v>10164000</v>
      </c>
      <c r="D14" s="231">
        <v>0</v>
      </c>
      <c r="E14" s="231">
        <v>0</v>
      </c>
      <c r="F14" s="231">
        <v>0</v>
      </c>
      <c r="G14" s="231">
        <v>0</v>
      </c>
      <c r="H14" s="231">
        <v>0</v>
      </c>
      <c r="I14" s="231">
        <v>0</v>
      </c>
      <c r="J14" s="231">
        <v>0</v>
      </c>
      <c r="K14" s="231">
        <v>0</v>
      </c>
      <c r="L14" s="231">
        <v>300000</v>
      </c>
      <c r="M14" s="231">
        <v>0</v>
      </c>
      <c r="N14" s="231">
        <v>0</v>
      </c>
      <c r="O14" s="231">
        <v>0</v>
      </c>
      <c r="P14" s="231">
        <v>0</v>
      </c>
      <c r="Q14" s="231">
        <v>0</v>
      </c>
      <c r="R14" s="231">
        <v>0</v>
      </c>
      <c r="S14" s="231">
        <v>461000</v>
      </c>
      <c r="T14" s="231">
        <v>500000</v>
      </c>
      <c r="U14" s="231">
        <v>0</v>
      </c>
      <c r="V14" s="231">
        <v>0</v>
      </c>
      <c r="W14" s="231">
        <v>0</v>
      </c>
      <c r="X14" s="231">
        <v>0</v>
      </c>
      <c r="Y14" s="231">
        <v>0</v>
      </c>
      <c r="Z14" s="231">
        <v>934000</v>
      </c>
      <c r="AA14" s="231">
        <v>0</v>
      </c>
    </row>
    <row r="15" spans="1:27" s="232" customFormat="1" ht="19.5" customHeight="1">
      <c r="A15" s="230" t="s">
        <v>497</v>
      </c>
      <c r="B15" s="231">
        <v>32229000</v>
      </c>
      <c r="C15" s="231">
        <v>13494000</v>
      </c>
      <c r="D15" s="231">
        <v>0</v>
      </c>
      <c r="E15" s="231">
        <v>0</v>
      </c>
      <c r="F15" s="231">
        <v>0</v>
      </c>
      <c r="G15" s="231">
        <v>0</v>
      </c>
      <c r="H15" s="231">
        <v>0</v>
      </c>
      <c r="I15" s="231">
        <v>0</v>
      </c>
      <c r="J15" s="231">
        <v>0</v>
      </c>
      <c r="K15" s="231">
        <v>4347000</v>
      </c>
      <c r="L15" s="231">
        <v>3042000</v>
      </c>
      <c r="M15" s="231">
        <v>1200000</v>
      </c>
      <c r="N15" s="231">
        <v>0</v>
      </c>
      <c r="O15" s="231">
        <v>0</v>
      </c>
      <c r="P15" s="231">
        <v>0</v>
      </c>
      <c r="Q15" s="231">
        <v>0</v>
      </c>
      <c r="R15" s="231">
        <v>0</v>
      </c>
      <c r="S15" s="231">
        <v>461000</v>
      </c>
      <c r="T15" s="231">
        <v>500000</v>
      </c>
      <c r="U15" s="231">
        <v>0</v>
      </c>
      <c r="V15" s="231">
        <v>0</v>
      </c>
      <c r="W15" s="231">
        <v>0</v>
      </c>
      <c r="X15" s="231">
        <v>0</v>
      </c>
      <c r="Y15" s="231">
        <v>8251000</v>
      </c>
      <c r="Z15" s="231">
        <v>934000</v>
      </c>
      <c r="AA15" s="231">
        <v>0</v>
      </c>
    </row>
    <row r="16" spans="1:27" s="232" customFormat="1" ht="19.5" customHeight="1">
      <c r="A16" s="230" t="s">
        <v>321</v>
      </c>
      <c r="B16" s="231">
        <v>7207000</v>
      </c>
      <c r="C16" s="231">
        <v>2926000</v>
      </c>
      <c r="D16" s="231">
        <v>0</v>
      </c>
      <c r="E16" s="231">
        <v>0</v>
      </c>
      <c r="F16" s="231">
        <v>0</v>
      </c>
      <c r="G16" s="231">
        <v>0</v>
      </c>
      <c r="H16" s="231">
        <v>0</v>
      </c>
      <c r="I16" s="231">
        <v>0</v>
      </c>
      <c r="J16" s="231">
        <v>0</v>
      </c>
      <c r="K16" s="231">
        <v>912000</v>
      </c>
      <c r="L16" s="231">
        <v>861000</v>
      </c>
      <c r="M16" s="231">
        <v>266000</v>
      </c>
      <c r="N16" s="231">
        <v>0</v>
      </c>
      <c r="O16" s="231">
        <v>0</v>
      </c>
      <c r="P16" s="231">
        <v>0</v>
      </c>
      <c r="Q16" s="231">
        <v>0</v>
      </c>
      <c r="R16" s="231">
        <v>0</v>
      </c>
      <c r="S16" s="231">
        <v>182000</v>
      </c>
      <c r="T16" s="231">
        <v>173000</v>
      </c>
      <c r="U16" s="231">
        <v>0</v>
      </c>
      <c r="V16" s="231">
        <v>0</v>
      </c>
      <c r="W16" s="231">
        <v>0</v>
      </c>
      <c r="X16" s="231">
        <v>0</v>
      </c>
      <c r="Y16" s="231">
        <v>1705000</v>
      </c>
      <c r="Z16" s="231">
        <v>182000</v>
      </c>
      <c r="AA16" s="231">
        <v>0</v>
      </c>
    </row>
    <row r="17" spans="1:27" ht="19.5" customHeight="1">
      <c r="A17" s="229" t="s">
        <v>51</v>
      </c>
      <c r="B17" s="163">
        <v>512000</v>
      </c>
      <c r="C17" s="163">
        <v>50000</v>
      </c>
      <c r="D17" s="163">
        <v>0</v>
      </c>
      <c r="E17" s="163">
        <v>0</v>
      </c>
      <c r="F17" s="163">
        <v>0</v>
      </c>
      <c r="G17" s="163">
        <v>0</v>
      </c>
      <c r="H17" s="163">
        <v>0</v>
      </c>
      <c r="I17" s="163">
        <v>0</v>
      </c>
      <c r="J17" s="163">
        <v>0</v>
      </c>
      <c r="K17" s="163">
        <v>300000</v>
      </c>
      <c r="L17" s="163">
        <v>0</v>
      </c>
      <c r="M17" s="163">
        <v>0</v>
      </c>
      <c r="N17" s="163">
        <v>0</v>
      </c>
      <c r="O17" s="163">
        <v>0</v>
      </c>
      <c r="P17" s="163">
        <v>0</v>
      </c>
      <c r="Q17" s="163">
        <v>0</v>
      </c>
      <c r="R17" s="163">
        <v>0</v>
      </c>
      <c r="S17" s="163">
        <v>0</v>
      </c>
      <c r="T17" s="163">
        <v>0</v>
      </c>
      <c r="U17" s="163">
        <v>0</v>
      </c>
      <c r="V17" s="163">
        <v>0</v>
      </c>
      <c r="W17" s="163">
        <v>0</v>
      </c>
      <c r="X17" s="163">
        <v>0</v>
      </c>
      <c r="Y17" s="163">
        <v>162000</v>
      </c>
      <c r="Z17" s="163">
        <v>0</v>
      </c>
      <c r="AA17" s="163">
        <v>0</v>
      </c>
    </row>
    <row r="18" spans="1:27" ht="19.5" customHeight="1">
      <c r="A18" s="229" t="s">
        <v>53</v>
      </c>
      <c r="B18" s="163">
        <v>3644000</v>
      </c>
      <c r="C18" s="163">
        <v>616000</v>
      </c>
      <c r="D18" s="163">
        <v>0</v>
      </c>
      <c r="E18" s="163">
        <v>0</v>
      </c>
      <c r="F18" s="163">
        <v>0</v>
      </c>
      <c r="G18" s="163">
        <v>0</v>
      </c>
      <c r="H18" s="163">
        <v>0</v>
      </c>
      <c r="I18" s="163">
        <v>0</v>
      </c>
      <c r="J18" s="163">
        <v>0</v>
      </c>
      <c r="K18" s="163">
        <v>429000</v>
      </c>
      <c r="L18" s="163">
        <v>1016000</v>
      </c>
      <c r="M18" s="163">
        <v>216000</v>
      </c>
      <c r="N18" s="163">
        <v>0</v>
      </c>
      <c r="O18" s="163">
        <v>0</v>
      </c>
      <c r="P18" s="163">
        <v>40000</v>
      </c>
      <c r="Q18" s="163">
        <v>0</v>
      </c>
      <c r="R18" s="163">
        <v>0</v>
      </c>
      <c r="S18" s="163">
        <v>0</v>
      </c>
      <c r="T18" s="163">
        <v>950000</v>
      </c>
      <c r="U18" s="163">
        <v>0</v>
      </c>
      <c r="V18" s="163">
        <v>0</v>
      </c>
      <c r="W18" s="163">
        <v>0</v>
      </c>
      <c r="X18" s="163">
        <v>0</v>
      </c>
      <c r="Y18" s="163">
        <v>377000</v>
      </c>
      <c r="Z18" s="163">
        <v>0</v>
      </c>
      <c r="AA18" s="163">
        <v>0</v>
      </c>
    </row>
    <row r="19" spans="1:27" s="232" customFormat="1" ht="19.5" customHeight="1">
      <c r="A19" s="230" t="s">
        <v>498</v>
      </c>
      <c r="B19" s="231">
        <v>4156000</v>
      </c>
      <c r="C19" s="231">
        <v>666000</v>
      </c>
      <c r="D19" s="231">
        <v>0</v>
      </c>
      <c r="E19" s="231">
        <v>0</v>
      </c>
      <c r="F19" s="231">
        <v>0</v>
      </c>
      <c r="G19" s="231">
        <v>0</v>
      </c>
      <c r="H19" s="231">
        <v>0</v>
      </c>
      <c r="I19" s="231">
        <v>0</v>
      </c>
      <c r="J19" s="231">
        <v>0</v>
      </c>
      <c r="K19" s="231">
        <v>729000</v>
      </c>
      <c r="L19" s="231">
        <v>1016000</v>
      </c>
      <c r="M19" s="231">
        <v>216000</v>
      </c>
      <c r="N19" s="231">
        <v>0</v>
      </c>
      <c r="O19" s="231">
        <v>0</v>
      </c>
      <c r="P19" s="231">
        <v>40000</v>
      </c>
      <c r="Q19" s="231">
        <v>0</v>
      </c>
      <c r="R19" s="231">
        <v>0</v>
      </c>
      <c r="S19" s="231">
        <v>0</v>
      </c>
      <c r="T19" s="231">
        <v>950000</v>
      </c>
      <c r="U19" s="231">
        <v>0</v>
      </c>
      <c r="V19" s="231">
        <v>0</v>
      </c>
      <c r="W19" s="231">
        <v>0</v>
      </c>
      <c r="X19" s="231">
        <v>0</v>
      </c>
      <c r="Y19" s="231">
        <v>539000</v>
      </c>
      <c r="Z19" s="231">
        <v>0</v>
      </c>
      <c r="AA19" s="231">
        <v>0</v>
      </c>
    </row>
    <row r="20" spans="1:27" ht="19.5" customHeight="1">
      <c r="A20" s="229" t="s">
        <v>58</v>
      </c>
      <c r="B20" s="163">
        <v>818000</v>
      </c>
      <c r="C20" s="163">
        <v>500000</v>
      </c>
      <c r="D20" s="163">
        <v>0</v>
      </c>
      <c r="E20" s="163">
        <v>0</v>
      </c>
      <c r="F20" s="163">
        <v>0</v>
      </c>
      <c r="G20" s="163">
        <v>0</v>
      </c>
      <c r="H20" s="163">
        <v>0</v>
      </c>
      <c r="I20" s="163">
        <v>0</v>
      </c>
      <c r="J20" s="163">
        <v>0</v>
      </c>
      <c r="K20" s="163">
        <v>0</v>
      </c>
      <c r="L20" s="163">
        <v>0</v>
      </c>
      <c r="M20" s="163">
        <v>200000</v>
      </c>
      <c r="N20" s="163">
        <v>0</v>
      </c>
      <c r="O20" s="163">
        <v>0</v>
      </c>
      <c r="P20" s="163">
        <v>0</v>
      </c>
      <c r="Q20" s="163">
        <v>0</v>
      </c>
      <c r="R20" s="163">
        <v>0</v>
      </c>
      <c r="S20" s="163">
        <v>0</v>
      </c>
      <c r="T20" s="163">
        <v>118000</v>
      </c>
      <c r="U20" s="163">
        <v>0</v>
      </c>
      <c r="V20" s="163">
        <v>0</v>
      </c>
      <c r="W20" s="163">
        <v>0</v>
      </c>
      <c r="X20" s="163">
        <v>0</v>
      </c>
      <c r="Y20" s="163">
        <v>0</v>
      </c>
      <c r="Z20" s="163">
        <v>0</v>
      </c>
      <c r="AA20" s="163">
        <v>0</v>
      </c>
    </row>
    <row r="21" spans="1:27" ht="19.5" customHeight="1">
      <c r="A21" s="229" t="s">
        <v>60</v>
      </c>
      <c r="B21" s="163">
        <v>1000000</v>
      </c>
      <c r="C21" s="163">
        <v>1000000</v>
      </c>
      <c r="D21" s="163">
        <v>0</v>
      </c>
      <c r="E21" s="163">
        <v>0</v>
      </c>
      <c r="F21" s="163">
        <v>0</v>
      </c>
      <c r="G21" s="163">
        <v>0</v>
      </c>
      <c r="H21" s="163">
        <v>0</v>
      </c>
      <c r="I21" s="163">
        <v>0</v>
      </c>
      <c r="J21" s="163">
        <v>0</v>
      </c>
      <c r="K21" s="163">
        <v>0</v>
      </c>
      <c r="L21" s="163">
        <v>0</v>
      </c>
      <c r="M21" s="163">
        <v>0</v>
      </c>
      <c r="N21" s="163">
        <v>0</v>
      </c>
      <c r="O21" s="163">
        <v>0</v>
      </c>
      <c r="P21" s="163">
        <v>0</v>
      </c>
      <c r="Q21" s="163">
        <v>0</v>
      </c>
      <c r="R21" s="163">
        <v>0</v>
      </c>
      <c r="S21" s="163">
        <v>0</v>
      </c>
      <c r="T21" s="163">
        <v>0</v>
      </c>
      <c r="U21" s="163">
        <v>0</v>
      </c>
      <c r="V21" s="163">
        <v>0</v>
      </c>
      <c r="W21" s="163">
        <v>0</v>
      </c>
      <c r="X21" s="163">
        <v>0</v>
      </c>
      <c r="Y21" s="163">
        <v>0</v>
      </c>
      <c r="Z21" s="163">
        <v>0</v>
      </c>
      <c r="AA21" s="163">
        <v>0</v>
      </c>
    </row>
    <row r="22" spans="1:27" s="232" customFormat="1" ht="19.5" customHeight="1">
      <c r="A22" s="230" t="s">
        <v>499</v>
      </c>
      <c r="B22" s="231">
        <v>1818000</v>
      </c>
      <c r="C22" s="231">
        <v>1500000</v>
      </c>
      <c r="D22" s="231">
        <v>0</v>
      </c>
      <c r="E22" s="231">
        <v>0</v>
      </c>
      <c r="F22" s="231">
        <v>0</v>
      </c>
      <c r="G22" s="231">
        <v>0</v>
      </c>
      <c r="H22" s="231">
        <v>0</v>
      </c>
      <c r="I22" s="231">
        <v>0</v>
      </c>
      <c r="J22" s="231">
        <v>0</v>
      </c>
      <c r="K22" s="231">
        <v>0</v>
      </c>
      <c r="L22" s="231">
        <v>0</v>
      </c>
      <c r="M22" s="231">
        <v>200000</v>
      </c>
      <c r="N22" s="231">
        <v>0</v>
      </c>
      <c r="O22" s="231">
        <v>0</v>
      </c>
      <c r="P22" s="231">
        <v>0</v>
      </c>
      <c r="Q22" s="231">
        <v>0</v>
      </c>
      <c r="R22" s="231">
        <v>0</v>
      </c>
      <c r="S22" s="231">
        <v>0</v>
      </c>
      <c r="T22" s="231">
        <v>118000</v>
      </c>
      <c r="U22" s="231">
        <v>0</v>
      </c>
      <c r="V22" s="231">
        <v>0</v>
      </c>
      <c r="W22" s="231">
        <v>0</v>
      </c>
      <c r="X22" s="231">
        <v>0</v>
      </c>
      <c r="Y22" s="231">
        <v>0</v>
      </c>
      <c r="Z22" s="231">
        <v>0</v>
      </c>
      <c r="AA22" s="231">
        <v>0</v>
      </c>
    </row>
    <row r="23" spans="1:27" ht="19.5" customHeight="1">
      <c r="A23" s="229" t="s">
        <v>63</v>
      </c>
      <c r="B23" s="163">
        <v>7310000</v>
      </c>
      <c r="C23" s="163">
        <v>750000</v>
      </c>
      <c r="D23" s="163">
        <v>420000</v>
      </c>
      <c r="E23" s="163">
        <v>0</v>
      </c>
      <c r="F23" s="163">
        <v>0</v>
      </c>
      <c r="G23" s="163">
        <v>0</v>
      </c>
      <c r="H23" s="163">
        <v>0</v>
      </c>
      <c r="I23" s="163">
        <v>0</v>
      </c>
      <c r="J23" s="163">
        <v>3000000</v>
      </c>
      <c r="K23" s="163">
        <v>0</v>
      </c>
      <c r="L23" s="163">
        <v>570000</v>
      </c>
      <c r="M23" s="163">
        <v>1100000</v>
      </c>
      <c r="N23" s="163">
        <v>0</v>
      </c>
      <c r="O23" s="163">
        <v>0</v>
      </c>
      <c r="P23" s="163">
        <v>0</v>
      </c>
      <c r="Q23" s="163">
        <v>460000</v>
      </c>
      <c r="R23" s="163">
        <v>0</v>
      </c>
      <c r="S23" s="163">
        <v>0</v>
      </c>
      <c r="T23" s="163">
        <v>750000</v>
      </c>
      <c r="U23" s="163">
        <v>0</v>
      </c>
      <c r="V23" s="163">
        <v>0</v>
      </c>
      <c r="W23" s="163">
        <v>0</v>
      </c>
      <c r="X23" s="163">
        <v>0</v>
      </c>
      <c r="Y23" s="163">
        <v>260000</v>
      </c>
      <c r="Z23" s="163">
        <v>0</v>
      </c>
      <c r="AA23" s="163">
        <v>0</v>
      </c>
    </row>
    <row r="24" spans="1:27" ht="19.5" customHeight="1">
      <c r="A24" s="229" t="s">
        <v>65</v>
      </c>
      <c r="B24" s="163">
        <v>16501000</v>
      </c>
      <c r="C24" s="163">
        <v>0</v>
      </c>
      <c r="D24" s="163">
        <v>0</v>
      </c>
      <c r="E24" s="163">
        <v>0</v>
      </c>
      <c r="F24" s="163">
        <v>0</v>
      </c>
      <c r="G24" s="163">
        <v>0</v>
      </c>
      <c r="H24" s="163">
        <v>0</v>
      </c>
      <c r="I24" s="163">
        <v>0</v>
      </c>
      <c r="J24" s="163">
        <v>0</v>
      </c>
      <c r="K24" s="163">
        <v>0</v>
      </c>
      <c r="L24" s="163">
        <v>0</v>
      </c>
      <c r="M24" s="163">
        <v>0</v>
      </c>
      <c r="N24" s="163">
        <v>0</v>
      </c>
      <c r="O24" s="163">
        <v>0</v>
      </c>
      <c r="P24" s="163">
        <v>0</v>
      </c>
      <c r="Q24" s="163">
        <v>0</v>
      </c>
      <c r="R24" s="163">
        <v>0</v>
      </c>
      <c r="S24" s="163">
        <v>0</v>
      </c>
      <c r="T24" s="163">
        <v>0</v>
      </c>
      <c r="U24" s="163">
        <v>0</v>
      </c>
      <c r="V24" s="163">
        <v>0</v>
      </c>
      <c r="W24" s="163">
        <v>0</v>
      </c>
      <c r="X24" s="163">
        <v>9527000</v>
      </c>
      <c r="Y24" s="163">
        <v>974000</v>
      </c>
      <c r="Z24" s="163">
        <v>6000000</v>
      </c>
      <c r="AA24" s="163">
        <v>0</v>
      </c>
    </row>
    <row r="25" spans="1:27" ht="19.5" customHeight="1">
      <c r="A25" s="229" t="s">
        <v>322</v>
      </c>
      <c r="B25" s="163">
        <v>4730000</v>
      </c>
      <c r="C25" s="163">
        <v>150000</v>
      </c>
      <c r="D25" s="163">
        <v>0</v>
      </c>
      <c r="E25" s="163">
        <v>0</v>
      </c>
      <c r="F25" s="163">
        <v>0</v>
      </c>
      <c r="G25" s="163">
        <v>0</v>
      </c>
      <c r="H25" s="163">
        <v>0</v>
      </c>
      <c r="I25" s="163">
        <v>0</v>
      </c>
      <c r="J25" s="163">
        <v>0</v>
      </c>
      <c r="K25" s="163">
        <v>0</v>
      </c>
      <c r="L25" s="163">
        <v>1200000</v>
      </c>
      <c r="M25" s="163">
        <v>3280000</v>
      </c>
      <c r="N25" s="163">
        <v>0</v>
      </c>
      <c r="O25" s="163">
        <v>0</v>
      </c>
      <c r="P25" s="163">
        <v>0</v>
      </c>
      <c r="Q25" s="163">
        <v>0</v>
      </c>
      <c r="R25" s="163">
        <v>0</v>
      </c>
      <c r="S25" s="163">
        <v>0</v>
      </c>
      <c r="T25" s="163">
        <v>100000</v>
      </c>
      <c r="U25" s="163">
        <v>0</v>
      </c>
      <c r="V25" s="163">
        <v>0</v>
      </c>
      <c r="W25" s="163">
        <v>0</v>
      </c>
      <c r="X25" s="163">
        <v>0</v>
      </c>
      <c r="Y25" s="163">
        <v>0</v>
      </c>
      <c r="Z25" s="163">
        <v>0</v>
      </c>
      <c r="AA25" s="163">
        <v>0</v>
      </c>
    </row>
    <row r="26" spans="1:27" ht="19.5" customHeight="1">
      <c r="A26" s="229" t="s">
        <v>68</v>
      </c>
      <c r="B26" s="163">
        <v>4180000</v>
      </c>
      <c r="C26" s="163">
        <v>150000</v>
      </c>
      <c r="D26" s="163">
        <v>30000</v>
      </c>
      <c r="E26" s="163">
        <v>0</v>
      </c>
      <c r="F26" s="163">
        <v>0</v>
      </c>
      <c r="G26" s="163">
        <v>0</v>
      </c>
      <c r="H26" s="163">
        <v>700000</v>
      </c>
      <c r="I26" s="163">
        <v>0</v>
      </c>
      <c r="J26" s="163">
        <v>500000</v>
      </c>
      <c r="K26" s="163">
        <v>300000</v>
      </c>
      <c r="L26" s="163">
        <v>2000000</v>
      </c>
      <c r="M26" s="163">
        <v>0</v>
      </c>
      <c r="N26" s="163">
        <v>0</v>
      </c>
      <c r="O26" s="163">
        <v>0</v>
      </c>
      <c r="P26" s="163">
        <v>0</v>
      </c>
      <c r="Q26" s="163">
        <v>0</v>
      </c>
      <c r="R26" s="163">
        <v>0</v>
      </c>
      <c r="S26" s="163">
        <v>0</v>
      </c>
      <c r="T26" s="163">
        <v>200000</v>
      </c>
      <c r="U26" s="163">
        <v>0</v>
      </c>
      <c r="V26" s="163">
        <v>0</v>
      </c>
      <c r="W26" s="163">
        <v>0</v>
      </c>
      <c r="X26" s="163">
        <v>0</v>
      </c>
      <c r="Y26" s="163">
        <v>300000</v>
      </c>
      <c r="Z26" s="163">
        <v>0</v>
      </c>
      <c r="AA26" s="163">
        <v>0</v>
      </c>
    </row>
    <row r="27" spans="1:27" ht="19.5" customHeight="1">
      <c r="A27" s="229" t="s">
        <v>323</v>
      </c>
      <c r="B27" s="163">
        <v>1000000</v>
      </c>
      <c r="C27" s="163">
        <v>0</v>
      </c>
      <c r="D27" s="163">
        <v>0</v>
      </c>
      <c r="E27" s="163">
        <v>0</v>
      </c>
      <c r="F27" s="163">
        <v>0</v>
      </c>
      <c r="G27" s="163">
        <v>0</v>
      </c>
      <c r="H27" s="163">
        <v>0</v>
      </c>
      <c r="I27" s="163">
        <v>0</v>
      </c>
      <c r="J27" s="163">
        <v>0</v>
      </c>
      <c r="K27" s="163">
        <v>0</v>
      </c>
      <c r="L27" s="163">
        <v>1000000</v>
      </c>
      <c r="M27" s="163">
        <v>0</v>
      </c>
      <c r="N27" s="163">
        <v>0</v>
      </c>
      <c r="O27" s="163">
        <v>0</v>
      </c>
      <c r="P27" s="163">
        <v>0</v>
      </c>
      <c r="Q27" s="163">
        <v>0</v>
      </c>
      <c r="R27" s="163">
        <v>0</v>
      </c>
      <c r="S27" s="163">
        <v>0</v>
      </c>
      <c r="T27" s="163">
        <v>0</v>
      </c>
      <c r="U27" s="163">
        <v>0</v>
      </c>
      <c r="V27" s="163">
        <v>0</v>
      </c>
      <c r="W27" s="163">
        <v>0</v>
      </c>
      <c r="X27" s="163">
        <v>0</v>
      </c>
      <c r="Y27" s="163">
        <v>0</v>
      </c>
      <c r="Z27" s="163">
        <v>0</v>
      </c>
      <c r="AA27" s="163">
        <v>0</v>
      </c>
    </row>
    <row r="28" spans="1:27" ht="19.5" customHeight="1">
      <c r="A28" s="229" t="s">
        <v>71</v>
      </c>
      <c r="B28" s="163">
        <v>10500000</v>
      </c>
      <c r="C28" s="163">
        <v>4000000</v>
      </c>
      <c r="D28" s="163">
        <v>0</v>
      </c>
      <c r="E28" s="163">
        <v>0</v>
      </c>
      <c r="F28" s="163">
        <v>0</v>
      </c>
      <c r="G28" s="163">
        <v>0</v>
      </c>
      <c r="H28" s="163">
        <v>0</v>
      </c>
      <c r="I28" s="163">
        <v>0</v>
      </c>
      <c r="J28" s="163">
        <v>0</v>
      </c>
      <c r="K28" s="163">
        <v>0</v>
      </c>
      <c r="L28" s="163">
        <v>3000000</v>
      </c>
      <c r="M28" s="163">
        <v>0</v>
      </c>
      <c r="N28" s="163">
        <v>0</v>
      </c>
      <c r="O28" s="163">
        <v>0</v>
      </c>
      <c r="P28" s="163">
        <v>0</v>
      </c>
      <c r="Q28" s="163">
        <v>0</v>
      </c>
      <c r="R28" s="163">
        <v>0</v>
      </c>
      <c r="S28" s="163">
        <v>0</v>
      </c>
      <c r="T28" s="163">
        <v>3400000</v>
      </c>
      <c r="U28" s="163">
        <v>0</v>
      </c>
      <c r="V28" s="163">
        <v>0</v>
      </c>
      <c r="W28" s="163">
        <v>0</v>
      </c>
      <c r="X28" s="163">
        <v>0</v>
      </c>
      <c r="Y28" s="163">
        <v>100000</v>
      </c>
      <c r="Z28" s="163">
        <v>0</v>
      </c>
      <c r="AA28" s="163">
        <v>0</v>
      </c>
    </row>
    <row r="29" spans="1:27" ht="19.5" customHeight="1">
      <c r="A29" s="229" t="s">
        <v>324</v>
      </c>
      <c r="B29" s="163">
        <v>28430000</v>
      </c>
      <c r="C29" s="163">
        <v>4000000</v>
      </c>
      <c r="D29" s="163">
        <v>430000</v>
      </c>
      <c r="E29" s="163">
        <v>0</v>
      </c>
      <c r="F29" s="163">
        <v>0</v>
      </c>
      <c r="G29" s="163">
        <v>0</v>
      </c>
      <c r="H29" s="163">
        <v>0</v>
      </c>
      <c r="I29" s="163">
        <v>0</v>
      </c>
      <c r="J29" s="163">
        <v>0</v>
      </c>
      <c r="K29" s="163">
        <v>2500000</v>
      </c>
      <c r="L29" s="163">
        <v>7000000</v>
      </c>
      <c r="M29" s="163">
        <v>0</v>
      </c>
      <c r="N29" s="163">
        <v>0</v>
      </c>
      <c r="O29" s="163">
        <v>0</v>
      </c>
      <c r="P29" s="163">
        <v>0</v>
      </c>
      <c r="Q29" s="163">
        <v>0</v>
      </c>
      <c r="R29" s="163">
        <v>300000</v>
      </c>
      <c r="S29" s="163">
        <v>0</v>
      </c>
      <c r="T29" s="163">
        <v>12000000</v>
      </c>
      <c r="U29" s="163">
        <v>0</v>
      </c>
      <c r="V29" s="163">
        <v>2000000</v>
      </c>
      <c r="W29" s="163">
        <v>0</v>
      </c>
      <c r="X29" s="163">
        <v>0</v>
      </c>
      <c r="Y29" s="163">
        <v>200000</v>
      </c>
      <c r="Z29" s="163">
        <v>0</v>
      </c>
      <c r="AA29" s="163">
        <v>0</v>
      </c>
    </row>
    <row r="30" spans="1:27" s="232" customFormat="1" ht="19.5" customHeight="1">
      <c r="A30" s="230" t="s">
        <v>500</v>
      </c>
      <c r="B30" s="231">
        <v>72651000</v>
      </c>
      <c r="C30" s="231">
        <v>9050000</v>
      </c>
      <c r="D30" s="231">
        <v>880000</v>
      </c>
      <c r="E30" s="231">
        <v>0</v>
      </c>
      <c r="F30" s="231">
        <v>0</v>
      </c>
      <c r="G30" s="231">
        <v>0</v>
      </c>
      <c r="H30" s="231">
        <v>700000</v>
      </c>
      <c r="I30" s="231">
        <v>0</v>
      </c>
      <c r="J30" s="231">
        <v>3500000</v>
      </c>
      <c r="K30" s="231">
        <v>2800000</v>
      </c>
      <c r="L30" s="231">
        <v>14770000</v>
      </c>
      <c r="M30" s="231">
        <v>4380000</v>
      </c>
      <c r="N30" s="231">
        <v>0</v>
      </c>
      <c r="O30" s="231">
        <v>0</v>
      </c>
      <c r="P30" s="231">
        <v>0</v>
      </c>
      <c r="Q30" s="231">
        <v>460000</v>
      </c>
      <c r="R30" s="231">
        <v>300000</v>
      </c>
      <c r="S30" s="231">
        <v>0</v>
      </c>
      <c r="T30" s="231">
        <v>16450000</v>
      </c>
      <c r="U30" s="231">
        <v>0</v>
      </c>
      <c r="V30" s="231">
        <v>2000000</v>
      </c>
      <c r="W30" s="231">
        <v>0</v>
      </c>
      <c r="X30" s="231">
        <v>9527000</v>
      </c>
      <c r="Y30" s="231">
        <v>1834000</v>
      </c>
      <c r="Z30" s="231">
        <v>6000000</v>
      </c>
      <c r="AA30" s="231">
        <v>0</v>
      </c>
    </row>
    <row r="31" spans="1:27" ht="19.5" customHeight="1">
      <c r="A31" s="229" t="s">
        <v>75</v>
      </c>
      <c r="B31" s="163">
        <v>10000</v>
      </c>
      <c r="C31" s="163">
        <v>0</v>
      </c>
      <c r="D31" s="163">
        <v>0</v>
      </c>
      <c r="E31" s="163">
        <v>0</v>
      </c>
      <c r="F31" s="163">
        <v>0</v>
      </c>
      <c r="G31" s="163">
        <v>0</v>
      </c>
      <c r="H31" s="163">
        <v>0</v>
      </c>
      <c r="I31" s="163">
        <v>0</v>
      </c>
      <c r="J31" s="163">
        <v>0</v>
      </c>
      <c r="K31" s="163">
        <v>0</v>
      </c>
      <c r="L31" s="163">
        <v>0</v>
      </c>
      <c r="M31" s="163">
        <v>0</v>
      </c>
      <c r="N31" s="163">
        <v>0</v>
      </c>
      <c r="O31" s="163">
        <v>0</v>
      </c>
      <c r="P31" s="163">
        <v>0</v>
      </c>
      <c r="Q31" s="163">
        <v>0</v>
      </c>
      <c r="R31" s="163">
        <v>0</v>
      </c>
      <c r="S31" s="163">
        <v>0</v>
      </c>
      <c r="T31" s="163">
        <v>0</v>
      </c>
      <c r="U31" s="163">
        <v>0</v>
      </c>
      <c r="V31" s="163">
        <v>0</v>
      </c>
      <c r="W31" s="163">
        <v>0</v>
      </c>
      <c r="X31" s="163">
        <v>0</v>
      </c>
      <c r="Y31" s="163">
        <v>10000</v>
      </c>
      <c r="Z31" s="163">
        <v>0</v>
      </c>
      <c r="AA31" s="163">
        <v>0</v>
      </c>
    </row>
    <row r="32" spans="1:27" ht="19.5" customHeight="1">
      <c r="A32" s="229" t="s">
        <v>517</v>
      </c>
      <c r="B32" s="163">
        <v>10000</v>
      </c>
      <c r="C32" s="163">
        <v>0</v>
      </c>
      <c r="D32" s="163">
        <v>0</v>
      </c>
      <c r="E32" s="163">
        <v>0</v>
      </c>
      <c r="F32" s="163">
        <v>0</v>
      </c>
      <c r="G32" s="163">
        <v>0</v>
      </c>
      <c r="H32" s="163">
        <v>0</v>
      </c>
      <c r="I32" s="163">
        <v>0</v>
      </c>
      <c r="J32" s="163">
        <v>0</v>
      </c>
      <c r="K32" s="163">
        <v>0</v>
      </c>
      <c r="L32" s="163">
        <v>0</v>
      </c>
      <c r="M32" s="163">
        <v>0</v>
      </c>
      <c r="N32" s="163">
        <v>0</v>
      </c>
      <c r="O32" s="163">
        <v>0</v>
      </c>
      <c r="P32" s="163">
        <v>0</v>
      </c>
      <c r="Q32" s="163">
        <v>0</v>
      </c>
      <c r="R32" s="163">
        <v>0</v>
      </c>
      <c r="S32" s="163">
        <v>0</v>
      </c>
      <c r="T32" s="163">
        <v>0</v>
      </c>
      <c r="U32" s="163">
        <v>0</v>
      </c>
      <c r="V32" s="163">
        <v>0</v>
      </c>
      <c r="W32" s="163">
        <v>0</v>
      </c>
      <c r="X32" s="163">
        <v>0</v>
      </c>
      <c r="Y32" s="163">
        <v>10000</v>
      </c>
      <c r="Z32" s="163">
        <v>0</v>
      </c>
      <c r="AA32" s="163">
        <v>0</v>
      </c>
    </row>
    <row r="33" spans="1:27" ht="19.5" customHeight="1">
      <c r="A33" s="229" t="s">
        <v>80</v>
      </c>
      <c r="B33" s="163">
        <v>18577000</v>
      </c>
      <c r="C33" s="163">
        <v>2700000</v>
      </c>
      <c r="D33" s="163">
        <v>238000</v>
      </c>
      <c r="E33" s="163">
        <v>0</v>
      </c>
      <c r="F33" s="163">
        <v>0</v>
      </c>
      <c r="G33" s="163">
        <v>0</v>
      </c>
      <c r="H33" s="163">
        <v>189000</v>
      </c>
      <c r="I33" s="163">
        <v>0</v>
      </c>
      <c r="J33" s="163">
        <v>945000</v>
      </c>
      <c r="K33" s="163">
        <v>953000</v>
      </c>
      <c r="L33" s="163">
        <v>3400000</v>
      </c>
      <c r="M33" s="163">
        <v>409000</v>
      </c>
      <c r="N33" s="163">
        <v>0</v>
      </c>
      <c r="O33" s="163">
        <v>0</v>
      </c>
      <c r="P33" s="163">
        <v>11000</v>
      </c>
      <c r="Q33" s="163">
        <v>124000</v>
      </c>
      <c r="R33" s="163">
        <v>81000</v>
      </c>
      <c r="S33" s="163">
        <v>0</v>
      </c>
      <c r="T33" s="163">
        <v>3600000</v>
      </c>
      <c r="U33" s="163">
        <v>0</v>
      </c>
      <c r="V33" s="163">
        <v>135000</v>
      </c>
      <c r="W33" s="163">
        <v>0</v>
      </c>
      <c r="X33" s="163">
        <v>3572000</v>
      </c>
      <c r="Y33" s="163">
        <v>600000</v>
      </c>
      <c r="Z33" s="163">
        <v>1620000</v>
      </c>
      <c r="AA33" s="163">
        <v>0</v>
      </c>
    </row>
    <row r="34" spans="1:27" ht="19.5" customHeight="1">
      <c r="A34" s="229" t="s">
        <v>82</v>
      </c>
      <c r="B34" s="163">
        <v>28000000</v>
      </c>
      <c r="C34" s="163">
        <v>28000000</v>
      </c>
      <c r="D34" s="163">
        <v>0</v>
      </c>
      <c r="E34" s="163">
        <v>0</v>
      </c>
      <c r="F34" s="163">
        <v>0</v>
      </c>
      <c r="G34" s="163">
        <v>0</v>
      </c>
      <c r="H34" s="163">
        <v>0</v>
      </c>
      <c r="I34" s="163">
        <v>0</v>
      </c>
      <c r="J34" s="163">
        <v>0</v>
      </c>
      <c r="K34" s="163">
        <v>0</v>
      </c>
      <c r="L34" s="163">
        <v>0</v>
      </c>
      <c r="M34" s="163">
        <v>0</v>
      </c>
      <c r="N34" s="163">
        <v>0</v>
      </c>
      <c r="O34" s="163">
        <v>0</v>
      </c>
      <c r="P34" s="163">
        <v>0</v>
      </c>
      <c r="Q34" s="163">
        <v>0</v>
      </c>
      <c r="R34" s="163">
        <v>0</v>
      </c>
      <c r="S34" s="163">
        <v>0</v>
      </c>
      <c r="T34" s="163">
        <v>0</v>
      </c>
      <c r="U34" s="163">
        <v>0</v>
      </c>
      <c r="V34" s="163">
        <v>0</v>
      </c>
      <c r="W34" s="163">
        <v>0</v>
      </c>
      <c r="X34" s="163">
        <v>0</v>
      </c>
      <c r="Y34" s="163">
        <v>0</v>
      </c>
      <c r="Z34" s="163">
        <v>0</v>
      </c>
      <c r="AA34" s="163">
        <v>0</v>
      </c>
    </row>
    <row r="35" spans="1:27" ht="19.5" customHeight="1">
      <c r="A35" s="229" t="s">
        <v>501</v>
      </c>
      <c r="B35" s="163">
        <v>46577000</v>
      </c>
      <c r="C35" s="163">
        <v>30700000</v>
      </c>
      <c r="D35" s="163">
        <v>238000</v>
      </c>
      <c r="E35" s="163">
        <v>0</v>
      </c>
      <c r="F35" s="163">
        <v>0</v>
      </c>
      <c r="G35" s="163">
        <v>0</v>
      </c>
      <c r="H35" s="163">
        <v>189000</v>
      </c>
      <c r="I35" s="163">
        <v>0</v>
      </c>
      <c r="J35" s="163">
        <v>945000</v>
      </c>
      <c r="K35" s="163">
        <v>953000</v>
      </c>
      <c r="L35" s="163">
        <v>3400000</v>
      </c>
      <c r="M35" s="163">
        <v>409000</v>
      </c>
      <c r="N35" s="163">
        <v>0</v>
      </c>
      <c r="O35" s="163">
        <v>0</v>
      </c>
      <c r="P35" s="163">
        <v>11000</v>
      </c>
      <c r="Q35" s="163">
        <v>124000</v>
      </c>
      <c r="R35" s="163">
        <v>81000</v>
      </c>
      <c r="S35" s="163">
        <v>0</v>
      </c>
      <c r="T35" s="163">
        <v>3600000</v>
      </c>
      <c r="U35" s="163">
        <v>0</v>
      </c>
      <c r="V35" s="163">
        <v>135000</v>
      </c>
      <c r="W35" s="163">
        <v>0</v>
      </c>
      <c r="X35" s="163">
        <v>3572000</v>
      </c>
      <c r="Y35" s="163">
        <v>600000</v>
      </c>
      <c r="Z35" s="163">
        <v>1620000</v>
      </c>
      <c r="AA35" s="163">
        <v>0</v>
      </c>
    </row>
    <row r="36" spans="1:27" s="232" customFormat="1" ht="19.5" customHeight="1">
      <c r="A36" s="230" t="s">
        <v>502</v>
      </c>
      <c r="B36" s="231">
        <v>125212000</v>
      </c>
      <c r="C36" s="231">
        <v>41916000</v>
      </c>
      <c r="D36" s="231">
        <v>1118000</v>
      </c>
      <c r="E36" s="231">
        <v>0</v>
      </c>
      <c r="F36" s="231">
        <v>0</v>
      </c>
      <c r="G36" s="231">
        <v>0</v>
      </c>
      <c r="H36" s="231">
        <v>889000</v>
      </c>
      <c r="I36" s="231">
        <v>0</v>
      </c>
      <c r="J36" s="231">
        <v>4445000</v>
      </c>
      <c r="K36" s="231">
        <v>4482000</v>
      </c>
      <c r="L36" s="231">
        <v>19186000</v>
      </c>
      <c r="M36" s="231">
        <v>5205000</v>
      </c>
      <c r="N36" s="231">
        <v>0</v>
      </c>
      <c r="O36" s="231">
        <v>0</v>
      </c>
      <c r="P36" s="231">
        <v>51000</v>
      </c>
      <c r="Q36" s="231">
        <v>584000</v>
      </c>
      <c r="R36" s="231">
        <v>381000</v>
      </c>
      <c r="S36" s="231">
        <v>0</v>
      </c>
      <c r="T36" s="231">
        <v>21118000</v>
      </c>
      <c r="U36" s="231">
        <v>0</v>
      </c>
      <c r="V36" s="231">
        <v>2135000</v>
      </c>
      <c r="W36" s="231">
        <v>0</v>
      </c>
      <c r="X36" s="231">
        <v>13099000</v>
      </c>
      <c r="Y36" s="231">
        <v>2983000</v>
      </c>
      <c r="Z36" s="231">
        <v>7620000</v>
      </c>
      <c r="AA36" s="231">
        <v>0</v>
      </c>
    </row>
    <row r="37" spans="1:27" ht="19.5" customHeight="1">
      <c r="A37" s="229" t="s">
        <v>332</v>
      </c>
      <c r="B37" s="163">
        <v>5000000</v>
      </c>
      <c r="C37" s="163">
        <v>0</v>
      </c>
      <c r="D37" s="163">
        <v>0</v>
      </c>
      <c r="E37" s="163">
        <v>0</v>
      </c>
      <c r="F37" s="163">
        <v>0</v>
      </c>
      <c r="G37" s="163">
        <v>0</v>
      </c>
      <c r="H37" s="163">
        <v>0</v>
      </c>
      <c r="I37" s="163">
        <v>0</v>
      </c>
      <c r="J37" s="163">
        <v>0</v>
      </c>
      <c r="K37" s="163">
        <v>0</v>
      </c>
      <c r="L37" s="163">
        <v>0</v>
      </c>
      <c r="M37" s="163">
        <v>0</v>
      </c>
      <c r="N37" s="163">
        <v>0</v>
      </c>
      <c r="O37" s="163">
        <v>0</v>
      </c>
      <c r="P37" s="163">
        <v>0</v>
      </c>
      <c r="Q37" s="163">
        <v>0</v>
      </c>
      <c r="R37" s="163">
        <v>0</v>
      </c>
      <c r="S37" s="163">
        <v>0</v>
      </c>
      <c r="T37" s="163">
        <v>0</v>
      </c>
      <c r="U37" s="163">
        <v>0</v>
      </c>
      <c r="V37" s="163">
        <v>0</v>
      </c>
      <c r="W37" s="163">
        <v>0</v>
      </c>
      <c r="X37" s="163">
        <v>0</v>
      </c>
      <c r="Y37" s="163">
        <v>0</v>
      </c>
      <c r="Z37" s="163">
        <v>0</v>
      </c>
      <c r="AA37" s="163">
        <v>5000000</v>
      </c>
    </row>
    <row r="38" spans="1:27" s="232" customFormat="1" ht="19.5" customHeight="1">
      <c r="A38" s="230" t="s">
        <v>503</v>
      </c>
      <c r="B38" s="231">
        <v>5000000</v>
      </c>
      <c r="C38" s="231">
        <v>0</v>
      </c>
      <c r="D38" s="231">
        <v>0</v>
      </c>
      <c r="E38" s="231">
        <v>0</v>
      </c>
      <c r="F38" s="231">
        <v>0</v>
      </c>
      <c r="G38" s="231">
        <v>0</v>
      </c>
      <c r="H38" s="231">
        <v>0</v>
      </c>
      <c r="I38" s="231">
        <v>0</v>
      </c>
      <c r="J38" s="231">
        <v>0</v>
      </c>
      <c r="K38" s="231">
        <v>0</v>
      </c>
      <c r="L38" s="231">
        <v>0</v>
      </c>
      <c r="M38" s="231">
        <v>0</v>
      </c>
      <c r="N38" s="231">
        <v>0</v>
      </c>
      <c r="O38" s="231">
        <v>0</v>
      </c>
      <c r="P38" s="231">
        <v>0</v>
      </c>
      <c r="Q38" s="231">
        <v>0</v>
      </c>
      <c r="R38" s="231">
        <v>0</v>
      </c>
      <c r="S38" s="231">
        <v>0</v>
      </c>
      <c r="T38" s="231">
        <v>0</v>
      </c>
      <c r="U38" s="231">
        <v>0</v>
      </c>
      <c r="V38" s="231">
        <v>0</v>
      </c>
      <c r="W38" s="231">
        <v>0</v>
      </c>
      <c r="X38" s="231">
        <v>0</v>
      </c>
      <c r="Y38" s="231">
        <v>0</v>
      </c>
      <c r="Z38" s="231">
        <v>0</v>
      </c>
      <c r="AA38" s="231">
        <v>5000000</v>
      </c>
    </row>
    <row r="39" spans="1:27" ht="19.5" customHeight="1">
      <c r="A39" s="229" t="s">
        <v>594</v>
      </c>
      <c r="B39" s="163">
        <v>82599542</v>
      </c>
      <c r="C39" s="163">
        <v>0</v>
      </c>
      <c r="D39" s="163">
        <v>0</v>
      </c>
      <c r="E39" s="163">
        <v>82599542</v>
      </c>
      <c r="F39" s="163">
        <v>0</v>
      </c>
      <c r="G39" s="163">
        <v>0</v>
      </c>
      <c r="H39" s="163">
        <v>0</v>
      </c>
      <c r="I39" s="163">
        <v>0</v>
      </c>
      <c r="J39" s="163">
        <v>0</v>
      </c>
      <c r="K39" s="163">
        <v>0</v>
      </c>
      <c r="L39" s="163">
        <v>0</v>
      </c>
      <c r="M39" s="163">
        <v>0</v>
      </c>
      <c r="N39" s="163">
        <v>0</v>
      </c>
      <c r="O39" s="163">
        <v>0</v>
      </c>
      <c r="P39" s="163">
        <v>0</v>
      </c>
      <c r="Q39" s="163">
        <v>0</v>
      </c>
      <c r="R39" s="163">
        <v>0</v>
      </c>
      <c r="S39" s="163">
        <v>0</v>
      </c>
      <c r="T39" s="163">
        <v>0</v>
      </c>
      <c r="U39" s="163">
        <v>0</v>
      </c>
      <c r="V39" s="163">
        <v>0</v>
      </c>
      <c r="W39" s="163">
        <v>0</v>
      </c>
      <c r="X39" s="163">
        <v>0</v>
      </c>
      <c r="Y39" s="163">
        <v>0</v>
      </c>
      <c r="Z39" s="163">
        <v>0</v>
      </c>
      <c r="AA39" s="163">
        <v>0</v>
      </c>
    </row>
    <row r="40" spans="1:27" s="232" customFormat="1" ht="19.5" customHeight="1">
      <c r="A40" s="230" t="s">
        <v>586</v>
      </c>
      <c r="B40" s="231">
        <v>82599542</v>
      </c>
      <c r="C40" s="231">
        <v>0</v>
      </c>
      <c r="D40" s="231">
        <v>0</v>
      </c>
      <c r="E40" s="231">
        <v>82599542</v>
      </c>
      <c r="F40" s="231">
        <v>0</v>
      </c>
      <c r="G40" s="231">
        <v>0</v>
      </c>
      <c r="H40" s="231">
        <v>0</v>
      </c>
      <c r="I40" s="231">
        <v>0</v>
      </c>
      <c r="J40" s="231">
        <v>0</v>
      </c>
      <c r="K40" s="231">
        <v>0</v>
      </c>
      <c r="L40" s="231">
        <v>0</v>
      </c>
      <c r="M40" s="231">
        <v>0</v>
      </c>
      <c r="N40" s="231">
        <v>0</v>
      </c>
      <c r="O40" s="231">
        <v>0</v>
      </c>
      <c r="P40" s="231">
        <v>0</v>
      </c>
      <c r="Q40" s="231">
        <v>0</v>
      </c>
      <c r="R40" s="231">
        <v>0</v>
      </c>
      <c r="S40" s="231">
        <v>0</v>
      </c>
      <c r="T40" s="231">
        <v>0</v>
      </c>
      <c r="U40" s="231">
        <v>0</v>
      </c>
      <c r="V40" s="231">
        <v>0</v>
      </c>
      <c r="W40" s="231">
        <v>0</v>
      </c>
      <c r="X40" s="231">
        <v>0</v>
      </c>
      <c r="Y40" s="231">
        <v>0</v>
      </c>
      <c r="Z40" s="231">
        <v>0</v>
      </c>
      <c r="AA40" s="231">
        <v>0</v>
      </c>
    </row>
    <row r="41" spans="1:27" ht="19.5" customHeight="1">
      <c r="A41" s="229" t="s">
        <v>309</v>
      </c>
      <c r="B41" s="163">
        <v>988705</v>
      </c>
      <c r="C41" s="163">
        <v>0</v>
      </c>
      <c r="D41" s="163">
        <v>0</v>
      </c>
      <c r="E41" s="163">
        <v>0</v>
      </c>
      <c r="F41" s="163">
        <v>28705</v>
      </c>
      <c r="G41" s="163">
        <v>0</v>
      </c>
      <c r="H41" s="163">
        <v>0</v>
      </c>
      <c r="I41" s="163">
        <v>0</v>
      </c>
      <c r="J41" s="163">
        <v>0</v>
      </c>
      <c r="K41" s="163">
        <v>0</v>
      </c>
      <c r="L41" s="163">
        <v>0</v>
      </c>
      <c r="M41" s="163">
        <v>0</v>
      </c>
      <c r="N41" s="163">
        <v>850000</v>
      </c>
      <c r="O41" s="163">
        <v>110000</v>
      </c>
      <c r="P41" s="163">
        <v>0</v>
      </c>
      <c r="Q41" s="163">
        <v>0</v>
      </c>
      <c r="R41" s="163">
        <v>0</v>
      </c>
      <c r="S41" s="163">
        <v>0</v>
      </c>
      <c r="T41" s="163">
        <v>0</v>
      </c>
      <c r="U41" s="163">
        <v>0</v>
      </c>
      <c r="V41" s="163">
        <v>0</v>
      </c>
      <c r="W41" s="163">
        <v>0</v>
      </c>
      <c r="X41" s="163">
        <v>0</v>
      </c>
      <c r="Y41" s="163">
        <v>0</v>
      </c>
      <c r="Z41" s="163">
        <v>0</v>
      </c>
      <c r="AA41" s="163">
        <v>0</v>
      </c>
    </row>
    <row r="42" spans="1:27" ht="19.5" customHeight="1">
      <c r="A42" s="229" t="s">
        <v>337</v>
      </c>
      <c r="B42" s="163">
        <f>U42</f>
        <v>15315000</v>
      </c>
      <c r="C42" s="163">
        <v>0</v>
      </c>
      <c r="D42" s="163">
        <v>0</v>
      </c>
      <c r="E42" s="163">
        <v>0</v>
      </c>
      <c r="F42" s="163">
        <v>0</v>
      </c>
      <c r="G42" s="163">
        <v>0</v>
      </c>
      <c r="H42" s="163">
        <v>0</v>
      </c>
      <c r="I42" s="163">
        <v>0</v>
      </c>
      <c r="J42" s="163">
        <v>0</v>
      </c>
      <c r="K42" s="163">
        <v>0</v>
      </c>
      <c r="L42" s="163">
        <v>0</v>
      </c>
      <c r="M42" s="163">
        <v>0</v>
      </c>
      <c r="N42" s="163">
        <v>0</v>
      </c>
      <c r="O42" s="163">
        <v>0</v>
      </c>
      <c r="P42" s="163">
        <v>0</v>
      </c>
      <c r="Q42" s="163">
        <v>0</v>
      </c>
      <c r="R42" s="163">
        <v>0</v>
      </c>
      <c r="S42" s="163">
        <v>0</v>
      </c>
      <c r="T42" s="163">
        <v>0</v>
      </c>
      <c r="U42" s="163">
        <v>15315000</v>
      </c>
      <c r="V42" s="163">
        <v>0</v>
      </c>
      <c r="W42" s="163">
        <v>0</v>
      </c>
      <c r="X42" s="163">
        <v>0</v>
      </c>
      <c r="Y42" s="163">
        <v>0</v>
      </c>
      <c r="Z42" s="163">
        <v>0</v>
      </c>
      <c r="AA42" s="163">
        <v>0</v>
      </c>
    </row>
    <row r="43" spans="1:27" ht="19.5" customHeight="1">
      <c r="A43" s="229" t="s">
        <v>604</v>
      </c>
      <c r="B43" s="163">
        <v>631000</v>
      </c>
      <c r="C43" s="163"/>
      <c r="D43" s="163"/>
      <c r="E43" s="163"/>
      <c r="F43" s="163"/>
      <c r="G43" s="163"/>
      <c r="H43" s="163"/>
      <c r="I43" s="163"/>
      <c r="J43" s="163"/>
      <c r="K43" s="163"/>
      <c r="L43" s="163">
        <v>631000</v>
      </c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</row>
    <row r="44" spans="1:27" s="232" customFormat="1" ht="19.5" customHeight="1">
      <c r="A44" s="230" t="s">
        <v>541</v>
      </c>
      <c r="B44" s="231">
        <v>99534247</v>
      </c>
      <c r="C44" s="231">
        <v>0</v>
      </c>
      <c r="D44" s="231">
        <v>0</v>
      </c>
      <c r="E44" s="231">
        <v>82599542</v>
      </c>
      <c r="F44" s="231">
        <v>28705</v>
      </c>
      <c r="G44" s="231">
        <v>0</v>
      </c>
      <c r="H44" s="231">
        <v>0</v>
      </c>
      <c r="I44" s="231">
        <v>0</v>
      </c>
      <c r="J44" s="231">
        <v>0</v>
      </c>
      <c r="K44" s="231">
        <v>0</v>
      </c>
      <c r="L44" s="231">
        <v>631000</v>
      </c>
      <c r="M44" s="231">
        <v>0</v>
      </c>
      <c r="N44" s="231">
        <v>850000</v>
      </c>
      <c r="O44" s="231">
        <v>110000</v>
      </c>
      <c r="P44" s="231">
        <v>0</v>
      </c>
      <c r="Q44" s="231">
        <v>0</v>
      </c>
      <c r="R44" s="231">
        <v>0</v>
      </c>
      <c r="S44" s="231">
        <v>0</v>
      </c>
      <c r="T44" s="231">
        <v>0</v>
      </c>
      <c r="U44" s="231">
        <v>15315000</v>
      </c>
      <c r="V44" s="231">
        <v>0</v>
      </c>
      <c r="W44" s="231">
        <v>0</v>
      </c>
      <c r="X44" s="231">
        <v>0</v>
      </c>
      <c r="Y44" s="231">
        <v>0</v>
      </c>
      <c r="Z44" s="231">
        <v>0</v>
      </c>
      <c r="AA44" s="231">
        <v>0</v>
      </c>
    </row>
    <row r="45" spans="1:27" ht="19.5" customHeight="1">
      <c r="A45" s="229" t="s">
        <v>338</v>
      </c>
      <c r="B45" s="163">
        <v>84741736</v>
      </c>
      <c r="C45" s="163">
        <v>0</v>
      </c>
      <c r="D45" s="163">
        <v>0</v>
      </c>
      <c r="E45" s="163">
        <v>0</v>
      </c>
      <c r="F45" s="163">
        <v>0</v>
      </c>
      <c r="G45" s="163">
        <v>0</v>
      </c>
      <c r="H45" s="163">
        <v>0</v>
      </c>
      <c r="I45" s="163">
        <v>0</v>
      </c>
      <c r="J45" s="163">
        <v>0</v>
      </c>
      <c r="K45" s="163">
        <v>0</v>
      </c>
      <c r="L45" s="163">
        <v>53245736</v>
      </c>
      <c r="M45" s="163">
        <v>0</v>
      </c>
      <c r="N45" s="163">
        <v>0</v>
      </c>
      <c r="O45" s="163">
        <v>0</v>
      </c>
      <c r="P45" s="163">
        <v>0</v>
      </c>
      <c r="Q45" s="163">
        <v>0</v>
      </c>
      <c r="R45" s="163">
        <v>0</v>
      </c>
      <c r="S45" s="163">
        <v>0</v>
      </c>
      <c r="T45" s="163">
        <v>0</v>
      </c>
      <c r="U45" s="163">
        <v>0</v>
      </c>
      <c r="V45" s="163">
        <v>0</v>
      </c>
      <c r="W45" s="163">
        <v>31496000</v>
      </c>
      <c r="X45" s="163">
        <v>0</v>
      </c>
      <c r="Y45" s="163">
        <v>0</v>
      </c>
      <c r="Z45" s="163">
        <v>0</v>
      </c>
      <c r="AA45" s="163">
        <v>0</v>
      </c>
    </row>
    <row r="46" spans="1:27" ht="19.5" customHeight="1">
      <c r="A46" s="229" t="s">
        <v>121</v>
      </c>
      <c r="B46" s="163">
        <v>8200000</v>
      </c>
      <c r="C46" s="163">
        <v>0</v>
      </c>
      <c r="D46" s="163">
        <v>0</v>
      </c>
      <c r="E46" s="163">
        <v>0</v>
      </c>
      <c r="F46" s="163">
        <v>0</v>
      </c>
      <c r="G46" s="163">
        <v>0</v>
      </c>
      <c r="H46" s="163">
        <v>0</v>
      </c>
      <c r="I46" s="163">
        <v>0</v>
      </c>
      <c r="J46" s="163">
        <v>0</v>
      </c>
      <c r="K46" s="163">
        <v>0</v>
      </c>
      <c r="L46" s="163">
        <v>300000</v>
      </c>
      <c r="M46" s="163">
        <v>7500000</v>
      </c>
      <c r="N46" s="163">
        <v>0</v>
      </c>
      <c r="O46" s="163">
        <v>0</v>
      </c>
      <c r="P46" s="163">
        <v>0</v>
      </c>
      <c r="Q46" s="163">
        <v>0</v>
      </c>
      <c r="R46" s="163">
        <v>0</v>
      </c>
      <c r="S46" s="163">
        <v>0</v>
      </c>
      <c r="T46" s="163">
        <v>200000</v>
      </c>
      <c r="U46" s="163">
        <v>0</v>
      </c>
      <c r="V46" s="163">
        <v>0</v>
      </c>
      <c r="W46" s="163">
        <v>0</v>
      </c>
      <c r="X46" s="163">
        <v>0</v>
      </c>
      <c r="Y46" s="163">
        <v>200000</v>
      </c>
      <c r="Z46" s="163">
        <v>0</v>
      </c>
      <c r="AA46" s="163">
        <v>0</v>
      </c>
    </row>
    <row r="47" spans="1:27" ht="19.5" customHeight="1">
      <c r="A47" s="229" t="s">
        <v>127</v>
      </c>
      <c r="B47" s="163">
        <v>25013349</v>
      </c>
      <c r="C47" s="163">
        <v>0</v>
      </c>
      <c r="D47" s="163">
        <v>0</v>
      </c>
      <c r="E47" s="163">
        <v>0</v>
      </c>
      <c r="F47" s="163">
        <v>0</v>
      </c>
      <c r="G47" s="163">
        <v>0</v>
      </c>
      <c r="H47" s="163">
        <v>0</v>
      </c>
      <c r="I47" s="163">
        <v>0</v>
      </c>
      <c r="J47" s="163">
        <v>0</v>
      </c>
      <c r="K47" s="163">
        <v>0</v>
      </c>
      <c r="L47" s="163">
        <v>14376349</v>
      </c>
      <c r="M47" s="163">
        <v>2025000</v>
      </c>
      <c r="N47" s="163">
        <v>0</v>
      </c>
      <c r="O47" s="163">
        <v>0</v>
      </c>
      <c r="P47" s="163">
        <v>0</v>
      </c>
      <c r="Q47" s="163">
        <v>0</v>
      </c>
      <c r="R47" s="163">
        <v>0</v>
      </c>
      <c r="S47" s="163">
        <v>0</v>
      </c>
      <c r="T47" s="163">
        <v>54000</v>
      </c>
      <c r="U47" s="163">
        <v>0</v>
      </c>
      <c r="V47" s="163">
        <v>0</v>
      </c>
      <c r="W47" s="163">
        <v>8504000</v>
      </c>
      <c r="X47" s="163">
        <v>0</v>
      </c>
      <c r="Y47" s="163">
        <v>54000</v>
      </c>
      <c r="Z47" s="163">
        <v>0</v>
      </c>
      <c r="AA47" s="163">
        <v>0</v>
      </c>
    </row>
    <row r="48" spans="1:27" s="232" customFormat="1" ht="19.5" customHeight="1">
      <c r="A48" s="230" t="s">
        <v>535</v>
      </c>
      <c r="B48" s="231">
        <v>117955085</v>
      </c>
      <c r="C48" s="231">
        <v>0</v>
      </c>
      <c r="D48" s="231">
        <v>0</v>
      </c>
      <c r="E48" s="231">
        <v>0</v>
      </c>
      <c r="F48" s="231">
        <v>0</v>
      </c>
      <c r="G48" s="231">
        <v>0</v>
      </c>
      <c r="H48" s="231">
        <v>0</v>
      </c>
      <c r="I48" s="231">
        <v>0</v>
      </c>
      <c r="J48" s="231">
        <v>0</v>
      </c>
      <c r="K48" s="231">
        <v>0</v>
      </c>
      <c r="L48" s="231">
        <v>67922085</v>
      </c>
      <c r="M48" s="231">
        <v>9525000</v>
      </c>
      <c r="N48" s="231">
        <v>0</v>
      </c>
      <c r="O48" s="231">
        <v>0</v>
      </c>
      <c r="P48" s="231">
        <v>0</v>
      </c>
      <c r="Q48" s="231">
        <v>0</v>
      </c>
      <c r="R48" s="231">
        <v>0</v>
      </c>
      <c r="S48" s="231">
        <v>0</v>
      </c>
      <c r="T48" s="231">
        <v>254000</v>
      </c>
      <c r="U48" s="231">
        <v>0</v>
      </c>
      <c r="V48" s="231">
        <v>0</v>
      </c>
      <c r="W48" s="231">
        <v>40000000</v>
      </c>
      <c r="X48" s="231">
        <v>0</v>
      </c>
      <c r="Y48" s="231">
        <v>254000</v>
      </c>
      <c r="Z48" s="231">
        <v>0</v>
      </c>
      <c r="AA48" s="231">
        <v>0</v>
      </c>
    </row>
    <row r="49" spans="1:27" ht="19.5" customHeight="1">
      <c r="A49" s="229" t="s">
        <v>130</v>
      </c>
      <c r="B49" s="163">
        <v>122374000</v>
      </c>
      <c r="C49" s="163">
        <v>0</v>
      </c>
      <c r="D49" s="163">
        <v>0</v>
      </c>
      <c r="E49" s="163">
        <v>0</v>
      </c>
      <c r="F49" s="163">
        <v>0</v>
      </c>
      <c r="G49" s="163">
        <v>84647000</v>
      </c>
      <c r="H49" s="163">
        <v>0</v>
      </c>
      <c r="I49" s="163">
        <v>11329000</v>
      </c>
      <c r="J49" s="163">
        <v>0</v>
      </c>
      <c r="K49" s="163">
        <v>0</v>
      </c>
      <c r="L49" s="163">
        <v>26398000</v>
      </c>
      <c r="M49" s="163">
        <v>0</v>
      </c>
      <c r="N49" s="163">
        <v>0</v>
      </c>
      <c r="O49" s="163">
        <v>0</v>
      </c>
      <c r="P49" s="163">
        <v>0</v>
      </c>
      <c r="Q49" s="163">
        <v>0</v>
      </c>
      <c r="R49" s="163">
        <v>0</v>
      </c>
      <c r="S49" s="163">
        <v>0</v>
      </c>
      <c r="T49" s="163">
        <v>0</v>
      </c>
      <c r="U49" s="163">
        <v>0</v>
      </c>
      <c r="V49" s="163">
        <v>0</v>
      </c>
      <c r="W49" s="163">
        <v>0</v>
      </c>
      <c r="X49" s="163">
        <v>0</v>
      </c>
      <c r="Y49" s="163">
        <v>0</v>
      </c>
      <c r="Z49" s="163">
        <v>0</v>
      </c>
      <c r="AA49" s="163">
        <v>0</v>
      </c>
    </row>
    <row r="50" spans="1:27" ht="19.5" customHeight="1">
      <c r="A50" s="229" t="s">
        <v>136</v>
      </c>
      <c r="B50" s="163">
        <v>32585000</v>
      </c>
      <c r="C50" s="163">
        <v>0</v>
      </c>
      <c r="D50" s="163">
        <v>0</v>
      </c>
      <c r="E50" s="163">
        <v>0</v>
      </c>
      <c r="F50" s="163">
        <v>0</v>
      </c>
      <c r="G50" s="163">
        <v>22854000</v>
      </c>
      <c r="H50" s="163">
        <v>0</v>
      </c>
      <c r="I50" s="163">
        <v>3059000</v>
      </c>
      <c r="J50" s="163">
        <v>0</v>
      </c>
      <c r="K50" s="163">
        <v>0</v>
      </c>
      <c r="L50" s="163">
        <v>6672000</v>
      </c>
      <c r="M50" s="163">
        <v>0</v>
      </c>
      <c r="N50" s="163">
        <v>0</v>
      </c>
      <c r="O50" s="163">
        <v>0</v>
      </c>
      <c r="P50" s="163">
        <v>0</v>
      </c>
      <c r="Q50" s="163">
        <v>0</v>
      </c>
      <c r="R50" s="163">
        <v>0</v>
      </c>
      <c r="S50" s="163">
        <v>0</v>
      </c>
      <c r="T50" s="163">
        <v>0</v>
      </c>
      <c r="U50" s="163">
        <v>0</v>
      </c>
      <c r="V50" s="163">
        <v>0</v>
      </c>
      <c r="W50" s="163">
        <v>0</v>
      </c>
      <c r="X50" s="163">
        <v>0</v>
      </c>
      <c r="Y50" s="163">
        <v>0</v>
      </c>
      <c r="Z50" s="163">
        <v>0</v>
      </c>
      <c r="AA50" s="163">
        <v>0</v>
      </c>
    </row>
    <row r="51" spans="1:27" s="232" customFormat="1" ht="19.5" customHeight="1">
      <c r="A51" s="230" t="s">
        <v>542</v>
      </c>
      <c r="B51" s="231">
        <v>154959000</v>
      </c>
      <c r="C51" s="231">
        <v>0</v>
      </c>
      <c r="D51" s="231">
        <v>0</v>
      </c>
      <c r="E51" s="231">
        <v>0</v>
      </c>
      <c r="F51" s="231">
        <v>0</v>
      </c>
      <c r="G51" s="231">
        <v>107501000</v>
      </c>
      <c r="H51" s="231">
        <v>0</v>
      </c>
      <c r="I51" s="231">
        <v>14388000</v>
      </c>
      <c r="J51" s="231">
        <v>0</v>
      </c>
      <c r="K51" s="231">
        <v>0</v>
      </c>
      <c r="L51" s="231">
        <f>SUM(L49:L50)</f>
        <v>33070000</v>
      </c>
      <c r="M51" s="231">
        <v>0</v>
      </c>
      <c r="N51" s="231">
        <v>0</v>
      </c>
      <c r="O51" s="231">
        <v>0</v>
      </c>
      <c r="P51" s="231">
        <v>0</v>
      </c>
      <c r="Q51" s="231">
        <v>0</v>
      </c>
      <c r="R51" s="231">
        <v>0</v>
      </c>
      <c r="S51" s="231">
        <v>0</v>
      </c>
      <c r="T51" s="231">
        <v>0</v>
      </c>
      <c r="U51" s="231">
        <v>0</v>
      </c>
      <c r="V51" s="231">
        <v>0</v>
      </c>
      <c r="W51" s="231">
        <v>0</v>
      </c>
      <c r="X51" s="231">
        <v>0</v>
      </c>
      <c r="Y51" s="231">
        <v>0</v>
      </c>
      <c r="Z51" s="231">
        <v>0</v>
      </c>
      <c r="AA51" s="231">
        <v>0</v>
      </c>
    </row>
    <row r="52" spans="1:27" s="232" customFormat="1" ht="19.5" customHeight="1">
      <c r="A52" s="230" t="s">
        <v>527</v>
      </c>
      <c r="B52" s="231">
        <f>SUM(C52:AA52)</f>
        <v>542096332</v>
      </c>
      <c r="C52" s="231">
        <v>58336000</v>
      </c>
      <c r="D52" s="231">
        <v>1118000</v>
      </c>
      <c r="E52" s="231">
        <v>82599542</v>
      </c>
      <c r="F52" s="231">
        <v>28705</v>
      </c>
      <c r="G52" s="231">
        <v>107501000</v>
      </c>
      <c r="H52" s="231">
        <v>889000</v>
      </c>
      <c r="I52" s="231">
        <v>14388000</v>
      </c>
      <c r="J52" s="231">
        <v>4445000</v>
      </c>
      <c r="K52" s="231">
        <v>9741000</v>
      </c>
      <c r="L52" s="231">
        <f>L15+L16+L36+L44+L48+L51</f>
        <v>124712085</v>
      </c>
      <c r="M52" s="231">
        <v>16196000</v>
      </c>
      <c r="N52" s="231">
        <v>850000</v>
      </c>
      <c r="O52" s="231">
        <v>110000</v>
      </c>
      <c r="P52" s="231">
        <v>51000</v>
      </c>
      <c r="Q52" s="231">
        <v>584000</v>
      </c>
      <c r="R52" s="231">
        <v>381000</v>
      </c>
      <c r="S52" s="231">
        <v>643000</v>
      </c>
      <c r="T52" s="231">
        <v>22045000</v>
      </c>
      <c r="U52" s="231">
        <v>15315000</v>
      </c>
      <c r="V52" s="231">
        <v>2135000</v>
      </c>
      <c r="W52" s="231">
        <v>40000000</v>
      </c>
      <c r="X52" s="231">
        <v>13099000</v>
      </c>
      <c r="Y52" s="231">
        <v>13193000</v>
      </c>
      <c r="Z52" s="231">
        <v>8736000</v>
      </c>
      <c r="AA52" s="231">
        <v>5000000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">
      <selection activeCell="C14" sqref="C14"/>
    </sheetView>
  </sheetViews>
  <sheetFormatPr defaultColWidth="9.140625" defaultRowHeight="15"/>
  <cols>
    <col min="1" max="1" width="62.28125" style="213" customWidth="1"/>
    <col min="2" max="2" width="22.140625" style="174" customWidth="1"/>
    <col min="3" max="3" width="23.7109375" style="174" customWidth="1"/>
    <col min="4" max="4" width="21.57421875" style="174" customWidth="1"/>
    <col min="5" max="5" width="23.7109375" style="174" customWidth="1"/>
    <col min="6" max="16384" width="8.8515625" style="174" customWidth="1"/>
  </cols>
  <sheetData>
    <row r="1" spans="1:4" ht="15">
      <c r="A1" s="164" t="s">
        <v>613</v>
      </c>
      <c r="B1" s="212"/>
      <c r="C1" s="212"/>
      <c r="D1" s="212"/>
    </row>
    <row r="2" spans="1:4" ht="15">
      <c r="A2" s="165" t="s">
        <v>587</v>
      </c>
      <c r="B2" s="212"/>
      <c r="C2" s="212"/>
      <c r="D2" s="166" t="s">
        <v>526</v>
      </c>
    </row>
    <row r="5" spans="1:4" ht="52.5">
      <c r="A5" s="201" t="s">
        <v>443</v>
      </c>
      <c r="B5" s="201" t="s">
        <v>3</v>
      </c>
      <c r="C5" s="201" t="s">
        <v>467</v>
      </c>
      <c r="D5" s="201" t="s">
        <v>518</v>
      </c>
    </row>
    <row r="6" spans="1:4" ht="12.75">
      <c r="A6" s="176" t="s">
        <v>16</v>
      </c>
      <c r="B6" s="203">
        <v>46892000</v>
      </c>
      <c r="C6" s="203">
        <v>43892000</v>
      </c>
      <c r="D6" s="203">
        <v>3000000</v>
      </c>
    </row>
    <row r="7" spans="1:4" ht="12.75">
      <c r="A7" s="176" t="s">
        <v>18</v>
      </c>
      <c r="B7" s="203">
        <v>250000</v>
      </c>
      <c r="C7" s="203">
        <v>250000</v>
      </c>
      <c r="D7" s="203">
        <v>0</v>
      </c>
    </row>
    <row r="8" spans="1:4" ht="12.75">
      <c r="A8" s="176" t="s">
        <v>28</v>
      </c>
      <c r="B8" s="203">
        <v>2505000</v>
      </c>
      <c r="C8" s="203">
        <v>2505000</v>
      </c>
      <c r="D8" s="203">
        <v>0</v>
      </c>
    </row>
    <row r="9" spans="1:4" ht="12.75">
      <c r="A9" s="176" t="s">
        <v>32</v>
      </c>
      <c r="B9" s="203">
        <v>480000</v>
      </c>
      <c r="C9" s="203">
        <v>480000</v>
      </c>
      <c r="D9" s="203">
        <v>0</v>
      </c>
    </row>
    <row r="10" spans="1:4" ht="12.75">
      <c r="A10" s="176" t="s">
        <v>34</v>
      </c>
      <c r="B10" s="203">
        <v>60000</v>
      </c>
      <c r="C10" s="203">
        <v>60000</v>
      </c>
      <c r="D10" s="203">
        <v>0</v>
      </c>
    </row>
    <row r="11" spans="1:4" s="178" customFormat="1" ht="12.75">
      <c r="A11" s="177" t="s">
        <v>495</v>
      </c>
      <c r="B11" s="205">
        <v>50187000</v>
      </c>
      <c r="C11" s="205">
        <v>47187000</v>
      </c>
      <c r="D11" s="205">
        <v>3000000</v>
      </c>
    </row>
    <row r="12" spans="1:4" ht="26.25">
      <c r="A12" s="176" t="s">
        <v>44</v>
      </c>
      <c r="B12" s="203">
        <v>200000</v>
      </c>
      <c r="C12" s="203">
        <v>200000</v>
      </c>
      <c r="D12" s="203">
        <v>0</v>
      </c>
    </row>
    <row r="13" spans="1:4" ht="12.75">
      <c r="A13" s="176" t="s">
        <v>46</v>
      </c>
      <c r="B13" s="203">
        <v>300000</v>
      </c>
      <c r="C13" s="203">
        <v>300000</v>
      </c>
      <c r="D13" s="203">
        <v>0</v>
      </c>
    </row>
    <row r="14" spans="1:4" s="178" customFormat="1" ht="12.75">
      <c r="A14" s="177" t="s">
        <v>496</v>
      </c>
      <c r="B14" s="205">
        <v>500000</v>
      </c>
      <c r="C14" s="205">
        <v>500000</v>
      </c>
      <c r="D14" s="205">
        <v>0</v>
      </c>
    </row>
    <row r="15" spans="1:4" s="178" customFormat="1" ht="12.75">
      <c r="A15" s="177" t="s">
        <v>497</v>
      </c>
      <c r="B15" s="205">
        <v>50687000</v>
      </c>
      <c r="C15" s="205">
        <v>47687000</v>
      </c>
      <c r="D15" s="205">
        <v>3000000</v>
      </c>
    </row>
    <row r="16" spans="1:4" ht="12.75">
      <c r="A16" s="176" t="s">
        <v>321</v>
      </c>
      <c r="B16" s="203">
        <v>10202000</v>
      </c>
      <c r="C16" s="203">
        <v>9617000</v>
      </c>
      <c r="D16" s="203">
        <v>585000</v>
      </c>
    </row>
    <row r="17" spans="1:4" ht="12.75">
      <c r="A17" s="176" t="s">
        <v>51</v>
      </c>
      <c r="B17" s="203">
        <v>50000</v>
      </c>
      <c r="C17" s="203">
        <v>50000</v>
      </c>
      <c r="D17" s="203">
        <v>0</v>
      </c>
    </row>
    <row r="18" spans="1:4" ht="12.75">
      <c r="A18" s="176" t="s">
        <v>53</v>
      </c>
      <c r="B18" s="203">
        <v>950000</v>
      </c>
      <c r="C18" s="203">
        <v>950000</v>
      </c>
      <c r="D18" s="203">
        <v>0</v>
      </c>
    </row>
    <row r="19" spans="1:4" s="178" customFormat="1" ht="12.75">
      <c r="A19" s="177" t="s">
        <v>498</v>
      </c>
      <c r="B19" s="205">
        <v>1000000</v>
      </c>
      <c r="C19" s="205">
        <v>1000000</v>
      </c>
      <c r="D19" s="205">
        <v>0</v>
      </c>
    </row>
    <row r="20" spans="1:4" ht="12.75">
      <c r="A20" s="176" t="s">
        <v>58</v>
      </c>
      <c r="B20" s="203">
        <v>510000</v>
      </c>
      <c r="C20" s="203">
        <v>510000</v>
      </c>
      <c r="D20" s="203">
        <v>0</v>
      </c>
    </row>
    <row r="21" spans="1:4" s="178" customFormat="1" ht="12.75">
      <c r="A21" s="177" t="s">
        <v>499</v>
      </c>
      <c r="B21" s="205">
        <v>510000</v>
      </c>
      <c r="C21" s="205">
        <v>510000</v>
      </c>
      <c r="D21" s="205">
        <v>0</v>
      </c>
    </row>
    <row r="22" spans="1:4" ht="12.75">
      <c r="A22" s="176" t="s">
        <v>68</v>
      </c>
      <c r="B22" s="203">
        <v>800000</v>
      </c>
      <c r="C22" s="203">
        <v>800000</v>
      </c>
      <c r="D22" s="203">
        <v>0</v>
      </c>
    </row>
    <row r="23" spans="1:4" ht="12.75">
      <c r="A23" s="176" t="s">
        <v>71</v>
      </c>
      <c r="B23" s="203">
        <v>1300000</v>
      </c>
      <c r="C23" s="203">
        <v>1300000</v>
      </c>
      <c r="D23" s="203">
        <v>0</v>
      </c>
    </row>
    <row r="24" spans="1:4" ht="12.75">
      <c r="A24" s="176" t="s">
        <v>324</v>
      </c>
      <c r="B24" s="203">
        <v>1320000</v>
      </c>
      <c r="C24" s="203">
        <v>1320000</v>
      </c>
      <c r="D24" s="203">
        <v>0</v>
      </c>
    </row>
    <row r="25" spans="1:4" s="178" customFormat="1" ht="12.75">
      <c r="A25" s="177" t="s">
        <v>500</v>
      </c>
      <c r="B25" s="205">
        <v>3420000</v>
      </c>
      <c r="C25" s="205">
        <v>3420000</v>
      </c>
      <c r="D25" s="205">
        <v>0</v>
      </c>
    </row>
    <row r="26" spans="1:4" ht="12.75">
      <c r="A26" s="176" t="s">
        <v>75</v>
      </c>
      <c r="B26" s="203">
        <v>250000</v>
      </c>
      <c r="C26" s="203">
        <v>250000</v>
      </c>
      <c r="D26" s="203">
        <v>0</v>
      </c>
    </row>
    <row r="27" spans="1:4" s="178" customFormat="1" ht="12.75">
      <c r="A27" s="177" t="s">
        <v>517</v>
      </c>
      <c r="B27" s="205">
        <v>250000</v>
      </c>
      <c r="C27" s="205">
        <v>250000</v>
      </c>
      <c r="D27" s="205">
        <v>0</v>
      </c>
    </row>
    <row r="28" spans="1:4" ht="12.75">
      <c r="A28" s="176" t="s">
        <v>80</v>
      </c>
      <c r="B28" s="203">
        <v>1100000</v>
      </c>
      <c r="C28" s="203">
        <v>1100000</v>
      </c>
      <c r="D28" s="203">
        <v>0</v>
      </c>
    </row>
    <row r="29" spans="1:4" s="178" customFormat="1" ht="12.75">
      <c r="A29" s="177" t="s">
        <v>501</v>
      </c>
      <c r="B29" s="205">
        <v>1100000</v>
      </c>
      <c r="C29" s="205">
        <v>1100000</v>
      </c>
      <c r="D29" s="205">
        <v>0</v>
      </c>
    </row>
    <row r="30" spans="1:4" s="178" customFormat="1" ht="12.75">
      <c r="A30" s="177" t="s">
        <v>502</v>
      </c>
      <c r="B30" s="205">
        <v>6280000</v>
      </c>
      <c r="C30" s="205">
        <v>6280000</v>
      </c>
      <c r="D30" s="205">
        <v>0</v>
      </c>
    </row>
    <row r="31" spans="1:4" s="178" customFormat="1" ht="12.75">
      <c r="A31" s="177" t="s">
        <v>527</v>
      </c>
      <c r="B31" s="205">
        <v>67169000</v>
      </c>
      <c r="C31" s="205">
        <v>63584000</v>
      </c>
      <c r="D31" s="205">
        <v>3585000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3">
      <selection activeCell="G17" sqref="G17"/>
    </sheetView>
  </sheetViews>
  <sheetFormatPr defaultColWidth="9.140625" defaultRowHeight="15"/>
  <cols>
    <col min="1" max="1" width="54.28125" style="174" customWidth="1"/>
    <col min="2" max="2" width="14.28125" style="174" customWidth="1"/>
    <col min="3" max="3" width="22.8515625" style="174" customWidth="1"/>
    <col min="4" max="5" width="22.57421875" style="174" customWidth="1"/>
    <col min="6" max="16384" width="8.8515625" style="174" customWidth="1"/>
  </cols>
  <sheetData>
    <row r="1" spans="1:5" ht="15">
      <c r="A1" s="173" t="s">
        <v>614</v>
      </c>
      <c r="B1" s="215"/>
      <c r="C1" s="216"/>
      <c r="D1" s="217"/>
      <c r="E1" s="216"/>
    </row>
    <row r="2" spans="1:5" ht="15">
      <c r="A2" s="173" t="s">
        <v>583</v>
      </c>
      <c r="B2" s="215"/>
      <c r="C2" s="216"/>
      <c r="D2" s="217"/>
      <c r="E2" s="216"/>
    </row>
    <row r="3" spans="1:5" ht="15">
      <c r="A3" s="217"/>
      <c r="B3" s="218"/>
      <c r="C3" s="215"/>
      <c r="D3" s="216"/>
      <c r="E3" s="216"/>
    </row>
    <row r="4" spans="1:5" ht="15">
      <c r="A4" s="217"/>
      <c r="B4" s="218"/>
      <c r="C4" s="216"/>
      <c r="D4" s="217"/>
      <c r="E4" s="219" t="s">
        <v>537</v>
      </c>
    </row>
    <row r="6" spans="1:5" ht="63.75" customHeight="1">
      <c r="A6" s="201" t="s">
        <v>443</v>
      </c>
      <c r="B6" s="201" t="s">
        <v>3</v>
      </c>
      <c r="C6" s="201" t="s">
        <v>519</v>
      </c>
      <c r="D6" s="201" t="s">
        <v>536</v>
      </c>
      <c r="E6" s="201" t="s">
        <v>532</v>
      </c>
    </row>
    <row r="7" spans="1:5" ht="12.75">
      <c r="A7" s="202" t="s">
        <v>16</v>
      </c>
      <c r="B7" s="203">
        <v>37182000</v>
      </c>
      <c r="C7" s="203">
        <v>37182000</v>
      </c>
      <c r="D7" s="203">
        <v>0</v>
      </c>
      <c r="E7" s="203">
        <v>0</v>
      </c>
    </row>
    <row r="8" spans="1:5" ht="12.75">
      <c r="A8" s="202" t="s">
        <v>28</v>
      </c>
      <c r="B8" s="203">
        <v>2321000</v>
      </c>
      <c r="C8" s="203">
        <v>2321000</v>
      </c>
      <c r="D8" s="203">
        <v>0</v>
      </c>
      <c r="E8" s="203">
        <v>0</v>
      </c>
    </row>
    <row r="9" spans="1:5" ht="12.75">
      <c r="A9" s="202" t="s">
        <v>32</v>
      </c>
      <c r="B9" s="203">
        <v>254000</v>
      </c>
      <c r="C9" s="203">
        <v>254000</v>
      </c>
      <c r="D9" s="203">
        <v>0</v>
      </c>
      <c r="E9" s="203">
        <v>0</v>
      </c>
    </row>
    <row r="10" spans="1:5" s="178" customFormat="1" ht="12.75">
      <c r="A10" s="204" t="s">
        <v>495</v>
      </c>
      <c r="B10" s="205">
        <v>39757000</v>
      </c>
      <c r="C10" s="205">
        <v>39757000</v>
      </c>
      <c r="D10" s="205">
        <v>0</v>
      </c>
      <c r="E10" s="205">
        <v>0</v>
      </c>
    </row>
    <row r="11" spans="1:5" ht="12.75">
      <c r="A11" s="202" t="s">
        <v>46</v>
      </c>
      <c r="B11" s="203">
        <v>50000</v>
      </c>
      <c r="C11" s="203">
        <v>50000</v>
      </c>
      <c r="D11" s="203">
        <v>0</v>
      </c>
      <c r="E11" s="203">
        <v>0</v>
      </c>
    </row>
    <row r="12" spans="1:5" s="178" customFormat="1" ht="12.75">
      <c r="A12" s="204" t="s">
        <v>496</v>
      </c>
      <c r="B12" s="205">
        <v>50000</v>
      </c>
      <c r="C12" s="205">
        <v>50000</v>
      </c>
      <c r="D12" s="205">
        <v>0</v>
      </c>
      <c r="E12" s="205">
        <v>0</v>
      </c>
    </row>
    <row r="13" spans="1:5" s="178" customFormat="1" ht="12.75">
      <c r="A13" s="204" t="s">
        <v>497</v>
      </c>
      <c r="B13" s="205">
        <v>39807000</v>
      </c>
      <c r="C13" s="205">
        <v>39807000</v>
      </c>
      <c r="D13" s="205">
        <v>0</v>
      </c>
      <c r="E13" s="205">
        <v>0</v>
      </c>
    </row>
    <row r="14" spans="1:5" ht="12.75">
      <c r="A14" s="202" t="s">
        <v>321</v>
      </c>
      <c r="B14" s="203">
        <v>8396000</v>
      </c>
      <c r="C14" s="203">
        <v>8396000</v>
      </c>
      <c r="D14" s="203">
        <v>0</v>
      </c>
      <c r="E14" s="203">
        <v>0</v>
      </c>
    </row>
    <row r="15" spans="1:5" ht="12.75">
      <c r="A15" s="202" t="s">
        <v>51</v>
      </c>
      <c r="B15" s="203">
        <v>560000</v>
      </c>
      <c r="C15" s="203">
        <v>400000</v>
      </c>
      <c r="D15" s="203">
        <v>160000</v>
      </c>
      <c r="E15" s="203">
        <v>0</v>
      </c>
    </row>
    <row r="16" spans="1:5" ht="12.75">
      <c r="A16" s="202" t="s">
        <v>53</v>
      </c>
      <c r="B16" s="203">
        <v>920000</v>
      </c>
      <c r="C16" s="203">
        <v>120000</v>
      </c>
      <c r="D16" s="203">
        <v>800000</v>
      </c>
      <c r="E16" s="203">
        <v>0</v>
      </c>
    </row>
    <row r="17" spans="1:5" s="178" customFormat="1" ht="13.5" customHeight="1">
      <c r="A17" s="204" t="s">
        <v>498</v>
      </c>
      <c r="B17" s="205">
        <v>1480000</v>
      </c>
      <c r="C17" s="205">
        <v>520000</v>
      </c>
      <c r="D17" s="205">
        <v>960000</v>
      </c>
      <c r="E17" s="205">
        <v>0</v>
      </c>
    </row>
    <row r="18" spans="1:5" ht="12.75">
      <c r="A18" s="202" t="s">
        <v>60</v>
      </c>
      <c r="B18" s="203">
        <v>180000</v>
      </c>
      <c r="C18" s="203">
        <v>0</v>
      </c>
      <c r="D18" s="203">
        <v>180000</v>
      </c>
      <c r="E18" s="203">
        <v>0</v>
      </c>
    </row>
    <row r="19" spans="1:5" s="178" customFormat="1" ht="12.75">
      <c r="A19" s="204" t="s">
        <v>499</v>
      </c>
      <c r="B19" s="205">
        <v>180000</v>
      </c>
      <c r="C19" s="205">
        <v>0</v>
      </c>
      <c r="D19" s="205">
        <v>180000</v>
      </c>
      <c r="E19" s="205">
        <v>0</v>
      </c>
    </row>
    <row r="20" spans="1:5" ht="12.75">
      <c r="A20" s="202" t="s">
        <v>63</v>
      </c>
      <c r="B20" s="203">
        <v>1550000</v>
      </c>
      <c r="C20" s="203">
        <v>0</v>
      </c>
      <c r="D20" s="203">
        <v>1550000</v>
      </c>
      <c r="E20" s="203">
        <v>0</v>
      </c>
    </row>
    <row r="21" spans="1:5" ht="12.75">
      <c r="A21" s="202" t="s">
        <v>65</v>
      </c>
      <c r="B21" s="203">
        <v>9820000</v>
      </c>
      <c r="C21" s="203">
        <v>0</v>
      </c>
      <c r="D21" s="203">
        <v>0</v>
      </c>
      <c r="E21" s="203">
        <v>9820000</v>
      </c>
    </row>
    <row r="22" spans="1:5" ht="12.75">
      <c r="A22" s="202" t="s">
        <v>68</v>
      </c>
      <c r="B22" s="203">
        <v>400000</v>
      </c>
      <c r="C22" s="203">
        <v>0</v>
      </c>
      <c r="D22" s="203">
        <v>400000</v>
      </c>
      <c r="E22" s="203">
        <v>0</v>
      </c>
    </row>
    <row r="23" spans="1:5" ht="12.75">
      <c r="A23" s="202" t="s">
        <v>324</v>
      </c>
      <c r="B23" s="203">
        <v>700000</v>
      </c>
      <c r="C23" s="203">
        <v>0</v>
      </c>
      <c r="D23" s="203">
        <v>700000</v>
      </c>
      <c r="E23" s="203">
        <v>0</v>
      </c>
    </row>
    <row r="24" spans="1:5" s="178" customFormat="1" ht="12.75">
      <c r="A24" s="204" t="s">
        <v>500</v>
      </c>
      <c r="B24" s="205">
        <v>12470000</v>
      </c>
      <c r="C24" s="205">
        <v>0</v>
      </c>
      <c r="D24" s="205">
        <v>2650000</v>
      </c>
      <c r="E24" s="205">
        <v>9820000</v>
      </c>
    </row>
    <row r="25" spans="1:5" ht="12.75">
      <c r="A25" s="202" t="s">
        <v>75</v>
      </c>
      <c r="B25" s="203">
        <v>30000</v>
      </c>
      <c r="C25" s="203">
        <v>30000</v>
      </c>
      <c r="D25" s="203">
        <v>0</v>
      </c>
      <c r="E25" s="203">
        <v>0</v>
      </c>
    </row>
    <row r="26" spans="1:5" s="178" customFormat="1" ht="26.25">
      <c r="A26" s="204" t="s">
        <v>517</v>
      </c>
      <c r="B26" s="205">
        <v>30000</v>
      </c>
      <c r="C26" s="205">
        <v>30000</v>
      </c>
      <c r="D26" s="205">
        <v>0</v>
      </c>
      <c r="E26" s="205">
        <v>0</v>
      </c>
    </row>
    <row r="27" spans="1:5" ht="12.75">
      <c r="A27" s="202" t="s">
        <v>80</v>
      </c>
      <c r="B27" s="203">
        <v>3791000</v>
      </c>
      <c r="C27" s="203">
        <v>140000</v>
      </c>
      <c r="D27" s="203">
        <v>1000000</v>
      </c>
      <c r="E27" s="203">
        <v>2651000</v>
      </c>
    </row>
    <row r="28" spans="1:5" s="178" customFormat="1" ht="26.25">
      <c r="A28" s="204" t="s">
        <v>501</v>
      </c>
      <c r="B28" s="205">
        <v>3791000</v>
      </c>
      <c r="C28" s="205">
        <v>140000</v>
      </c>
      <c r="D28" s="205">
        <v>1000000</v>
      </c>
      <c r="E28" s="205">
        <v>2651000</v>
      </c>
    </row>
    <row r="29" spans="1:5" s="178" customFormat="1" ht="12.75">
      <c r="A29" s="204" t="s">
        <v>502</v>
      </c>
      <c r="B29" s="205">
        <v>17951000</v>
      </c>
      <c r="C29" s="205">
        <v>690000</v>
      </c>
      <c r="D29" s="205">
        <v>4790000</v>
      </c>
      <c r="E29" s="205">
        <v>12471000</v>
      </c>
    </row>
    <row r="30" spans="1:5" ht="12.75">
      <c r="A30" s="202" t="s">
        <v>121</v>
      </c>
      <c r="B30" s="203">
        <v>200000</v>
      </c>
      <c r="C30" s="203">
        <v>0</v>
      </c>
      <c r="D30" s="203">
        <v>200000</v>
      </c>
      <c r="E30" s="203">
        <v>0</v>
      </c>
    </row>
    <row r="31" spans="1:5" ht="12.75">
      <c r="A31" s="202" t="s">
        <v>127</v>
      </c>
      <c r="B31" s="203">
        <v>54000</v>
      </c>
      <c r="C31" s="203">
        <v>0</v>
      </c>
      <c r="D31" s="203">
        <v>54000</v>
      </c>
      <c r="E31" s="203">
        <v>0</v>
      </c>
    </row>
    <row r="32" spans="1:5" s="178" customFormat="1" ht="12.75">
      <c r="A32" s="204" t="s">
        <v>535</v>
      </c>
      <c r="B32" s="205">
        <v>254000</v>
      </c>
      <c r="C32" s="205">
        <v>0</v>
      </c>
      <c r="D32" s="205">
        <v>254000</v>
      </c>
      <c r="E32" s="205">
        <v>0</v>
      </c>
    </row>
    <row r="33" spans="1:5" s="178" customFormat="1" ht="26.25">
      <c r="A33" s="204" t="s">
        <v>527</v>
      </c>
      <c r="B33" s="205">
        <v>66408000</v>
      </c>
      <c r="C33" s="205">
        <v>48893000</v>
      </c>
      <c r="D33" s="205">
        <v>5044000</v>
      </c>
      <c r="E33" s="205">
        <v>12471000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A18" sqref="A17:A18"/>
    </sheetView>
  </sheetViews>
  <sheetFormatPr defaultColWidth="9.140625" defaultRowHeight="15"/>
  <cols>
    <col min="1" max="1" width="50.140625" style="174" customWidth="1"/>
    <col min="2" max="2" width="13.28125" style="174" customWidth="1"/>
    <col min="3" max="3" width="18.421875" style="174" customWidth="1"/>
    <col min="4" max="4" width="16.140625" style="174" customWidth="1"/>
    <col min="5" max="16384" width="8.8515625" style="174" customWidth="1"/>
  </cols>
  <sheetData>
    <row r="1" spans="1:4" ht="13.5">
      <c r="A1" s="173" t="s">
        <v>611</v>
      </c>
      <c r="B1" s="200"/>
      <c r="C1" s="200"/>
      <c r="D1" s="200"/>
    </row>
    <row r="2" spans="1:4" ht="13.5">
      <c r="A2" s="175" t="s">
        <v>596</v>
      </c>
      <c r="B2" s="200"/>
      <c r="C2" s="200"/>
      <c r="D2" s="200"/>
    </row>
    <row r="3" spans="1:4" ht="12.75">
      <c r="A3" s="200"/>
      <c r="B3" s="200"/>
      <c r="C3" s="200"/>
      <c r="D3" s="200" t="s">
        <v>521</v>
      </c>
    </row>
    <row r="5" spans="1:4" ht="60.75" customHeight="1">
      <c r="A5" s="201" t="s">
        <v>443</v>
      </c>
      <c r="B5" s="201" t="s">
        <v>3</v>
      </c>
      <c r="C5" s="201" t="s">
        <v>470</v>
      </c>
      <c r="D5" s="201" t="s">
        <v>471</v>
      </c>
    </row>
    <row r="6" spans="1:4" ht="17.25" customHeight="1">
      <c r="A6" s="176" t="s">
        <v>164</v>
      </c>
      <c r="B6" s="206">
        <v>2022239</v>
      </c>
      <c r="C6" s="206">
        <v>2022239</v>
      </c>
      <c r="D6" s="206">
        <v>0</v>
      </c>
    </row>
    <row r="7" spans="1:4" ht="17.25" customHeight="1">
      <c r="A7" s="176" t="s">
        <v>166</v>
      </c>
      <c r="B7" s="206">
        <v>127245182</v>
      </c>
      <c r="C7" s="206">
        <v>0</v>
      </c>
      <c r="D7" s="206">
        <v>127245182</v>
      </c>
    </row>
    <row r="8" spans="1:4" s="178" customFormat="1" ht="26.25">
      <c r="A8" s="177" t="s">
        <v>546</v>
      </c>
      <c r="B8" s="207">
        <f>SUM(B6:B7)</f>
        <v>129267421</v>
      </c>
      <c r="C8" s="207">
        <f>SUM(C6:C7)</f>
        <v>2022239</v>
      </c>
      <c r="D8" s="207">
        <f>SUM(D6:D7)</f>
        <v>127245182</v>
      </c>
    </row>
    <row r="9" spans="1:4" s="178" customFormat="1" ht="17.25" customHeight="1">
      <c r="A9" s="177" t="s">
        <v>547</v>
      </c>
      <c r="B9" s="207">
        <f>SUM(B8)</f>
        <v>129267421</v>
      </c>
      <c r="C9" s="207">
        <f>SUM(C8)</f>
        <v>2022239</v>
      </c>
      <c r="D9" s="207">
        <f>SUM(D8)</f>
        <v>127245182</v>
      </c>
    </row>
    <row r="10" ht="17.25" customHeight="1"/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zoomScalePageLayoutView="0" workbookViewId="0" topLeftCell="A1">
      <selection activeCell="D22" sqref="D22"/>
    </sheetView>
  </sheetViews>
  <sheetFormatPr defaultColWidth="9.140625" defaultRowHeight="15"/>
  <cols>
    <col min="1" max="1" width="86.28125" style="0" customWidth="1"/>
    <col min="2" max="2" width="28.28125" style="0" customWidth="1"/>
    <col min="3" max="3" width="29.140625" style="0" customWidth="1"/>
    <col min="4" max="4" width="29.421875" style="0" customWidth="1"/>
    <col min="5" max="5" width="18.421875" style="0" customWidth="1"/>
  </cols>
  <sheetData>
    <row r="1" spans="1:13" ht="25.5" customHeight="1">
      <c r="A1" s="464" t="s">
        <v>610</v>
      </c>
      <c r="B1" s="464"/>
      <c r="C1" s="464"/>
      <c r="D1" s="464"/>
      <c r="E1" s="464"/>
      <c r="F1" s="179"/>
      <c r="G1" s="179"/>
      <c r="H1" s="179"/>
      <c r="I1" s="179"/>
      <c r="J1" s="179"/>
      <c r="K1" s="179"/>
      <c r="L1" s="179"/>
      <c r="M1" s="179"/>
    </row>
    <row r="2" spans="1:5" ht="23.25" customHeight="1">
      <c r="A2" s="469" t="s">
        <v>435</v>
      </c>
      <c r="B2" s="470"/>
      <c r="C2" s="470"/>
      <c r="D2" s="470"/>
      <c r="E2" s="470"/>
    </row>
    <row r="3" ht="14.25">
      <c r="A3" s="1"/>
    </row>
    <row r="4" spans="1:5" ht="14.25">
      <c r="A4" s="1"/>
      <c r="E4" s="81" t="s">
        <v>525</v>
      </c>
    </row>
    <row r="5" spans="1:5" ht="60" customHeight="1">
      <c r="A5" s="3" t="s">
        <v>434</v>
      </c>
      <c r="B5" s="4" t="s">
        <v>436</v>
      </c>
      <c r="C5" s="4" t="s">
        <v>520</v>
      </c>
      <c r="D5" s="4" t="s">
        <v>522</v>
      </c>
      <c r="E5" s="6" t="s">
        <v>0</v>
      </c>
    </row>
    <row r="6" spans="1:5" ht="15" customHeight="1">
      <c r="A6" s="4" t="s">
        <v>408</v>
      </c>
      <c r="B6" s="5"/>
      <c r="C6" s="5">
        <v>2</v>
      </c>
      <c r="D6" s="5"/>
      <c r="E6" s="2">
        <f>SUM(B6:D6)</f>
        <v>2</v>
      </c>
    </row>
    <row r="7" spans="1:5" ht="15" customHeight="1">
      <c r="A7" s="4" t="s">
        <v>409</v>
      </c>
      <c r="B7" s="5"/>
      <c r="C7" s="5">
        <v>5</v>
      </c>
      <c r="D7" s="5"/>
      <c r="E7" s="2">
        <f aca="true" t="shared" si="0" ref="E7:E27">SUM(B7:D7)</f>
        <v>5</v>
      </c>
    </row>
    <row r="8" spans="1:5" ht="15" customHeight="1">
      <c r="A8" s="4" t="s">
        <v>410</v>
      </c>
      <c r="B8" s="5"/>
      <c r="C8" s="5">
        <v>5</v>
      </c>
      <c r="D8" s="5"/>
      <c r="E8" s="2">
        <f t="shared" si="0"/>
        <v>5</v>
      </c>
    </row>
    <row r="9" spans="1:5" ht="15" customHeight="1">
      <c r="A9" s="4" t="s">
        <v>411</v>
      </c>
      <c r="B9" s="5"/>
      <c r="C9" s="5"/>
      <c r="D9" s="5"/>
      <c r="E9" s="2">
        <f t="shared" si="0"/>
        <v>0</v>
      </c>
    </row>
    <row r="10" spans="1:5" ht="15" customHeight="1">
      <c r="A10" s="3" t="s">
        <v>429</v>
      </c>
      <c r="B10" s="5"/>
      <c r="C10" s="5">
        <f>SUM(C6:C9)</f>
        <v>12</v>
      </c>
      <c r="D10" s="5"/>
      <c r="E10" s="2">
        <f t="shared" si="0"/>
        <v>12</v>
      </c>
    </row>
    <row r="11" spans="1:5" ht="15" customHeight="1">
      <c r="A11" s="4" t="s">
        <v>412</v>
      </c>
      <c r="B11" s="5"/>
      <c r="C11" s="5"/>
      <c r="D11" s="5"/>
      <c r="E11" s="2">
        <f t="shared" si="0"/>
        <v>0</v>
      </c>
    </row>
    <row r="12" spans="1:5" ht="33" customHeight="1">
      <c r="A12" s="4" t="s">
        <v>413</v>
      </c>
      <c r="B12" s="5"/>
      <c r="C12" s="5"/>
      <c r="D12" s="5">
        <v>1</v>
      </c>
      <c r="E12" s="2">
        <f t="shared" si="0"/>
        <v>1</v>
      </c>
    </row>
    <row r="13" spans="1:5" ht="15" customHeight="1">
      <c r="A13" s="4" t="s">
        <v>414</v>
      </c>
      <c r="B13" s="5"/>
      <c r="C13" s="5"/>
      <c r="D13" s="5"/>
      <c r="E13" s="2">
        <f t="shared" si="0"/>
        <v>0</v>
      </c>
    </row>
    <row r="14" spans="1:5" ht="15" customHeight="1">
      <c r="A14" s="4" t="s">
        <v>415</v>
      </c>
      <c r="B14" s="5">
        <v>1</v>
      </c>
      <c r="C14" s="5"/>
      <c r="D14" s="5">
        <v>1</v>
      </c>
      <c r="E14" s="2">
        <f t="shared" si="0"/>
        <v>2</v>
      </c>
    </row>
    <row r="15" spans="1:5" ht="15" customHeight="1">
      <c r="A15" s="4" t="s">
        <v>416</v>
      </c>
      <c r="B15" s="5">
        <v>1</v>
      </c>
      <c r="C15" s="5"/>
      <c r="D15" s="5">
        <v>3</v>
      </c>
      <c r="E15" s="2">
        <f t="shared" si="0"/>
        <v>4</v>
      </c>
    </row>
    <row r="16" spans="1:5" ht="15" customHeight="1">
      <c r="A16" s="4" t="s">
        <v>417</v>
      </c>
      <c r="B16" s="5">
        <v>1</v>
      </c>
      <c r="C16" s="5"/>
      <c r="D16" s="5">
        <v>6</v>
      </c>
      <c r="E16" s="2">
        <f t="shared" si="0"/>
        <v>7</v>
      </c>
    </row>
    <row r="17" spans="1:5" ht="15" customHeight="1">
      <c r="A17" s="4" t="s">
        <v>418</v>
      </c>
      <c r="B17" s="5"/>
      <c r="C17" s="5"/>
      <c r="D17" s="5"/>
      <c r="E17" s="2">
        <f t="shared" si="0"/>
        <v>0</v>
      </c>
    </row>
    <row r="18" spans="1:5" ht="15" customHeight="1">
      <c r="A18" s="3" t="s">
        <v>430</v>
      </c>
      <c r="B18" s="5">
        <v>3</v>
      </c>
      <c r="C18" s="5"/>
      <c r="D18" s="5">
        <f>SUM(D12:D16)</f>
        <v>11</v>
      </c>
      <c r="E18" s="2">
        <f t="shared" si="0"/>
        <v>14</v>
      </c>
    </row>
    <row r="19" spans="1:5" ht="24.75" customHeight="1">
      <c r="A19" s="4" t="s">
        <v>419</v>
      </c>
      <c r="B19" s="5">
        <v>5</v>
      </c>
      <c r="C19" s="5"/>
      <c r="D19" s="5"/>
      <c r="E19" s="2">
        <f t="shared" si="0"/>
        <v>5</v>
      </c>
    </row>
    <row r="20" spans="1:5" ht="15" customHeight="1">
      <c r="A20" s="4" t="s">
        <v>420</v>
      </c>
      <c r="B20" s="5"/>
      <c r="C20" s="5"/>
      <c r="D20" s="5"/>
      <c r="E20" s="2">
        <f t="shared" si="0"/>
        <v>0</v>
      </c>
    </row>
    <row r="21" spans="1:5" ht="15" customHeight="1">
      <c r="A21" s="4" t="s">
        <v>421</v>
      </c>
      <c r="B21" s="5"/>
      <c r="C21" s="5"/>
      <c r="D21" s="5"/>
      <c r="E21" s="2">
        <f t="shared" si="0"/>
        <v>0</v>
      </c>
    </row>
    <row r="22" spans="1:5" ht="15" customHeight="1">
      <c r="A22" s="3" t="s">
        <v>431</v>
      </c>
      <c r="B22" s="5">
        <f>SUM(B19:B21)</f>
        <v>5</v>
      </c>
      <c r="C22" s="5"/>
      <c r="D22" s="5"/>
      <c r="E22" s="2">
        <f t="shared" si="0"/>
        <v>5</v>
      </c>
    </row>
    <row r="23" spans="1:5" ht="15" customHeight="1">
      <c r="A23" s="4" t="s">
        <v>422</v>
      </c>
      <c r="B23" s="5">
        <v>1</v>
      </c>
      <c r="C23" s="5"/>
      <c r="D23" s="5"/>
      <c r="E23" s="2">
        <f t="shared" si="0"/>
        <v>1</v>
      </c>
    </row>
    <row r="24" spans="1:5" ht="15" customHeight="1">
      <c r="A24" s="4" t="s">
        <v>423</v>
      </c>
      <c r="B24" s="5">
        <v>5</v>
      </c>
      <c r="C24" s="5"/>
      <c r="D24" s="5"/>
      <c r="E24" s="2">
        <f t="shared" si="0"/>
        <v>5</v>
      </c>
    </row>
    <row r="25" spans="1:5" ht="24.75" customHeight="1">
      <c r="A25" s="4" t="s">
        <v>424</v>
      </c>
      <c r="B25" s="5">
        <v>1</v>
      </c>
      <c r="C25" s="5"/>
      <c r="D25" s="5"/>
      <c r="E25" s="2">
        <f t="shared" si="0"/>
        <v>1</v>
      </c>
    </row>
    <row r="26" spans="1:5" ht="15" customHeight="1">
      <c r="A26" s="3" t="s">
        <v>432</v>
      </c>
      <c r="B26" s="5">
        <v>7</v>
      </c>
      <c r="C26" s="5"/>
      <c r="D26" s="5"/>
      <c r="E26" s="2">
        <f t="shared" si="0"/>
        <v>7</v>
      </c>
    </row>
    <row r="27" spans="1:5" ht="37.5" customHeight="1">
      <c r="A27" s="3" t="s">
        <v>433</v>
      </c>
      <c r="B27" s="80">
        <f>B18+B22+B26</f>
        <v>15</v>
      </c>
      <c r="C27" s="80">
        <v>12</v>
      </c>
      <c r="D27" s="80">
        <f>D18+D22+D26</f>
        <v>11</v>
      </c>
      <c r="E27" s="2">
        <f t="shared" si="0"/>
        <v>38</v>
      </c>
    </row>
    <row r="28" spans="1:5" ht="30" customHeight="1">
      <c r="A28" s="4" t="s">
        <v>425</v>
      </c>
      <c r="B28" s="5"/>
      <c r="C28" s="5"/>
      <c r="D28" s="5"/>
      <c r="E28" s="2"/>
    </row>
    <row r="29" spans="1:5" ht="32.25" customHeight="1">
      <c r="A29" s="4" t="s">
        <v>426</v>
      </c>
      <c r="B29" s="5"/>
      <c r="C29" s="5"/>
      <c r="D29" s="5"/>
      <c r="E29" s="2"/>
    </row>
    <row r="30" spans="1:5" ht="33.75" customHeight="1">
      <c r="A30" s="4" t="s">
        <v>427</v>
      </c>
      <c r="B30" s="5"/>
      <c r="C30" s="5"/>
      <c r="D30" s="5"/>
      <c r="E30" s="2"/>
    </row>
    <row r="31" spans="1:5" ht="18.75" customHeight="1">
      <c r="A31" s="4" t="s">
        <v>428</v>
      </c>
      <c r="B31" s="5"/>
      <c r="C31" s="5"/>
      <c r="D31" s="5"/>
      <c r="E31" s="2"/>
    </row>
    <row r="32" spans="1:5" ht="33" customHeight="1">
      <c r="A32" s="3" t="s">
        <v>5</v>
      </c>
      <c r="B32" s="5"/>
      <c r="C32" s="5"/>
      <c r="D32" s="5"/>
      <c r="E32" s="2"/>
    </row>
    <row r="33" spans="1:4" ht="14.25">
      <c r="A33" s="467"/>
      <c r="B33" s="468"/>
      <c r="C33" s="468"/>
      <c r="D33" s="468"/>
    </row>
    <row r="34" spans="1:4" ht="14.25">
      <c r="A34" s="468"/>
      <c r="B34" s="468"/>
      <c r="C34" s="468"/>
      <c r="D34" s="468"/>
    </row>
  </sheetData>
  <sheetProtection/>
  <mergeCells count="4">
    <mergeCell ref="A33:D33"/>
    <mergeCell ref="A34:D34"/>
    <mergeCell ref="A2:E2"/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A1:F65"/>
  <sheetViews>
    <sheetView zoomScalePageLayoutView="0" workbookViewId="0" topLeftCell="A1">
      <selection activeCell="C20" sqref="C20"/>
    </sheetView>
  </sheetViews>
  <sheetFormatPr defaultColWidth="9.140625" defaultRowHeight="15"/>
  <cols>
    <col min="1" max="1" width="64.7109375" style="0" customWidth="1"/>
    <col min="2" max="2" width="9.421875" style="0" customWidth="1"/>
    <col min="3" max="3" width="22.421875" style="0" customWidth="1"/>
    <col min="4" max="4" width="18.8515625" style="0" customWidth="1"/>
    <col min="5" max="5" width="18.7109375" style="0" customWidth="1"/>
    <col min="6" max="6" width="25.421875" style="0" customWidth="1"/>
  </cols>
  <sheetData>
    <row r="1" spans="1:6" s="124" customFormat="1" ht="21.75" customHeight="1">
      <c r="A1" s="122" t="s">
        <v>640</v>
      </c>
      <c r="B1" s="123"/>
      <c r="C1" s="123"/>
      <c r="D1" s="123"/>
      <c r="E1" s="123"/>
      <c r="F1" s="123"/>
    </row>
    <row r="2" spans="1:6" ht="26.25" customHeight="1">
      <c r="A2" s="471" t="s">
        <v>559</v>
      </c>
      <c r="B2" s="472"/>
      <c r="C2" s="472"/>
      <c r="D2" s="472"/>
      <c r="E2" s="472"/>
      <c r="F2" s="472"/>
    </row>
    <row r="3" ht="14.25">
      <c r="F3" s="81" t="s">
        <v>553</v>
      </c>
    </row>
    <row r="4" spans="1:6" ht="53.25">
      <c r="A4" s="125" t="s">
        <v>14</v>
      </c>
      <c r="B4" s="126" t="s">
        <v>15</v>
      </c>
      <c r="C4" s="127" t="s">
        <v>554</v>
      </c>
      <c r="D4" s="127" t="s">
        <v>555</v>
      </c>
      <c r="E4" s="127" t="s">
        <v>556</v>
      </c>
      <c r="F4" s="128" t="s">
        <v>0</v>
      </c>
    </row>
    <row r="5" spans="1:6" ht="14.25">
      <c r="A5" s="2"/>
      <c r="B5" s="2"/>
      <c r="C5" s="7"/>
      <c r="D5" s="7"/>
      <c r="E5" s="7"/>
      <c r="F5" s="7"/>
    </row>
    <row r="6" spans="1:6" ht="14.25">
      <c r="A6" s="2"/>
      <c r="B6" s="2"/>
      <c r="C6" s="7"/>
      <c r="D6" s="7"/>
      <c r="E6" s="7"/>
      <c r="F6" s="7"/>
    </row>
    <row r="7" spans="1:6" ht="14.25">
      <c r="A7" s="2"/>
      <c r="B7" s="2"/>
      <c r="C7" s="7"/>
      <c r="D7" s="7"/>
      <c r="E7" s="7"/>
      <c r="F7" s="7"/>
    </row>
    <row r="8" spans="1:6" ht="14.25">
      <c r="A8" s="2"/>
      <c r="B8" s="2"/>
      <c r="C8" s="7"/>
      <c r="D8" s="7"/>
      <c r="E8" s="7"/>
      <c r="F8" s="7"/>
    </row>
    <row r="9" spans="1:6" ht="14.25">
      <c r="A9" s="129" t="s">
        <v>116</v>
      </c>
      <c r="B9" s="130" t="s">
        <v>117</v>
      </c>
      <c r="C9" s="7"/>
      <c r="D9" s="7"/>
      <c r="E9" s="7"/>
      <c r="F9" s="7">
        <f>SUM(C9:E9)</f>
        <v>0</v>
      </c>
    </row>
    <row r="10" spans="1:6" ht="14.25">
      <c r="A10" s="129" t="s">
        <v>557</v>
      </c>
      <c r="B10" s="130" t="s">
        <v>118</v>
      </c>
      <c r="C10" s="7">
        <v>92241736</v>
      </c>
      <c r="D10" s="7"/>
      <c r="E10" s="7"/>
      <c r="F10" s="7">
        <f aca="true" t="shared" si="0" ref="F10:F21">SUM(C10:E10)</f>
        <v>92241736</v>
      </c>
    </row>
    <row r="11" spans="1:6" ht="14.25">
      <c r="A11" s="131" t="s">
        <v>119</v>
      </c>
      <c r="B11" s="130" t="s">
        <v>120</v>
      </c>
      <c r="C11" s="7"/>
      <c r="D11" s="7"/>
      <c r="E11" s="7"/>
      <c r="F11" s="7">
        <f t="shared" si="0"/>
        <v>0</v>
      </c>
    </row>
    <row r="12" spans="1:6" ht="14.25">
      <c r="A12" s="129" t="s">
        <v>121</v>
      </c>
      <c r="B12" s="130" t="s">
        <v>122</v>
      </c>
      <c r="C12" s="7">
        <v>700000</v>
      </c>
      <c r="D12" s="7"/>
      <c r="E12" s="7">
        <v>200000</v>
      </c>
      <c r="F12" s="7">
        <f t="shared" si="0"/>
        <v>900000</v>
      </c>
    </row>
    <row r="13" spans="1:6" ht="14.25">
      <c r="A13" s="129" t="s">
        <v>123</v>
      </c>
      <c r="B13" s="130" t="s">
        <v>124</v>
      </c>
      <c r="C13" s="7"/>
      <c r="D13" s="7"/>
      <c r="E13" s="7"/>
      <c r="F13" s="7"/>
    </row>
    <row r="14" spans="1:6" ht="14.25">
      <c r="A14" s="131" t="s">
        <v>125</v>
      </c>
      <c r="B14" s="130" t="s">
        <v>126</v>
      </c>
      <c r="C14" s="7"/>
      <c r="D14" s="7"/>
      <c r="E14" s="7"/>
      <c r="F14" s="7"/>
    </row>
    <row r="15" spans="1:6" ht="14.25">
      <c r="A15" s="131" t="s">
        <v>127</v>
      </c>
      <c r="B15" s="130" t="s">
        <v>128</v>
      </c>
      <c r="C15" s="7">
        <v>25013349</v>
      </c>
      <c r="D15" s="7"/>
      <c r="E15" s="7">
        <v>54000</v>
      </c>
      <c r="F15" s="7">
        <f t="shared" si="0"/>
        <v>25067349</v>
      </c>
    </row>
    <row r="16" spans="1:6" ht="15">
      <c r="A16" s="132" t="s">
        <v>311</v>
      </c>
      <c r="B16" s="133" t="s">
        <v>129</v>
      </c>
      <c r="C16" s="134">
        <f>SUM(C9:C15)</f>
        <v>117955085</v>
      </c>
      <c r="D16" s="134"/>
      <c r="E16" s="134">
        <f>SUM(E8:E15)</f>
        <v>254000</v>
      </c>
      <c r="F16" s="134">
        <f t="shared" si="0"/>
        <v>118209085</v>
      </c>
    </row>
    <row r="17" spans="1:6" ht="14.25">
      <c r="A17" s="129" t="s">
        <v>130</v>
      </c>
      <c r="B17" s="130" t="s">
        <v>131</v>
      </c>
      <c r="C17" s="7">
        <v>122374000</v>
      </c>
      <c r="D17" s="7"/>
      <c r="E17" s="7"/>
      <c r="F17" s="7">
        <f t="shared" si="0"/>
        <v>122374000</v>
      </c>
    </row>
    <row r="18" spans="1:6" ht="14.25">
      <c r="A18" s="129" t="s">
        <v>132</v>
      </c>
      <c r="B18" s="130" t="s">
        <v>133</v>
      </c>
      <c r="C18" s="7"/>
      <c r="D18" s="7"/>
      <c r="E18" s="7"/>
      <c r="F18" s="7"/>
    </row>
    <row r="19" spans="1:6" ht="14.25">
      <c r="A19" s="129" t="s">
        <v>134</v>
      </c>
      <c r="B19" s="130" t="s">
        <v>135</v>
      </c>
      <c r="C19" s="7"/>
      <c r="D19" s="7"/>
      <c r="E19" s="7"/>
      <c r="F19" s="7"/>
    </row>
    <row r="20" spans="1:6" ht="14.25">
      <c r="A20" s="129" t="s">
        <v>136</v>
      </c>
      <c r="B20" s="130" t="s">
        <v>137</v>
      </c>
      <c r="C20" s="7">
        <v>32585000</v>
      </c>
      <c r="D20" s="7"/>
      <c r="E20" s="7"/>
      <c r="F20" s="7">
        <f t="shared" si="0"/>
        <v>32585000</v>
      </c>
    </row>
    <row r="21" spans="1:6" ht="15">
      <c r="A21" s="132" t="s">
        <v>312</v>
      </c>
      <c r="B21" s="133" t="s">
        <v>138</v>
      </c>
      <c r="C21" s="134">
        <f>SUM(C17:C20)</f>
        <v>154959000</v>
      </c>
      <c r="D21" s="134"/>
      <c r="E21" s="134"/>
      <c r="F21" s="134">
        <f t="shared" si="0"/>
        <v>154959000</v>
      </c>
    </row>
    <row r="24" spans="1:5" ht="14.25">
      <c r="A24" s="135"/>
      <c r="B24" s="135"/>
      <c r="C24" s="135"/>
      <c r="D24" s="135"/>
      <c r="E24" s="136"/>
    </row>
    <row r="25" spans="1:5" ht="14.25">
      <c r="A25" s="136"/>
      <c r="B25" s="136"/>
      <c r="C25" s="136"/>
      <c r="D25" s="136"/>
      <c r="E25" s="136"/>
    </row>
    <row r="26" spans="1:5" ht="14.25">
      <c r="A26" s="136"/>
      <c r="B26" s="136"/>
      <c r="C26" s="136"/>
      <c r="D26" s="136"/>
      <c r="E26" s="136"/>
    </row>
    <row r="27" spans="1:5" ht="14.25">
      <c r="A27" s="136"/>
      <c r="B27" s="136"/>
      <c r="C27" s="136"/>
      <c r="D27" s="136"/>
      <c r="E27" s="136"/>
    </row>
    <row r="28" spans="1:5" ht="14.25">
      <c r="A28" s="136"/>
      <c r="B28" s="136"/>
      <c r="C28" s="136"/>
      <c r="D28" s="136"/>
      <c r="E28" s="136"/>
    </row>
    <row r="29" spans="1:5" ht="14.25">
      <c r="A29" s="137"/>
      <c r="B29" s="138"/>
      <c r="C29" s="136"/>
      <c r="D29" s="136"/>
      <c r="E29" s="136"/>
    </row>
    <row r="30" spans="1:5" ht="14.25">
      <c r="A30" s="137"/>
      <c r="B30" s="138"/>
      <c r="C30" s="136"/>
      <c r="D30" s="136"/>
      <c r="E30" s="136"/>
    </row>
    <row r="31" spans="1:5" ht="14.25">
      <c r="A31" s="137"/>
      <c r="B31" s="138"/>
      <c r="C31" s="136"/>
      <c r="D31" s="136"/>
      <c r="E31" s="136"/>
    </row>
    <row r="32" spans="1:5" ht="14.25">
      <c r="A32" s="137"/>
      <c r="B32" s="138"/>
      <c r="C32" s="136"/>
      <c r="D32" s="136"/>
      <c r="E32" s="136"/>
    </row>
    <row r="33" spans="1:5" ht="14.25">
      <c r="A33" s="137"/>
      <c r="B33" s="138"/>
      <c r="C33" s="136"/>
      <c r="D33" s="136"/>
      <c r="E33" s="136"/>
    </row>
    <row r="34" spans="1:5" ht="14.25">
      <c r="A34" s="137"/>
      <c r="B34" s="138"/>
      <c r="C34" s="136"/>
      <c r="D34" s="136"/>
      <c r="E34" s="136"/>
    </row>
    <row r="35" spans="1:5" ht="14.25">
      <c r="A35" s="137"/>
      <c r="B35" s="138"/>
      <c r="C35" s="136"/>
      <c r="D35" s="136"/>
      <c r="E35" s="136"/>
    </row>
    <row r="36" spans="1:5" ht="14.25">
      <c r="A36" s="137"/>
      <c r="B36" s="138"/>
      <c r="C36" s="136"/>
      <c r="D36" s="136"/>
      <c r="E36" s="136"/>
    </row>
    <row r="37" spans="1:5" ht="14.25">
      <c r="A37" s="137"/>
      <c r="B37" s="138"/>
      <c r="C37" s="136"/>
      <c r="D37" s="136"/>
      <c r="E37" s="136"/>
    </row>
    <row r="38" spans="1:5" ht="14.25">
      <c r="A38" s="137"/>
      <c r="B38" s="138"/>
      <c r="C38" s="136"/>
      <c r="D38" s="136"/>
      <c r="E38" s="136"/>
    </row>
    <row r="39" spans="1:5" ht="14.25">
      <c r="A39" s="139"/>
      <c r="B39" s="138"/>
      <c r="C39" s="136"/>
      <c r="D39" s="136"/>
      <c r="E39" s="136"/>
    </row>
    <row r="40" spans="1:5" ht="14.25">
      <c r="A40" s="139"/>
      <c r="B40" s="138"/>
      <c r="C40" s="136"/>
      <c r="D40" s="136"/>
      <c r="E40" s="136"/>
    </row>
    <row r="41" spans="1:5" ht="14.25">
      <c r="A41" s="139"/>
      <c r="B41" s="138"/>
      <c r="C41" s="144"/>
      <c r="D41" s="136"/>
      <c r="E41" s="136"/>
    </row>
    <row r="42" spans="1:5" ht="14.25">
      <c r="A42" s="137"/>
      <c r="B42" s="138"/>
      <c r="C42" s="136"/>
      <c r="D42" s="136"/>
      <c r="E42" s="136"/>
    </row>
    <row r="43" spans="1:5" ht="15">
      <c r="A43" s="140"/>
      <c r="B43" s="141"/>
      <c r="C43" s="136"/>
      <c r="D43" s="136"/>
      <c r="E43" s="136"/>
    </row>
    <row r="44" spans="1:5" ht="15">
      <c r="A44" s="142"/>
      <c r="B44" s="143"/>
      <c r="C44" s="136"/>
      <c r="D44" s="136"/>
      <c r="E44" s="136"/>
    </row>
    <row r="45" spans="1:5" ht="15">
      <c r="A45" s="142"/>
      <c r="B45" s="143"/>
      <c r="C45" s="136"/>
      <c r="D45" s="136"/>
      <c r="E45" s="136"/>
    </row>
    <row r="46" spans="1:5" ht="15">
      <c r="A46" s="142"/>
      <c r="B46" s="143"/>
      <c r="C46" s="136"/>
      <c r="D46" s="136"/>
      <c r="E46" s="136"/>
    </row>
    <row r="47" spans="1:5" ht="15">
      <c r="A47" s="142"/>
      <c r="B47" s="143"/>
      <c r="C47" s="136"/>
      <c r="D47" s="136"/>
      <c r="E47" s="136"/>
    </row>
    <row r="48" spans="1:5" ht="14.25">
      <c r="A48" s="137"/>
      <c r="B48" s="138"/>
      <c r="C48" s="136"/>
      <c r="D48" s="136"/>
      <c r="E48" s="136"/>
    </row>
    <row r="49" spans="1:5" ht="14.25">
      <c r="A49" s="137"/>
      <c r="B49" s="138"/>
      <c r="C49" s="136"/>
      <c r="D49" s="136"/>
      <c r="E49" s="136"/>
    </row>
    <row r="50" spans="1:5" ht="14.25">
      <c r="A50" s="137"/>
      <c r="B50" s="138"/>
      <c r="C50" s="136"/>
      <c r="D50" s="136"/>
      <c r="E50" s="136"/>
    </row>
    <row r="51" spans="1:5" ht="14.25">
      <c r="A51" s="137"/>
      <c r="B51" s="138"/>
      <c r="C51" s="136"/>
      <c r="D51" s="136"/>
      <c r="E51" s="136"/>
    </row>
    <row r="52" spans="1:5" ht="14.25">
      <c r="A52" s="137"/>
      <c r="B52" s="138"/>
      <c r="C52" s="136"/>
      <c r="D52" s="136"/>
      <c r="E52" s="136"/>
    </row>
    <row r="53" spans="1:5" ht="14.25">
      <c r="A53" s="137"/>
      <c r="B53" s="138"/>
      <c r="C53" s="136"/>
      <c r="D53" s="136"/>
      <c r="E53" s="136"/>
    </row>
    <row r="54" spans="1:5" ht="14.25">
      <c r="A54" s="137"/>
      <c r="B54" s="138"/>
      <c r="C54" s="136"/>
      <c r="D54" s="136"/>
      <c r="E54" s="136"/>
    </row>
    <row r="55" spans="1:5" ht="14.25">
      <c r="A55" s="137"/>
      <c r="B55" s="138"/>
      <c r="C55" s="136"/>
      <c r="D55" s="136"/>
      <c r="E55" s="136"/>
    </row>
    <row r="56" spans="1:5" ht="14.25">
      <c r="A56" s="137"/>
      <c r="B56" s="138"/>
      <c r="C56" s="136"/>
      <c r="D56" s="136"/>
      <c r="E56" s="136"/>
    </row>
    <row r="57" spans="1:5" ht="14.25">
      <c r="A57" s="137"/>
      <c r="B57" s="138"/>
      <c r="C57" s="136"/>
      <c r="D57" s="136"/>
      <c r="E57" s="136"/>
    </row>
    <row r="58" spans="1:5" ht="14.25">
      <c r="A58" s="137"/>
      <c r="B58" s="138"/>
      <c r="C58" s="136"/>
      <c r="D58" s="136"/>
      <c r="E58" s="136"/>
    </row>
    <row r="59" spans="1:5" ht="15">
      <c r="A59" s="140"/>
      <c r="B59" s="141"/>
      <c r="C59" s="136"/>
      <c r="D59" s="136"/>
      <c r="E59" s="136"/>
    </row>
    <row r="60" spans="1:5" ht="14.25">
      <c r="A60" s="136"/>
      <c r="B60" s="136"/>
      <c r="C60" s="136"/>
      <c r="D60" s="136"/>
      <c r="E60" s="136"/>
    </row>
    <row r="61" spans="1:5" ht="14.25">
      <c r="A61" s="136"/>
      <c r="B61" s="136"/>
      <c r="C61" s="136"/>
      <c r="D61" s="136"/>
      <c r="E61" s="136"/>
    </row>
    <row r="62" spans="1:5" ht="14.25">
      <c r="A62" s="136"/>
      <c r="B62" s="136"/>
      <c r="C62" s="136"/>
      <c r="D62" s="136"/>
      <c r="E62" s="136"/>
    </row>
    <row r="63" spans="1:5" ht="14.25">
      <c r="A63" s="136"/>
      <c r="B63" s="136"/>
      <c r="C63" s="136"/>
      <c r="D63" s="136"/>
      <c r="E63" s="136"/>
    </row>
    <row r="64" spans="1:5" ht="14.25">
      <c r="A64" s="136"/>
      <c r="B64" s="136"/>
      <c r="C64" s="136"/>
      <c r="D64" s="136"/>
      <c r="E64" s="136"/>
    </row>
    <row r="65" spans="1:5" ht="14.25">
      <c r="A65" s="136"/>
      <c r="B65" s="136"/>
      <c r="C65" s="136"/>
      <c r="D65" s="136"/>
      <c r="E65" s="136"/>
    </row>
  </sheetData>
  <sheetProtection/>
  <mergeCells count="1"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7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3">
      <selection activeCell="D25" sqref="D25"/>
    </sheetView>
  </sheetViews>
  <sheetFormatPr defaultColWidth="9.140625" defaultRowHeight="15"/>
  <cols>
    <col min="1" max="1" width="44.421875" style="0" customWidth="1"/>
    <col min="2" max="2" width="13.140625" style="0" customWidth="1"/>
    <col min="3" max="3" width="13.57421875" style="0" customWidth="1"/>
    <col min="4" max="6" width="15.7109375" style="0" customWidth="1"/>
  </cols>
  <sheetData>
    <row r="1" spans="1:6" ht="14.25">
      <c r="A1" s="180"/>
      <c r="B1" s="161"/>
      <c r="C1" s="161"/>
      <c r="D1" s="160"/>
      <c r="E1" s="160"/>
      <c r="F1" s="160"/>
    </row>
    <row r="2" spans="1:6" ht="15">
      <c r="A2" s="473" t="s">
        <v>618</v>
      </c>
      <c r="B2" s="473"/>
      <c r="C2" s="473"/>
      <c r="D2" s="473"/>
      <c r="E2" s="473"/>
      <c r="F2" s="160"/>
    </row>
    <row r="3" spans="1:6" ht="14.25">
      <c r="A3" s="180"/>
      <c r="B3" s="161"/>
      <c r="C3" s="161"/>
      <c r="D3" s="160"/>
      <c r="E3" s="160"/>
      <c r="F3" s="160"/>
    </row>
    <row r="4" spans="1:6" ht="14.25">
      <c r="A4" s="180"/>
      <c r="B4" s="161"/>
      <c r="C4" s="161"/>
      <c r="D4" s="160"/>
      <c r="E4" s="160"/>
      <c r="F4" s="160"/>
    </row>
    <row r="5" spans="1:6" ht="15" thickBot="1">
      <c r="A5" s="180"/>
      <c r="B5" s="161"/>
      <c r="C5" s="161"/>
      <c r="D5" s="160"/>
      <c r="E5" s="160"/>
      <c r="F5" s="160" t="s">
        <v>619</v>
      </c>
    </row>
    <row r="6" spans="1:6" ht="57.75" thickBot="1">
      <c r="A6" s="181" t="s">
        <v>549</v>
      </c>
      <c r="B6" s="159" t="s">
        <v>550</v>
      </c>
      <c r="C6" s="158" t="s">
        <v>569</v>
      </c>
      <c r="D6" s="157" t="s">
        <v>600</v>
      </c>
      <c r="E6" s="156" t="s">
        <v>568</v>
      </c>
      <c r="F6" s="236" t="s">
        <v>639</v>
      </c>
    </row>
    <row r="7" spans="1:6" ht="14.25">
      <c r="A7" s="182" t="s">
        <v>567</v>
      </c>
      <c r="B7" s="154" t="s">
        <v>566</v>
      </c>
      <c r="C7" s="154" t="s">
        <v>565</v>
      </c>
      <c r="D7" s="146">
        <v>7500000</v>
      </c>
      <c r="E7" s="147">
        <v>2025000</v>
      </c>
      <c r="F7" s="146">
        <f aca="true" t="shared" si="0" ref="F7:F12">D7+E7</f>
        <v>9525000</v>
      </c>
    </row>
    <row r="8" spans="1:6" ht="14.25">
      <c r="A8" s="182" t="s">
        <v>620</v>
      </c>
      <c r="B8" s="154" t="s">
        <v>566</v>
      </c>
      <c r="C8" s="154" t="s">
        <v>621</v>
      </c>
      <c r="D8" s="146">
        <v>31496000</v>
      </c>
      <c r="E8" s="147">
        <v>8504000</v>
      </c>
      <c r="F8" s="146">
        <f t="shared" si="0"/>
        <v>40000000</v>
      </c>
    </row>
    <row r="9" spans="1:6" ht="14.25">
      <c r="A9" s="183" t="s">
        <v>622</v>
      </c>
      <c r="B9" s="154" t="s">
        <v>566</v>
      </c>
      <c r="C9" s="155" t="s">
        <v>565</v>
      </c>
      <c r="D9" s="146">
        <v>21245736</v>
      </c>
      <c r="E9" s="147">
        <v>5736349</v>
      </c>
      <c r="F9" s="146">
        <f t="shared" si="0"/>
        <v>26982085</v>
      </c>
    </row>
    <row r="10" spans="1:6" ht="14.25">
      <c r="A10" s="182" t="s">
        <v>623</v>
      </c>
      <c r="B10" s="154" t="s">
        <v>566</v>
      </c>
      <c r="C10" s="154" t="s">
        <v>565</v>
      </c>
      <c r="D10" s="146">
        <v>12000000</v>
      </c>
      <c r="E10" s="147">
        <v>3240000</v>
      </c>
      <c r="F10" s="146">
        <f t="shared" si="0"/>
        <v>15240000</v>
      </c>
    </row>
    <row r="11" spans="1:6" ht="28.5">
      <c r="A11" s="183" t="s">
        <v>624</v>
      </c>
      <c r="B11" s="154" t="s">
        <v>566</v>
      </c>
      <c r="C11" s="154" t="s">
        <v>565</v>
      </c>
      <c r="D11" s="146">
        <v>20000000</v>
      </c>
      <c r="E11" s="147">
        <v>5400000</v>
      </c>
      <c r="F11" s="146">
        <f t="shared" si="0"/>
        <v>25400000</v>
      </c>
    </row>
    <row r="12" spans="1:6" ht="42.75">
      <c r="A12" s="183" t="s">
        <v>625</v>
      </c>
      <c r="B12" s="154" t="s">
        <v>566</v>
      </c>
      <c r="C12" s="151" t="s">
        <v>626</v>
      </c>
      <c r="D12" s="146">
        <v>700000</v>
      </c>
      <c r="E12" s="147">
        <v>108000</v>
      </c>
      <c r="F12" s="146">
        <f t="shared" si="0"/>
        <v>808000</v>
      </c>
    </row>
    <row r="13" spans="1:6" ht="14.25">
      <c r="A13" s="237" t="s">
        <v>551</v>
      </c>
      <c r="B13" s="148"/>
      <c r="C13" s="148"/>
      <c r="D13" s="238">
        <f>SUM(D7:D12)</f>
        <v>92941736</v>
      </c>
      <c r="E13" s="238">
        <f>SUM(E7:E12)</f>
        <v>25013349</v>
      </c>
      <c r="F13" s="238">
        <f>SUM(F7:F12)</f>
        <v>117955085</v>
      </c>
    </row>
    <row r="14" spans="1:6" ht="14.25">
      <c r="A14" s="186" t="s">
        <v>601</v>
      </c>
      <c r="B14" s="185" t="s">
        <v>602</v>
      </c>
      <c r="C14" s="185" t="s">
        <v>564</v>
      </c>
      <c r="D14" s="152">
        <v>3000000</v>
      </c>
      <c r="E14" s="153">
        <v>810000</v>
      </c>
      <c r="F14" s="184">
        <f aca="true" t="shared" si="1" ref="F14:F25">D14+E14</f>
        <v>3810000</v>
      </c>
    </row>
    <row r="15" spans="1:6" ht="14.25">
      <c r="A15" s="186" t="s">
        <v>627</v>
      </c>
      <c r="B15" s="185" t="s">
        <v>602</v>
      </c>
      <c r="C15" s="185" t="s">
        <v>564</v>
      </c>
      <c r="D15" s="152">
        <v>2000000</v>
      </c>
      <c r="E15" s="153">
        <v>540000</v>
      </c>
      <c r="F15" s="184">
        <f t="shared" si="1"/>
        <v>2540000</v>
      </c>
    </row>
    <row r="16" spans="1:7" ht="39.75" customHeight="1">
      <c r="A16" s="239" t="s">
        <v>628</v>
      </c>
      <c r="B16" s="185" t="s">
        <v>562</v>
      </c>
      <c r="C16" s="185" t="s">
        <v>564</v>
      </c>
      <c r="D16" s="152">
        <v>30000000</v>
      </c>
      <c r="E16" s="153">
        <v>8100000</v>
      </c>
      <c r="F16" s="184">
        <f t="shared" si="1"/>
        <v>38100000</v>
      </c>
      <c r="G16" s="121"/>
    </row>
    <row r="17" spans="1:6" ht="14.25">
      <c r="A17" s="239" t="s">
        <v>603</v>
      </c>
      <c r="B17" s="185" t="s">
        <v>562</v>
      </c>
      <c r="C17" s="240" t="s">
        <v>564</v>
      </c>
      <c r="D17" s="241">
        <v>21647000</v>
      </c>
      <c r="E17" s="153">
        <v>5844000</v>
      </c>
      <c r="F17" s="184">
        <f t="shared" si="1"/>
        <v>27491000</v>
      </c>
    </row>
    <row r="18" spans="1:6" ht="14.25">
      <c r="A18" s="186" t="s">
        <v>629</v>
      </c>
      <c r="B18" s="242" t="s">
        <v>562</v>
      </c>
      <c r="C18" s="242" t="s">
        <v>564</v>
      </c>
      <c r="D18" s="243">
        <v>20000000</v>
      </c>
      <c r="E18" s="244">
        <v>5400000</v>
      </c>
      <c r="F18" s="184">
        <f t="shared" si="1"/>
        <v>25400000</v>
      </c>
    </row>
    <row r="19" spans="1:6" ht="14.25">
      <c r="A19" s="182" t="s">
        <v>630</v>
      </c>
      <c r="B19" s="151" t="s">
        <v>562</v>
      </c>
      <c r="C19" s="151" t="s">
        <v>564</v>
      </c>
      <c r="D19" s="150">
        <v>8000000</v>
      </c>
      <c r="E19" s="149">
        <v>2160000</v>
      </c>
      <c r="F19" s="184">
        <f t="shared" si="1"/>
        <v>10160000</v>
      </c>
    </row>
    <row r="20" spans="1:6" ht="39.75" customHeight="1">
      <c r="A20" s="187" t="s">
        <v>563</v>
      </c>
      <c r="B20" s="151" t="s">
        <v>562</v>
      </c>
      <c r="C20" s="151" t="s">
        <v>561</v>
      </c>
      <c r="D20" s="150">
        <v>11329000</v>
      </c>
      <c r="E20" s="149">
        <v>3059000</v>
      </c>
      <c r="F20" s="184">
        <f t="shared" si="1"/>
        <v>14388000</v>
      </c>
    </row>
    <row r="21" spans="1:6" ht="14.25">
      <c r="A21" s="245" t="s">
        <v>631</v>
      </c>
      <c r="B21" s="154" t="s">
        <v>562</v>
      </c>
      <c r="C21" s="155" t="s">
        <v>565</v>
      </c>
      <c r="D21" s="184">
        <v>10000000</v>
      </c>
      <c r="E21" s="246">
        <v>2700000</v>
      </c>
      <c r="F21" s="184">
        <f t="shared" si="1"/>
        <v>12700000</v>
      </c>
    </row>
    <row r="22" spans="1:6" ht="14.25">
      <c r="A22" s="245" t="s">
        <v>632</v>
      </c>
      <c r="B22" s="154" t="s">
        <v>562</v>
      </c>
      <c r="C22" s="155" t="s">
        <v>565</v>
      </c>
      <c r="D22" s="184">
        <v>12000000</v>
      </c>
      <c r="E22" s="246">
        <v>3240000</v>
      </c>
      <c r="F22" s="184">
        <f t="shared" si="1"/>
        <v>15240000</v>
      </c>
    </row>
    <row r="23" spans="1:6" ht="39.75" customHeight="1">
      <c r="A23" s="183" t="s">
        <v>633</v>
      </c>
      <c r="B23" s="151" t="s">
        <v>562</v>
      </c>
      <c r="C23" s="151" t="s">
        <v>565</v>
      </c>
      <c r="D23" s="150">
        <v>2713000</v>
      </c>
      <c r="E23" s="149">
        <v>732000</v>
      </c>
      <c r="F23" s="184">
        <f t="shared" si="1"/>
        <v>3445000</v>
      </c>
    </row>
    <row r="24" spans="1:6" ht="14.25">
      <c r="A24" s="182" t="s">
        <v>604</v>
      </c>
      <c r="B24" s="154" t="s">
        <v>562</v>
      </c>
      <c r="C24" s="155" t="s">
        <v>565</v>
      </c>
      <c r="D24" s="146">
        <v>1685000</v>
      </c>
      <c r="E24" s="147">
        <v>0</v>
      </c>
      <c r="F24" s="184">
        <f t="shared" si="1"/>
        <v>1685000</v>
      </c>
    </row>
    <row r="25" spans="1:6" ht="14.25">
      <c r="A25" s="188" t="s">
        <v>4</v>
      </c>
      <c r="B25" s="247"/>
      <c r="C25" s="248"/>
      <c r="D25" s="249">
        <f>SUM(D14:D24)</f>
        <v>122374000</v>
      </c>
      <c r="E25" s="250">
        <f>SUM(E14:E24)</f>
        <v>32585000</v>
      </c>
      <c r="F25" s="145">
        <f t="shared" si="1"/>
        <v>154959000</v>
      </c>
    </row>
    <row r="26" spans="1:6" ht="14.25">
      <c r="A26" s="188" t="s">
        <v>560</v>
      </c>
      <c r="B26" s="148"/>
      <c r="C26" s="148"/>
      <c r="D26" s="145">
        <f>D13+D25</f>
        <v>215315736</v>
      </c>
      <c r="E26" s="145">
        <f>E13+E25</f>
        <v>57598349</v>
      </c>
      <c r="F26" s="145">
        <f>F13+F25</f>
        <v>272914085</v>
      </c>
    </row>
    <row r="27" spans="1:6" ht="14.25">
      <c r="A27" s="251"/>
      <c r="B27" s="252"/>
      <c r="C27" s="252"/>
      <c r="D27" s="253"/>
      <c r="E27" s="253"/>
      <c r="F27" s="254"/>
    </row>
    <row r="28" spans="1:6" ht="14.25">
      <c r="A28" s="251"/>
      <c r="B28" s="252"/>
      <c r="C28" s="252"/>
      <c r="D28" s="253"/>
      <c r="E28" s="253"/>
      <c r="F28" s="254"/>
    </row>
    <row r="29" spans="1:6" ht="14.25">
      <c r="A29" s="255"/>
      <c r="B29" s="252"/>
      <c r="C29" s="252"/>
      <c r="D29" s="253"/>
      <c r="E29" s="253"/>
      <c r="F29" s="254"/>
    </row>
    <row r="30" spans="1:6" ht="14.25">
      <c r="A30" s="256"/>
      <c r="B30" s="252"/>
      <c r="C30" s="252"/>
      <c r="D30" s="257"/>
      <c r="E30" s="257"/>
      <c r="F30" s="254"/>
    </row>
    <row r="31" spans="1:6" ht="14.25">
      <c r="A31" s="258"/>
      <c r="B31" s="259"/>
      <c r="C31" s="259"/>
      <c r="D31" s="260"/>
      <c r="E31" s="260"/>
      <c r="F31" s="260"/>
    </row>
    <row r="32" spans="1:6" ht="14.25">
      <c r="A32" s="251"/>
      <c r="B32" s="261"/>
      <c r="C32" s="261"/>
      <c r="D32" s="262"/>
      <c r="E32" s="262"/>
      <c r="F32" s="262"/>
    </row>
    <row r="33" spans="1:6" ht="14.25">
      <c r="A33" s="251"/>
      <c r="B33" s="261"/>
      <c r="C33" s="261"/>
      <c r="D33" s="262"/>
      <c r="E33" s="262"/>
      <c r="F33" s="262"/>
    </row>
    <row r="34" spans="1:6" ht="14.25">
      <c r="A34" s="251"/>
      <c r="B34" s="261"/>
      <c r="C34" s="261"/>
      <c r="D34" s="262"/>
      <c r="E34" s="262"/>
      <c r="F34" s="262"/>
    </row>
    <row r="35" spans="1:6" ht="14.25">
      <c r="A35" s="258"/>
      <c r="B35" s="261"/>
      <c r="C35" s="261"/>
      <c r="D35" s="260"/>
      <c r="E35" s="260"/>
      <c r="F35" s="260"/>
    </row>
    <row r="36" spans="1:6" ht="14.25">
      <c r="A36" s="251"/>
      <c r="B36" s="251"/>
      <c r="C36" s="251"/>
      <c r="D36" s="251"/>
      <c r="E36" s="251"/>
      <c r="F36" s="251"/>
    </row>
  </sheetData>
  <sheetProtection/>
  <mergeCells count="1">
    <mergeCell ref="A2:E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zoomScalePageLayoutView="0" workbookViewId="0" topLeftCell="A1">
      <selection activeCell="C15" sqref="C15:E15"/>
    </sheetView>
  </sheetViews>
  <sheetFormatPr defaultColWidth="9.140625" defaultRowHeight="15"/>
  <cols>
    <col min="1" max="1" width="36.421875" style="251" customWidth="1"/>
    <col min="2" max="2" width="10.140625" style="251" customWidth="1"/>
    <col min="3" max="3" width="18.8515625" style="251" customWidth="1"/>
    <col min="4" max="4" width="17.28125" style="251" customWidth="1"/>
    <col min="5" max="5" width="17.7109375" style="251" customWidth="1"/>
    <col min="6" max="16384" width="9.140625" style="251" customWidth="1"/>
  </cols>
  <sheetData>
    <row r="1" spans="1:8" ht="45" customHeight="1">
      <c r="A1" s="464" t="s">
        <v>610</v>
      </c>
      <c r="B1" s="464"/>
      <c r="C1" s="464"/>
      <c r="D1" s="464"/>
      <c r="E1" s="464"/>
      <c r="F1" s="464"/>
      <c r="G1" s="464"/>
      <c r="H1" s="464"/>
    </row>
    <row r="2" spans="1:5" ht="23.25" customHeight="1">
      <c r="A2" s="471" t="s">
        <v>800</v>
      </c>
      <c r="B2" s="472"/>
      <c r="C2" s="472"/>
      <c r="D2" s="472"/>
      <c r="E2" s="472"/>
    </row>
    <row r="3" ht="18">
      <c r="A3" s="352"/>
    </row>
    <row r="4" ht="14.25">
      <c r="E4" s="424" t="s">
        <v>609</v>
      </c>
    </row>
    <row r="5" spans="1:5" ht="27">
      <c r="A5" s="125" t="s">
        <v>14</v>
      </c>
      <c r="B5" s="126" t="s">
        <v>15</v>
      </c>
      <c r="C5" s="127" t="s">
        <v>554</v>
      </c>
      <c r="D5" s="127" t="s">
        <v>801</v>
      </c>
      <c r="E5" s="128" t="s">
        <v>0</v>
      </c>
    </row>
    <row r="6" spans="1:5" ht="14.25">
      <c r="A6" s="2"/>
      <c r="B6" s="2"/>
      <c r="C6" s="2"/>
      <c r="D6" s="2"/>
      <c r="E6" s="2"/>
    </row>
    <row r="7" spans="1:5" ht="14.25">
      <c r="A7" s="2"/>
      <c r="B7" s="2"/>
      <c r="C7" s="2"/>
      <c r="D7" s="2"/>
      <c r="E7" s="2"/>
    </row>
    <row r="8" spans="1:5" ht="14.25">
      <c r="A8" s="2"/>
      <c r="B8" s="2"/>
      <c r="C8" s="2"/>
      <c r="D8" s="2"/>
      <c r="E8" s="2"/>
    </row>
    <row r="9" spans="1:5" ht="14.25">
      <c r="A9" s="2"/>
      <c r="B9" s="2"/>
      <c r="C9" s="2"/>
      <c r="D9" s="2"/>
      <c r="E9" s="2"/>
    </row>
    <row r="10" spans="1:5" ht="14.25">
      <c r="A10" s="298" t="s">
        <v>802</v>
      </c>
      <c r="B10" s="274" t="s">
        <v>114</v>
      </c>
      <c r="C10" s="425">
        <v>631000</v>
      </c>
      <c r="D10" s="7"/>
      <c r="E10" s="7">
        <f>SUM(C10:D10)</f>
        <v>631000</v>
      </c>
    </row>
    <row r="11" spans="1:5" ht="14.25">
      <c r="A11" s="298"/>
      <c r="B11" s="274"/>
      <c r="C11" s="2"/>
      <c r="D11" s="2"/>
      <c r="E11" s="2"/>
    </row>
    <row r="12" spans="1:5" ht="14.25">
      <c r="A12" s="298"/>
      <c r="B12" s="274"/>
      <c r="C12" s="2"/>
      <c r="D12" s="2"/>
      <c r="E12" s="2"/>
    </row>
    <row r="13" spans="1:5" ht="14.25">
      <c r="A13" s="298"/>
      <c r="B13" s="274"/>
      <c r="C13" s="2"/>
      <c r="D13" s="2"/>
      <c r="E13" s="2"/>
    </row>
    <row r="14" spans="1:5" ht="14.25">
      <c r="A14" s="298"/>
      <c r="B14" s="274"/>
      <c r="C14" s="2"/>
      <c r="D14" s="2"/>
      <c r="E14" s="2"/>
    </row>
    <row r="15" spans="1:5" ht="14.25">
      <c r="A15" s="298" t="s">
        <v>803</v>
      </c>
      <c r="B15" s="274" t="s">
        <v>114</v>
      </c>
      <c r="C15" s="7">
        <f>SUM(C10:C14)</f>
        <v>631000</v>
      </c>
      <c r="D15" s="7">
        <f>SUM(D10:D14)</f>
        <v>0</v>
      </c>
      <c r="E15" s="7">
        <f>SUM(E10:E14)</f>
        <v>631000</v>
      </c>
    </row>
  </sheetData>
  <sheetProtection/>
  <mergeCells count="2">
    <mergeCell ref="A2:E2"/>
    <mergeCell ref="A1:H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zoomScalePageLayoutView="0" workbookViewId="0" topLeftCell="A22">
      <selection activeCell="A1" sqref="A1:K1"/>
    </sheetView>
  </sheetViews>
  <sheetFormatPr defaultColWidth="9.140625" defaultRowHeight="15"/>
  <cols>
    <col min="1" max="1" width="64.28125" style="251" customWidth="1"/>
    <col min="2" max="2" width="9.140625" style="251" customWidth="1"/>
    <col min="3" max="3" width="18.140625" style="251" customWidth="1"/>
    <col min="4" max="4" width="21.57421875" style="251" customWidth="1"/>
    <col min="5" max="5" width="21.8515625" style="251" customWidth="1"/>
    <col min="6" max="7" width="19.57421875" style="251" customWidth="1"/>
    <col min="8" max="8" width="16.421875" style="251" customWidth="1"/>
    <col min="9" max="9" width="16.28125" style="251" customWidth="1"/>
    <col min="10" max="10" width="30.140625" style="251" customWidth="1"/>
    <col min="11" max="16384" width="9.140625" style="251" customWidth="1"/>
  </cols>
  <sheetData>
    <row r="1" spans="1:11" ht="30" customHeight="1">
      <c r="A1" s="464" t="s">
        <v>610</v>
      </c>
      <c r="B1" s="464"/>
      <c r="C1" s="464"/>
      <c r="D1" s="464"/>
      <c r="E1" s="464"/>
      <c r="F1" s="464"/>
      <c r="G1" s="464"/>
      <c r="H1" s="464"/>
      <c r="I1" s="464"/>
      <c r="J1" s="464"/>
      <c r="K1" s="464"/>
    </row>
    <row r="2" spans="1:10" ht="46.5" customHeight="1">
      <c r="A2" s="471" t="s">
        <v>804</v>
      </c>
      <c r="B2" s="472"/>
      <c r="C2" s="472"/>
      <c r="D2" s="472"/>
      <c r="E2" s="472"/>
      <c r="F2" s="472"/>
      <c r="G2" s="472"/>
      <c r="H2" s="472"/>
      <c r="I2" s="472"/>
      <c r="J2" s="472"/>
    </row>
    <row r="3" spans="1:10" ht="16.5" customHeight="1">
      <c r="A3" s="420"/>
      <c r="B3" s="421"/>
      <c r="C3" s="421"/>
      <c r="D3" s="421"/>
      <c r="E3" s="421"/>
      <c r="F3" s="421"/>
      <c r="G3" s="421"/>
      <c r="H3" s="421"/>
      <c r="I3" s="421"/>
      <c r="J3" s="421"/>
    </row>
    <row r="4" spans="1:10" ht="14.25">
      <c r="A4" s="136" t="s">
        <v>554</v>
      </c>
      <c r="J4" s="424" t="s">
        <v>805</v>
      </c>
    </row>
    <row r="5" spans="1:10" ht="61.5" customHeight="1">
      <c r="A5" s="125" t="s">
        <v>14</v>
      </c>
      <c r="B5" s="126" t="s">
        <v>15</v>
      </c>
      <c r="C5" s="127" t="s">
        <v>806</v>
      </c>
      <c r="D5" s="127" t="s">
        <v>807</v>
      </c>
      <c r="E5" s="127" t="s">
        <v>808</v>
      </c>
      <c r="F5" s="127" t="s">
        <v>809</v>
      </c>
      <c r="G5" s="127" t="s">
        <v>810</v>
      </c>
      <c r="H5" s="127" t="s">
        <v>811</v>
      </c>
      <c r="I5" s="127" t="s">
        <v>812</v>
      </c>
      <c r="J5" s="127" t="s">
        <v>813</v>
      </c>
    </row>
    <row r="6" spans="1:10" ht="24">
      <c r="A6" s="347"/>
      <c r="B6" s="347"/>
      <c r="C6" s="347"/>
      <c r="D6" s="347"/>
      <c r="E6" s="347"/>
      <c r="F6" s="426" t="s">
        <v>814</v>
      </c>
      <c r="G6" s="367"/>
      <c r="H6" s="347"/>
      <c r="I6" s="347"/>
      <c r="J6" s="347"/>
    </row>
    <row r="7" spans="1:10" ht="14.25">
      <c r="A7" s="347"/>
      <c r="B7" s="347"/>
      <c r="C7" s="347"/>
      <c r="D7" s="347"/>
      <c r="E7" s="347"/>
      <c r="F7" s="347"/>
      <c r="G7" s="347"/>
      <c r="H7" s="347"/>
      <c r="I7" s="347"/>
      <c r="J7" s="347"/>
    </row>
    <row r="8" spans="1:10" ht="14.25">
      <c r="A8" s="347"/>
      <c r="B8" s="347"/>
      <c r="C8" s="347"/>
      <c r="D8" s="347"/>
      <c r="E8" s="347"/>
      <c r="F8" s="347"/>
      <c r="G8" s="347"/>
      <c r="H8" s="347"/>
      <c r="I8" s="347"/>
      <c r="J8" s="347"/>
    </row>
    <row r="9" spans="1:10" ht="14.25">
      <c r="A9" s="347"/>
      <c r="B9" s="347"/>
      <c r="C9" s="347"/>
      <c r="D9" s="347"/>
      <c r="E9" s="347"/>
      <c r="F9" s="347"/>
      <c r="G9" s="347"/>
      <c r="H9" s="347"/>
      <c r="I9" s="347"/>
      <c r="J9" s="347"/>
    </row>
    <row r="10" spans="1:10" ht="14.25">
      <c r="A10" s="129" t="s">
        <v>116</v>
      </c>
      <c r="B10" s="130" t="s">
        <v>117</v>
      </c>
      <c r="C10" s="347"/>
      <c r="D10" s="347"/>
      <c r="E10" s="347"/>
      <c r="F10" s="347"/>
      <c r="G10" s="347"/>
      <c r="H10" s="347"/>
      <c r="I10" s="347"/>
      <c r="J10" s="347"/>
    </row>
    <row r="11" spans="1:10" ht="14.25">
      <c r="A11" s="129"/>
      <c r="B11" s="130"/>
      <c r="C11" s="347"/>
      <c r="D11" s="347"/>
      <c r="E11" s="347"/>
      <c r="F11" s="347"/>
      <c r="G11" s="347"/>
      <c r="H11" s="347"/>
      <c r="I11" s="347"/>
      <c r="J11" s="347"/>
    </row>
    <row r="12" spans="1:10" ht="14.25">
      <c r="A12" s="129"/>
      <c r="B12" s="130"/>
      <c r="C12" s="347"/>
      <c r="D12" s="347"/>
      <c r="E12" s="347"/>
      <c r="F12" s="347"/>
      <c r="G12" s="347"/>
      <c r="H12" s="347"/>
      <c r="I12" s="347"/>
      <c r="J12" s="347"/>
    </row>
    <row r="13" spans="1:10" ht="14.25">
      <c r="A13" s="129"/>
      <c r="B13" s="130"/>
      <c r="C13" s="347"/>
      <c r="D13" s="347"/>
      <c r="E13" s="347"/>
      <c r="F13" s="347"/>
      <c r="G13" s="347"/>
      <c r="H13" s="347"/>
      <c r="I13" s="347"/>
      <c r="J13" s="347"/>
    </row>
    <row r="14" spans="1:10" ht="14.25">
      <c r="A14" s="129"/>
      <c r="B14" s="130"/>
      <c r="C14" s="347"/>
      <c r="D14" s="347"/>
      <c r="E14" s="347"/>
      <c r="F14" s="347"/>
      <c r="G14" s="347"/>
      <c r="H14" s="347"/>
      <c r="I14" s="347"/>
      <c r="J14" s="347"/>
    </row>
    <row r="15" spans="1:10" ht="14.25">
      <c r="A15" s="129" t="s">
        <v>557</v>
      </c>
      <c r="B15" s="130" t="s">
        <v>118</v>
      </c>
      <c r="C15" s="347"/>
      <c r="D15" s="347"/>
      <c r="E15" s="347"/>
      <c r="F15" s="347"/>
      <c r="G15" s="347"/>
      <c r="H15" s="347"/>
      <c r="I15" s="347"/>
      <c r="J15" s="347"/>
    </row>
    <row r="16" spans="1:10" ht="14.25">
      <c r="A16" s="129"/>
      <c r="B16" s="130"/>
      <c r="C16" s="347"/>
      <c r="D16" s="347"/>
      <c r="E16" s="347"/>
      <c r="F16" s="347"/>
      <c r="G16" s="347"/>
      <c r="H16" s="347"/>
      <c r="I16" s="347"/>
      <c r="J16" s="347"/>
    </row>
    <row r="17" spans="1:10" ht="14.25">
      <c r="A17" s="129"/>
      <c r="B17" s="130"/>
      <c r="C17" s="347"/>
      <c r="D17" s="347"/>
      <c r="E17" s="347"/>
      <c r="F17" s="347"/>
      <c r="G17" s="347"/>
      <c r="H17" s="347"/>
      <c r="I17" s="347"/>
      <c r="J17" s="347"/>
    </row>
    <row r="18" spans="1:10" ht="14.25">
      <c r="A18" s="129"/>
      <c r="B18" s="130"/>
      <c r="C18" s="347"/>
      <c r="D18" s="347"/>
      <c r="E18" s="347"/>
      <c r="F18" s="347"/>
      <c r="G18" s="347"/>
      <c r="H18" s="347"/>
      <c r="I18" s="347"/>
      <c r="J18" s="347"/>
    </row>
    <row r="19" spans="1:10" ht="14.25">
      <c r="A19" s="129"/>
      <c r="B19" s="130"/>
      <c r="C19" s="347"/>
      <c r="D19" s="347"/>
      <c r="E19" s="347"/>
      <c r="F19" s="347"/>
      <c r="G19" s="347"/>
      <c r="H19" s="347"/>
      <c r="I19" s="347"/>
      <c r="J19" s="347"/>
    </row>
    <row r="20" spans="1:10" ht="14.25">
      <c r="A20" s="131" t="s">
        <v>119</v>
      </c>
      <c r="B20" s="130" t="s">
        <v>120</v>
      </c>
      <c r="C20" s="347"/>
      <c r="D20" s="347"/>
      <c r="E20" s="347"/>
      <c r="F20" s="347"/>
      <c r="G20" s="347"/>
      <c r="H20" s="347"/>
      <c r="I20" s="347"/>
      <c r="J20" s="347"/>
    </row>
    <row r="21" spans="1:10" ht="14.25">
      <c r="A21" s="131"/>
      <c r="B21" s="130"/>
      <c r="C21" s="347"/>
      <c r="D21" s="347"/>
      <c r="E21" s="347"/>
      <c r="F21" s="347"/>
      <c r="G21" s="347"/>
      <c r="H21" s="347"/>
      <c r="I21" s="347"/>
      <c r="J21" s="347"/>
    </row>
    <row r="22" spans="1:10" ht="14.25">
      <c r="A22" s="131"/>
      <c r="B22" s="130"/>
      <c r="C22" s="347"/>
      <c r="D22" s="347"/>
      <c r="E22" s="347"/>
      <c r="F22" s="347"/>
      <c r="G22" s="347"/>
      <c r="H22" s="347"/>
      <c r="I22" s="347"/>
      <c r="J22" s="347"/>
    </row>
    <row r="23" spans="1:10" ht="14.25">
      <c r="A23" s="129" t="s">
        <v>121</v>
      </c>
      <c r="B23" s="130" t="s">
        <v>122</v>
      </c>
      <c r="C23" s="347"/>
      <c r="D23" s="347"/>
      <c r="E23" s="347"/>
      <c r="F23" s="347"/>
      <c r="G23" s="347"/>
      <c r="H23" s="347"/>
      <c r="I23" s="347"/>
      <c r="J23" s="347"/>
    </row>
    <row r="24" spans="1:10" ht="14.25">
      <c r="A24" s="129"/>
      <c r="B24" s="130"/>
      <c r="C24" s="347"/>
      <c r="D24" s="347"/>
      <c r="E24" s="347"/>
      <c r="F24" s="347"/>
      <c r="G24" s="347"/>
      <c r="H24" s="347"/>
      <c r="I24" s="347"/>
      <c r="J24" s="347"/>
    </row>
    <row r="25" spans="1:10" ht="14.25">
      <c r="A25" s="129"/>
      <c r="B25" s="130"/>
      <c r="C25" s="347"/>
      <c r="D25" s="347"/>
      <c r="E25" s="347"/>
      <c r="F25" s="347"/>
      <c r="G25" s="347"/>
      <c r="H25" s="347"/>
      <c r="I25" s="347"/>
      <c r="J25" s="347"/>
    </row>
    <row r="26" spans="1:10" ht="14.25">
      <c r="A26" s="129" t="s">
        <v>123</v>
      </c>
      <c r="B26" s="130" t="s">
        <v>124</v>
      </c>
      <c r="C26" s="347"/>
      <c r="D26" s="347"/>
      <c r="E26" s="347"/>
      <c r="F26" s="347"/>
      <c r="G26" s="347"/>
      <c r="H26" s="347"/>
      <c r="I26" s="347"/>
      <c r="J26" s="347"/>
    </row>
    <row r="27" spans="1:10" ht="14.25">
      <c r="A27" s="129"/>
      <c r="B27" s="130"/>
      <c r="C27" s="347"/>
      <c r="D27" s="347"/>
      <c r="E27" s="347"/>
      <c r="F27" s="347"/>
      <c r="G27" s="347"/>
      <c r="H27" s="347"/>
      <c r="I27" s="347"/>
      <c r="J27" s="347"/>
    </row>
    <row r="28" spans="1:10" ht="14.25">
      <c r="A28" s="129"/>
      <c r="B28" s="130"/>
      <c r="C28" s="347"/>
      <c r="D28" s="347"/>
      <c r="E28" s="347"/>
      <c r="F28" s="347"/>
      <c r="G28" s="347"/>
      <c r="H28" s="347"/>
      <c r="I28" s="347"/>
      <c r="J28" s="347"/>
    </row>
    <row r="29" spans="1:10" ht="14.25">
      <c r="A29" s="131" t="s">
        <v>125</v>
      </c>
      <c r="B29" s="130" t="s">
        <v>126</v>
      </c>
      <c r="C29" s="347"/>
      <c r="D29" s="347"/>
      <c r="E29" s="347"/>
      <c r="F29" s="347"/>
      <c r="G29" s="347"/>
      <c r="H29" s="347"/>
      <c r="I29" s="347"/>
      <c r="J29" s="347"/>
    </row>
    <row r="30" spans="1:10" ht="14.25">
      <c r="A30" s="131" t="s">
        <v>127</v>
      </c>
      <c r="B30" s="130" t="s">
        <v>128</v>
      </c>
      <c r="C30" s="347"/>
      <c r="D30" s="347"/>
      <c r="E30" s="347"/>
      <c r="F30" s="347"/>
      <c r="G30" s="347"/>
      <c r="H30" s="347"/>
      <c r="I30" s="347"/>
      <c r="J30" s="347"/>
    </row>
    <row r="31" spans="1:10" ht="15">
      <c r="A31" s="132" t="s">
        <v>311</v>
      </c>
      <c r="B31" s="133" t="s">
        <v>129</v>
      </c>
      <c r="C31" s="347"/>
      <c r="D31" s="347"/>
      <c r="E31" s="347"/>
      <c r="F31" s="347"/>
      <c r="G31" s="347"/>
      <c r="H31" s="347"/>
      <c r="I31" s="347"/>
      <c r="J31" s="347"/>
    </row>
    <row r="32" spans="1:10" ht="15">
      <c r="A32" s="427"/>
      <c r="B32" s="274"/>
      <c r="C32" s="347"/>
      <c r="D32" s="347"/>
      <c r="E32" s="347"/>
      <c r="F32" s="347"/>
      <c r="G32" s="347"/>
      <c r="H32" s="347"/>
      <c r="I32" s="347"/>
      <c r="J32" s="347"/>
    </row>
    <row r="33" spans="1:10" ht="15">
      <c r="A33" s="427"/>
      <c r="B33" s="274"/>
      <c r="C33" s="347"/>
      <c r="D33" s="347"/>
      <c r="E33" s="347"/>
      <c r="F33" s="347"/>
      <c r="G33" s="347"/>
      <c r="H33" s="347"/>
      <c r="I33" s="347"/>
      <c r="J33" s="347"/>
    </row>
    <row r="34" spans="1:10" ht="15">
      <c r="A34" s="427"/>
      <c r="B34" s="274"/>
      <c r="C34" s="347"/>
      <c r="D34" s="347"/>
      <c r="E34" s="347"/>
      <c r="F34" s="347"/>
      <c r="G34" s="347"/>
      <c r="H34" s="347"/>
      <c r="I34" s="347"/>
      <c r="J34" s="347"/>
    </row>
    <row r="35" spans="1:10" ht="15">
      <c r="A35" s="427"/>
      <c r="B35" s="274"/>
      <c r="C35" s="347"/>
      <c r="D35" s="347"/>
      <c r="E35" s="347"/>
      <c r="F35" s="347"/>
      <c r="G35" s="347"/>
      <c r="H35" s="347"/>
      <c r="I35" s="347"/>
      <c r="J35" s="347"/>
    </row>
    <row r="36" spans="1:10" ht="14.25">
      <c r="A36" s="129" t="s">
        <v>130</v>
      </c>
      <c r="B36" s="130" t="s">
        <v>131</v>
      </c>
      <c r="C36" s="347"/>
      <c r="D36" s="347"/>
      <c r="E36" s="347"/>
      <c r="F36" s="347"/>
      <c r="G36" s="347"/>
      <c r="H36" s="347"/>
      <c r="I36" s="347"/>
      <c r="J36" s="347"/>
    </row>
    <row r="37" spans="1:10" ht="14.25">
      <c r="A37" s="129"/>
      <c r="B37" s="130"/>
      <c r="C37" s="347"/>
      <c r="D37" s="347"/>
      <c r="E37" s="347"/>
      <c r="F37" s="347"/>
      <c r="G37" s="347"/>
      <c r="H37" s="347"/>
      <c r="I37" s="347"/>
      <c r="J37" s="347"/>
    </row>
    <row r="38" spans="1:10" ht="14.25">
      <c r="A38" s="129"/>
      <c r="B38" s="130"/>
      <c r="C38" s="347"/>
      <c r="D38" s="347"/>
      <c r="E38" s="347"/>
      <c r="F38" s="347"/>
      <c r="G38" s="347"/>
      <c r="H38" s="347"/>
      <c r="I38" s="347"/>
      <c r="J38" s="347"/>
    </row>
    <row r="39" spans="1:10" ht="14.25">
      <c r="A39" s="129"/>
      <c r="B39" s="130"/>
      <c r="C39" s="347"/>
      <c r="D39" s="347"/>
      <c r="E39" s="347"/>
      <c r="F39" s="347"/>
      <c r="G39" s="347"/>
      <c r="H39" s="347"/>
      <c r="I39" s="347"/>
      <c r="J39" s="347"/>
    </row>
    <row r="40" spans="1:10" ht="14.25">
      <c r="A40" s="129"/>
      <c r="B40" s="130"/>
      <c r="C40" s="347"/>
      <c r="D40" s="347"/>
      <c r="E40" s="347"/>
      <c r="F40" s="347"/>
      <c r="G40" s="347"/>
      <c r="H40" s="347"/>
      <c r="I40" s="347"/>
      <c r="J40" s="347"/>
    </row>
    <row r="41" spans="1:10" ht="14.25">
      <c r="A41" s="129" t="s">
        <v>132</v>
      </c>
      <c r="B41" s="130" t="s">
        <v>133</v>
      </c>
      <c r="C41" s="347"/>
      <c r="D41" s="347"/>
      <c r="E41" s="347"/>
      <c r="F41" s="347"/>
      <c r="G41" s="347"/>
      <c r="H41" s="347"/>
      <c r="I41" s="347"/>
      <c r="J41" s="347"/>
    </row>
    <row r="42" spans="1:10" ht="14.25">
      <c r="A42" s="129"/>
      <c r="B42" s="130"/>
      <c r="C42" s="347"/>
      <c r="D42" s="347"/>
      <c r="E42" s="347"/>
      <c r="F42" s="347"/>
      <c r="G42" s="347"/>
      <c r="H42" s="347"/>
      <c r="I42" s="347"/>
      <c r="J42" s="347"/>
    </row>
    <row r="43" spans="1:10" ht="14.25">
      <c r="A43" s="129"/>
      <c r="B43" s="130"/>
      <c r="C43" s="347"/>
      <c r="D43" s="347"/>
      <c r="E43" s="347"/>
      <c r="F43" s="347"/>
      <c r="G43" s="347"/>
      <c r="H43" s="347"/>
      <c r="I43" s="347"/>
      <c r="J43" s="347"/>
    </row>
    <row r="44" spans="1:10" ht="14.25">
      <c r="A44" s="129"/>
      <c r="B44" s="130"/>
      <c r="C44" s="347"/>
      <c r="D44" s="347"/>
      <c r="E44" s="347"/>
      <c r="F44" s="347"/>
      <c r="G44" s="347"/>
      <c r="H44" s="347"/>
      <c r="I44" s="347"/>
      <c r="J44" s="347"/>
    </row>
    <row r="45" spans="1:10" ht="14.25">
      <c r="A45" s="129"/>
      <c r="B45" s="130"/>
      <c r="C45" s="347"/>
      <c r="D45" s="347"/>
      <c r="E45" s="347"/>
      <c r="F45" s="347"/>
      <c r="G45" s="347"/>
      <c r="H45" s="347"/>
      <c r="I45" s="347"/>
      <c r="J45" s="347"/>
    </row>
    <row r="46" spans="1:10" ht="14.25">
      <c r="A46" s="129" t="s">
        <v>134</v>
      </c>
      <c r="B46" s="130" t="s">
        <v>135</v>
      </c>
      <c r="C46" s="347"/>
      <c r="D46" s="347"/>
      <c r="E46" s="347"/>
      <c r="F46" s="347"/>
      <c r="G46" s="347"/>
      <c r="H46" s="347"/>
      <c r="I46" s="347"/>
      <c r="J46" s="347"/>
    </row>
    <row r="47" spans="1:10" ht="14.25">
      <c r="A47" s="129" t="s">
        <v>136</v>
      </c>
      <c r="B47" s="130" t="s">
        <v>137</v>
      </c>
      <c r="C47" s="347"/>
      <c r="D47" s="347"/>
      <c r="E47" s="347"/>
      <c r="F47" s="347"/>
      <c r="G47" s="347"/>
      <c r="H47" s="347"/>
      <c r="I47" s="347"/>
      <c r="J47" s="347"/>
    </row>
    <row r="48" spans="1:10" ht="15">
      <c r="A48" s="132" t="s">
        <v>312</v>
      </c>
      <c r="B48" s="133" t="s">
        <v>138</v>
      </c>
      <c r="C48" s="347"/>
      <c r="D48" s="347"/>
      <c r="E48" s="347"/>
      <c r="F48" s="347"/>
      <c r="G48" s="347"/>
      <c r="H48" s="347"/>
      <c r="I48" s="347"/>
      <c r="J48" s="347"/>
    </row>
    <row r="49" spans="1:10" ht="62.25">
      <c r="A49" s="428" t="s">
        <v>815</v>
      </c>
      <c r="B49" s="2"/>
      <c r="C49" s="2"/>
      <c r="D49" s="2"/>
      <c r="E49" s="2"/>
      <c r="F49" s="2"/>
      <c r="G49" s="2"/>
      <c r="H49" s="2"/>
      <c r="I49" s="2"/>
      <c r="J49" s="2"/>
    </row>
    <row r="50" spans="1:10" ht="14.25">
      <c r="A50" s="127" t="s">
        <v>816</v>
      </c>
      <c r="B50" s="2"/>
      <c r="C50" s="2"/>
      <c r="D50" s="2"/>
      <c r="E50" s="2"/>
      <c r="F50" s="2"/>
      <c r="G50" s="2"/>
      <c r="H50" s="2"/>
      <c r="I50" s="2"/>
      <c r="J50" s="2"/>
    </row>
    <row r="51" spans="1:10" ht="14.25">
      <c r="A51" s="127" t="s">
        <v>816</v>
      </c>
      <c r="B51" s="2"/>
      <c r="C51" s="2"/>
      <c r="D51" s="2"/>
      <c r="E51" s="2"/>
      <c r="F51" s="2"/>
      <c r="G51" s="2"/>
      <c r="H51" s="2"/>
      <c r="I51" s="2"/>
      <c r="J51" s="2"/>
    </row>
    <row r="52" spans="1:10" ht="14.25">
      <c r="A52" s="127" t="s">
        <v>816</v>
      </c>
      <c r="B52" s="2"/>
      <c r="C52" s="2"/>
      <c r="D52" s="2"/>
      <c r="E52" s="2"/>
      <c r="F52" s="2"/>
      <c r="G52" s="2"/>
      <c r="H52" s="2"/>
      <c r="I52" s="2"/>
      <c r="J52" s="2"/>
    </row>
    <row r="55" ht="14.25">
      <c r="A55" s="429" t="s">
        <v>817</v>
      </c>
    </row>
    <row r="56" ht="14.25">
      <c r="A56" s="430"/>
    </row>
    <row r="57" ht="26.25">
      <c r="A57" s="431" t="s">
        <v>746</v>
      </c>
    </row>
    <row r="58" ht="52.5">
      <c r="A58" s="431" t="s">
        <v>747</v>
      </c>
    </row>
    <row r="59" ht="26.25">
      <c r="A59" s="431" t="s">
        <v>748</v>
      </c>
    </row>
    <row r="60" ht="26.25">
      <c r="A60" s="431" t="s">
        <v>749</v>
      </c>
    </row>
    <row r="61" ht="39">
      <c r="A61" s="431" t="s">
        <v>750</v>
      </c>
    </row>
    <row r="62" ht="26.25">
      <c r="A62" s="431" t="s">
        <v>751</v>
      </c>
    </row>
    <row r="63" ht="39">
      <c r="A63" s="431" t="s">
        <v>752</v>
      </c>
    </row>
    <row r="64" ht="52.5">
      <c r="A64" s="432" t="s">
        <v>818</v>
      </c>
    </row>
  </sheetData>
  <sheetProtection/>
  <mergeCells count="2">
    <mergeCell ref="A2:J2"/>
    <mergeCell ref="A1:K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2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64.140625" style="251" customWidth="1"/>
    <col min="2" max="2" width="15.421875" style="251" customWidth="1"/>
    <col min="3" max="3" width="14.7109375" style="251" customWidth="1"/>
    <col min="4" max="4" width="13.28125" style="251" customWidth="1"/>
    <col min="5" max="5" width="23.140625" style="251" customWidth="1"/>
    <col min="6" max="6" width="14.28125" style="251" customWidth="1"/>
    <col min="7" max="7" width="15.28125" style="251" customWidth="1"/>
    <col min="8" max="8" width="17.00390625" style="251" customWidth="1"/>
    <col min="9" max="9" width="16.28125" style="251" customWidth="1"/>
    <col min="10" max="16384" width="9.140625" style="251" customWidth="1"/>
  </cols>
  <sheetData>
    <row r="1" spans="1:11" ht="25.5" customHeight="1">
      <c r="A1" s="464" t="s">
        <v>610</v>
      </c>
      <c r="B1" s="464"/>
      <c r="C1" s="464"/>
      <c r="D1" s="464"/>
      <c r="E1" s="464"/>
      <c r="F1" s="464"/>
      <c r="G1" s="464"/>
      <c r="H1" s="464"/>
      <c r="I1" s="464"/>
      <c r="J1" s="464"/>
      <c r="K1" s="464"/>
    </row>
    <row r="2" spans="1:8" ht="82.5" customHeight="1">
      <c r="A2" s="471" t="s">
        <v>819</v>
      </c>
      <c r="B2" s="471"/>
      <c r="C2" s="471"/>
      <c r="D2" s="471"/>
      <c r="E2" s="471"/>
      <c r="F2" s="471"/>
      <c r="G2" s="471"/>
      <c r="H2" s="471"/>
    </row>
    <row r="3" spans="1:8" ht="20.25" customHeight="1">
      <c r="A3" s="433"/>
      <c r="B3" s="434"/>
      <c r="C3" s="434"/>
      <c r="D3" s="434"/>
      <c r="E3" s="434"/>
      <c r="F3" s="434"/>
      <c r="G3" s="434"/>
      <c r="H3" s="434"/>
    </row>
    <row r="4" spans="1:5" ht="14.25">
      <c r="A4" s="136" t="s">
        <v>554</v>
      </c>
      <c r="E4" s="424" t="s">
        <v>820</v>
      </c>
    </row>
    <row r="5" spans="1:9" ht="86.25" customHeight="1">
      <c r="A5" s="125" t="s">
        <v>14</v>
      </c>
      <c r="B5" s="126" t="s">
        <v>15</v>
      </c>
      <c r="C5" s="127" t="s">
        <v>811</v>
      </c>
      <c r="D5" s="127" t="s">
        <v>812</v>
      </c>
      <c r="E5" s="127" t="s">
        <v>821</v>
      </c>
      <c r="F5" s="364"/>
      <c r="G5" s="365"/>
      <c r="H5" s="365"/>
      <c r="I5" s="365"/>
    </row>
    <row r="6" spans="1:9" ht="14.25">
      <c r="A6" s="289" t="s">
        <v>383</v>
      </c>
      <c r="B6" s="131" t="s">
        <v>263</v>
      </c>
      <c r="C6" s="347"/>
      <c r="D6" s="347"/>
      <c r="E6" s="367"/>
      <c r="F6" s="368"/>
      <c r="G6" s="136"/>
      <c r="H6" s="136"/>
      <c r="I6" s="136"/>
    </row>
    <row r="7" spans="1:9" ht="14.25">
      <c r="A7" s="275" t="s">
        <v>822</v>
      </c>
      <c r="B7" s="275" t="s">
        <v>263</v>
      </c>
      <c r="C7" s="347"/>
      <c r="D7" s="347"/>
      <c r="E7" s="347"/>
      <c r="F7" s="368"/>
      <c r="G7" s="136"/>
      <c r="H7" s="136"/>
      <c r="I7" s="136"/>
    </row>
    <row r="8" spans="1:9" ht="26.25">
      <c r="A8" s="288" t="s">
        <v>264</v>
      </c>
      <c r="B8" s="131" t="s">
        <v>265</v>
      </c>
      <c r="C8" s="347"/>
      <c r="D8" s="347"/>
      <c r="E8" s="347"/>
      <c r="F8" s="368"/>
      <c r="G8" s="136"/>
      <c r="H8" s="136"/>
      <c r="I8" s="136"/>
    </row>
    <row r="9" spans="1:9" ht="14.25">
      <c r="A9" s="289" t="s">
        <v>823</v>
      </c>
      <c r="B9" s="131" t="s">
        <v>266</v>
      </c>
      <c r="C9" s="347"/>
      <c r="D9" s="347"/>
      <c r="E9" s="347"/>
      <c r="F9" s="368"/>
      <c r="G9" s="136"/>
      <c r="H9" s="136"/>
      <c r="I9" s="136"/>
    </row>
    <row r="10" spans="1:9" ht="14.25">
      <c r="A10" s="275" t="s">
        <v>822</v>
      </c>
      <c r="B10" s="275" t="s">
        <v>266</v>
      </c>
      <c r="C10" s="347"/>
      <c r="D10" s="347"/>
      <c r="E10" s="347"/>
      <c r="F10" s="368"/>
      <c r="G10" s="136"/>
      <c r="H10" s="136"/>
      <c r="I10" s="136"/>
    </row>
    <row r="11" spans="1:9" ht="14.25">
      <c r="A11" s="435" t="s">
        <v>402</v>
      </c>
      <c r="B11" s="273" t="s">
        <v>267</v>
      </c>
      <c r="C11" s="347"/>
      <c r="D11" s="347"/>
      <c r="E11" s="347"/>
      <c r="F11" s="368"/>
      <c r="G11" s="136"/>
      <c r="H11" s="136"/>
      <c r="I11" s="136"/>
    </row>
    <row r="12" spans="1:9" ht="14.25">
      <c r="A12" s="288" t="s">
        <v>824</v>
      </c>
      <c r="B12" s="131" t="s">
        <v>268</v>
      </c>
      <c r="C12" s="347"/>
      <c r="D12" s="347"/>
      <c r="E12" s="347"/>
      <c r="F12" s="368"/>
      <c r="G12" s="136"/>
      <c r="H12" s="136"/>
      <c r="I12" s="136"/>
    </row>
    <row r="13" spans="1:9" ht="14.25">
      <c r="A13" s="275" t="s">
        <v>825</v>
      </c>
      <c r="B13" s="275" t="s">
        <v>268</v>
      </c>
      <c r="C13" s="347"/>
      <c r="D13" s="347"/>
      <c r="E13" s="347"/>
      <c r="F13" s="368"/>
      <c r="G13" s="136"/>
      <c r="H13" s="136"/>
      <c r="I13" s="136"/>
    </row>
    <row r="14" spans="1:9" ht="14.25">
      <c r="A14" s="289" t="s">
        <v>269</v>
      </c>
      <c r="B14" s="131" t="s">
        <v>270</v>
      </c>
      <c r="C14" s="347"/>
      <c r="D14" s="347"/>
      <c r="E14" s="347"/>
      <c r="F14" s="368"/>
      <c r="G14" s="136"/>
      <c r="H14" s="136"/>
      <c r="I14" s="136"/>
    </row>
    <row r="15" spans="1:6" ht="14.25">
      <c r="A15" s="129" t="s">
        <v>826</v>
      </c>
      <c r="B15" s="131" t="s">
        <v>271</v>
      </c>
      <c r="C15" s="2"/>
      <c r="D15" s="2"/>
      <c r="E15" s="2"/>
      <c r="F15" s="375"/>
    </row>
    <row r="16" spans="1:6" ht="14.25">
      <c r="A16" s="275" t="s">
        <v>827</v>
      </c>
      <c r="B16" s="275" t="s">
        <v>271</v>
      </c>
      <c r="C16" s="2"/>
      <c r="D16" s="2"/>
      <c r="E16" s="2"/>
      <c r="F16" s="375"/>
    </row>
    <row r="17" spans="1:6" ht="14.25">
      <c r="A17" s="289" t="s">
        <v>272</v>
      </c>
      <c r="B17" s="131" t="s">
        <v>273</v>
      </c>
      <c r="C17" s="2"/>
      <c r="D17" s="2"/>
      <c r="E17" s="2"/>
      <c r="F17" s="375"/>
    </row>
    <row r="18" spans="1:6" ht="14.25">
      <c r="A18" s="436" t="s">
        <v>403</v>
      </c>
      <c r="B18" s="273" t="s">
        <v>274</v>
      </c>
      <c r="C18" s="2"/>
      <c r="D18" s="2"/>
      <c r="E18" s="2"/>
      <c r="F18" s="375"/>
    </row>
    <row r="19" spans="1:6" ht="14.25">
      <c r="A19" s="288" t="s">
        <v>288</v>
      </c>
      <c r="B19" s="131" t="s">
        <v>289</v>
      </c>
      <c r="C19" s="2"/>
      <c r="D19" s="2"/>
      <c r="E19" s="2"/>
      <c r="F19" s="375"/>
    </row>
    <row r="20" spans="1:6" ht="14.25">
      <c r="A20" s="129" t="s">
        <v>290</v>
      </c>
      <c r="B20" s="131" t="s">
        <v>291</v>
      </c>
      <c r="C20" s="2"/>
      <c r="D20" s="2"/>
      <c r="E20" s="2"/>
      <c r="F20" s="375"/>
    </row>
    <row r="21" spans="1:6" ht="14.25">
      <c r="A21" s="289" t="s">
        <v>292</v>
      </c>
      <c r="B21" s="131" t="s">
        <v>293</v>
      </c>
      <c r="C21" s="2"/>
      <c r="D21" s="2"/>
      <c r="E21" s="2"/>
      <c r="F21" s="375"/>
    </row>
    <row r="22" spans="1:6" ht="14.25">
      <c r="A22" s="289" t="s">
        <v>388</v>
      </c>
      <c r="B22" s="131" t="s">
        <v>294</v>
      </c>
      <c r="C22" s="2"/>
      <c r="D22" s="2"/>
      <c r="E22" s="2"/>
      <c r="F22" s="375"/>
    </row>
    <row r="23" spans="1:6" ht="14.25">
      <c r="A23" s="275" t="s">
        <v>828</v>
      </c>
      <c r="B23" s="275" t="s">
        <v>294</v>
      </c>
      <c r="C23" s="2"/>
      <c r="D23" s="2"/>
      <c r="E23" s="2"/>
      <c r="F23" s="375"/>
    </row>
    <row r="24" spans="1:6" ht="14.25">
      <c r="A24" s="275" t="s">
        <v>829</v>
      </c>
      <c r="B24" s="275" t="s">
        <v>294</v>
      </c>
      <c r="C24" s="2"/>
      <c r="D24" s="2"/>
      <c r="E24" s="2"/>
      <c r="F24" s="375"/>
    </row>
    <row r="25" spans="1:6" ht="14.25">
      <c r="A25" s="437" t="s">
        <v>830</v>
      </c>
      <c r="B25" s="437" t="s">
        <v>294</v>
      </c>
      <c r="C25" s="2"/>
      <c r="D25" s="2"/>
      <c r="E25" s="2"/>
      <c r="F25" s="375"/>
    </row>
    <row r="26" spans="1:6" ht="14.25">
      <c r="A26" s="438" t="s">
        <v>406</v>
      </c>
      <c r="B26" s="285" t="s">
        <v>295</v>
      </c>
      <c r="C26" s="2"/>
      <c r="D26" s="2"/>
      <c r="E26" s="2"/>
      <c r="F26" s="375"/>
    </row>
    <row r="27" spans="1:2" ht="14.25">
      <c r="A27" s="372"/>
      <c r="B27" s="374"/>
    </row>
    <row r="28" spans="1:8" ht="47.25" customHeight="1">
      <c r="A28" s="125" t="s">
        <v>14</v>
      </c>
      <c r="B28" s="126" t="s">
        <v>15</v>
      </c>
      <c r="C28" s="127" t="s">
        <v>754</v>
      </c>
      <c r="D28" s="127" t="s">
        <v>780</v>
      </c>
      <c r="E28" s="127" t="s">
        <v>781</v>
      </c>
      <c r="F28" s="127" t="s">
        <v>782</v>
      </c>
      <c r="G28" s="2"/>
      <c r="H28" s="2"/>
    </row>
    <row r="29" spans="1:8" ht="27">
      <c r="A29" s="128" t="s">
        <v>755</v>
      </c>
      <c r="B29" s="439"/>
      <c r="C29" s="7"/>
      <c r="D29" s="7"/>
      <c r="E29" s="7"/>
      <c r="F29" s="7"/>
      <c r="G29" s="7"/>
      <c r="H29" s="7"/>
    </row>
    <row r="30" spans="1:8" ht="14.25">
      <c r="A30" s="127" t="s">
        <v>831</v>
      </c>
      <c r="B30" s="439"/>
      <c r="C30" s="7"/>
      <c r="D30" s="7"/>
      <c r="E30" s="7"/>
      <c r="F30" s="7"/>
      <c r="G30" s="7"/>
      <c r="H30" s="7"/>
    </row>
    <row r="31" spans="1:8" ht="39.75">
      <c r="A31" s="127" t="s">
        <v>757</v>
      </c>
      <c r="B31" s="439"/>
      <c r="C31" s="7"/>
      <c r="D31" s="7"/>
      <c r="E31" s="7"/>
      <c r="F31" s="7"/>
      <c r="G31" s="7"/>
      <c r="H31" s="7"/>
    </row>
    <row r="32" spans="1:8" ht="14.25">
      <c r="A32" s="127" t="s">
        <v>758</v>
      </c>
      <c r="B32" s="439"/>
      <c r="C32" s="7"/>
      <c r="D32" s="7"/>
      <c r="E32" s="7"/>
      <c r="F32" s="7"/>
      <c r="G32" s="7"/>
      <c r="H32" s="7"/>
    </row>
    <row r="33" spans="1:8" ht="30.75" customHeight="1">
      <c r="A33" s="127" t="s">
        <v>759</v>
      </c>
      <c r="B33" s="439"/>
      <c r="C33" s="7"/>
      <c r="D33" s="7"/>
      <c r="E33" s="7"/>
      <c r="F33" s="7"/>
      <c r="G33" s="7"/>
      <c r="H33" s="7"/>
    </row>
    <row r="34" spans="1:8" ht="14.25">
      <c r="A34" s="127" t="s">
        <v>832</v>
      </c>
      <c r="B34" s="439"/>
      <c r="C34" s="7"/>
      <c r="D34" s="7"/>
      <c r="E34" s="7"/>
      <c r="F34" s="7"/>
      <c r="G34" s="7"/>
      <c r="H34" s="7"/>
    </row>
    <row r="35" spans="1:8" ht="21" customHeight="1">
      <c r="A35" s="127" t="s">
        <v>833</v>
      </c>
      <c r="B35" s="439"/>
      <c r="C35" s="7"/>
      <c r="D35" s="7"/>
      <c r="E35" s="7"/>
      <c r="F35" s="7"/>
      <c r="G35" s="7"/>
      <c r="H35" s="7"/>
    </row>
    <row r="36" spans="1:8" ht="14.25">
      <c r="A36" s="436" t="s">
        <v>558</v>
      </c>
      <c r="B36" s="439"/>
      <c r="C36" s="7"/>
      <c r="D36" s="7"/>
      <c r="E36" s="7"/>
      <c r="F36" s="7"/>
      <c r="G36" s="7"/>
      <c r="H36" s="7"/>
    </row>
    <row r="37" spans="1:2" ht="14.25">
      <c r="A37" s="372"/>
      <c r="B37" s="374"/>
    </row>
    <row r="38" spans="1:2" ht="14.25">
      <c r="A38" s="372"/>
      <c r="B38" s="374"/>
    </row>
    <row r="39" spans="1:5" ht="14.25">
      <c r="A39" s="474" t="s">
        <v>834</v>
      </c>
      <c r="B39" s="474"/>
      <c r="C39" s="474"/>
      <c r="D39" s="474"/>
      <c r="E39" s="474"/>
    </row>
    <row r="40" spans="1:5" ht="14.25">
      <c r="A40" s="474"/>
      <c r="B40" s="474"/>
      <c r="C40" s="474"/>
      <c r="D40" s="474"/>
      <c r="E40" s="474"/>
    </row>
    <row r="41" spans="1:5" ht="27.75" customHeight="1">
      <c r="A41" s="474"/>
      <c r="B41" s="474"/>
      <c r="C41" s="474"/>
      <c r="D41" s="474"/>
      <c r="E41" s="474"/>
    </row>
    <row r="42" spans="1:2" ht="14.25">
      <c r="A42" s="372"/>
      <c r="B42" s="374"/>
    </row>
  </sheetData>
  <sheetProtection/>
  <mergeCells count="3">
    <mergeCell ref="A2:H2"/>
    <mergeCell ref="A39:E41"/>
    <mergeCell ref="A1:K1"/>
  </mergeCells>
  <hyperlinks>
    <hyperlink ref="A18" r:id="rId1" display="http://njt.hu/cgi_bin/njt_doc.cgi?docid=142896.245143#foot4"/>
  </hyperlink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4"/>
  <sheetViews>
    <sheetView workbookViewId="0" topLeftCell="A73">
      <selection activeCell="J64" sqref="J64"/>
    </sheetView>
  </sheetViews>
  <sheetFormatPr defaultColWidth="9.140625" defaultRowHeight="15"/>
  <cols>
    <col min="1" max="1" width="92.57421875" style="8" customWidth="1"/>
    <col min="2" max="2" width="8.28125" style="8" customWidth="1"/>
    <col min="3" max="3" width="17.7109375" style="16" customWidth="1"/>
    <col min="4" max="4" width="14.8515625" style="16" customWidth="1"/>
    <col min="5" max="5" width="17.00390625" style="18" customWidth="1"/>
    <col min="6" max="6" width="16.7109375" style="18" customWidth="1"/>
    <col min="7" max="7" width="16.421875" style="18" customWidth="1"/>
    <col min="8" max="8" width="19.00390625" style="18" customWidth="1"/>
    <col min="9" max="12" width="9.140625" style="8" customWidth="1"/>
    <col min="13" max="13" width="11.57421875" style="8" bestFit="1" customWidth="1"/>
    <col min="14" max="14" width="10.00390625" style="8" bestFit="1" customWidth="1"/>
    <col min="15" max="16384" width="9.140625" style="8" customWidth="1"/>
  </cols>
  <sheetData>
    <row r="1" spans="1:8" ht="39.75" customHeight="1">
      <c r="A1" s="464" t="s">
        <v>610</v>
      </c>
      <c r="B1" s="464"/>
      <c r="C1" s="464"/>
      <c r="D1" s="464"/>
      <c r="E1" s="464"/>
      <c r="F1" s="464"/>
      <c r="G1" s="464"/>
      <c r="H1" s="464"/>
    </row>
    <row r="2" spans="1:8" ht="23.25" customHeight="1">
      <c r="A2" s="465" t="s">
        <v>588</v>
      </c>
      <c r="B2" s="465"/>
      <c r="C2" s="465"/>
      <c r="D2" s="465"/>
      <c r="E2" s="465"/>
      <c r="F2" s="465"/>
      <c r="G2" s="465"/>
      <c r="H2" s="465"/>
    </row>
    <row r="3" spans="1:8" ht="18">
      <c r="A3" s="17"/>
      <c r="H3" s="81"/>
    </row>
    <row r="4" ht="14.25">
      <c r="H4" s="81" t="s">
        <v>523</v>
      </c>
    </row>
    <row r="5" spans="1:8" s="21" customFormat="1" ht="40.5">
      <c r="A5" s="19" t="s">
        <v>14</v>
      </c>
      <c r="B5" s="20" t="s">
        <v>2</v>
      </c>
      <c r="C5" s="118" t="s">
        <v>461</v>
      </c>
      <c r="D5" s="118" t="s">
        <v>462</v>
      </c>
      <c r="E5" s="120" t="s">
        <v>463</v>
      </c>
      <c r="F5" s="119" t="s">
        <v>571</v>
      </c>
      <c r="G5" s="119" t="s">
        <v>572</v>
      </c>
      <c r="H5" s="119" t="s">
        <v>1</v>
      </c>
    </row>
    <row r="6" spans="1:8" ht="19.5" customHeight="1">
      <c r="A6" s="22" t="s">
        <v>185</v>
      </c>
      <c r="B6" s="23" t="s">
        <v>186</v>
      </c>
      <c r="C6" s="167">
        <v>0</v>
      </c>
      <c r="D6" s="24"/>
      <c r="E6" s="25">
        <f aca="true" t="shared" si="0" ref="E6:E12">SUM(C6:D6)</f>
        <v>0</v>
      </c>
      <c r="F6" s="25"/>
      <c r="G6" s="25"/>
      <c r="H6" s="25">
        <f>E6+F6+G6</f>
        <v>0</v>
      </c>
    </row>
    <row r="7" spans="1:8" ht="19.5" customHeight="1">
      <c r="A7" s="26" t="s">
        <v>187</v>
      </c>
      <c r="B7" s="23" t="s">
        <v>188</v>
      </c>
      <c r="C7" s="24">
        <v>52142403</v>
      </c>
      <c r="D7" s="24"/>
      <c r="E7" s="25">
        <f t="shared" si="0"/>
        <v>52142403</v>
      </c>
      <c r="F7" s="25"/>
      <c r="G7" s="25"/>
      <c r="H7" s="25">
        <f aca="true" t="shared" si="1" ref="H7:H59">E7+F7+G7</f>
        <v>52142403</v>
      </c>
    </row>
    <row r="8" spans="1:8" ht="19.5" customHeight="1">
      <c r="A8" s="26" t="s">
        <v>189</v>
      </c>
      <c r="B8" s="23" t="s">
        <v>190</v>
      </c>
      <c r="C8" s="24">
        <v>14444400</v>
      </c>
      <c r="D8" s="24"/>
      <c r="E8" s="25">
        <f t="shared" si="0"/>
        <v>14444400</v>
      </c>
      <c r="F8" s="25"/>
      <c r="G8" s="25"/>
      <c r="H8" s="25">
        <f t="shared" si="1"/>
        <v>14444400</v>
      </c>
    </row>
    <row r="9" spans="1:8" ht="19.5" customHeight="1">
      <c r="A9" s="26" t="s">
        <v>191</v>
      </c>
      <c r="B9" s="23" t="s">
        <v>192</v>
      </c>
      <c r="C9" s="24">
        <v>1800000</v>
      </c>
      <c r="D9" s="24"/>
      <c r="E9" s="25">
        <f t="shared" si="0"/>
        <v>1800000</v>
      </c>
      <c r="F9" s="25"/>
      <c r="G9" s="25"/>
      <c r="H9" s="25">
        <f t="shared" si="1"/>
        <v>1800000</v>
      </c>
    </row>
    <row r="10" spans="1:8" ht="19.5" customHeight="1">
      <c r="A10" s="26" t="s">
        <v>193</v>
      </c>
      <c r="B10" s="23" t="s">
        <v>194</v>
      </c>
      <c r="C10" s="24">
        <v>0</v>
      </c>
      <c r="D10" s="24"/>
      <c r="E10" s="25">
        <f t="shared" si="0"/>
        <v>0</v>
      </c>
      <c r="F10" s="25"/>
      <c r="G10" s="25"/>
      <c r="H10" s="25"/>
    </row>
    <row r="11" spans="1:8" ht="19.5" customHeight="1">
      <c r="A11" s="26" t="s">
        <v>195</v>
      </c>
      <c r="B11" s="23" t="s">
        <v>196</v>
      </c>
      <c r="C11" s="24"/>
      <c r="D11" s="24"/>
      <c r="E11" s="25">
        <f t="shared" si="0"/>
        <v>0</v>
      </c>
      <c r="F11" s="25"/>
      <c r="G11" s="25"/>
      <c r="H11" s="25"/>
    </row>
    <row r="12" spans="1:8" ht="19.5" customHeight="1">
      <c r="A12" s="27" t="s">
        <v>391</v>
      </c>
      <c r="B12" s="28" t="s">
        <v>197</v>
      </c>
      <c r="C12" s="24">
        <f>SUM(C6:C11)</f>
        <v>68386803</v>
      </c>
      <c r="D12" s="24"/>
      <c r="E12" s="25">
        <f t="shared" si="0"/>
        <v>68386803</v>
      </c>
      <c r="F12" s="25"/>
      <c r="G12" s="25"/>
      <c r="H12" s="25">
        <f t="shared" si="1"/>
        <v>68386803</v>
      </c>
    </row>
    <row r="13" spans="1:8" ht="19.5" customHeight="1">
      <c r="A13" s="26" t="s">
        <v>198</v>
      </c>
      <c r="B13" s="23" t="s">
        <v>199</v>
      </c>
      <c r="C13" s="24"/>
      <c r="D13" s="24"/>
      <c r="E13" s="25"/>
      <c r="F13" s="25"/>
      <c r="G13" s="25"/>
      <c r="H13" s="25"/>
    </row>
    <row r="14" spans="1:8" ht="19.5" customHeight="1">
      <c r="A14" s="26" t="s">
        <v>200</v>
      </c>
      <c r="B14" s="23" t="s">
        <v>201</v>
      </c>
      <c r="C14" s="24"/>
      <c r="D14" s="24"/>
      <c r="E14" s="25"/>
      <c r="F14" s="25"/>
      <c r="G14" s="25"/>
      <c r="H14" s="25"/>
    </row>
    <row r="15" spans="1:8" ht="19.5" customHeight="1">
      <c r="A15" s="26" t="s">
        <v>354</v>
      </c>
      <c r="B15" s="23" t="s">
        <v>202</v>
      </c>
      <c r="C15" s="24"/>
      <c r="D15" s="24"/>
      <c r="E15" s="25"/>
      <c r="F15" s="25"/>
      <c r="G15" s="25"/>
      <c r="H15" s="25"/>
    </row>
    <row r="16" spans="1:8" ht="19.5" customHeight="1">
      <c r="A16" s="26" t="s">
        <v>355</v>
      </c>
      <c r="B16" s="23" t="s">
        <v>203</v>
      </c>
      <c r="C16" s="24"/>
      <c r="D16" s="24"/>
      <c r="E16" s="25"/>
      <c r="F16" s="25"/>
      <c r="G16" s="25"/>
      <c r="H16" s="25"/>
    </row>
    <row r="17" spans="1:8" ht="19.5" customHeight="1">
      <c r="A17" s="26" t="s">
        <v>356</v>
      </c>
      <c r="B17" s="23" t="s">
        <v>204</v>
      </c>
      <c r="C17" s="24">
        <v>12461804</v>
      </c>
      <c r="D17" s="24"/>
      <c r="E17" s="25">
        <f>SUM(C17:D17)</f>
        <v>12461804</v>
      </c>
      <c r="F17" s="25"/>
      <c r="G17" s="25"/>
      <c r="H17" s="25">
        <f t="shared" si="1"/>
        <v>12461804</v>
      </c>
    </row>
    <row r="18" spans="1:8" ht="19.5" customHeight="1">
      <c r="A18" s="29" t="s">
        <v>392</v>
      </c>
      <c r="B18" s="30" t="s">
        <v>205</v>
      </c>
      <c r="C18" s="24">
        <f>C12+C17</f>
        <v>80848607</v>
      </c>
      <c r="D18" s="24"/>
      <c r="E18" s="25">
        <f>SUM(C18:D18)</f>
        <v>80848607</v>
      </c>
      <c r="F18" s="25"/>
      <c r="G18" s="25">
        <f>SUM(G13:G17)</f>
        <v>0</v>
      </c>
      <c r="H18" s="25">
        <f t="shared" si="1"/>
        <v>80848607</v>
      </c>
    </row>
    <row r="19" spans="1:8" ht="19.5" customHeight="1">
      <c r="A19" s="26" t="s">
        <v>206</v>
      </c>
      <c r="B19" s="23" t="s">
        <v>207</v>
      </c>
      <c r="C19" s="24">
        <v>25500000</v>
      </c>
      <c r="D19" s="24"/>
      <c r="E19" s="25">
        <f>SUM(C19:D19)</f>
        <v>25500000</v>
      </c>
      <c r="F19" s="25"/>
      <c r="G19" s="25"/>
      <c r="H19" s="25">
        <f t="shared" si="1"/>
        <v>25500000</v>
      </c>
    </row>
    <row r="20" spans="1:8" ht="19.5" customHeight="1">
      <c r="A20" s="26" t="s">
        <v>208</v>
      </c>
      <c r="B20" s="23" t="s">
        <v>209</v>
      </c>
      <c r="C20" s="24"/>
      <c r="D20" s="24"/>
      <c r="E20" s="25"/>
      <c r="F20" s="25"/>
      <c r="G20" s="25"/>
      <c r="H20" s="25"/>
    </row>
    <row r="21" spans="1:8" ht="19.5" customHeight="1">
      <c r="A21" s="26" t="s">
        <v>357</v>
      </c>
      <c r="B21" s="23" t="s">
        <v>210</v>
      </c>
      <c r="C21" s="24"/>
      <c r="D21" s="24"/>
      <c r="E21" s="25"/>
      <c r="F21" s="25"/>
      <c r="G21" s="25"/>
      <c r="H21" s="25"/>
    </row>
    <row r="22" spans="1:8" ht="19.5" customHeight="1">
      <c r="A22" s="26" t="s">
        <v>358</v>
      </c>
      <c r="B22" s="23" t="s">
        <v>211</v>
      </c>
      <c r="C22" s="24"/>
      <c r="D22" s="24"/>
      <c r="E22" s="25"/>
      <c r="F22" s="25"/>
      <c r="G22" s="25"/>
      <c r="H22" s="25"/>
    </row>
    <row r="23" spans="1:8" ht="19.5" customHeight="1">
      <c r="A23" s="26" t="s">
        <v>359</v>
      </c>
      <c r="B23" s="23" t="s">
        <v>212</v>
      </c>
      <c r="C23" s="24"/>
      <c r="D23" s="24"/>
      <c r="E23" s="25"/>
      <c r="F23" s="25"/>
      <c r="G23" s="25"/>
      <c r="H23" s="25"/>
    </row>
    <row r="24" spans="1:8" ht="19.5" customHeight="1">
      <c r="A24" s="29" t="s">
        <v>393</v>
      </c>
      <c r="B24" s="30" t="s">
        <v>213</v>
      </c>
      <c r="C24" s="24">
        <f>SUM(C19:C23)</f>
        <v>25500000</v>
      </c>
      <c r="D24" s="24"/>
      <c r="E24" s="25">
        <f>SUM(C24:D24)</f>
        <v>25500000</v>
      </c>
      <c r="F24" s="25"/>
      <c r="G24" s="25"/>
      <c r="H24" s="25">
        <f t="shared" si="1"/>
        <v>25500000</v>
      </c>
    </row>
    <row r="25" spans="1:8" ht="19.5" customHeight="1">
      <c r="A25" s="26" t="s">
        <v>360</v>
      </c>
      <c r="B25" s="23" t="s">
        <v>214</v>
      </c>
      <c r="C25" s="24"/>
      <c r="D25" s="24"/>
      <c r="E25" s="25"/>
      <c r="F25" s="25"/>
      <c r="G25" s="25"/>
      <c r="H25" s="25"/>
    </row>
    <row r="26" spans="1:8" ht="19.5" customHeight="1">
      <c r="A26" s="26" t="s">
        <v>361</v>
      </c>
      <c r="B26" s="23" t="s">
        <v>215</v>
      </c>
      <c r="C26" s="24"/>
      <c r="D26" s="24"/>
      <c r="E26" s="25"/>
      <c r="F26" s="25"/>
      <c r="G26" s="25"/>
      <c r="H26" s="25"/>
    </row>
    <row r="27" spans="1:8" ht="19.5" customHeight="1">
      <c r="A27" s="27" t="s">
        <v>394</v>
      </c>
      <c r="B27" s="28" t="s">
        <v>216</v>
      </c>
      <c r="C27" s="24"/>
      <c r="D27" s="24"/>
      <c r="E27" s="25"/>
      <c r="F27" s="25"/>
      <c r="G27" s="25"/>
      <c r="H27" s="25"/>
    </row>
    <row r="28" spans="1:8" ht="19.5" customHeight="1">
      <c r="A28" s="26" t="s">
        <v>362</v>
      </c>
      <c r="B28" s="23" t="s">
        <v>217</v>
      </c>
      <c r="C28" s="24"/>
      <c r="D28" s="24"/>
      <c r="E28" s="25"/>
      <c r="F28" s="25"/>
      <c r="G28" s="25"/>
      <c r="H28" s="25"/>
    </row>
    <row r="29" spans="1:8" ht="19.5" customHeight="1">
      <c r="A29" s="26" t="s">
        <v>363</v>
      </c>
      <c r="B29" s="23" t="s">
        <v>218</v>
      </c>
      <c r="C29" s="24"/>
      <c r="D29" s="24"/>
      <c r="E29" s="25"/>
      <c r="F29" s="25"/>
      <c r="G29" s="25"/>
      <c r="H29" s="25"/>
    </row>
    <row r="30" spans="1:8" ht="19.5" customHeight="1">
      <c r="A30" s="26" t="s">
        <v>364</v>
      </c>
      <c r="B30" s="23" t="s">
        <v>219</v>
      </c>
      <c r="C30" s="24"/>
      <c r="D30" s="24"/>
      <c r="E30" s="25"/>
      <c r="F30" s="25"/>
      <c r="G30" s="25"/>
      <c r="H30" s="25"/>
    </row>
    <row r="31" spans="1:8" ht="19.5" customHeight="1">
      <c r="A31" s="26" t="s">
        <v>365</v>
      </c>
      <c r="B31" s="23" t="s">
        <v>220</v>
      </c>
      <c r="C31" s="24">
        <v>350000000</v>
      </c>
      <c r="D31" s="24"/>
      <c r="E31" s="25">
        <f>SUM(C31:D31)</f>
        <v>350000000</v>
      </c>
      <c r="F31" s="25"/>
      <c r="G31" s="25"/>
      <c r="H31" s="25">
        <f t="shared" si="1"/>
        <v>350000000</v>
      </c>
    </row>
    <row r="32" spans="1:8" ht="19.5" customHeight="1">
      <c r="A32" s="26" t="s">
        <v>366</v>
      </c>
      <c r="B32" s="23" t="s">
        <v>221</v>
      </c>
      <c r="C32" s="24"/>
      <c r="D32" s="24"/>
      <c r="E32" s="25"/>
      <c r="F32" s="25"/>
      <c r="G32" s="25"/>
      <c r="H32" s="25"/>
    </row>
    <row r="33" spans="1:8" ht="19.5" customHeight="1">
      <c r="A33" s="26" t="s">
        <v>222</v>
      </c>
      <c r="B33" s="23" t="s">
        <v>223</v>
      </c>
      <c r="C33" s="24"/>
      <c r="D33" s="24"/>
      <c r="E33" s="25"/>
      <c r="F33" s="25"/>
      <c r="G33" s="25"/>
      <c r="H33" s="25"/>
    </row>
    <row r="34" spans="1:8" ht="19.5" customHeight="1">
      <c r="A34" s="26" t="s">
        <v>367</v>
      </c>
      <c r="B34" s="23" t="s">
        <v>224</v>
      </c>
      <c r="C34" s="24">
        <v>4800000</v>
      </c>
      <c r="D34" s="24"/>
      <c r="E34" s="25">
        <f aca="true" t="shared" si="2" ref="E34:E41">SUM(C34:D34)</f>
        <v>4800000</v>
      </c>
      <c r="F34" s="25"/>
      <c r="G34" s="25"/>
      <c r="H34" s="25">
        <f t="shared" si="1"/>
        <v>4800000</v>
      </c>
    </row>
    <row r="35" spans="1:8" ht="19.5" customHeight="1">
      <c r="A35" s="26" t="s">
        <v>368</v>
      </c>
      <c r="B35" s="23" t="s">
        <v>225</v>
      </c>
      <c r="C35" s="24"/>
      <c r="D35" s="24"/>
      <c r="E35" s="25"/>
      <c r="F35" s="25"/>
      <c r="G35" s="25"/>
      <c r="H35" s="25"/>
    </row>
    <row r="36" spans="1:8" ht="19.5" customHeight="1">
      <c r="A36" s="27" t="s">
        <v>395</v>
      </c>
      <c r="B36" s="28" t="s">
        <v>226</v>
      </c>
      <c r="C36" s="24">
        <f>SUM(C28:C35)</f>
        <v>354800000</v>
      </c>
      <c r="D36" s="24"/>
      <c r="E36" s="25">
        <f t="shared" si="2"/>
        <v>354800000</v>
      </c>
      <c r="F36" s="25"/>
      <c r="G36" s="25"/>
      <c r="H36" s="25">
        <f t="shared" si="1"/>
        <v>354800000</v>
      </c>
    </row>
    <row r="37" spans="1:8" ht="19.5" customHeight="1">
      <c r="A37" s="26" t="s">
        <v>369</v>
      </c>
      <c r="B37" s="23" t="s">
        <v>227</v>
      </c>
      <c r="C37" s="24">
        <v>60000</v>
      </c>
      <c r="D37" s="24"/>
      <c r="E37" s="25">
        <f t="shared" si="2"/>
        <v>60000</v>
      </c>
      <c r="F37" s="25"/>
      <c r="G37" s="25"/>
      <c r="H37" s="25">
        <f t="shared" si="1"/>
        <v>60000</v>
      </c>
    </row>
    <row r="38" spans="1:8" ht="19.5" customHeight="1">
      <c r="A38" s="29" t="s">
        <v>396</v>
      </c>
      <c r="B38" s="30" t="s">
        <v>228</v>
      </c>
      <c r="C38" s="24">
        <f>C27+C36+C37</f>
        <v>354860000</v>
      </c>
      <c r="D38" s="24"/>
      <c r="E38" s="25">
        <f t="shared" si="2"/>
        <v>354860000</v>
      </c>
      <c r="F38" s="25"/>
      <c r="G38" s="25"/>
      <c r="H38" s="25">
        <f t="shared" si="1"/>
        <v>354860000</v>
      </c>
    </row>
    <row r="39" spans="1:8" ht="19.5" customHeight="1">
      <c r="A39" s="31" t="s">
        <v>229</v>
      </c>
      <c r="B39" s="23" t="s">
        <v>230</v>
      </c>
      <c r="C39" s="163">
        <v>2200000</v>
      </c>
      <c r="D39" s="24"/>
      <c r="E39" s="25">
        <f t="shared" si="2"/>
        <v>2200000</v>
      </c>
      <c r="F39" s="25"/>
      <c r="G39" s="25"/>
      <c r="H39" s="25">
        <f t="shared" si="1"/>
        <v>2200000</v>
      </c>
    </row>
    <row r="40" spans="1:8" ht="19.5" customHeight="1">
      <c r="A40" s="31" t="s">
        <v>370</v>
      </c>
      <c r="B40" s="23" t="s">
        <v>231</v>
      </c>
      <c r="C40" s="24">
        <v>6030000</v>
      </c>
      <c r="D40" s="24"/>
      <c r="E40" s="25">
        <f t="shared" si="2"/>
        <v>6030000</v>
      </c>
      <c r="F40" s="25"/>
      <c r="G40" s="25"/>
      <c r="H40" s="25">
        <f t="shared" si="1"/>
        <v>6030000</v>
      </c>
    </row>
    <row r="41" spans="1:8" ht="19.5" customHeight="1">
      <c r="A41" s="31" t="s">
        <v>371</v>
      </c>
      <c r="B41" s="23" t="s">
        <v>232</v>
      </c>
      <c r="C41" s="24">
        <v>700000</v>
      </c>
      <c r="D41" s="24"/>
      <c r="E41" s="25">
        <f t="shared" si="2"/>
        <v>700000</v>
      </c>
      <c r="F41" s="25"/>
      <c r="G41" s="25"/>
      <c r="H41" s="25">
        <f t="shared" si="1"/>
        <v>700000</v>
      </c>
    </row>
    <row r="42" spans="1:8" ht="19.5" customHeight="1">
      <c r="A42" s="31" t="s">
        <v>372</v>
      </c>
      <c r="B42" s="23" t="s">
        <v>233</v>
      </c>
      <c r="C42" s="24">
        <v>11329000</v>
      </c>
      <c r="D42" s="24"/>
      <c r="E42" s="25">
        <f>SUM(C42:D42)</f>
        <v>11329000</v>
      </c>
      <c r="F42" s="25"/>
      <c r="G42" s="25"/>
      <c r="H42" s="25">
        <f t="shared" si="1"/>
        <v>11329000</v>
      </c>
    </row>
    <row r="43" spans="1:8" ht="19.5" customHeight="1">
      <c r="A43" s="31" t="s">
        <v>234</v>
      </c>
      <c r="B43" s="23" t="s">
        <v>235</v>
      </c>
      <c r="C43" s="24">
        <v>8377000</v>
      </c>
      <c r="D43" s="24"/>
      <c r="E43" s="25">
        <f>SUM(C43:D43)</f>
        <v>8377000</v>
      </c>
      <c r="F43" s="25">
        <v>3520000</v>
      </c>
      <c r="G43" s="25"/>
      <c r="H43" s="25">
        <f t="shared" si="1"/>
        <v>11897000</v>
      </c>
    </row>
    <row r="44" spans="1:8" ht="19.5" customHeight="1">
      <c r="A44" s="31" t="s">
        <v>236</v>
      </c>
      <c r="B44" s="23" t="s">
        <v>237</v>
      </c>
      <c r="C44" s="24">
        <v>12592100</v>
      </c>
      <c r="D44" s="24"/>
      <c r="E44" s="25">
        <f>SUM(C44:D44)</f>
        <v>12592100</v>
      </c>
      <c r="F44" s="25">
        <v>950000</v>
      </c>
      <c r="G44" s="25"/>
      <c r="H44" s="25">
        <f t="shared" si="1"/>
        <v>13542100</v>
      </c>
    </row>
    <row r="45" spans="1:8" ht="19.5" customHeight="1">
      <c r="A45" s="31" t="s">
        <v>238</v>
      </c>
      <c r="B45" s="23" t="s">
        <v>239</v>
      </c>
      <c r="C45" s="24">
        <v>1670000</v>
      </c>
      <c r="D45" s="24"/>
      <c r="E45" s="25">
        <f>SUM(C45:D45)</f>
        <v>1670000</v>
      </c>
      <c r="F45" s="25">
        <v>700000</v>
      </c>
      <c r="G45" s="25"/>
      <c r="H45" s="25">
        <f t="shared" si="1"/>
        <v>2370000</v>
      </c>
    </row>
    <row r="46" spans="1:8" ht="19.5" customHeight="1">
      <c r="A46" s="31" t="s">
        <v>373</v>
      </c>
      <c r="B46" s="23" t="s">
        <v>240</v>
      </c>
      <c r="C46" s="24">
        <v>500000</v>
      </c>
      <c r="D46" s="24"/>
      <c r="E46" s="25">
        <f>SUM(C46:D46)</f>
        <v>500000</v>
      </c>
      <c r="F46" s="25">
        <v>100</v>
      </c>
      <c r="G46" s="25"/>
      <c r="H46" s="25">
        <f t="shared" si="1"/>
        <v>500100</v>
      </c>
    </row>
    <row r="47" spans="1:8" ht="19.5" customHeight="1">
      <c r="A47" s="31" t="s">
        <v>374</v>
      </c>
      <c r="B47" s="23" t="s">
        <v>241</v>
      </c>
      <c r="C47" s="24"/>
      <c r="D47" s="24"/>
      <c r="E47" s="25"/>
      <c r="F47" s="25"/>
      <c r="G47" s="25">
        <v>5000</v>
      </c>
      <c r="H47" s="25">
        <f t="shared" si="1"/>
        <v>5000</v>
      </c>
    </row>
    <row r="48" spans="1:8" ht="19.5" customHeight="1">
      <c r="A48" s="31" t="s">
        <v>375</v>
      </c>
      <c r="B48" s="23" t="s">
        <v>242</v>
      </c>
      <c r="C48" s="24"/>
      <c r="D48" s="24"/>
      <c r="E48" s="25"/>
      <c r="F48" s="25"/>
      <c r="G48" s="25"/>
      <c r="H48" s="25"/>
    </row>
    <row r="49" spans="1:8" ht="19.5" customHeight="1">
      <c r="A49" s="32" t="s">
        <v>397</v>
      </c>
      <c r="B49" s="30" t="s">
        <v>243</v>
      </c>
      <c r="C49" s="24">
        <f>SUM(C39:C48)</f>
        <v>43398100</v>
      </c>
      <c r="D49" s="24"/>
      <c r="E49" s="25">
        <f>SUM(C49:D49)</f>
        <v>43398100</v>
      </c>
      <c r="F49" s="25">
        <f>SUM(F43:F48)</f>
        <v>5170100</v>
      </c>
      <c r="G49" s="25">
        <f>SUM(G39:G48)</f>
        <v>5000</v>
      </c>
      <c r="H49" s="25">
        <f t="shared" si="1"/>
        <v>48573200</v>
      </c>
    </row>
    <row r="50" spans="1:8" ht="19.5" customHeight="1">
      <c r="A50" s="31" t="s">
        <v>376</v>
      </c>
      <c r="B50" s="23" t="s">
        <v>244</v>
      </c>
      <c r="C50" s="24"/>
      <c r="D50" s="24"/>
      <c r="E50" s="25"/>
      <c r="F50" s="25"/>
      <c r="G50" s="25"/>
      <c r="H50" s="25"/>
    </row>
    <row r="51" spans="1:8" ht="19.5" customHeight="1">
      <c r="A51" s="31" t="s">
        <v>377</v>
      </c>
      <c r="B51" s="23" t="s">
        <v>245</v>
      </c>
      <c r="C51" s="24">
        <v>24000000</v>
      </c>
      <c r="D51" s="24"/>
      <c r="E51" s="25">
        <f>SUM(C51:D51)</f>
        <v>24000000</v>
      </c>
      <c r="F51" s="25"/>
      <c r="G51" s="25"/>
      <c r="H51" s="25">
        <f t="shared" si="1"/>
        <v>24000000</v>
      </c>
    </row>
    <row r="52" spans="1:8" ht="19.5" customHeight="1">
      <c r="A52" s="31" t="s">
        <v>246</v>
      </c>
      <c r="B52" s="23" t="s">
        <v>247</v>
      </c>
      <c r="C52" s="24"/>
      <c r="D52" s="24"/>
      <c r="E52" s="25"/>
      <c r="F52" s="25"/>
      <c r="G52" s="25"/>
      <c r="H52" s="25"/>
    </row>
    <row r="53" spans="1:8" ht="19.5" customHeight="1">
      <c r="A53" s="31" t="s">
        <v>378</v>
      </c>
      <c r="B53" s="23" t="s">
        <v>248</v>
      </c>
      <c r="C53" s="24"/>
      <c r="D53" s="24"/>
      <c r="E53" s="25"/>
      <c r="F53" s="25"/>
      <c r="G53" s="25"/>
      <c r="H53" s="25"/>
    </row>
    <row r="54" spans="1:8" ht="19.5" customHeight="1">
      <c r="A54" s="31" t="s">
        <v>249</v>
      </c>
      <c r="B54" s="23" t="s">
        <v>250</v>
      </c>
      <c r="C54" s="24"/>
      <c r="D54" s="24"/>
      <c r="E54" s="25"/>
      <c r="F54" s="25"/>
      <c r="G54" s="25"/>
      <c r="H54" s="25"/>
    </row>
    <row r="55" spans="1:8" ht="19.5" customHeight="1">
      <c r="A55" s="29" t="s">
        <v>398</v>
      </c>
      <c r="B55" s="30" t="s">
        <v>251</v>
      </c>
      <c r="C55" s="24">
        <f>SUM(C50:C54)</f>
        <v>24000000</v>
      </c>
      <c r="D55" s="24"/>
      <c r="E55" s="25">
        <f>SUM(C55:D55)</f>
        <v>24000000</v>
      </c>
      <c r="F55" s="25"/>
      <c r="G55" s="25"/>
      <c r="H55" s="25">
        <f t="shared" si="1"/>
        <v>24000000</v>
      </c>
    </row>
    <row r="56" spans="1:8" ht="19.5" customHeight="1">
      <c r="A56" s="31" t="s">
        <v>252</v>
      </c>
      <c r="B56" s="23" t="s">
        <v>253</v>
      </c>
      <c r="C56" s="24"/>
      <c r="D56" s="24"/>
      <c r="E56" s="25">
        <f aca="true" t="shared" si="3" ref="E56:E63">SUM(C56:D56)</f>
        <v>0</v>
      </c>
      <c r="F56" s="25"/>
      <c r="G56" s="25"/>
      <c r="H56" s="25"/>
    </row>
    <row r="57" spans="1:8" ht="19.5" customHeight="1">
      <c r="A57" s="26" t="s">
        <v>379</v>
      </c>
      <c r="B57" s="23" t="s">
        <v>254</v>
      </c>
      <c r="C57" s="24">
        <v>40449</v>
      </c>
      <c r="D57" s="24"/>
      <c r="E57" s="25">
        <f t="shared" si="3"/>
        <v>40449</v>
      </c>
      <c r="F57" s="25"/>
      <c r="G57" s="25"/>
      <c r="H57" s="25">
        <f t="shared" si="1"/>
        <v>40449</v>
      </c>
    </row>
    <row r="58" spans="1:8" ht="19.5" customHeight="1">
      <c r="A58" s="31" t="s">
        <v>380</v>
      </c>
      <c r="B58" s="23" t="s">
        <v>255</v>
      </c>
      <c r="C58" s="24"/>
      <c r="D58" s="24"/>
      <c r="E58" s="25">
        <f t="shared" si="3"/>
        <v>0</v>
      </c>
      <c r="F58" s="25"/>
      <c r="G58" s="25"/>
      <c r="H58" s="25"/>
    </row>
    <row r="59" spans="1:14" ht="19.5" customHeight="1">
      <c r="A59" s="29" t="s">
        <v>399</v>
      </c>
      <c r="B59" s="30" t="s">
        <v>256</v>
      </c>
      <c r="C59" s="24">
        <f>SUM(C57:C58)</f>
        <v>40449</v>
      </c>
      <c r="D59" s="24"/>
      <c r="E59" s="25">
        <f t="shared" si="3"/>
        <v>40449</v>
      </c>
      <c r="F59" s="25"/>
      <c r="G59" s="25"/>
      <c r="H59" s="25">
        <f t="shared" si="1"/>
        <v>40449</v>
      </c>
      <c r="N59" s="8">
        <v>128613076</v>
      </c>
    </row>
    <row r="60" spans="1:8" ht="19.5" customHeight="1">
      <c r="A60" s="31" t="s">
        <v>257</v>
      </c>
      <c r="B60" s="23" t="s">
        <v>258</v>
      </c>
      <c r="C60" s="24"/>
      <c r="D60" s="24"/>
      <c r="E60" s="25">
        <f t="shared" si="3"/>
        <v>0</v>
      </c>
      <c r="F60" s="25"/>
      <c r="G60" s="25"/>
      <c r="H60" s="25"/>
    </row>
    <row r="61" spans="1:8" ht="19.5" customHeight="1">
      <c r="A61" s="26" t="s">
        <v>381</v>
      </c>
      <c r="B61" s="23" t="s">
        <v>259</v>
      </c>
      <c r="C61" s="24"/>
      <c r="D61" s="24"/>
      <c r="E61" s="25">
        <f t="shared" si="3"/>
        <v>0</v>
      </c>
      <c r="F61" s="25"/>
      <c r="G61" s="25"/>
      <c r="H61" s="25"/>
    </row>
    <row r="62" spans="1:8" ht="19.5" customHeight="1">
      <c r="A62" s="31" t="s">
        <v>382</v>
      </c>
      <c r="B62" s="23" t="s">
        <v>260</v>
      </c>
      <c r="C62" s="24"/>
      <c r="D62" s="24"/>
      <c r="E62" s="25">
        <f t="shared" si="3"/>
        <v>0</v>
      </c>
      <c r="F62" s="25"/>
      <c r="G62" s="25"/>
      <c r="H62" s="25"/>
    </row>
    <row r="63" spans="1:8" ht="19.5" customHeight="1">
      <c r="A63" s="29" t="s">
        <v>401</v>
      </c>
      <c r="B63" s="30" t="s">
        <v>261</v>
      </c>
      <c r="C63" s="24">
        <f>SUM(C60:C62)</f>
        <v>0</v>
      </c>
      <c r="D63" s="24"/>
      <c r="E63" s="25">
        <f t="shared" si="3"/>
        <v>0</v>
      </c>
      <c r="F63" s="25"/>
      <c r="G63" s="25"/>
      <c r="H63" s="25"/>
    </row>
    <row r="64" spans="1:8" ht="19.5" customHeight="1">
      <c r="A64" s="33" t="s">
        <v>400</v>
      </c>
      <c r="B64" s="34" t="s">
        <v>262</v>
      </c>
      <c r="C64" s="266">
        <f aca="true" t="shared" si="4" ref="C64:H64">C18+C24+C38+C49+C55+C59+C63</f>
        <v>528647156</v>
      </c>
      <c r="D64" s="266">
        <f t="shared" si="4"/>
        <v>0</v>
      </c>
      <c r="E64" s="266">
        <f t="shared" si="4"/>
        <v>528647156</v>
      </c>
      <c r="F64" s="266">
        <f t="shared" si="4"/>
        <v>5170100</v>
      </c>
      <c r="G64" s="266">
        <f t="shared" si="4"/>
        <v>5000</v>
      </c>
      <c r="H64" s="266">
        <f t="shared" si="4"/>
        <v>533822256</v>
      </c>
    </row>
    <row r="65" spans="1:8" ht="19.5" customHeight="1">
      <c r="A65" s="35" t="s">
        <v>465</v>
      </c>
      <c r="B65" s="36"/>
      <c r="C65" s="267">
        <v>230910909</v>
      </c>
      <c r="D65" s="267">
        <f>D64-D59-D55-D24-'2.Kiadások'!D74</f>
        <v>-20315000</v>
      </c>
      <c r="E65" s="267">
        <v>212910909</v>
      </c>
      <c r="F65" s="267">
        <f>F64-F59-F55-F24-'2.Kiadások'!F74</f>
        <v>-60983900</v>
      </c>
      <c r="G65" s="267">
        <v>-67164000</v>
      </c>
      <c r="H65" s="267">
        <v>-67164000</v>
      </c>
    </row>
    <row r="66" spans="1:13" ht="19.5" customHeight="1">
      <c r="A66" s="35" t="s">
        <v>466</v>
      </c>
      <c r="B66" s="36"/>
      <c r="C66" s="267">
        <f>C24+C55-'2.Kiadások'!C97</f>
        <v>-223414085</v>
      </c>
      <c r="D66" s="267">
        <f>D24+D55-'2.Kiadások'!D97</f>
        <v>0</v>
      </c>
      <c r="E66" s="267">
        <f>E24+E55-'2.Kiadások'!E97</f>
        <v>-223414085</v>
      </c>
      <c r="F66" s="267">
        <f>F24+F55-'2.Kiadások'!F97</f>
        <v>-254000</v>
      </c>
      <c r="G66" s="267">
        <f>G24+G55-'2.Kiadások'!G97</f>
        <v>0</v>
      </c>
      <c r="H66" s="267">
        <f>H24+H55-'2.Kiadások'!H97</f>
        <v>49500000</v>
      </c>
      <c r="M66" s="76"/>
    </row>
    <row r="67" spans="1:8" ht="19.5" customHeight="1">
      <c r="A67" s="37" t="s">
        <v>383</v>
      </c>
      <c r="B67" s="26" t="s">
        <v>263</v>
      </c>
      <c r="C67" s="24"/>
      <c r="D67" s="24"/>
      <c r="E67" s="25"/>
      <c r="F67" s="25"/>
      <c r="G67" s="25"/>
      <c r="H67" s="25"/>
    </row>
    <row r="68" spans="1:8" ht="19.5" customHeight="1">
      <c r="A68" s="31" t="s">
        <v>264</v>
      </c>
      <c r="B68" s="26" t="s">
        <v>265</v>
      </c>
      <c r="C68" s="24"/>
      <c r="D68" s="24"/>
      <c r="E68" s="25"/>
      <c r="F68" s="25"/>
      <c r="G68" s="25"/>
      <c r="H68" s="25"/>
    </row>
    <row r="69" spans="1:8" ht="19.5" customHeight="1">
      <c r="A69" s="37" t="s">
        <v>384</v>
      </c>
      <c r="B69" s="26" t="s">
        <v>266</v>
      </c>
      <c r="C69" s="24"/>
      <c r="D69" s="24"/>
      <c r="E69" s="25"/>
      <c r="F69" s="25"/>
      <c r="G69" s="25"/>
      <c r="H69" s="25"/>
    </row>
    <row r="70" spans="1:8" ht="19.5" customHeight="1">
      <c r="A70" s="38" t="s">
        <v>402</v>
      </c>
      <c r="B70" s="27" t="s">
        <v>267</v>
      </c>
      <c r="C70" s="24"/>
      <c r="D70" s="24"/>
      <c r="E70" s="25"/>
      <c r="F70" s="25"/>
      <c r="G70" s="25"/>
      <c r="H70" s="25"/>
    </row>
    <row r="71" spans="1:8" ht="19.5" customHeight="1">
      <c r="A71" s="31" t="s">
        <v>385</v>
      </c>
      <c r="B71" s="26" t="s">
        <v>268</v>
      </c>
      <c r="C71" s="24">
        <v>80000000</v>
      </c>
      <c r="D71" s="24"/>
      <c r="E71" s="25">
        <f>C71+D71</f>
        <v>80000000</v>
      </c>
      <c r="F71" s="25"/>
      <c r="G71" s="25"/>
      <c r="H71" s="25">
        <f>E71+F71+G71</f>
        <v>80000000</v>
      </c>
    </row>
    <row r="72" spans="1:8" ht="19.5" customHeight="1">
      <c r="A72" s="37" t="s">
        <v>269</v>
      </c>
      <c r="B72" s="26" t="s">
        <v>270</v>
      </c>
      <c r="C72" s="24"/>
      <c r="D72" s="24"/>
      <c r="E72" s="25">
        <f>SUM(C72:D72)</f>
        <v>0</v>
      </c>
      <c r="F72" s="25"/>
      <c r="G72" s="25"/>
      <c r="H72" s="25"/>
    </row>
    <row r="73" spans="1:8" ht="19.5" customHeight="1">
      <c r="A73" s="31" t="s">
        <v>386</v>
      </c>
      <c r="B73" s="26" t="s">
        <v>271</v>
      </c>
      <c r="C73" s="24"/>
      <c r="D73" s="24"/>
      <c r="E73" s="25">
        <f>SUM(C73:D73)</f>
        <v>0</v>
      </c>
      <c r="F73" s="25"/>
      <c r="G73" s="25"/>
      <c r="H73" s="25"/>
    </row>
    <row r="74" spans="1:8" ht="19.5" customHeight="1">
      <c r="A74" s="37" t="s">
        <v>272</v>
      </c>
      <c r="B74" s="26" t="s">
        <v>273</v>
      </c>
      <c r="C74" s="24"/>
      <c r="D74" s="24"/>
      <c r="E74" s="25">
        <f>SUM(C74:D74)</f>
        <v>0</v>
      </c>
      <c r="F74" s="25"/>
      <c r="G74" s="25"/>
      <c r="H74" s="25"/>
    </row>
    <row r="75" spans="1:8" ht="19.5" customHeight="1">
      <c r="A75" s="39" t="s">
        <v>403</v>
      </c>
      <c r="B75" s="27" t="s">
        <v>274</v>
      </c>
      <c r="C75" s="24">
        <f>SUM(C71:C74)</f>
        <v>80000000</v>
      </c>
      <c r="D75" s="24"/>
      <c r="E75" s="25">
        <f>SUM(C75:D75)</f>
        <v>80000000</v>
      </c>
      <c r="F75" s="25"/>
      <c r="G75" s="25"/>
      <c r="H75" s="25">
        <f>E75+F75+G75</f>
        <v>80000000</v>
      </c>
    </row>
    <row r="76" spans="1:8" ht="19.5" customHeight="1">
      <c r="A76" s="26" t="s">
        <v>439</v>
      </c>
      <c r="B76" s="26" t="s">
        <v>275</v>
      </c>
      <c r="C76" s="24">
        <v>60694358</v>
      </c>
      <c r="D76" s="24"/>
      <c r="E76" s="25">
        <f>SUM(C76:D76)</f>
        <v>60694358</v>
      </c>
      <c r="F76" s="25">
        <v>430277</v>
      </c>
      <c r="G76" s="25">
        <v>726441</v>
      </c>
      <c r="H76" s="25">
        <f>E76+F76+G76</f>
        <v>61851076</v>
      </c>
    </row>
    <row r="77" spans="1:8" ht="19.5" customHeight="1">
      <c r="A77" s="26" t="s">
        <v>440</v>
      </c>
      <c r="B77" s="26" t="s">
        <v>275</v>
      </c>
      <c r="C77" s="24"/>
      <c r="D77" s="24"/>
      <c r="E77" s="25"/>
      <c r="F77" s="25"/>
      <c r="G77" s="25"/>
      <c r="H77" s="25"/>
    </row>
    <row r="78" spans="1:8" ht="19.5" customHeight="1">
      <c r="A78" s="26" t="s">
        <v>437</v>
      </c>
      <c r="B78" s="26" t="s">
        <v>276</v>
      </c>
      <c r="C78" s="24"/>
      <c r="D78" s="24"/>
      <c r="E78" s="25"/>
      <c r="F78" s="25"/>
      <c r="G78" s="25"/>
      <c r="H78" s="25"/>
    </row>
    <row r="79" spans="1:8" ht="19.5" customHeight="1">
      <c r="A79" s="26" t="s">
        <v>438</v>
      </c>
      <c r="B79" s="26" t="s">
        <v>276</v>
      </c>
      <c r="C79" s="24"/>
      <c r="D79" s="24"/>
      <c r="E79" s="25"/>
      <c r="F79" s="25"/>
      <c r="G79" s="25"/>
      <c r="H79" s="25"/>
    </row>
    <row r="80" spans="1:8" ht="19.5" customHeight="1">
      <c r="A80" s="27" t="s">
        <v>404</v>
      </c>
      <c r="B80" s="27" t="s">
        <v>277</v>
      </c>
      <c r="C80" s="24">
        <f>SUM(C76:C79)</f>
        <v>60694358</v>
      </c>
      <c r="D80" s="24"/>
      <c r="E80" s="25">
        <f>SUM(C80:D80)</f>
        <v>60694358</v>
      </c>
      <c r="F80" s="25">
        <f>SUM(F76:F79)</f>
        <v>430277</v>
      </c>
      <c r="G80" s="25">
        <f>SUM(G76:G79)</f>
        <v>726441</v>
      </c>
      <c r="H80" s="25">
        <f>E80+F80+G80</f>
        <v>61851076</v>
      </c>
    </row>
    <row r="81" spans="1:8" ht="19.5" customHeight="1">
      <c r="A81" s="37" t="s">
        <v>278</v>
      </c>
      <c r="B81" s="26" t="s">
        <v>279</v>
      </c>
      <c r="C81" s="24">
        <v>2022239</v>
      </c>
      <c r="D81" s="24"/>
      <c r="E81" s="25">
        <f>SUM(C81:D81)</f>
        <v>2022239</v>
      </c>
      <c r="F81" s="25"/>
      <c r="G81" s="25"/>
      <c r="H81" s="25">
        <f>E81+F81+G81</f>
        <v>2022239</v>
      </c>
    </row>
    <row r="82" spans="1:8" ht="19.5" customHeight="1">
      <c r="A82" s="37" t="s">
        <v>280</v>
      </c>
      <c r="B82" s="26" t="s">
        <v>281</v>
      </c>
      <c r="C82" s="24"/>
      <c r="D82" s="24"/>
      <c r="E82" s="25"/>
      <c r="F82" s="25"/>
      <c r="G82" s="25"/>
      <c r="H82" s="25"/>
    </row>
    <row r="83" spans="1:8" ht="19.5" customHeight="1">
      <c r="A83" s="37" t="s">
        <v>282</v>
      </c>
      <c r="B83" s="26" t="s">
        <v>283</v>
      </c>
      <c r="C83" s="24"/>
      <c r="D83" s="24"/>
      <c r="E83" s="25"/>
      <c r="F83" s="25">
        <v>60807623</v>
      </c>
      <c r="G83" s="25">
        <v>66437559</v>
      </c>
      <c r="H83" s="25">
        <f>E83+F83+G83</f>
        <v>127245182</v>
      </c>
    </row>
    <row r="84" spans="1:8" ht="19.5" customHeight="1">
      <c r="A84" s="37" t="s">
        <v>284</v>
      </c>
      <c r="B84" s="26" t="s">
        <v>285</v>
      </c>
      <c r="C84" s="24"/>
      <c r="D84" s="24"/>
      <c r="E84" s="25"/>
      <c r="F84" s="25"/>
      <c r="G84" s="25"/>
      <c r="H84" s="25"/>
    </row>
    <row r="85" spans="1:8" ht="19.5" customHeight="1">
      <c r="A85" s="31" t="s">
        <v>387</v>
      </c>
      <c r="B85" s="26" t="s">
        <v>286</v>
      </c>
      <c r="C85" s="24"/>
      <c r="D85" s="24"/>
      <c r="E85" s="25"/>
      <c r="F85" s="25"/>
      <c r="G85" s="25"/>
      <c r="H85" s="25"/>
    </row>
    <row r="86" spans="1:8" ht="19.5" customHeight="1">
      <c r="A86" s="38" t="s">
        <v>405</v>
      </c>
      <c r="B86" s="27" t="s">
        <v>287</v>
      </c>
      <c r="C86" s="24">
        <f>C75+C76+C81</f>
        <v>142716597</v>
      </c>
      <c r="D86" s="24"/>
      <c r="E86" s="25">
        <f>SUM(C86:D86)</f>
        <v>142716597</v>
      </c>
      <c r="F86" s="25">
        <f>F80+F83</f>
        <v>61237900</v>
      </c>
      <c r="G86" s="25">
        <f>G80+G83</f>
        <v>67164000</v>
      </c>
      <c r="H86" s="25">
        <f>E86+F86+G86</f>
        <v>271118497</v>
      </c>
    </row>
    <row r="87" spans="1:8" ht="19.5" customHeight="1">
      <c r="A87" s="31" t="s">
        <v>288</v>
      </c>
      <c r="B87" s="26" t="s">
        <v>289</v>
      </c>
      <c r="C87" s="24"/>
      <c r="D87" s="24"/>
      <c r="E87" s="25"/>
      <c r="F87" s="25"/>
      <c r="G87" s="25"/>
      <c r="H87" s="25"/>
    </row>
    <row r="88" spans="1:8" ht="19.5" customHeight="1">
      <c r="A88" s="31" t="s">
        <v>290</v>
      </c>
      <c r="B88" s="26" t="s">
        <v>291</v>
      </c>
      <c r="C88" s="24"/>
      <c r="D88" s="24"/>
      <c r="E88" s="25"/>
      <c r="F88" s="25"/>
      <c r="G88" s="25"/>
      <c r="H88" s="25"/>
    </row>
    <row r="89" spans="1:8" ht="19.5" customHeight="1">
      <c r="A89" s="37" t="s">
        <v>292</v>
      </c>
      <c r="B89" s="26" t="s">
        <v>293</v>
      </c>
      <c r="C89" s="24"/>
      <c r="D89" s="24"/>
      <c r="E89" s="25"/>
      <c r="F89" s="25"/>
      <c r="G89" s="25"/>
      <c r="H89" s="25"/>
    </row>
    <row r="90" spans="1:8" ht="19.5" customHeight="1">
      <c r="A90" s="37" t="s">
        <v>388</v>
      </c>
      <c r="B90" s="26" t="s">
        <v>294</v>
      </c>
      <c r="C90" s="24"/>
      <c r="D90" s="24"/>
      <c r="E90" s="25"/>
      <c r="F90" s="25"/>
      <c r="G90" s="25"/>
      <c r="H90" s="25"/>
    </row>
    <row r="91" spans="1:8" ht="19.5" customHeight="1">
      <c r="A91" s="39" t="s">
        <v>406</v>
      </c>
      <c r="B91" s="27" t="s">
        <v>295</v>
      </c>
      <c r="C91" s="24"/>
      <c r="D91" s="24"/>
      <c r="E91" s="25"/>
      <c r="F91" s="25"/>
      <c r="G91" s="25"/>
      <c r="H91" s="25"/>
    </row>
    <row r="92" spans="1:8" ht="19.5" customHeight="1">
      <c r="A92" s="38" t="s">
        <v>296</v>
      </c>
      <c r="B92" s="27" t="s">
        <v>297</v>
      </c>
      <c r="C92" s="24"/>
      <c r="D92" s="24"/>
      <c r="E92" s="25"/>
      <c r="F92" s="25"/>
      <c r="G92" s="25"/>
      <c r="H92" s="25"/>
    </row>
    <row r="93" spans="1:8" ht="19.5" customHeight="1">
      <c r="A93" s="40" t="s">
        <v>407</v>
      </c>
      <c r="B93" s="41" t="s">
        <v>298</v>
      </c>
      <c r="C93" s="168">
        <f>C86+C91+C92</f>
        <v>142716597</v>
      </c>
      <c r="D93" s="168"/>
      <c r="E93" s="168">
        <f>SUM(C93:D93)</f>
        <v>142716597</v>
      </c>
      <c r="F93" s="168">
        <f>F86</f>
        <v>61237900</v>
      </c>
      <c r="G93" s="168">
        <f>G86</f>
        <v>67164000</v>
      </c>
      <c r="H93" s="168">
        <f>H86</f>
        <v>271118497</v>
      </c>
    </row>
    <row r="94" spans="1:8" ht="19.5" customHeight="1">
      <c r="A94" s="42" t="s">
        <v>390</v>
      </c>
      <c r="B94" s="43"/>
      <c r="C94" s="169">
        <f>C64+C93</f>
        <v>671363753</v>
      </c>
      <c r="D94" s="169"/>
      <c r="E94" s="169">
        <f>SUM(C94:D94)</f>
        <v>671363753</v>
      </c>
      <c r="F94" s="169">
        <f>F93+F64</f>
        <v>66408000</v>
      </c>
      <c r="G94" s="169">
        <f>G93+G64</f>
        <v>67169000</v>
      </c>
      <c r="H94" s="169">
        <f>H93+H64</f>
        <v>804940753</v>
      </c>
    </row>
    <row r="95" ht="19.5" customHeight="1"/>
  </sheetData>
  <sheetProtection/>
  <mergeCells count="2">
    <mergeCell ref="A1:H1"/>
    <mergeCell ref="A2:H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8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zoomScalePageLayoutView="0" workbookViewId="0" topLeftCell="A4">
      <selection activeCell="I18" sqref="I18"/>
    </sheetView>
  </sheetViews>
  <sheetFormatPr defaultColWidth="9.140625" defaultRowHeight="15"/>
  <cols>
    <col min="1" max="1" width="83.28125" style="251" customWidth="1"/>
    <col min="2" max="2" width="19.57421875" style="263" customWidth="1"/>
    <col min="3" max="6" width="9.140625" style="251" customWidth="1"/>
    <col min="7" max="7" width="11.421875" style="251" customWidth="1"/>
    <col min="8" max="8" width="9.140625" style="251" customWidth="1"/>
    <col min="9" max="9" width="9.8515625" style="251" bestFit="1" customWidth="1"/>
    <col min="10" max="16384" width="9.140625" style="251" customWidth="1"/>
  </cols>
  <sheetData>
    <row r="1" spans="1:11" ht="36.75" customHeight="1">
      <c r="A1" s="464" t="s">
        <v>962</v>
      </c>
      <c r="B1" s="464"/>
      <c r="C1" s="464"/>
      <c r="D1" s="464"/>
      <c r="E1" s="464"/>
      <c r="F1" s="464"/>
      <c r="G1" s="464"/>
      <c r="H1" s="464"/>
      <c r="I1" s="464"/>
      <c r="J1" s="464"/>
      <c r="K1" s="464"/>
    </row>
    <row r="2" spans="1:4" ht="71.25" customHeight="1">
      <c r="A2" s="475" t="s">
        <v>835</v>
      </c>
      <c r="B2" s="475"/>
      <c r="C2" s="440"/>
      <c r="D2" s="440"/>
    </row>
    <row r="3" spans="1:4" ht="24" customHeight="1">
      <c r="A3" s="420"/>
      <c r="B3" s="441"/>
      <c r="C3" s="440"/>
      <c r="D3" s="440"/>
    </row>
    <row r="4" spans="1:2" ht="22.5" customHeight="1">
      <c r="A4" s="136" t="s">
        <v>554</v>
      </c>
      <c r="B4" s="81" t="s">
        <v>836</v>
      </c>
    </row>
    <row r="6" spans="1:2" ht="39.75" customHeight="1">
      <c r="A6" s="462" t="s">
        <v>443</v>
      </c>
      <c r="B6" s="328" t="s">
        <v>837</v>
      </c>
    </row>
    <row r="7" spans="1:2" ht="14.25">
      <c r="A7" s="347" t="s">
        <v>6</v>
      </c>
      <c r="B7" s="282"/>
    </row>
    <row r="8" spans="1:2" ht="14.25">
      <c r="A8" s="442" t="s">
        <v>7</v>
      </c>
      <c r="B8" s="282"/>
    </row>
    <row r="9" spans="1:2" ht="14.25">
      <c r="A9" s="347" t="s">
        <v>8</v>
      </c>
      <c r="B9" s="282"/>
    </row>
    <row r="10" spans="1:2" ht="14.25">
      <c r="A10" s="347" t="s">
        <v>9</v>
      </c>
      <c r="B10" s="282"/>
    </row>
    <row r="11" spans="1:2" ht="14.25">
      <c r="A11" s="347" t="s">
        <v>10</v>
      </c>
      <c r="B11" s="282"/>
    </row>
    <row r="12" spans="1:2" ht="14.25">
      <c r="A12" s="347" t="s">
        <v>11</v>
      </c>
      <c r="B12" s="282"/>
    </row>
    <row r="13" spans="1:2" ht="14.25">
      <c r="A13" s="347" t="s">
        <v>12</v>
      </c>
      <c r="B13" s="282"/>
    </row>
    <row r="14" spans="1:2" ht="14.25">
      <c r="A14" s="347" t="s">
        <v>13</v>
      </c>
      <c r="B14" s="282"/>
    </row>
    <row r="15" spans="1:2" ht="14.25">
      <c r="A15" s="443" t="s">
        <v>838</v>
      </c>
      <c r="B15" s="391">
        <f>SUM(B13:B14)</f>
        <v>0</v>
      </c>
    </row>
    <row r="16" spans="1:2" ht="27">
      <c r="A16" s="444" t="s">
        <v>839</v>
      </c>
      <c r="B16" s="282"/>
    </row>
    <row r="17" spans="1:2" ht="27">
      <c r="A17" s="444" t="s">
        <v>840</v>
      </c>
      <c r="B17" s="282"/>
    </row>
    <row r="18" spans="1:2" ht="14.25">
      <c r="A18" s="350" t="s">
        <v>841</v>
      </c>
      <c r="B18" s="282"/>
    </row>
    <row r="19" spans="1:2" ht="14.25">
      <c r="A19" s="350" t="s">
        <v>842</v>
      </c>
      <c r="B19" s="282"/>
    </row>
    <row r="20" spans="1:2" ht="14.25">
      <c r="A20" s="347" t="s">
        <v>843</v>
      </c>
      <c r="B20" s="282"/>
    </row>
    <row r="21" spans="1:2" ht="14.25">
      <c r="A21" s="287" t="s">
        <v>844</v>
      </c>
      <c r="B21" s="282">
        <f>SUM(B16:B20)</f>
        <v>0</v>
      </c>
    </row>
    <row r="22" spans="1:2" ht="30.75">
      <c r="A22" s="445" t="s">
        <v>845</v>
      </c>
      <c r="B22" s="446"/>
    </row>
    <row r="23" spans="1:2" ht="15">
      <c r="A23" s="315" t="s">
        <v>846</v>
      </c>
      <c r="B23" s="317">
        <f>SUM(B21:B22)</f>
        <v>0</v>
      </c>
    </row>
  </sheetData>
  <sheetProtection/>
  <mergeCells count="2">
    <mergeCell ref="A2:B2"/>
    <mergeCell ref="A1:K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9"/>
  <sheetViews>
    <sheetView zoomScalePageLayoutView="0" workbookViewId="0" topLeftCell="A1">
      <selection activeCell="C26" sqref="C26"/>
    </sheetView>
  </sheetViews>
  <sheetFormatPr defaultColWidth="9.140625" defaultRowHeight="15"/>
  <cols>
    <col min="1" max="1" width="64.57421875" style="251" customWidth="1"/>
    <col min="2" max="2" width="11.00390625" style="251" customWidth="1"/>
    <col min="3" max="3" width="33.8515625" style="251" customWidth="1"/>
    <col min="4" max="4" width="35.57421875" style="251" customWidth="1"/>
    <col min="5" max="16384" width="9.140625" style="251" customWidth="1"/>
  </cols>
  <sheetData>
    <row r="1" s="461" customFormat="1" ht="22.5" customHeight="1">
      <c r="A1" s="461" t="s">
        <v>962</v>
      </c>
    </row>
    <row r="2" spans="1:4" ht="48.75" customHeight="1">
      <c r="A2" s="471" t="s">
        <v>847</v>
      </c>
      <c r="B2" s="472"/>
      <c r="C2" s="472"/>
      <c r="D2" s="476"/>
    </row>
    <row r="3" spans="1:3" ht="21" customHeight="1">
      <c r="A3" s="420"/>
      <c r="B3" s="421"/>
      <c r="C3" s="421"/>
    </row>
    <row r="4" spans="1:4" ht="14.25">
      <c r="A4" s="136" t="s">
        <v>554</v>
      </c>
      <c r="D4" s="424" t="s">
        <v>848</v>
      </c>
    </row>
    <row r="5" spans="1:4" ht="26.25">
      <c r="A5" s="271" t="s">
        <v>443</v>
      </c>
      <c r="B5" s="126" t="s">
        <v>15</v>
      </c>
      <c r="C5" s="447" t="s">
        <v>849</v>
      </c>
      <c r="D5" s="447" t="s">
        <v>850</v>
      </c>
    </row>
    <row r="6" spans="1:4" ht="14.25">
      <c r="A6" s="288" t="s">
        <v>851</v>
      </c>
      <c r="B6" s="131" t="s">
        <v>151</v>
      </c>
      <c r="C6" s="2"/>
      <c r="D6" s="2"/>
    </row>
    <row r="7" spans="1:4" ht="14.25">
      <c r="A7" s="448" t="s">
        <v>822</v>
      </c>
      <c r="B7" s="448" t="s">
        <v>151</v>
      </c>
      <c r="C7" s="2"/>
      <c r="D7" s="2"/>
    </row>
    <row r="8" spans="1:4" ht="14.25">
      <c r="A8" s="448" t="s">
        <v>852</v>
      </c>
      <c r="B8" s="448" t="s">
        <v>151</v>
      </c>
      <c r="C8" s="2"/>
      <c r="D8" s="2"/>
    </row>
    <row r="9" spans="1:4" ht="26.25">
      <c r="A9" s="288" t="s">
        <v>152</v>
      </c>
      <c r="B9" s="131" t="s">
        <v>153</v>
      </c>
      <c r="C9" s="2"/>
      <c r="D9" s="2"/>
    </row>
    <row r="10" spans="1:4" ht="14.25">
      <c r="A10" s="288" t="s">
        <v>853</v>
      </c>
      <c r="B10" s="131" t="s">
        <v>154</v>
      </c>
      <c r="C10" s="2"/>
      <c r="D10" s="2"/>
    </row>
    <row r="11" spans="1:4" ht="14.25">
      <c r="A11" s="448" t="s">
        <v>822</v>
      </c>
      <c r="B11" s="448" t="s">
        <v>154</v>
      </c>
      <c r="C11" s="2"/>
      <c r="D11" s="2"/>
    </row>
    <row r="12" spans="1:4" ht="14.25">
      <c r="A12" s="448" t="s">
        <v>852</v>
      </c>
      <c r="B12" s="448" t="s">
        <v>854</v>
      </c>
      <c r="C12" s="2"/>
      <c r="D12" s="2"/>
    </row>
    <row r="13" spans="1:4" ht="14.25">
      <c r="A13" s="435" t="s">
        <v>314</v>
      </c>
      <c r="B13" s="273" t="s">
        <v>155</v>
      </c>
      <c r="C13" s="2"/>
      <c r="D13" s="2"/>
    </row>
    <row r="14" spans="1:4" ht="14.25">
      <c r="A14" s="289" t="s">
        <v>855</v>
      </c>
      <c r="B14" s="131" t="s">
        <v>156</v>
      </c>
      <c r="C14" s="2"/>
      <c r="D14" s="2"/>
    </row>
    <row r="15" spans="1:4" ht="14.25">
      <c r="A15" s="448" t="s">
        <v>825</v>
      </c>
      <c r="B15" s="448" t="s">
        <v>156</v>
      </c>
      <c r="C15" s="2"/>
      <c r="D15" s="2"/>
    </row>
    <row r="16" spans="1:4" ht="14.25">
      <c r="A16" s="448" t="s">
        <v>827</v>
      </c>
      <c r="B16" s="448" t="s">
        <v>156</v>
      </c>
      <c r="C16" s="2"/>
      <c r="D16" s="2"/>
    </row>
    <row r="17" spans="1:4" ht="14.25">
      <c r="A17" s="289" t="s">
        <v>317</v>
      </c>
      <c r="B17" s="131" t="s">
        <v>157</v>
      </c>
      <c r="C17" s="2"/>
      <c r="D17" s="2"/>
    </row>
    <row r="18" spans="1:4" ht="14.25">
      <c r="A18" s="448" t="s">
        <v>852</v>
      </c>
      <c r="B18" s="448" t="s">
        <v>157</v>
      </c>
      <c r="C18" s="2"/>
      <c r="D18" s="2"/>
    </row>
    <row r="19" spans="1:4" ht="14.25">
      <c r="A19" s="129" t="s">
        <v>158</v>
      </c>
      <c r="B19" s="131" t="s">
        <v>159</v>
      </c>
      <c r="C19" s="2"/>
      <c r="D19" s="2"/>
    </row>
    <row r="20" spans="1:4" ht="14.25">
      <c r="A20" s="129" t="s">
        <v>856</v>
      </c>
      <c r="B20" s="131" t="s">
        <v>160</v>
      </c>
      <c r="C20" s="2"/>
      <c r="D20" s="2"/>
    </row>
    <row r="21" spans="1:4" ht="14.25">
      <c r="A21" s="448" t="s">
        <v>827</v>
      </c>
      <c r="B21" s="448" t="s">
        <v>160</v>
      </c>
      <c r="C21" s="2"/>
      <c r="D21" s="2"/>
    </row>
    <row r="22" spans="1:4" ht="14.25">
      <c r="A22" s="448" t="s">
        <v>852</v>
      </c>
      <c r="B22" s="448" t="s">
        <v>160</v>
      </c>
      <c r="C22" s="2"/>
      <c r="D22" s="2"/>
    </row>
    <row r="23" spans="1:4" ht="14.25">
      <c r="A23" s="436" t="s">
        <v>315</v>
      </c>
      <c r="B23" s="273" t="s">
        <v>161</v>
      </c>
      <c r="C23" s="2"/>
      <c r="D23" s="2"/>
    </row>
    <row r="24" spans="1:4" ht="14.25">
      <c r="A24" s="289" t="s">
        <v>162</v>
      </c>
      <c r="B24" s="131" t="s">
        <v>163</v>
      </c>
      <c r="C24" s="2"/>
      <c r="D24" s="2"/>
    </row>
    <row r="25" spans="1:4" ht="14.25">
      <c r="A25" s="289" t="s">
        <v>164</v>
      </c>
      <c r="B25" s="131" t="s">
        <v>165</v>
      </c>
      <c r="C25" s="7">
        <v>2022239</v>
      </c>
      <c r="D25" s="2"/>
    </row>
    <row r="26" spans="1:4" ht="14.25">
      <c r="A26" s="289" t="s">
        <v>168</v>
      </c>
      <c r="B26" s="131" t="s">
        <v>169</v>
      </c>
      <c r="C26" s="7"/>
      <c r="D26" s="2"/>
    </row>
    <row r="27" spans="1:4" ht="14.25">
      <c r="A27" s="289" t="s">
        <v>170</v>
      </c>
      <c r="B27" s="131" t="s">
        <v>171</v>
      </c>
      <c r="C27" s="7"/>
      <c r="D27" s="2"/>
    </row>
    <row r="28" spans="1:4" ht="14.25">
      <c r="A28" s="289" t="s">
        <v>172</v>
      </c>
      <c r="B28" s="131" t="s">
        <v>173</v>
      </c>
      <c r="C28" s="7"/>
      <c r="D28" s="2"/>
    </row>
    <row r="29" spans="1:4" ht="14.25">
      <c r="A29" s="369" t="s">
        <v>316</v>
      </c>
      <c r="B29" s="377" t="s">
        <v>174</v>
      </c>
      <c r="C29" s="7">
        <f>SUM(C25:C28)</f>
        <v>2022239</v>
      </c>
      <c r="D29" s="2"/>
    </row>
    <row r="30" spans="1:4" ht="14.25">
      <c r="A30" s="289" t="s">
        <v>175</v>
      </c>
      <c r="B30" s="131" t="s">
        <v>176</v>
      </c>
      <c r="C30" s="2"/>
      <c r="D30" s="2"/>
    </row>
    <row r="31" spans="1:4" ht="14.25">
      <c r="A31" s="288" t="s">
        <v>177</v>
      </c>
      <c r="B31" s="131" t="s">
        <v>178</v>
      </c>
      <c r="C31" s="2"/>
      <c r="D31" s="2"/>
    </row>
    <row r="32" spans="1:4" ht="14.25">
      <c r="A32" s="289" t="s">
        <v>857</v>
      </c>
      <c r="B32" s="131" t="s">
        <v>179</v>
      </c>
      <c r="C32" s="2"/>
      <c r="D32" s="2"/>
    </row>
    <row r="33" spans="1:4" ht="14.25">
      <c r="A33" s="448" t="s">
        <v>852</v>
      </c>
      <c r="B33" s="448" t="s">
        <v>179</v>
      </c>
      <c r="C33" s="2"/>
      <c r="D33" s="2"/>
    </row>
    <row r="34" spans="1:4" ht="14.25">
      <c r="A34" s="289" t="s">
        <v>318</v>
      </c>
      <c r="B34" s="131" t="s">
        <v>180</v>
      </c>
      <c r="C34" s="2"/>
      <c r="D34" s="2"/>
    </row>
    <row r="35" spans="1:4" ht="14.25">
      <c r="A35" s="448" t="s">
        <v>828</v>
      </c>
      <c r="B35" s="448" t="s">
        <v>180</v>
      </c>
      <c r="C35" s="2"/>
      <c r="D35" s="2"/>
    </row>
    <row r="36" spans="1:4" ht="14.25">
      <c r="A36" s="448" t="s">
        <v>829</v>
      </c>
      <c r="B36" s="448" t="s">
        <v>180</v>
      </c>
      <c r="C36" s="2"/>
      <c r="D36" s="2"/>
    </row>
    <row r="37" spans="1:4" ht="14.25">
      <c r="A37" s="448" t="s">
        <v>830</v>
      </c>
      <c r="B37" s="448" t="s">
        <v>180</v>
      </c>
      <c r="C37" s="2"/>
      <c r="D37" s="2"/>
    </row>
    <row r="38" spans="1:4" ht="14.25">
      <c r="A38" s="448" t="s">
        <v>852</v>
      </c>
      <c r="B38" s="448" t="s">
        <v>180</v>
      </c>
      <c r="C38" s="2"/>
      <c r="D38" s="2"/>
    </row>
    <row r="39" spans="1:4" ht="14.25">
      <c r="A39" s="369" t="s">
        <v>319</v>
      </c>
      <c r="B39" s="377" t="s">
        <v>181</v>
      </c>
      <c r="C39" s="2"/>
      <c r="D39" s="2"/>
    </row>
    <row r="42" spans="1:4" ht="26.25">
      <c r="A42" s="271" t="s">
        <v>443</v>
      </c>
      <c r="B42" s="126" t="s">
        <v>15</v>
      </c>
      <c r="C42" s="447" t="s">
        <v>849</v>
      </c>
      <c r="D42" s="447" t="s">
        <v>858</v>
      </c>
    </row>
    <row r="43" spans="1:4" ht="14.25">
      <c r="A43" s="289" t="s">
        <v>383</v>
      </c>
      <c r="B43" s="131" t="s">
        <v>263</v>
      </c>
      <c r="C43" s="2"/>
      <c r="D43" s="2"/>
    </row>
    <row r="44" spans="1:4" ht="14.25">
      <c r="A44" s="275" t="s">
        <v>822</v>
      </c>
      <c r="B44" s="275" t="s">
        <v>263</v>
      </c>
      <c r="C44" s="2"/>
      <c r="D44" s="2"/>
    </row>
    <row r="45" spans="1:4" ht="14.25">
      <c r="A45" s="288" t="s">
        <v>264</v>
      </c>
      <c r="B45" s="131" t="s">
        <v>265</v>
      </c>
      <c r="C45" s="2"/>
      <c r="D45" s="2"/>
    </row>
    <row r="46" spans="1:4" ht="14.25">
      <c r="A46" s="289" t="s">
        <v>823</v>
      </c>
      <c r="B46" s="131" t="s">
        <v>266</v>
      </c>
      <c r="C46" s="2"/>
      <c r="D46" s="2"/>
    </row>
    <row r="47" spans="1:4" ht="14.25">
      <c r="A47" s="275" t="s">
        <v>822</v>
      </c>
      <c r="B47" s="275" t="s">
        <v>266</v>
      </c>
      <c r="C47" s="2"/>
      <c r="D47" s="2"/>
    </row>
    <row r="48" spans="1:4" ht="14.25">
      <c r="A48" s="435" t="s">
        <v>402</v>
      </c>
      <c r="B48" s="273" t="s">
        <v>267</v>
      </c>
      <c r="C48" s="2"/>
      <c r="D48" s="2"/>
    </row>
    <row r="49" spans="1:4" ht="14.25">
      <c r="A49" s="288" t="s">
        <v>824</v>
      </c>
      <c r="B49" s="131" t="s">
        <v>268</v>
      </c>
      <c r="C49" s="2"/>
      <c r="D49" s="2"/>
    </row>
    <row r="50" spans="1:4" ht="14.25">
      <c r="A50" s="275" t="s">
        <v>825</v>
      </c>
      <c r="B50" s="275" t="s">
        <v>268</v>
      </c>
      <c r="C50" s="2"/>
      <c r="D50" s="2"/>
    </row>
    <row r="51" spans="1:4" ht="14.25">
      <c r="A51" s="289" t="s">
        <v>269</v>
      </c>
      <c r="B51" s="131" t="s">
        <v>270</v>
      </c>
      <c r="C51" s="2"/>
      <c r="D51" s="2"/>
    </row>
    <row r="52" spans="1:4" ht="14.25">
      <c r="A52" s="129" t="s">
        <v>826</v>
      </c>
      <c r="B52" s="131" t="s">
        <v>271</v>
      </c>
      <c r="C52" s="2"/>
      <c r="D52" s="2"/>
    </row>
    <row r="53" spans="1:4" ht="14.25">
      <c r="A53" s="275" t="s">
        <v>827</v>
      </c>
      <c r="B53" s="275" t="s">
        <v>271</v>
      </c>
      <c r="C53" s="2"/>
      <c r="D53" s="2"/>
    </row>
    <row r="54" spans="1:4" ht="14.25">
      <c r="A54" s="289" t="s">
        <v>272</v>
      </c>
      <c r="B54" s="131" t="s">
        <v>273</v>
      </c>
      <c r="C54" s="2"/>
      <c r="D54" s="2"/>
    </row>
    <row r="55" spans="1:4" ht="14.25">
      <c r="A55" s="436" t="s">
        <v>403</v>
      </c>
      <c r="B55" s="273" t="s">
        <v>274</v>
      </c>
      <c r="C55" s="2"/>
      <c r="D55" s="2"/>
    </row>
    <row r="56" spans="1:4" ht="14.25">
      <c r="A56" s="436" t="s">
        <v>278</v>
      </c>
      <c r="B56" s="273" t="s">
        <v>279</v>
      </c>
      <c r="C56" s="2"/>
      <c r="D56" s="2"/>
    </row>
    <row r="57" spans="1:4" ht="14.25">
      <c r="A57" s="436" t="s">
        <v>280</v>
      </c>
      <c r="B57" s="273" t="s">
        <v>281</v>
      </c>
      <c r="C57" s="2"/>
      <c r="D57" s="2"/>
    </row>
    <row r="58" spans="1:4" ht="14.25">
      <c r="A58" s="436" t="s">
        <v>284</v>
      </c>
      <c r="B58" s="273" t="s">
        <v>285</v>
      </c>
      <c r="C58" s="2"/>
      <c r="D58" s="2"/>
    </row>
    <row r="59" spans="1:4" ht="14.25">
      <c r="A59" s="435" t="s">
        <v>859</v>
      </c>
      <c r="B59" s="273" t="s">
        <v>286</v>
      </c>
      <c r="C59" s="2"/>
      <c r="D59" s="2"/>
    </row>
    <row r="60" spans="1:4" ht="14.25">
      <c r="A60" s="298" t="s">
        <v>860</v>
      </c>
      <c r="B60" s="273" t="s">
        <v>286</v>
      </c>
      <c r="C60" s="2"/>
      <c r="D60" s="2"/>
    </row>
    <row r="61" spans="1:4" ht="14.25">
      <c r="A61" s="449" t="s">
        <v>405</v>
      </c>
      <c r="B61" s="377" t="s">
        <v>287</v>
      </c>
      <c r="C61" s="2"/>
      <c r="D61" s="2"/>
    </row>
    <row r="62" spans="1:4" ht="14.25">
      <c r="A62" s="288" t="s">
        <v>288</v>
      </c>
      <c r="B62" s="131" t="s">
        <v>289</v>
      </c>
      <c r="C62" s="2"/>
      <c r="D62" s="2"/>
    </row>
    <row r="63" spans="1:4" ht="14.25">
      <c r="A63" s="129" t="s">
        <v>290</v>
      </c>
      <c r="B63" s="131" t="s">
        <v>291</v>
      </c>
      <c r="C63" s="2"/>
      <c r="D63" s="2"/>
    </row>
    <row r="64" spans="1:4" ht="14.25">
      <c r="A64" s="289" t="s">
        <v>292</v>
      </c>
      <c r="B64" s="131" t="s">
        <v>293</v>
      </c>
      <c r="C64" s="2"/>
      <c r="D64" s="2"/>
    </row>
    <row r="65" spans="1:4" ht="14.25">
      <c r="A65" s="289" t="s">
        <v>388</v>
      </c>
      <c r="B65" s="131" t="s">
        <v>294</v>
      </c>
      <c r="C65" s="2"/>
      <c r="D65" s="2"/>
    </row>
    <row r="66" spans="1:4" ht="14.25">
      <c r="A66" s="275" t="s">
        <v>828</v>
      </c>
      <c r="B66" s="275" t="s">
        <v>294</v>
      </c>
      <c r="C66" s="2"/>
      <c r="D66" s="2"/>
    </row>
    <row r="67" spans="1:4" ht="14.25">
      <c r="A67" s="275" t="s">
        <v>829</v>
      </c>
      <c r="B67" s="275" t="s">
        <v>294</v>
      </c>
      <c r="C67" s="2"/>
      <c r="D67" s="2"/>
    </row>
    <row r="68" spans="1:4" ht="14.25">
      <c r="A68" s="437" t="s">
        <v>830</v>
      </c>
      <c r="B68" s="437" t="s">
        <v>294</v>
      </c>
      <c r="C68" s="2"/>
      <c r="D68" s="2"/>
    </row>
    <row r="69" spans="1:4" ht="14.25">
      <c r="A69" s="369" t="s">
        <v>406</v>
      </c>
      <c r="B69" s="377" t="s">
        <v>295</v>
      </c>
      <c r="C69" s="2"/>
      <c r="D69" s="2"/>
    </row>
  </sheetData>
  <sheetProtection/>
  <mergeCells count="1"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1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78.421875" style="251" customWidth="1"/>
    <col min="2" max="2" width="14.57421875" style="251" customWidth="1"/>
    <col min="3" max="3" width="23.7109375" style="251" customWidth="1"/>
    <col min="4" max="4" width="19.57421875" style="251" customWidth="1"/>
    <col min="5" max="16384" width="9.140625" style="251" customWidth="1"/>
  </cols>
  <sheetData>
    <row r="1" spans="1:11" ht="23.25" customHeight="1">
      <c r="A1" s="464" t="s">
        <v>610</v>
      </c>
      <c r="B1" s="464"/>
      <c r="C1" s="464"/>
      <c r="D1" s="464"/>
      <c r="E1" s="464"/>
      <c r="F1" s="464"/>
      <c r="G1" s="464"/>
      <c r="H1" s="464"/>
      <c r="I1" s="464"/>
      <c r="J1" s="464"/>
      <c r="K1" s="464"/>
    </row>
    <row r="2" spans="1:4" ht="25.5" customHeight="1">
      <c r="A2" s="477" t="s">
        <v>861</v>
      </c>
      <c r="B2" s="472"/>
      <c r="C2" s="472"/>
      <c r="D2" s="472"/>
    </row>
    <row r="3" spans="1:4" ht="21.75" customHeight="1">
      <c r="A3" s="450"/>
      <c r="B3" s="421"/>
      <c r="C3" s="421"/>
      <c r="D3" s="421"/>
    </row>
    <row r="4" spans="1:4" ht="20.25" customHeight="1">
      <c r="A4" s="136" t="s">
        <v>554</v>
      </c>
      <c r="D4" s="424" t="s">
        <v>862</v>
      </c>
    </row>
    <row r="5" spans="1:4" ht="14.25">
      <c r="A5" s="271" t="s">
        <v>443</v>
      </c>
      <c r="B5" s="126" t="s">
        <v>15</v>
      </c>
      <c r="C5" s="451" t="s">
        <v>863</v>
      </c>
      <c r="D5" s="271" t="s">
        <v>1</v>
      </c>
    </row>
    <row r="6" spans="1:4" ht="26.25" customHeight="1">
      <c r="A6" s="452" t="s">
        <v>864</v>
      </c>
      <c r="B6" s="131" t="s">
        <v>167</v>
      </c>
      <c r="C6" s="7">
        <v>127245182</v>
      </c>
      <c r="D6" s="7">
        <f>SUM(C6)</f>
        <v>127245182</v>
      </c>
    </row>
    <row r="7" spans="1:4" ht="26.25" customHeight="1">
      <c r="A7" s="452" t="s">
        <v>865</v>
      </c>
      <c r="B7" s="131" t="s">
        <v>167</v>
      </c>
      <c r="C7" s="7"/>
      <c r="D7" s="7"/>
    </row>
    <row r="8" spans="1:4" ht="22.5" customHeight="1">
      <c r="A8" s="271" t="s">
        <v>558</v>
      </c>
      <c r="B8" s="271"/>
      <c r="C8" s="7">
        <f>SUM(C6:C7)</f>
        <v>127245182</v>
      </c>
      <c r="D8" s="7">
        <f>SUM(D6:D7)</f>
        <v>127245182</v>
      </c>
    </row>
  </sheetData>
  <sheetProtection/>
  <mergeCells count="2">
    <mergeCell ref="A2:D2"/>
    <mergeCell ref="A1:K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98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"/>
  <sheetViews>
    <sheetView zoomScalePageLayoutView="0" workbookViewId="0" topLeftCell="A13">
      <selection activeCell="E36" sqref="E36"/>
    </sheetView>
  </sheetViews>
  <sheetFormatPr defaultColWidth="9.140625" defaultRowHeight="15"/>
  <cols>
    <col min="1" max="1" width="100.00390625" style="251" customWidth="1"/>
    <col min="2" max="2" width="9.140625" style="251" customWidth="1"/>
    <col min="3" max="3" width="17.00390625" style="251" customWidth="1"/>
    <col min="4" max="16384" width="9.140625" style="251" customWidth="1"/>
  </cols>
  <sheetData>
    <row r="1" spans="1:3" ht="28.5" customHeight="1">
      <c r="A1" s="478" t="s">
        <v>963</v>
      </c>
      <c r="B1" s="472"/>
      <c r="C1" s="472"/>
    </row>
    <row r="2" spans="1:3" ht="26.25" customHeight="1">
      <c r="A2" s="471" t="s">
        <v>866</v>
      </c>
      <c r="B2" s="471"/>
      <c r="C2" s="471"/>
    </row>
    <row r="3" spans="1:3" ht="18.75" customHeight="1">
      <c r="A3" s="450"/>
      <c r="B3" s="453"/>
      <c r="C3" s="453"/>
    </row>
    <row r="4" spans="1:3" ht="23.25" customHeight="1">
      <c r="A4" s="136" t="s">
        <v>554</v>
      </c>
      <c r="C4" s="424" t="s">
        <v>867</v>
      </c>
    </row>
    <row r="5" spans="1:3" ht="26.25">
      <c r="A5" s="271" t="s">
        <v>443</v>
      </c>
      <c r="B5" s="126" t="s">
        <v>15</v>
      </c>
      <c r="C5" s="447" t="s">
        <v>654</v>
      </c>
    </row>
    <row r="6" spans="1:3" ht="14.25">
      <c r="A6" s="288" t="s">
        <v>868</v>
      </c>
      <c r="B6" s="130" t="s">
        <v>94</v>
      </c>
      <c r="C6" s="7"/>
    </row>
    <row r="7" spans="1:3" ht="14.25">
      <c r="A7" s="288" t="s">
        <v>869</v>
      </c>
      <c r="B7" s="130" t="s">
        <v>94</v>
      </c>
      <c r="C7" s="7"/>
    </row>
    <row r="8" spans="1:3" ht="14.25">
      <c r="A8" s="288" t="s">
        <v>870</v>
      </c>
      <c r="B8" s="130" t="s">
        <v>94</v>
      </c>
      <c r="C8" s="7"/>
    </row>
    <row r="9" spans="1:3" ht="14.25">
      <c r="A9" s="288" t="s">
        <v>871</v>
      </c>
      <c r="B9" s="130" t="s">
        <v>94</v>
      </c>
      <c r="C9" s="7"/>
    </row>
    <row r="10" spans="1:3" ht="14.25">
      <c r="A10" s="129" t="s">
        <v>872</v>
      </c>
      <c r="B10" s="130" t="s">
        <v>94</v>
      </c>
      <c r="C10" s="7"/>
    </row>
    <row r="11" spans="1:3" ht="14.25">
      <c r="A11" s="129" t="s">
        <v>873</v>
      </c>
      <c r="B11" s="130" t="s">
        <v>94</v>
      </c>
      <c r="C11" s="7"/>
    </row>
    <row r="12" spans="1:3" ht="14.25">
      <c r="A12" s="298" t="s">
        <v>874</v>
      </c>
      <c r="B12" s="301" t="s">
        <v>94</v>
      </c>
      <c r="C12" s="7"/>
    </row>
    <row r="13" spans="1:3" ht="14.25">
      <c r="A13" s="288" t="s">
        <v>875</v>
      </c>
      <c r="B13" s="130" t="s">
        <v>95</v>
      </c>
      <c r="C13" s="7"/>
    </row>
    <row r="14" spans="1:3" ht="14.25">
      <c r="A14" s="454" t="s">
        <v>876</v>
      </c>
      <c r="B14" s="301" t="s">
        <v>95</v>
      </c>
      <c r="C14" s="7"/>
    </row>
    <row r="15" spans="1:3" ht="14.25">
      <c r="A15" s="288" t="s">
        <v>877</v>
      </c>
      <c r="B15" s="130" t="s">
        <v>96</v>
      </c>
      <c r="C15" s="7"/>
    </row>
    <row r="16" spans="1:3" ht="14.25">
      <c r="A16" s="288" t="s">
        <v>878</v>
      </c>
      <c r="B16" s="130" t="s">
        <v>96</v>
      </c>
      <c r="C16" s="7"/>
    </row>
    <row r="17" spans="1:3" ht="14.25">
      <c r="A17" s="129" t="s">
        <v>879</v>
      </c>
      <c r="B17" s="130" t="s">
        <v>96</v>
      </c>
      <c r="C17" s="7"/>
    </row>
    <row r="18" spans="1:3" ht="14.25">
      <c r="A18" s="129" t="s">
        <v>880</v>
      </c>
      <c r="B18" s="130" t="s">
        <v>96</v>
      </c>
      <c r="C18" s="7"/>
    </row>
    <row r="19" spans="1:3" ht="14.25">
      <c r="A19" s="129" t="s">
        <v>881</v>
      </c>
      <c r="B19" s="130" t="s">
        <v>96</v>
      </c>
      <c r="C19" s="7"/>
    </row>
    <row r="20" spans="1:3" ht="26.25">
      <c r="A20" s="286" t="s">
        <v>882</v>
      </c>
      <c r="B20" s="130" t="s">
        <v>96</v>
      </c>
      <c r="C20" s="7"/>
    </row>
    <row r="21" spans="1:3" ht="14.25">
      <c r="A21" s="435" t="s">
        <v>883</v>
      </c>
      <c r="B21" s="301" t="s">
        <v>96</v>
      </c>
      <c r="C21" s="7"/>
    </row>
    <row r="22" spans="1:3" ht="14.25">
      <c r="A22" s="288" t="s">
        <v>884</v>
      </c>
      <c r="B22" s="130" t="s">
        <v>97</v>
      </c>
      <c r="C22" s="7"/>
    </row>
    <row r="23" spans="1:3" ht="14.25">
      <c r="A23" s="288" t="s">
        <v>885</v>
      </c>
      <c r="B23" s="130" t="s">
        <v>97</v>
      </c>
      <c r="C23" s="7"/>
    </row>
    <row r="24" spans="1:3" ht="14.25">
      <c r="A24" s="435" t="s">
        <v>886</v>
      </c>
      <c r="B24" s="274" t="s">
        <v>97</v>
      </c>
      <c r="C24" s="7"/>
    </row>
    <row r="25" spans="1:3" ht="14.25">
      <c r="A25" s="288" t="s">
        <v>887</v>
      </c>
      <c r="B25" s="130" t="s">
        <v>98</v>
      </c>
      <c r="C25" s="7"/>
    </row>
    <row r="26" spans="1:3" ht="14.25">
      <c r="A26" s="288" t="s">
        <v>888</v>
      </c>
      <c r="B26" s="130" t="s">
        <v>98</v>
      </c>
      <c r="C26" s="7"/>
    </row>
    <row r="27" spans="1:3" ht="14.25">
      <c r="A27" s="129" t="s">
        <v>889</v>
      </c>
      <c r="B27" s="130" t="s">
        <v>98</v>
      </c>
      <c r="C27" s="7"/>
    </row>
    <row r="28" spans="1:3" ht="14.25">
      <c r="A28" s="129" t="s">
        <v>890</v>
      </c>
      <c r="B28" s="130" t="s">
        <v>98</v>
      </c>
      <c r="C28" s="7"/>
    </row>
    <row r="29" spans="1:3" ht="14.25">
      <c r="A29" s="129" t="s">
        <v>891</v>
      </c>
      <c r="B29" s="130" t="s">
        <v>98</v>
      </c>
      <c r="C29" s="7">
        <v>5000000</v>
      </c>
    </row>
    <row r="30" spans="1:3" ht="14.25">
      <c r="A30" s="129" t="s">
        <v>892</v>
      </c>
      <c r="B30" s="130" t="s">
        <v>98</v>
      </c>
      <c r="C30" s="7"/>
    </row>
    <row r="31" spans="1:3" ht="14.25">
      <c r="A31" s="129" t="s">
        <v>893</v>
      </c>
      <c r="B31" s="130" t="s">
        <v>98</v>
      </c>
      <c r="C31" s="7"/>
    </row>
    <row r="32" spans="1:3" ht="14.25">
      <c r="A32" s="129" t="s">
        <v>894</v>
      </c>
      <c r="B32" s="130" t="s">
        <v>98</v>
      </c>
      <c r="C32" s="7"/>
    </row>
    <row r="33" spans="1:3" ht="14.25">
      <c r="A33" s="129" t="s">
        <v>895</v>
      </c>
      <c r="B33" s="130" t="s">
        <v>98</v>
      </c>
      <c r="C33" s="7"/>
    </row>
    <row r="34" spans="1:3" ht="14.25">
      <c r="A34" s="129" t="s">
        <v>896</v>
      </c>
      <c r="B34" s="130" t="s">
        <v>98</v>
      </c>
      <c r="C34" s="7"/>
    </row>
    <row r="35" spans="1:3" ht="26.25">
      <c r="A35" s="129" t="s">
        <v>897</v>
      </c>
      <c r="B35" s="130" t="s">
        <v>98</v>
      </c>
      <c r="C35" s="7"/>
    </row>
    <row r="36" spans="1:3" ht="26.25">
      <c r="A36" s="129" t="s">
        <v>898</v>
      </c>
      <c r="B36" s="130" t="s">
        <v>98</v>
      </c>
      <c r="C36" s="7"/>
    </row>
    <row r="37" spans="1:3" ht="14.25">
      <c r="A37" s="435" t="s">
        <v>899</v>
      </c>
      <c r="B37" s="301" t="s">
        <v>98</v>
      </c>
      <c r="C37" s="7">
        <f>SUM(C25:C36)</f>
        <v>5000000</v>
      </c>
    </row>
    <row r="38" spans="1:3" ht="15">
      <c r="A38" s="455" t="s">
        <v>307</v>
      </c>
      <c r="B38" s="456" t="s">
        <v>99</v>
      </c>
      <c r="C38" s="457">
        <f>SUM(C37)</f>
        <v>5000000</v>
      </c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5"/>
  <sheetViews>
    <sheetView zoomScalePageLayoutView="0" workbookViewId="0" topLeftCell="A55">
      <selection activeCell="A1" sqref="A1:K1"/>
    </sheetView>
  </sheetViews>
  <sheetFormatPr defaultColWidth="9.140625" defaultRowHeight="15"/>
  <cols>
    <col min="1" max="1" width="91.28125" style="251" customWidth="1"/>
    <col min="2" max="2" width="10.8515625" style="251" customWidth="1"/>
    <col min="3" max="3" width="16.140625" style="263" customWidth="1"/>
    <col min="4" max="16384" width="9.140625" style="251" customWidth="1"/>
  </cols>
  <sheetData>
    <row r="1" spans="1:11" ht="35.25" customHeight="1">
      <c r="A1" s="479" t="s">
        <v>610</v>
      </c>
      <c r="B1" s="479"/>
      <c r="C1" s="479"/>
      <c r="D1" s="479"/>
      <c r="E1" s="479"/>
      <c r="F1" s="479"/>
      <c r="G1" s="479"/>
      <c r="H1" s="479"/>
      <c r="I1" s="479"/>
      <c r="J1" s="479"/>
      <c r="K1" s="479"/>
    </row>
    <row r="2" spans="1:3" ht="27" customHeight="1">
      <c r="A2" s="471" t="s">
        <v>900</v>
      </c>
      <c r="B2" s="472"/>
      <c r="C2" s="472"/>
    </row>
    <row r="3" spans="1:3" ht="19.5" customHeight="1">
      <c r="A3" s="420"/>
      <c r="B3" s="421"/>
      <c r="C3" s="459"/>
    </row>
    <row r="4" spans="1:3" ht="14.25">
      <c r="A4" s="136" t="s">
        <v>554</v>
      </c>
      <c r="C4" s="81" t="s">
        <v>901</v>
      </c>
    </row>
    <row r="5" spans="1:3" ht="26.25">
      <c r="A5" s="271" t="s">
        <v>443</v>
      </c>
      <c r="B5" s="126" t="s">
        <v>15</v>
      </c>
      <c r="C5" s="272" t="s">
        <v>654</v>
      </c>
    </row>
    <row r="6" spans="1:3" ht="14.25">
      <c r="A6" s="129" t="s">
        <v>902</v>
      </c>
      <c r="B6" s="130" t="s">
        <v>104</v>
      </c>
      <c r="C6" s="7"/>
    </row>
    <row r="7" spans="1:3" ht="14.25">
      <c r="A7" s="129" t="s">
        <v>903</v>
      </c>
      <c r="B7" s="130" t="s">
        <v>104</v>
      </c>
      <c r="C7" s="7"/>
    </row>
    <row r="8" spans="1:3" ht="14.25">
      <c r="A8" s="129" t="s">
        <v>904</v>
      </c>
      <c r="B8" s="130" t="s">
        <v>104</v>
      </c>
      <c r="C8" s="7"/>
    </row>
    <row r="9" spans="1:3" ht="14.25">
      <c r="A9" s="129" t="s">
        <v>905</v>
      </c>
      <c r="B9" s="130" t="s">
        <v>104</v>
      </c>
      <c r="C9" s="7"/>
    </row>
    <row r="10" spans="1:3" ht="14.25">
      <c r="A10" s="129" t="s">
        <v>906</v>
      </c>
      <c r="B10" s="130" t="s">
        <v>104</v>
      </c>
      <c r="C10" s="7"/>
    </row>
    <row r="11" spans="1:3" ht="14.25">
      <c r="A11" s="129" t="s">
        <v>907</v>
      </c>
      <c r="B11" s="130" t="s">
        <v>104</v>
      </c>
      <c r="C11" s="7"/>
    </row>
    <row r="12" spans="1:3" ht="14.25">
      <c r="A12" s="129" t="s">
        <v>908</v>
      </c>
      <c r="B12" s="130" t="s">
        <v>104</v>
      </c>
      <c r="C12" s="7"/>
    </row>
    <row r="13" spans="1:3" ht="14.25">
      <c r="A13" s="129" t="s">
        <v>909</v>
      </c>
      <c r="B13" s="130" t="s">
        <v>104</v>
      </c>
      <c r="C13" s="7"/>
    </row>
    <row r="14" spans="1:3" ht="14.25">
      <c r="A14" s="129" t="s">
        <v>910</v>
      </c>
      <c r="B14" s="130" t="s">
        <v>104</v>
      </c>
      <c r="C14" s="7"/>
    </row>
    <row r="15" spans="1:3" ht="14.25">
      <c r="A15" s="129" t="s">
        <v>911</v>
      </c>
      <c r="B15" s="130" t="s">
        <v>104</v>
      </c>
      <c r="C15" s="7"/>
    </row>
    <row r="16" spans="1:3" ht="26.25">
      <c r="A16" s="435" t="s">
        <v>308</v>
      </c>
      <c r="B16" s="274" t="s">
        <v>104</v>
      </c>
      <c r="C16" s="7"/>
    </row>
    <row r="17" spans="1:3" ht="14.25">
      <c r="A17" s="129" t="s">
        <v>902</v>
      </c>
      <c r="B17" s="130" t="s">
        <v>105</v>
      </c>
      <c r="C17" s="7"/>
    </row>
    <row r="18" spans="1:3" ht="14.25">
      <c r="A18" s="129" t="s">
        <v>903</v>
      </c>
      <c r="B18" s="130" t="s">
        <v>105</v>
      </c>
      <c r="C18" s="7"/>
    </row>
    <row r="19" spans="1:3" ht="14.25">
      <c r="A19" s="129" t="s">
        <v>904</v>
      </c>
      <c r="B19" s="130" t="s">
        <v>105</v>
      </c>
      <c r="C19" s="7"/>
    </row>
    <row r="20" spans="1:3" ht="14.25">
      <c r="A20" s="129" t="s">
        <v>905</v>
      </c>
      <c r="B20" s="130" t="s">
        <v>105</v>
      </c>
      <c r="C20" s="7"/>
    </row>
    <row r="21" spans="1:3" ht="14.25">
      <c r="A21" s="129" t="s">
        <v>906</v>
      </c>
      <c r="B21" s="130" t="s">
        <v>105</v>
      </c>
      <c r="C21" s="7"/>
    </row>
    <row r="22" spans="1:3" ht="14.25">
      <c r="A22" s="129" t="s">
        <v>907</v>
      </c>
      <c r="B22" s="130" t="s">
        <v>105</v>
      </c>
      <c r="C22" s="7"/>
    </row>
    <row r="23" spans="1:3" ht="14.25">
      <c r="A23" s="129" t="s">
        <v>908</v>
      </c>
      <c r="B23" s="130" t="s">
        <v>105</v>
      </c>
      <c r="C23" s="7"/>
    </row>
    <row r="24" spans="1:3" ht="14.25">
      <c r="A24" s="129" t="s">
        <v>909</v>
      </c>
      <c r="B24" s="130" t="s">
        <v>105</v>
      </c>
      <c r="C24" s="7"/>
    </row>
    <row r="25" spans="1:3" ht="14.25">
      <c r="A25" s="129" t="s">
        <v>910</v>
      </c>
      <c r="B25" s="130" t="s">
        <v>105</v>
      </c>
      <c r="C25" s="7"/>
    </row>
    <row r="26" spans="1:3" ht="14.25">
      <c r="A26" s="129" t="s">
        <v>911</v>
      </c>
      <c r="B26" s="130" t="s">
        <v>105</v>
      </c>
      <c r="C26" s="7"/>
    </row>
    <row r="27" spans="1:3" ht="26.25">
      <c r="A27" s="435" t="s">
        <v>912</v>
      </c>
      <c r="B27" s="274" t="s">
        <v>105</v>
      </c>
      <c r="C27" s="7"/>
    </row>
    <row r="28" spans="1:3" ht="14.25">
      <c r="A28" s="129" t="s">
        <v>902</v>
      </c>
      <c r="B28" s="130" t="s">
        <v>106</v>
      </c>
      <c r="C28" s="7"/>
    </row>
    <row r="29" spans="1:3" ht="14.25">
      <c r="A29" s="129" t="s">
        <v>903</v>
      </c>
      <c r="B29" s="130" t="s">
        <v>106</v>
      </c>
      <c r="C29" s="7"/>
    </row>
    <row r="30" spans="1:3" ht="14.25">
      <c r="A30" s="129" t="s">
        <v>904</v>
      </c>
      <c r="B30" s="130" t="s">
        <v>106</v>
      </c>
      <c r="C30" s="7"/>
    </row>
    <row r="31" spans="1:3" ht="14.25">
      <c r="A31" s="129" t="s">
        <v>905</v>
      </c>
      <c r="B31" s="130" t="s">
        <v>106</v>
      </c>
      <c r="C31" s="7"/>
    </row>
    <row r="32" spans="1:3" ht="14.25">
      <c r="A32" s="129" t="s">
        <v>906</v>
      </c>
      <c r="B32" s="130" t="s">
        <v>106</v>
      </c>
      <c r="C32" s="7"/>
    </row>
    <row r="33" spans="1:3" ht="14.25">
      <c r="A33" s="129" t="s">
        <v>907</v>
      </c>
      <c r="B33" s="130" t="s">
        <v>106</v>
      </c>
      <c r="C33" s="7"/>
    </row>
    <row r="34" spans="1:3" ht="14.25">
      <c r="A34" s="129" t="s">
        <v>908</v>
      </c>
      <c r="B34" s="130" t="s">
        <v>106</v>
      </c>
      <c r="C34" s="7">
        <v>988705</v>
      </c>
    </row>
    <row r="35" spans="1:3" ht="14.25">
      <c r="A35" s="129" t="s">
        <v>909</v>
      </c>
      <c r="B35" s="130" t="s">
        <v>106</v>
      </c>
      <c r="C35" s="7"/>
    </row>
    <row r="36" spans="1:3" ht="14.25">
      <c r="A36" s="129" t="s">
        <v>910</v>
      </c>
      <c r="B36" s="130" t="s">
        <v>106</v>
      </c>
      <c r="C36" s="7"/>
    </row>
    <row r="37" spans="1:3" ht="14.25">
      <c r="A37" s="129" t="s">
        <v>911</v>
      </c>
      <c r="B37" s="130" t="s">
        <v>106</v>
      </c>
      <c r="C37" s="7"/>
    </row>
    <row r="38" spans="1:3" ht="14.25">
      <c r="A38" s="435" t="s">
        <v>309</v>
      </c>
      <c r="B38" s="274" t="s">
        <v>106</v>
      </c>
      <c r="C38" s="7">
        <f>SUM(C34:C37)</f>
        <v>988705</v>
      </c>
    </row>
    <row r="39" spans="1:3" ht="14.25">
      <c r="A39" s="129" t="s">
        <v>913</v>
      </c>
      <c r="B39" s="131" t="s">
        <v>108</v>
      </c>
      <c r="C39" s="7"/>
    </row>
    <row r="40" spans="1:3" ht="14.25">
      <c r="A40" s="129" t="s">
        <v>914</v>
      </c>
      <c r="B40" s="131" t="s">
        <v>108</v>
      </c>
      <c r="C40" s="7"/>
    </row>
    <row r="41" spans="1:3" ht="14.25">
      <c r="A41" s="129" t="s">
        <v>915</v>
      </c>
      <c r="B41" s="131" t="s">
        <v>108</v>
      </c>
      <c r="C41" s="7"/>
    </row>
    <row r="42" spans="1:3" ht="14.25">
      <c r="A42" s="131" t="s">
        <v>916</v>
      </c>
      <c r="B42" s="131" t="s">
        <v>108</v>
      </c>
      <c r="C42" s="7"/>
    </row>
    <row r="43" spans="1:3" ht="14.25">
      <c r="A43" s="131" t="s">
        <v>917</v>
      </c>
      <c r="B43" s="131" t="s">
        <v>108</v>
      </c>
      <c r="C43" s="7"/>
    </row>
    <row r="44" spans="1:3" ht="14.25">
      <c r="A44" s="131" t="s">
        <v>918</v>
      </c>
      <c r="B44" s="131" t="s">
        <v>108</v>
      </c>
      <c r="C44" s="7"/>
    </row>
    <row r="45" spans="1:3" ht="14.25">
      <c r="A45" s="129" t="s">
        <v>919</v>
      </c>
      <c r="B45" s="131" t="s">
        <v>108</v>
      </c>
      <c r="C45" s="7"/>
    </row>
    <row r="46" spans="1:3" ht="14.25">
      <c r="A46" s="129" t="s">
        <v>920</v>
      </c>
      <c r="B46" s="131" t="s">
        <v>108</v>
      </c>
      <c r="C46" s="7"/>
    </row>
    <row r="47" spans="1:3" ht="14.25">
      <c r="A47" s="129" t="s">
        <v>921</v>
      </c>
      <c r="B47" s="131" t="s">
        <v>108</v>
      </c>
      <c r="C47" s="7"/>
    </row>
    <row r="48" spans="1:3" ht="14.25">
      <c r="A48" s="129" t="s">
        <v>922</v>
      </c>
      <c r="B48" s="131" t="s">
        <v>108</v>
      </c>
      <c r="C48" s="7"/>
    </row>
    <row r="49" spans="1:3" ht="26.25">
      <c r="A49" s="435" t="s">
        <v>923</v>
      </c>
      <c r="B49" s="274" t="s">
        <v>108</v>
      </c>
      <c r="C49" s="7"/>
    </row>
    <row r="50" spans="1:3" ht="14.25">
      <c r="A50" s="129" t="s">
        <v>913</v>
      </c>
      <c r="B50" s="131" t="s">
        <v>113</v>
      </c>
      <c r="C50" s="7"/>
    </row>
    <row r="51" spans="1:3" ht="14.25">
      <c r="A51" s="129" t="s">
        <v>914</v>
      </c>
      <c r="B51" s="131" t="s">
        <v>113</v>
      </c>
      <c r="C51" s="7">
        <v>15315000</v>
      </c>
    </row>
    <row r="52" spans="1:3" ht="14.25">
      <c r="A52" s="129" t="s">
        <v>915</v>
      </c>
      <c r="B52" s="131" t="s">
        <v>113</v>
      </c>
      <c r="C52" s="7"/>
    </row>
    <row r="53" spans="1:3" ht="14.25">
      <c r="A53" s="131" t="s">
        <v>916</v>
      </c>
      <c r="B53" s="131" t="s">
        <v>113</v>
      </c>
      <c r="C53" s="7"/>
    </row>
    <row r="54" spans="1:3" ht="14.25">
      <c r="A54" s="131" t="s">
        <v>917</v>
      </c>
      <c r="B54" s="131" t="s">
        <v>113</v>
      </c>
      <c r="C54" s="7"/>
    </row>
    <row r="55" spans="1:3" ht="14.25">
      <c r="A55" s="131" t="s">
        <v>918</v>
      </c>
      <c r="B55" s="131" t="s">
        <v>113</v>
      </c>
      <c r="C55" s="7"/>
    </row>
    <row r="56" spans="1:3" ht="14.25">
      <c r="A56" s="129" t="s">
        <v>919</v>
      </c>
      <c r="B56" s="131" t="s">
        <v>113</v>
      </c>
      <c r="C56" s="7"/>
    </row>
    <row r="57" spans="1:3" ht="14.25">
      <c r="A57" s="129" t="s">
        <v>924</v>
      </c>
      <c r="B57" s="131" t="s">
        <v>113</v>
      </c>
      <c r="C57" s="7"/>
    </row>
    <row r="58" spans="1:3" ht="14.25">
      <c r="A58" s="129" t="s">
        <v>921</v>
      </c>
      <c r="B58" s="131" t="s">
        <v>113</v>
      </c>
      <c r="C58" s="7"/>
    </row>
    <row r="59" spans="1:3" ht="14.25">
      <c r="A59" s="129" t="s">
        <v>922</v>
      </c>
      <c r="B59" s="131" t="s">
        <v>113</v>
      </c>
      <c r="C59" s="7"/>
    </row>
    <row r="60" spans="1:3" ht="14.25">
      <c r="A60" s="298" t="s">
        <v>925</v>
      </c>
      <c r="B60" s="274" t="s">
        <v>113</v>
      </c>
      <c r="C60" s="7">
        <f>SUM(C50:C59)</f>
        <v>15315000</v>
      </c>
    </row>
    <row r="61" spans="1:3" ht="14.25">
      <c r="A61" s="129" t="s">
        <v>902</v>
      </c>
      <c r="B61" s="130" t="s">
        <v>141</v>
      </c>
      <c r="C61" s="7"/>
    </row>
    <row r="62" spans="1:3" ht="14.25">
      <c r="A62" s="129" t="s">
        <v>903</v>
      </c>
      <c r="B62" s="130" t="s">
        <v>141</v>
      </c>
      <c r="C62" s="7"/>
    </row>
    <row r="63" spans="1:3" ht="14.25">
      <c r="A63" s="129" t="s">
        <v>904</v>
      </c>
      <c r="B63" s="130" t="s">
        <v>141</v>
      </c>
      <c r="C63" s="7"/>
    </row>
    <row r="64" spans="1:3" ht="14.25">
      <c r="A64" s="129" t="s">
        <v>905</v>
      </c>
      <c r="B64" s="130" t="s">
        <v>141</v>
      </c>
      <c r="C64" s="7"/>
    </row>
    <row r="65" spans="1:3" ht="14.25">
      <c r="A65" s="129" t="s">
        <v>906</v>
      </c>
      <c r="B65" s="130" t="s">
        <v>141</v>
      </c>
      <c r="C65" s="7"/>
    </row>
    <row r="66" spans="1:3" ht="14.25">
      <c r="A66" s="129" t="s">
        <v>907</v>
      </c>
      <c r="B66" s="130" t="s">
        <v>141</v>
      </c>
      <c r="C66" s="7"/>
    </row>
    <row r="67" spans="1:3" ht="14.25">
      <c r="A67" s="129" t="s">
        <v>908</v>
      </c>
      <c r="B67" s="130" t="s">
        <v>141</v>
      </c>
      <c r="C67" s="7"/>
    </row>
    <row r="68" spans="1:3" ht="14.25">
      <c r="A68" s="129" t="s">
        <v>909</v>
      </c>
      <c r="B68" s="130" t="s">
        <v>141</v>
      </c>
      <c r="C68" s="7"/>
    </row>
    <row r="69" spans="1:3" ht="14.25">
      <c r="A69" s="129" t="s">
        <v>910</v>
      </c>
      <c r="B69" s="130" t="s">
        <v>141</v>
      </c>
      <c r="C69" s="7"/>
    </row>
    <row r="70" spans="1:3" ht="14.25">
      <c r="A70" s="129" t="s">
        <v>911</v>
      </c>
      <c r="B70" s="130" t="s">
        <v>141</v>
      </c>
      <c r="C70" s="7"/>
    </row>
    <row r="71" spans="1:3" ht="26.25">
      <c r="A71" s="435" t="s">
        <v>926</v>
      </c>
      <c r="B71" s="274" t="s">
        <v>141</v>
      </c>
      <c r="C71" s="7"/>
    </row>
    <row r="72" spans="1:3" ht="14.25">
      <c r="A72" s="129" t="s">
        <v>902</v>
      </c>
      <c r="B72" s="130" t="s">
        <v>142</v>
      </c>
      <c r="C72" s="7"/>
    </row>
    <row r="73" spans="1:3" ht="14.25">
      <c r="A73" s="129" t="s">
        <v>903</v>
      </c>
      <c r="B73" s="130" t="s">
        <v>142</v>
      </c>
      <c r="C73" s="7"/>
    </row>
    <row r="74" spans="1:3" ht="14.25">
      <c r="A74" s="129" t="s">
        <v>904</v>
      </c>
      <c r="B74" s="130" t="s">
        <v>142</v>
      </c>
      <c r="C74" s="7"/>
    </row>
    <row r="75" spans="1:3" ht="14.25">
      <c r="A75" s="129" t="s">
        <v>905</v>
      </c>
      <c r="B75" s="130" t="s">
        <v>142</v>
      </c>
      <c r="C75" s="7"/>
    </row>
    <row r="76" spans="1:3" ht="14.25">
      <c r="A76" s="129" t="s">
        <v>906</v>
      </c>
      <c r="B76" s="130" t="s">
        <v>142</v>
      </c>
      <c r="C76" s="7"/>
    </row>
    <row r="77" spans="1:3" ht="14.25">
      <c r="A77" s="129" t="s">
        <v>907</v>
      </c>
      <c r="B77" s="130" t="s">
        <v>142</v>
      </c>
      <c r="C77" s="7"/>
    </row>
    <row r="78" spans="1:3" ht="14.25">
      <c r="A78" s="129" t="s">
        <v>908</v>
      </c>
      <c r="B78" s="130" t="s">
        <v>142</v>
      </c>
      <c r="C78" s="7"/>
    </row>
    <row r="79" spans="1:3" ht="14.25">
      <c r="A79" s="129" t="s">
        <v>909</v>
      </c>
      <c r="B79" s="130" t="s">
        <v>142</v>
      </c>
      <c r="C79" s="7"/>
    </row>
    <row r="80" spans="1:3" ht="14.25">
      <c r="A80" s="129" t="s">
        <v>910</v>
      </c>
      <c r="B80" s="130" t="s">
        <v>142</v>
      </c>
      <c r="C80" s="7"/>
    </row>
    <row r="81" spans="1:3" ht="14.25">
      <c r="A81" s="129" t="s">
        <v>911</v>
      </c>
      <c r="B81" s="130" t="s">
        <v>142</v>
      </c>
      <c r="C81" s="7"/>
    </row>
    <row r="82" spans="1:3" ht="26.25">
      <c r="A82" s="435" t="s">
        <v>927</v>
      </c>
      <c r="B82" s="274" t="s">
        <v>142</v>
      </c>
      <c r="C82" s="7"/>
    </row>
    <row r="83" spans="1:3" ht="14.25">
      <c r="A83" s="129" t="s">
        <v>902</v>
      </c>
      <c r="B83" s="130" t="s">
        <v>143</v>
      </c>
      <c r="C83" s="7"/>
    </row>
    <row r="84" spans="1:3" ht="14.25">
      <c r="A84" s="129" t="s">
        <v>903</v>
      </c>
      <c r="B84" s="130" t="s">
        <v>143</v>
      </c>
      <c r="C84" s="7"/>
    </row>
    <row r="85" spans="1:3" ht="14.25">
      <c r="A85" s="129" t="s">
        <v>904</v>
      </c>
      <c r="B85" s="130" t="s">
        <v>143</v>
      </c>
      <c r="C85" s="7"/>
    </row>
    <row r="86" spans="1:3" ht="14.25">
      <c r="A86" s="129" t="s">
        <v>905</v>
      </c>
      <c r="B86" s="130" t="s">
        <v>143</v>
      </c>
      <c r="C86" s="7"/>
    </row>
    <row r="87" spans="1:3" ht="14.25">
      <c r="A87" s="129" t="s">
        <v>906</v>
      </c>
      <c r="B87" s="130" t="s">
        <v>143</v>
      </c>
      <c r="C87" s="7"/>
    </row>
    <row r="88" spans="1:3" ht="14.25">
      <c r="A88" s="129" t="s">
        <v>907</v>
      </c>
      <c r="B88" s="130" t="s">
        <v>143</v>
      </c>
      <c r="C88" s="7"/>
    </row>
    <row r="89" spans="1:3" ht="14.25">
      <c r="A89" s="129" t="s">
        <v>908</v>
      </c>
      <c r="B89" s="130" t="s">
        <v>143</v>
      </c>
      <c r="C89" s="7"/>
    </row>
    <row r="90" spans="1:3" ht="14.25">
      <c r="A90" s="129" t="s">
        <v>909</v>
      </c>
      <c r="B90" s="130" t="s">
        <v>143</v>
      </c>
      <c r="C90" s="7"/>
    </row>
    <row r="91" spans="1:3" ht="14.25">
      <c r="A91" s="129" t="s">
        <v>910</v>
      </c>
      <c r="B91" s="130" t="s">
        <v>143</v>
      </c>
      <c r="C91" s="7"/>
    </row>
    <row r="92" spans="1:3" ht="14.25">
      <c r="A92" s="129" t="s">
        <v>911</v>
      </c>
      <c r="B92" s="130" t="s">
        <v>143</v>
      </c>
      <c r="C92" s="7"/>
    </row>
    <row r="93" spans="1:3" ht="14.25">
      <c r="A93" s="435" t="s">
        <v>928</v>
      </c>
      <c r="B93" s="274" t="s">
        <v>143</v>
      </c>
      <c r="C93" s="7"/>
    </row>
    <row r="94" spans="1:3" ht="14.25">
      <c r="A94" s="129" t="s">
        <v>913</v>
      </c>
      <c r="B94" s="131" t="s">
        <v>145</v>
      </c>
      <c r="C94" s="7"/>
    </row>
    <row r="95" spans="1:3" ht="14.25">
      <c r="A95" s="129" t="s">
        <v>914</v>
      </c>
      <c r="B95" s="130" t="s">
        <v>145</v>
      </c>
      <c r="C95" s="7"/>
    </row>
    <row r="96" spans="1:3" ht="14.25">
      <c r="A96" s="129" t="s">
        <v>915</v>
      </c>
      <c r="B96" s="131" t="s">
        <v>145</v>
      </c>
      <c r="C96" s="7"/>
    </row>
    <row r="97" spans="1:3" ht="14.25">
      <c r="A97" s="131" t="s">
        <v>916</v>
      </c>
      <c r="B97" s="130" t="s">
        <v>145</v>
      </c>
      <c r="C97" s="7"/>
    </row>
    <row r="98" spans="1:3" ht="14.25">
      <c r="A98" s="131" t="s">
        <v>917</v>
      </c>
      <c r="B98" s="131" t="s">
        <v>145</v>
      </c>
      <c r="C98" s="7"/>
    </row>
    <row r="99" spans="1:3" ht="14.25">
      <c r="A99" s="131" t="s">
        <v>918</v>
      </c>
      <c r="B99" s="130" t="s">
        <v>145</v>
      </c>
      <c r="C99" s="7"/>
    </row>
    <row r="100" spans="1:3" ht="14.25">
      <c r="A100" s="129" t="s">
        <v>919</v>
      </c>
      <c r="B100" s="131" t="s">
        <v>145</v>
      </c>
      <c r="C100" s="7"/>
    </row>
    <row r="101" spans="1:3" ht="14.25">
      <c r="A101" s="129" t="s">
        <v>924</v>
      </c>
      <c r="B101" s="130" t="s">
        <v>145</v>
      </c>
      <c r="C101" s="7"/>
    </row>
    <row r="102" spans="1:3" ht="14.25">
      <c r="A102" s="129" t="s">
        <v>921</v>
      </c>
      <c r="B102" s="131" t="s">
        <v>145</v>
      </c>
      <c r="C102" s="7"/>
    </row>
    <row r="103" spans="1:3" ht="14.25">
      <c r="A103" s="129" t="s">
        <v>922</v>
      </c>
      <c r="B103" s="130" t="s">
        <v>145</v>
      </c>
      <c r="C103" s="7"/>
    </row>
    <row r="104" spans="1:3" ht="26.25">
      <c r="A104" s="435" t="s">
        <v>929</v>
      </c>
      <c r="B104" s="274" t="s">
        <v>145</v>
      </c>
      <c r="C104" s="7"/>
    </row>
    <row r="105" spans="1:3" ht="14.25">
      <c r="A105" s="129" t="s">
        <v>913</v>
      </c>
      <c r="B105" s="131" t="s">
        <v>148</v>
      </c>
      <c r="C105" s="7"/>
    </row>
    <row r="106" spans="1:3" ht="14.25">
      <c r="A106" s="129" t="s">
        <v>914</v>
      </c>
      <c r="B106" s="131" t="s">
        <v>148</v>
      </c>
      <c r="C106" s="7"/>
    </row>
    <row r="107" spans="1:3" ht="14.25">
      <c r="A107" s="129" t="s">
        <v>915</v>
      </c>
      <c r="B107" s="131" t="s">
        <v>148</v>
      </c>
      <c r="C107" s="7"/>
    </row>
    <row r="108" spans="1:3" ht="14.25">
      <c r="A108" s="131" t="s">
        <v>916</v>
      </c>
      <c r="B108" s="131" t="s">
        <v>148</v>
      </c>
      <c r="C108" s="7"/>
    </row>
    <row r="109" spans="1:3" ht="14.25">
      <c r="A109" s="131" t="s">
        <v>917</v>
      </c>
      <c r="B109" s="131" t="s">
        <v>148</v>
      </c>
      <c r="C109" s="7"/>
    </row>
    <row r="110" spans="1:3" ht="14.25">
      <c r="A110" s="131" t="s">
        <v>918</v>
      </c>
      <c r="B110" s="131" t="s">
        <v>148</v>
      </c>
      <c r="C110" s="7"/>
    </row>
    <row r="111" spans="1:3" ht="14.25">
      <c r="A111" s="129" t="s">
        <v>919</v>
      </c>
      <c r="B111" s="131" t="s">
        <v>148</v>
      </c>
      <c r="C111" s="7"/>
    </row>
    <row r="112" spans="1:3" ht="14.25">
      <c r="A112" s="129" t="s">
        <v>924</v>
      </c>
      <c r="B112" s="131" t="s">
        <v>148</v>
      </c>
      <c r="C112" s="7"/>
    </row>
    <row r="113" spans="1:3" ht="14.25">
      <c r="A113" s="129" t="s">
        <v>921</v>
      </c>
      <c r="B113" s="131" t="s">
        <v>148</v>
      </c>
      <c r="C113" s="7"/>
    </row>
    <row r="114" spans="1:3" ht="14.25">
      <c r="A114" s="129" t="s">
        <v>922</v>
      </c>
      <c r="B114" s="131" t="s">
        <v>148</v>
      </c>
      <c r="C114" s="7"/>
    </row>
    <row r="115" spans="1:3" ht="14.25">
      <c r="A115" s="298" t="s">
        <v>344</v>
      </c>
      <c r="B115" s="274" t="s">
        <v>148</v>
      </c>
      <c r="C115" s="7"/>
    </row>
  </sheetData>
  <sheetProtection/>
  <mergeCells count="2">
    <mergeCell ref="A2:C2"/>
    <mergeCell ref="A1:K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3">
      <selection activeCell="D4" sqref="D4"/>
    </sheetView>
  </sheetViews>
  <sheetFormatPr defaultColWidth="9.140625" defaultRowHeight="15"/>
  <cols>
    <col min="1" max="1" width="40.57421875" style="251" customWidth="1"/>
    <col min="2" max="2" width="14.57421875" style="251" customWidth="1"/>
    <col min="3" max="3" width="15.28125" style="251" customWidth="1"/>
    <col min="4" max="4" width="13.7109375" style="251" customWidth="1"/>
    <col min="5" max="5" width="9.8515625" style="251" bestFit="1" customWidth="1"/>
    <col min="6" max="16384" width="8.8515625" style="251" customWidth="1"/>
  </cols>
  <sheetData>
    <row r="1" spans="1:6" ht="57.75" customHeight="1">
      <c r="A1" s="480" t="s">
        <v>504</v>
      </c>
      <c r="B1" s="480"/>
      <c r="C1" s="480"/>
      <c r="D1" s="480"/>
      <c r="E1" s="423"/>
      <c r="F1" s="423"/>
    </row>
    <row r="2" ht="14.25">
      <c r="B2" s="198" t="s">
        <v>634</v>
      </c>
    </row>
    <row r="3" ht="15" thickBot="1">
      <c r="D3" s="251" t="s">
        <v>964</v>
      </c>
    </row>
    <row r="4" spans="1:4" ht="36" customHeight="1" thickBot="1">
      <c r="A4" s="94" t="s">
        <v>443</v>
      </c>
      <c r="B4" s="95" t="s">
        <v>635</v>
      </c>
      <c r="C4" s="79" t="s">
        <v>636</v>
      </c>
      <c r="D4" s="79" t="s">
        <v>3</v>
      </c>
    </row>
    <row r="5" spans="1:4" ht="15" thickBot="1">
      <c r="A5" s="96">
        <v>1</v>
      </c>
      <c r="B5" s="97"/>
      <c r="C5" s="98">
        <v>2</v>
      </c>
      <c r="D5" s="99">
        <v>3</v>
      </c>
    </row>
    <row r="6" spans="1:4" ht="14.25">
      <c r="A6" s="100" t="s">
        <v>505</v>
      </c>
      <c r="B6" s="101"/>
      <c r="C6" s="102"/>
      <c r="D6" s="102">
        <f>C7+C8+C9</f>
        <v>988705</v>
      </c>
    </row>
    <row r="7" spans="1:4" ht="14.25">
      <c r="A7" s="103" t="s">
        <v>506</v>
      </c>
      <c r="B7" s="104"/>
      <c r="C7" s="106">
        <v>850000</v>
      </c>
      <c r="D7" s="105"/>
    </row>
    <row r="8" spans="1:4" ht="14.25">
      <c r="A8" s="103" t="s">
        <v>507</v>
      </c>
      <c r="B8" s="104"/>
      <c r="C8" s="106">
        <v>28705</v>
      </c>
      <c r="D8" s="105"/>
    </row>
    <row r="9" spans="1:4" ht="14.25">
      <c r="A9" s="107" t="s">
        <v>605</v>
      </c>
      <c r="B9" s="108"/>
      <c r="C9" s="106">
        <v>110000</v>
      </c>
      <c r="D9" s="105"/>
    </row>
    <row r="10" spans="1:5" ht="14.25">
      <c r="A10" s="189" t="s">
        <v>606</v>
      </c>
      <c r="B10" s="190" t="s">
        <v>637</v>
      </c>
      <c r="C10" s="190"/>
      <c r="D10" s="191">
        <f>SUM(C11:C23)</f>
        <v>15315000</v>
      </c>
      <c r="E10" s="263"/>
    </row>
    <row r="11" spans="1:4" ht="14.25">
      <c r="A11" s="107" t="s">
        <v>508</v>
      </c>
      <c r="B11" s="268" t="s">
        <v>641</v>
      </c>
      <c r="C11" s="191">
        <v>450000</v>
      </c>
      <c r="D11" s="105"/>
    </row>
    <row r="12" spans="1:4" ht="14.25">
      <c r="A12" s="107" t="s">
        <v>509</v>
      </c>
      <c r="B12" s="268">
        <v>600000</v>
      </c>
      <c r="C12" s="191">
        <v>600000</v>
      </c>
      <c r="D12" s="105"/>
    </row>
    <row r="13" spans="1:4" ht="14.25">
      <c r="A13" s="107" t="s">
        <v>510</v>
      </c>
      <c r="B13" s="268" t="s">
        <v>642</v>
      </c>
      <c r="C13" s="191">
        <v>1500000</v>
      </c>
      <c r="D13" s="105"/>
    </row>
    <row r="14" spans="1:4" ht="14.25">
      <c r="A14" s="107" t="s">
        <v>511</v>
      </c>
      <c r="B14" s="268" t="s">
        <v>643</v>
      </c>
      <c r="C14" s="191">
        <v>2500000</v>
      </c>
      <c r="D14" s="105"/>
    </row>
    <row r="15" spans="1:4" ht="14.25">
      <c r="A15" s="107" t="s">
        <v>512</v>
      </c>
      <c r="B15" s="268" t="s">
        <v>645</v>
      </c>
      <c r="C15" s="191">
        <v>200000</v>
      </c>
      <c r="D15" s="105"/>
    </row>
    <row r="16" spans="1:4" ht="14.25">
      <c r="A16" s="107" t="s">
        <v>646</v>
      </c>
      <c r="B16" s="268" t="s">
        <v>647</v>
      </c>
      <c r="C16" s="191">
        <v>175000</v>
      </c>
      <c r="D16" s="105"/>
    </row>
    <row r="17" spans="1:4" ht="14.25">
      <c r="A17" s="107" t="s">
        <v>648</v>
      </c>
      <c r="B17" s="268">
        <v>1660000</v>
      </c>
      <c r="C17" s="191">
        <v>460000</v>
      </c>
      <c r="D17" s="105"/>
    </row>
    <row r="18" spans="1:4" ht="14.25">
      <c r="A18" s="107" t="s">
        <v>638</v>
      </c>
      <c r="B18" s="268">
        <v>1300000</v>
      </c>
      <c r="C18" s="191">
        <v>0</v>
      </c>
      <c r="D18" s="105"/>
    </row>
    <row r="19" spans="1:4" ht="14.25">
      <c r="A19" s="107" t="s">
        <v>649</v>
      </c>
      <c r="B19" s="268"/>
      <c r="C19" s="191">
        <v>1000000</v>
      </c>
      <c r="D19" s="105"/>
    </row>
    <row r="20" spans="1:4" ht="14.25">
      <c r="A20" s="107" t="s">
        <v>552</v>
      </c>
      <c r="B20" s="109">
        <v>0</v>
      </c>
      <c r="C20" s="191">
        <v>0</v>
      </c>
      <c r="D20" s="105"/>
    </row>
    <row r="21" spans="1:4" ht="28.5">
      <c r="A21" s="107" t="s">
        <v>650</v>
      </c>
      <c r="B21" s="109" t="s">
        <v>644</v>
      </c>
      <c r="C21" s="191">
        <v>2000000</v>
      </c>
      <c r="D21" s="105"/>
    </row>
    <row r="22" spans="1:4" ht="54.75">
      <c r="A22" s="107" t="s">
        <v>607</v>
      </c>
      <c r="B22" s="109">
        <v>2841785</v>
      </c>
      <c r="C22" s="192">
        <v>2800000</v>
      </c>
      <c r="D22" s="193"/>
    </row>
    <row r="23" spans="1:4" ht="14.25">
      <c r="A23" s="189" t="s">
        <v>651</v>
      </c>
      <c r="B23" s="109"/>
      <c r="C23" s="192">
        <v>3630000</v>
      </c>
      <c r="D23" s="193"/>
    </row>
    <row r="24" spans="1:4" ht="14.25">
      <c r="A24" s="100" t="s">
        <v>513</v>
      </c>
      <c r="B24" s="101"/>
      <c r="C24" s="102"/>
      <c r="D24" s="102">
        <v>5000000</v>
      </c>
    </row>
    <row r="25" spans="1:4" ht="14.25">
      <c r="A25" s="110" t="s">
        <v>514</v>
      </c>
      <c r="B25" s="111"/>
      <c r="C25" s="112"/>
      <c r="D25" s="105">
        <f>SUM(C26:C28)</f>
        <v>5000000</v>
      </c>
    </row>
    <row r="26" spans="1:4" ht="36">
      <c r="A26" s="113" t="s">
        <v>608</v>
      </c>
      <c r="B26" s="114"/>
      <c r="C26" s="112">
        <v>500000</v>
      </c>
      <c r="D26" s="105"/>
    </row>
    <row r="27" spans="1:4" ht="14.25">
      <c r="A27" s="113" t="s">
        <v>515</v>
      </c>
      <c r="B27" s="114"/>
      <c r="C27" s="112">
        <v>3500000</v>
      </c>
      <c r="D27" s="105"/>
    </row>
    <row r="28" spans="1:4" ht="14.25">
      <c r="A28" s="113" t="s">
        <v>516</v>
      </c>
      <c r="B28" s="114"/>
      <c r="C28" s="112">
        <v>1000000</v>
      </c>
      <c r="D28" s="105"/>
    </row>
    <row r="29" spans="1:4" ht="14.25">
      <c r="A29" s="113"/>
      <c r="B29" s="114"/>
      <c r="C29" s="112"/>
      <c r="D29" s="105"/>
    </row>
    <row r="30" spans="1:4" ht="14.25">
      <c r="A30" s="115"/>
      <c r="B30" s="116"/>
      <c r="C30" s="117"/>
      <c r="D30" s="105"/>
    </row>
    <row r="31" spans="1:4" ht="15" thickBot="1">
      <c r="A31" s="194" t="s">
        <v>558</v>
      </c>
      <c r="B31" s="195"/>
      <c r="C31" s="196"/>
      <c r="D31" s="197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5"/>
  <sheetViews>
    <sheetView zoomScalePageLayoutView="0" workbookViewId="0" topLeftCell="A28">
      <selection activeCell="C31" sqref="C31"/>
    </sheetView>
  </sheetViews>
  <sheetFormatPr defaultColWidth="9.140625" defaultRowHeight="15"/>
  <cols>
    <col min="1" max="1" width="82.57421875" style="251" customWidth="1"/>
    <col min="2" max="2" width="9.140625" style="251" customWidth="1"/>
    <col min="3" max="3" width="16.28125" style="263" customWidth="1"/>
    <col min="4" max="16384" width="9.140625" style="251" customWidth="1"/>
  </cols>
  <sheetData>
    <row r="1" spans="1:11" ht="27" customHeight="1">
      <c r="A1" s="479" t="s">
        <v>610</v>
      </c>
      <c r="B1" s="479"/>
      <c r="C1" s="479"/>
      <c r="D1" s="479"/>
      <c r="E1" s="479"/>
      <c r="F1" s="479"/>
      <c r="G1" s="479"/>
      <c r="H1" s="479"/>
      <c r="I1" s="479"/>
      <c r="J1" s="479"/>
      <c r="K1" s="479"/>
    </row>
    <row r="2" spans="1:3" ht="25.5" customHeight="1">
      <c r="A2" s="460" t="s">
        <v>930</v>
      </c>
      <c r="B2" s="422"/>
      <c r="C2" s="458"/>
    </row>
    <row r="3" spans="1:3" ht="15.75" customHeight="1">
      <c r="A3" s="420"/>
      <c r="B3" s="421"/>
      <c r="C3" s="459"/>
    </row>
    <row r="4" spans="1:3" ht="21" customHeight="1">
      <c r="A4" s="136" t="s">
        <v>554</v>
      </c>
      <c r="C4" s="81" t="s">
        <v>931</v>
      </c>
    </row>
    <row r="5" spans="1:3" ht="26.25">
      <c r="A5" s="271" t="s">
        <v>443</v>
      </c>
      <c r="B5" s="126" t="s">
        <v>15</v>
      </c>
      <c r="C5" s="272" t="s">
        <v>654</v>
      </c>
    </row>
    <row r="6" spans="1:3" ht="14.25">
      <c r="A6" s="129" t="s">
        <v>932</v>
      </c>
      <c r="B6" s="130" t="s">
        <v>202</v>
      </c>
      <c r="C6" s="7"/>
    </row>
    <row r="7" spans="1:3" ht="14.25">
      <c r="A7" s="129" t="s">
        <v>933</v>
      </c>
      <c r="B7" s="130" t="s">
        <v>202</v>
      </c>
      <c r="C7" s="7"/>
    </row>
    <row r="8" spans="1:3" ht="14.25">
      <c r="A8" s="129" t="s">
        <v>934</v>
      </c>
      <c r="B8" s="130" t="s">
        <v>202</v>
      </c>
      <c r="C8" s="7"/>
    </row>
    <row r="9" spans="1:3" ht="14.25">
      <c r="A9" s="129" t="s">
        <v>935</v>
      </c>
      <c r="B9" s="130" t="s">
        <v>202</v>
      </c>
      <c r="C9" s="7"/>
    </row>
    <row r="10" spans="1:3" ht="14.25">
      <c r="A10" s="129" t="s">
        <v>936</v>
      </c>
      <c r="B10" s="130" t="s">
        <v>202</v>
      </c>
      <c r="C10" s="7"/>
    </row>
    <row r="11" spans="1:3" ht="14.25">
      <c r="A11" s="129" t="s">
        <v>937</v>
      </c>
      <c r="B11" s="130" t="s">
        <v>202</v>
      </c>
      <c r="C11" s="7"/>
    </row>
    <row r="12" spans="1:3" ht="14.25">
      <c r="A12" s="129" t="s">
        <v>938</v>
      </c>
      <c r="B12" s="130" t="s">
        <v>202</v>
      </c>
      <c r="C12" s="7"/>
    </row>
    <row r="13" spans="1:3" ht="14.25">
      <c r="A13" s="129" t="s">
        <v>939</v>
      </c>
      <c r="B13" s="130" t="s">
        <v>202</v>
      </c>
      <c r="C13" s="7"/>
    </row>
    <row r="14" spans="1:3" ht="14.25">
      <c r="A14" s="129" t="s">
        <v>940</v>
      </c>
      <c r="B14" s="130" t="s">
        <v>202</v>
      </c>
      <c r="C14" s="7"/>
    </row>
    <row r="15" spans="1:3" ht="14.25">
      <c r="A15" s="129" t="s">
        <v>941</v>
      </c>
      <c r="B15" s="130" t="s">
        <v>202</v>
      </c>
      <c r="C15" s="7"/>
    </row>
    <row r="16" spans="1:3" ht="26.25">
      <c r="A16" s="273" t="s">
        <v>354</v>
      </c>
      <c r="B16" s="274" t="s">
        <v>202</v>
      </c>
      <c r="C16" s="7"/>
    </row>
    <row r="17" spans="1:3" ht="14.25">
      <c r="A17" s="129" t="s">
        <v>932</v>
      </c>
      <c r="B17" s="130" t="s">
        <v>203</v>
      </c>
      <c r="C17" s="7"/>
    </row>
    <row r="18" spans="1:3" ht="14.25">
      <c r="A18" s="129" t="s">
        <v>933</v>
      </c>
      <c r="B18" s="130" t="s">
        <v>203</v>
      </c>
      <c r="C18" s="7"/>
    </row>
    <row r="19" spans="1:3" ht="14.25">
      <c r="A19" s="129" t="s">
        <v>934</v>
      </c>
      <c r="B19" s="130" t="s">
        <v>203</v>
      </c>
      <c r="C19" s="7"/>
    </row>
    <row r="20" spans="1:3" ht="14.25">
      <c r="A20" s="129" t="s">
        <v>935</v>
      </c>
      <c r="B20" s="130" t="s">
        <v>203</v>
      </c>
      <c r="C20" s="7"/>
    </row>
    <row r="21" spans="1:3" ht="14.25">
      <c r="A21" s="129" t="s">
        <v>936</v>
      </c>
      <c r="B21" s="130" t="s">
        <v>203</v>
      </c>
      <c r="C21" s="7"/>
    </row>
    <row r="22" spans="1:3" ht="14.25">
      <c r="A22" s="129" t="s">
        <v>937</v>
      </c>
      <c r="B22" s="130" t="s">
        <v>203</v>
      </c>
      <c r="C22" s="7"/>
    </row>
    <row r="23" spans="1:3" ht="14.25">
      <c r="A23" s="129" t="s">
        <v>938</v>
      </c>
      <c r="B23" s="130" t="s">
        <v>203</v>
      </c>
      <c r="C23" s="7"/>
    </row>
    <row r="24" spans="1:3" ht="14.25">
      <c r="A24" s="129" t="s">
        <v>939</v>
      </c>
      <c r="B24" s="130" t="s">
        <v>203</v>
      </c>
      <c r="C24" s="7"/>
    </row>
    <row r="25" spans="1:3" ht="14.25">
      <c r="A25" s="129" t="s">
        <v>940</v>
      </c>
      <c r="B25" s="130" t="s">
        <v>203</v>
      </c>
      <c r="C25" s="7"/>
    </row>
    <row r="26" spans="1:3" ht="14.25">
      <c r="A26" s="129" t="s">
        <v>941</v>
      </c>
      <c r="B26" s="130" t="s">
        <v>203</v>
      </c>
      <c r="C26" s="7"/>
    </row>
    <row r="27" spans="1:3" ht="26.25">
      <c r="A27" s="273" t="s">
        <v>942</v>
      </c>
      <c r="B27" s="274" t="s">
        <v>203</v>
      </c>
      <c r="C27" s="7"/>
    </row>
    <row r="28" spans="1:3" ht="14.25">
      <c r="A28" s="129" t="s">
        <v>932</v>
      </c>
      <c r="B28" s="130" t="s">
        <v>204</v>
      </c>
      <c r="C28" s="7"/>
    </row>
    <row r="29" spans="1:3" ht="14.25">
      <c r="A29" s="129" t="s">
        <v>933</v>
      </c>
      <c r="B29" s="130" t="s">
        <v>204</v>
      </c>
      <c r="C29" s="7"/>
    </row>
    <row r="30" spans="1:3" ht="14.25">
      <c r="A30" s="129" t="s">
        <v>934</v>
      </c>
      <c r="B30" s="130" t="s">
        <v>204</v>
      </c>
      <c r="C30" s="7">
        <v>2490420</v>
      </c>
    </row>
    <row r="31" spans="1:3" ht="14.25">
      <c r="A31" s="129" t="s">
        <v>935</v>
      </c>
      <c r="B31" s="130" t="s">
        <v>204</v>
      </c>
      <c r="C31" s="7"/>
    </row>
    <row r="32" spans="1:3" ht="14.25">
      <c r="A32" s="129" t="s">
        <v>936</v>
      </c>
      <c r="B32" s="130" t="s">
        <v>204</v>
      </c>
      <c r="C32" s="7">
        <v>122400</v>
      </c>
    </row>
    <row r="33" spans="1:3" ht="14.25">
      <c r="A33" s="129" t="s">
        <v>937</v>
      </c>
      <c r="B33" s="130" t="s">
        <v>204</v>
      </c>
      <c r="C33" s="7"/>
    </row>
    <row r="34" spans="1:3" ht="14.25">
      <c r="A34" s="129" t="s">
        <v>938</v>
      </c>
      <c r="B34" s="130" t="s">
        <v>204</v>
      </c>
      <c r="C34" s="7">
        <v>9848984</v>
      </c>
    </row>
    <row r="35" spans="1:3" ht="14.25">
      <c r="A35" s="129" t="s">
        <v>939</v>
      </c>
      <c r="B35" s="130" t="s">
        <v>204</v>
      </c>
      <c r="C35" s="7"/>
    </row>
    <row r="36" spans="1:3" ht="14.25">
      <c r="A36" s="129" t="s">
        <v>940</v>
      </c>
      <c r="B36" s="130" t="s">
        <v>204</v>
      </c>
      <c r="C36" s="7"/>
    </row>
    <row r="37" spans="1:3" ht="14.25">
      <c r="A37" s="129" t="s">
        <v>941</v>
      </c>
      <c r="B37" s="130" t="s">
        <v>204</v>
      </c>
      <c r="C37" s="7"/>
    </row>
    <row r="38" spans="1:3" ht="14.25">
      <c r="A38" s="273" t="s">
        <v>943</v>
      </c>
      <c r="B38" s="274" t="s">
        <v>204</v>
      </c>
      <c r="C38" s="7">
        <f>SUM(C28:C37)</f>
        <v>12461804</v>
      </c>
    </row>
    <row r="39" spans="1:3" ht="14.25">
      <c r="A39" s="129" t="s">
        <v>932</v>
      </c>
      <c r="B39" s="130" t="s">
        <v>210</v>
      </c>
      <c r="C39" s="7"/>
    </row>
    <row r="40" spans="1:3" ht="14.25">
      <c r="A40" s="129" t="s">
        <v>933</v>
      </c>
      <c r="B40" s="130" t="s">
        <v>210</v>
      </c>
      <c r="C40" s="7"/>
    </row>
    <row r="41" spans="1:3" ht="14.25">
      <c r="A41" s="129" t="s">
        <v>934</v>
      </c>
      <c r="B41" s="130" t="s">
        <v>210</v>
      </c>
      <c r="C41" s="7"/>
    </row>
    <row r="42" spans="1:3" ht="14.25">
      <c r="A42" s="129" t="s">
        <v>935</v>
      </c>
      <c r="B42" s="130" t="s">
        <v>210</v>
      </c>
      <c r="C42" s="7"/>
    </row>
    <row r="43" spans="1:3" ht="14.25">
      <c r="A43" s="129" t="s">
        <v>936</v>
      </c>
      <c r="B43" s="130" t="s">
        <v>210</v>
      </c>
      <c r="C43" s="7"/>
    </row>
    <row r="44" spans="1:3" ht="14.25">
      <c r="A44" s="129" t="s">
        <v>937</v>
      </c>
      <c r="B44" s="130" t="s">
        <v>210</v>
      </c>
      <c r="C44" s="7"/>
    </row>
    <row r="45" spans="1:3" ht="14.25">
      <c r="A45" s="129" t="s">
        <v>938</v>
      </c>
      <c r="B45" s="130" t="s">
        <v>210</v>
      </c>
      <c r="C45" s="7"/>
    </row>
    <row r="46" spans="1:3" ht="14.25">
      <c r="A46" s="129" t="s">
        <v>939</v>
      </c>
      <c r="B46" s="130" t="s">
        <v>210</v>
      </c>
      <c r="C46" s="7"/>
    </row>
    <row r="47" spans="1:3" ht="14.25">
      <c r="A47" s="129" t="s">
        <v>940</v>
      </c>
      <c r="B47" s="130" t="s">
        <v>210</v>
      </c>
      <c r="C47" s="7"/>
    </row>
    <row r="48" spans="1:3" ht="14.25">
      <c r="A48" s="129" t="s">
        <v>941</v>
      </c>
      <c r="B48" s="130" t="s">
        <v>210</v>
      </c>
      <c r="C48" s="7"/>
    </row>
    <row r="49" spans="1:3" ht="26.25">
      <c r="A49" s="273" t="s">
        <v>944</v>
      </c>
      <c r="B49" s="274" t="s">
        <v>210</v>
      </c>
      <c r="C49" s="7"/>
    </row>
    <row r="50" spans="1:3" ht="14.25">
      <c r="A50" s="129" t="s">
        <v>945</v>
      </c>
      <c r="B50" s="130" t="s">
        <v>211</v>
      </c>
      <c r="C50" s="7"/>
    </row>
    <row r="51" spans="1:3" ht="14.25">
      <c r="A51" s="129" t="s">
        <v>933</v>
      </c>
      <c r="B51" s="130" t="s">
        <v>211</v>
      </c>
      <c r="C51" s="7"/>
    </row>
    <row r="52" spans="1:3" ht="14.25">
      <c r="A52" s="129" t="s">
        <v>934</v>
      </c>
      <c r="B52" s="130" t="s">
        <v>211</v>
      </c>
      <c r="C52" s="7"/>
    </row>
    <row r="53" spans="1:3" ht="14.25">
      <c r="A53" s="129" t="s">
        <v>935</v>
      </c>
      <c r="B53" s="130" t="s">
        <v>211</v>
      </c>
      <c r="C53" s="7"/>
    </row>
    <row r="54" spans="1:3" ht="14.25">
      <c r="A54" s="129" t="s">
        <v>936</v>
      </c>
      <c r="B54" s="130" t="s">
        <v>211</v>
      </c>
      <c r="C54" s="7"/>
    </row>
    <row r="55" spans="1:3" ht="14.25">
      <c r="A55" s="129" t="s">
        <v>937</v>
      </c>
      <c r="B55" s="130" t="s">
        <v>211</v>
      </c>
      <c r="C55" s="7"/>
    </row>
    <row r="56" spans="1:3" ht="14.25">
      <c r="A56" s="129" t="s">
        <v>938</v>
      </c>
      <c r="B56" s="130" t="s">
        <v>211</v>
      </c>
      <c r="C56" s="7"/>
    </row>
    <row r="57" spans="1:3" ht="14.25">
      <c r="A57" s="129" t="s">
        <v>939</v>
      </c>
      <c r="B57" s="130" t="s">
        <v>211</v>
      </c>
      <c r="C57" s="7"/>
    </row>
    <row r="58" spans="1:3" ht="14.25">
      <c r="A58" s="129" t="s">
        <v>940</v>
      </c>
      <c r="B58" s="130" t="s">
        <v>211</v>
      </c>
      <c r="C58" s="7"/>
    </row>
    <row r="59" spans="1:3" ht="14.25">
      <c r="A59" s="129" t="s">
        <v>941</v>
      </c>
      <c r="B59" s="130" t="s">
        <v>211</v>
      </c>
      <c r="C59" s="7"/>
    </row>
    <row r="60" spans="1:3" ht="26.25">
      <c r="A60" s="273" t="s">
        <v>946</v>
      </c>
      <c r="B60" s="274" t="s">
        <v>211</v>
      </c>
      <c r="C60" s="7"/>
    </row>
    <row r="61" spans="1:3" ht="14.25">
      <c r="A61" s="129" t="s">
        <v>932</v>
      </c>
      <c r="B61" s="130" t="s">
        <v>212</v>
      </c>
      <c r="C61" s="7"/>
    </row>
    <row r="62" spans="1:3" ht="14.25">
      <c r="A62" s="129" t="s">
        <v>933</v>
      </c>
      <c r="B62" s="130" t="s">
        <v>212</v>
      </c>
      <c r="C62" s="7"/>
    </row>
    <row r="63" spans="1:3" ht="14.25">
      <c r="A63" s="129" t="s">
        <v>934</v>
      </c>
      <c r="B63" s="130" t="s">
        <v>212</v>
      </c>
      <c r="C63" s="7"/>
    </row>
    <row r="64" spans="1:3" ht="14.25">
      <c r="A64" s="129" t="s">
        <v>935</v>
      </c>
      <c r="B64" s="130" t="s">
        <v>212</v>
      </c>
      <c r="C64" s="7"/>
    </row>
    <row r="65" spans="1:3" ht="14.25">
      <c r="A65" s="129" t="s">
        <v>936</v>
      </c>
      <c r="B65" s="130" t="s">
        <v>212</v>
      </c>
      <c r="C65" s="7"/>
    </row>
    <row r="66" spans="1:3" ht="14.25">
      <c r="A66" s="129" t="s">
        <v>937</v>
      </c>
      <c r="B66" s="130" t="s">
        <v>212</v>
      </c>
      <c r="C66" s="7"/>
    </row>
    <row r="67" spans="1:3" ht="14.25">
      <c r="A67" s="129" t="s">
        <v>938</v>
      </c>
      <c r="B67" s="130" t="s">
        <v>212</v>
      </c>
      <c r="C67" s="7"/>
    </row>
    <row r="68" spans="1:3" ht="14.25">
      <c r="A68" s="129" t="s">
        <v>939</v>
      </c>
      <c r="B68" s="130" t="s">
        <v>212</v>
      </c>
      <c r="C68" s="7"/>
    </row>
    <row r="69" spans="1:3" ht="14.25">
      <c r="A69" s="129" t="s">
        <v>940</v>
      </c>
      <c r="B69" s="130" t="s">
        <v>212</v>
      </c>
      <c r="C69" s="7"/>
    </row>
    <row r="70" spans="1:3" ht="14.25">
      <c r="A70" s="129" t="s">
        <v>941</v>
      </c>
      <c r="B70" s="130" t="s">
        <v>212</v>
      </c>
      <c r="C70" s="7"/>
    </row>
    <row r="71" spans="1:3" ht="14.25">
      <c r="A71" s="273" t="s">
        <v>359</v>
      </c>
      <c r="B71" s="274" t="s">
        <v>212</v>
      </c>
      <c r="C71" s="7"/>
    </row>
    <row r="72" spans="1:3" ht="14.25">
      <c r="A72" s="129" t="s">
        <v>947</v>
      </c>
      <c r="B72" s="131" t="s">
        <v>254</v>
      </c>
      <c r="C72" s="7"/>
    </row>
    <row r="73" spans="1:3" ht="14.25">
      <c r="A73" s="129" t="s">
        <v>948</v>
      </c>
      <c r="B73" s="131" t="s">
        <v>254</v>
      </c>
      <c r="C73" s="7"/>
    </row>
    <row r="74" spans="1:3" ht="14.25">
      <c r="A74" s="129" t="s">
        <v>949</v>
      </c>
      <c r="B74" s="131" t="s">
        <v>254</v>
      </c>
      <c r="C74" s="7"/>
    </row>
    <row r="75" spans="1:3" ht="14.25">
      <c r="A75" s="131" t="s">
        <v>950</v>
      </c>
      <c r="B75" s="131" t="s">
        <v>254</v>
      </c>
      <c r="C75" s="7"/>
    </row>
    <row r="76" spans="1:3" ht="14.25">
      <c r="A76" s="131" t="s">
        <v>951</v>
      </c>
      <c r="B76" s="131" t="s">
        <v>254</v>
      </c>
      <c r="C76" s="7"/>
    </row>
    <row r="77" spans="1:3" ht="14.25">
      <c r="A77" s="131" t="s">
        <v>952</v>
      </c>
      <c r="B77" s="131" t="s">
        <v>254</v>
      </c>
      <c r="C77" s="7"/>
    </row>
    <row r="78" spans="1:3" ht="14.25">
      <c r="A78" s="129" t="s">
        <v>953</v>
      </c>
      <c r="B78" s="131" t="s">
        <v>254</v>
      </c>
      <c r="C78" s="7"/>
    </row>
    <row r="79" spans="1:3" ht="14.25">
      <c r="A79" s="129" t="s">
        <v>954</v>
      </c>
      <c r="B79" s="131" t="s">
        <v>254</v>
      </c>
      <c r="C79" s="7"/>
    </row>
    <row r="80" spans="1:3" ht="14.25">
      <c r="A80" s="129" t="s">
        <v>955</v>
      </c>
      <c r="B80" s="131" t="s">
        <v>254</v>
      </c>
      <c r="C80" s="7"/>
    </row>
    <row r="81" spans="1:3" ht="14.25">
      <c r="A81" s="129" t="s">
        <v>956</v>
      </c>
      <c r="B81" s="131" t="s">
        <v>254</v>
      </c>
      <c r="C81" s="7"/>
    </row>
    <row r="82" spans="1:3" ht="26.25">
      <c r="A82" s="273" t="s">
        <v>957</v>
      </c>
      <c r="B82" s="274" t="s">
        <v>254</v>
      </c>
      <c r="C82" s="7"/>
    </row>
    <row r="83" spans="1:3" ht="14.25">
      <c r="A83" s="129" t="s">
        <v>947</v>
      </c>
      <c r="B83" s="131" t="s">
        <v>255</v>
      </c>
      <c r="C83" s="7"/>
    </row>
    <row r="84" spans="1:3" ht="14.25">
      <c r="A84" s="129" t="s">
        <v>948</v>
      </c>
      <c r="B84" s="131" t="s">
        <v>255</v>
      </c>
      <c r="C84" s="7"/>
    </row>
    <row r="85" spans="1:3" ht="14.25">
      <c r="A85" s="129" t="s">
        <v>949</v>
      </c>
      <c r="B85" s="131" t="s">
        <v>255</v>
      </c>
      <c r="C85" s="7"/>
    </row>
    <row r="86" spans="1:3" ht="14.25">
      <c r="A86" s="131" t="s">
        <v>950</v>
      </c>
      <c r="B86" s="131" t="s">
        <v>255</v>
      </c>
      <c r="C86" s="7"/>
    </row>
    <row r="87" spans="1:3" ht="14.25">
      <c r="A87" s="131" t="s">
        <v>951</v>
      </c>
      <c r="B87" s="131" t="s">
        <v>255</v>
      </c>
      <c r="C87" s="7"/>
    </row>
    <row r="88" spans="1:3" ht="14.25">
      <c r="A88" s="131" t="s">
        <v>952</v>
      </c>
      <c r="B88" s="131" t="s">
        <v>255</v>
      </c>
      <c r="C88" s="7"/>
    </row>
    <row r="89" spans="1:3" ht="14.25">
      <c r="A89" s="129" t="s">
        <v>953</v>
      </c>
      <c r="B89" s="131" t="s">
        <v>255</v>
      </c>
      <c r="C89" s="7"/>
    </row>
    <row r="90" spans="1:3" ht="14.25">
      <c r="A90" s="129" t="s">
        <v>958</v>
      </c>
      <c r="B90" s="131" t="s">
        <v>255</v>
      </c>
      <c r="C90" s="7"/>
    </row>
    <row r="91" spans="1:3" ht="14.25">
      <c r="A91" s="129" t="s">
        <v>955</v>
      </c>
      <c r="B91" s="131" t="s">
        <v>255</v>
      </c>
      <c r="C91" s="7"/>
    </row>
    <row r="92" spans="1:3" ht="14.25">
      <c r="A92" s="129" t="s">
        <v>956</v>
      </c>
      <c r="B92" s="131" t="s">
        <v>255</v>
      </c>
      <c r="C92" s="7"/>
    </row>
    <row r="93" spans="1:3" ht="14.25">
      <c r="A93" s="298" t="s">
        <v>959</v>
      </c>
      <c r="B93" s="274" t="s">
        <v>255</v>
      </c>
      <c r="C93" s="7"/>
    </row>
    <row r="94" spans="1:3" ht="14.25">
      <c r="A94" s="129" t="s">
        <v>947</v>
      </c>
      <c r="B94" s="131" t="s">
        <v>259</v>
      </c>
      <c r="C94" s="7"/>
    </row>
    <row r="95" spans="1:3" ht="14.25">
      <c r="A95" s="129" t="s">
        <v>948</v>
      </c>
      <c r="B95" s="131" t="s">
        <v>259</v>
      </c>
      <c r="C95" s="7"/>
    </row>
    <row r="96" spans="1:3" ht="14.25">
      <c r="A96" s="129" t="s">
        <v>949</v>
      </c>
      <c r="B96" s="131" t="s">
        <v>259</v>
      </c>
      <c r="C96" s="7"/>
    </row>
    <row r="97" spans="1:3" ht="14.25">
      <c r="A97" s="131" t="s">
        <v>950</v>
      </c>
      <c r="B97" s="131" t="s">
        <v>259</v>
      </c>
      <c r="C97" s="7"/>
    </row>
    <row r="98" spans="1:3" ht="14.25">
      <c r="A98" s="131" t="s">
        <v>951</v>
      </c>
      <c r="B98" s="131" t="s">
        <v>259</v>
      </c>
      <c r="C98" s="7"/>
    </row>
    <row r="99" spans="1:3" ht="14.25">
      <c r="A99" s="131" t="s">
        <v>952</v>
      </c>
      <c r="B99" s="131" t="s">
        <v>259</v>
      </c>
      <c r="C99" s="7"/>
    </row>
    <row r="100" spans="1:3" ht="14.25">
      <c r="A100" s="129" t="s">
        <v>953</v>
      </c>
      <c r="B100" s="131" t="s">
        <v>259</v>
      </c>
      <c r="C100" s="7"/>
    </row>
    <row r="101" spans="1:3" ht="14.25">
      <c r="A101" s="129" t="s">
        <v>954</v>
      </c>
      <c r="B101" s="131" t="s">
        <v>259</v>
      </c>
      <c r="C101" s="7"/>
    </row>
    <row r="102" spans="1:3" ht="14.25">
      <c r="A102" s="129" t="s">
        <v>955</v>
      </c>
      <c r="B102" s="131" t="s">
        <v>259</v>
      </c>
      <c r="C102" s="7"/>
    </row>
    <row r="103" spans="1:3" ht="14.25">
      <c r="A103" s="129" t="s">
        <v>956</v>
      </c>
      <c r="B103" s="131" t="s">
        <v>259</v>
      </c>
      <c r="C103" s="7"/>
    </row>
    <row r="104" spans="1:3" ht="26.25">
      <c r="A104" s="273" t="s">
        <v>960</v>
      </c>
      <c r="B104" s="274" t="s">
        <v>259</v>
      </c>
      <c r="C104" s="7"/>
    </row>
    <row r="105" spans="1:3" ht="14.25">
      <c r="A105" s="129" t="s">
        <v>947</v>
      </c>
      <c r="B105" s="131" t="s">
        <v>260</v>
      </c>
      <c r="C105" s="7"/>
    </row>
    <row r="106" spans="1:3" ht="14.25">
      <c r="A106" s="129" t="s">
        <v>948</v>
      </c>
      <c r="B106" s="131" t="s">
        <v>260</v>
      </c>
      <c r="C106" s="7"/>
    </row>
    <row r="107" spans="1:3" ht="14.25">
      <c r="A107" s="129" t="s">
        <v>949</v>
      </c>
      <c r="B107" s="131" t="s">
        <v>260</v>
      </c>
      <c r="C107" s="7">
        <v>101000</v>
      </c>
    </row>
    <row r="108" spans="1:3" ht="14.25">
      <c r="A108" s="131" t="s">
        <v>950</v>
      </c>
      <c r="B108" s="131" t="s">
        <v>260</v>
      </c>
      <c r="C108" s="7"/>
    </row>
    <row r="109" spans="1:3" ht="14.25">
      <c r="A109" s="131" t="s">
        <v>951</v>
      </c>
      <c r="B109" s="131" t="s">
        <v>260</v>
      </c>
      <c r="C109" s="7"/>
    </row>
    <row r="110" spans="1:3" ht="14.25">
      <c r="A110" s="131" t="s">
        <v>952</v>
      </c>
      <c r="B110" s="131" t="s">
        <v>260</v>
      </c>
      <c r="C110" s="7"/>
    </row>
    <row r="111" spans="1:3" ht="14.25">
      <c r="A111" s="129" t="s">
        <v>953</v>
      </c>
      <c r="B111" s="131" t="s">
        <v>260</v>
      </c>
      <c r="C111" s="7"/>
    </row>
    <row r="112" spans="1:3" ht="14.25">
      <c r="A112" s="129" t="s">
        <v>958</v>
      </c>
      <c r="B112" s="131" t="s">
        <v>260</v>
      </c>
      <c r="C112" s="7"/>
    </row>
    <row r="113" spans="1:3" ht="14.25">
      <c r="A113" s="129" t="s">
        <v>955</v>
      </c>
      <c r="B113" s="131" t="s">
        <v>260</v>
      </c>
      <c r="C113" s="7"/>
    </row>
    <row r="114" spans="1:3" ht="14.25">
      <c r="A114" s="129" t="s">
        <v>956</v>
      </c>
      <c r="B114" s="131" t="s">
        <v>260</v>
      </c>
      <c r="C114" s="7"/>
    </row>
    <row r="115" spans="1:3" ht="14.25">
      <c r="A115" s="298" t="s">
        <v>961</v>
      </c>
      <c r="B115" s="274" t="s">
        <v>260</v>
      </c>
      <c r="C115" s="7">
        <v>101000</v>
      </c>
    </row>
  </sheetData>
  <sheetProtection/>
  <mergeCells count="1">
    <mergeCell ref="A1:K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3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1">
      <selection activeCell="C16" sqref="C16"/>
    </sheetView>
  </sheetViews>
  <sheetFormatPr defaultColWidth="9.140625" defaultRowHeight="15"/>
  <cols>
    <col min="1" max="1" width="65.00390625" style="251" customWidth="1"/>
    <col min="2" max="2" width="9.140625" style="251" customWidth="1"/>
    <col min="3" max="3" width="16.8515625" style="263" customWidth="1"/>
    <col min="4" max="16384" width="9.140625" style="251" customWidth="1"/>
  </cols>
  <sheetData>
    <row r="1" spans="1:3" ht="24" customHeight="1">
      <c r="A1" s="478" t="s">
        <v>763</v>
      </c>
      <c r="B1" s="472"/>
      <c r="C1" s="472"/>
    </row>
    <row r="2" spans="1:3" ht="26.25" customHeight="1">
      <c r="A2" s="471" t="s">
        <v>652</v>
      </c>
      <c r="B2" s="472"/>
      <c r="C2" s="472"/>
    </row>
    <row r="3" ht="14.25">
      <c r="C3" s="81" t="s">
        <v>653</v>
      </c>
    </row>
    <row r="4" spans="1:3" ht="26.25">
      <c r="A4" s="271" t="s">
        <v>443</v>
      </c>
      <c r="B4" s="126" t="s">
        <v>15</v>
      </c>
      <c r="C4" s="272" t="s">
        <v>654</v>
      </c>
    </row>
    <row r="5" spans="1:3" ht="14.25">
      <c r="A5" s="131" t="s">
        <v>655</v>
      </c>
      <c r="B5" s="131" t="s">
        <v>219</v>
      </c>
      <c r="C5" s="7"/>
    </row>
    <row r="6" spans="1:3" ht="14.25">
      <c r="A6" s="131" t="s">
        <v>656</v>
      </c>
      <c r="B6" s="131" t="s">
        <v>219</v>
      </c>
      <c r="C6" s="7"/>
    </row>
    <row r="7" spans="1:3" ht="14.25">
      <c r="A7" s="131" t="s">
        <v>657</v>
      </c>
      <c r="B7" s="131" t="s">
        <v>219</v>
      </c>
      <c r="C7" s="7"/>
    </row>
    <row r="8" spans="1:3" ht="14.25">
      <c r="A8" s="131" t="s">
        <v>658</v>
      </c>
      <c r="B8" s="131" t="s">
        <v>219</v>
      </c>
      <c r="C8" s="7"/>
    </row>
    <row r="9" spans="1:3" ht="14.25">
      <c r="A9" s="273" t="s">
        <v>364</v>
      </c>
      <c r="B9" s="274" t="s">
        <v>219</v>
      </c>
      <c r="C9" s="7"/>
    </row>
    <row r="10" spans="1:3" ht="14.25">
      <c r="A10" s="131" t="s">
        <v>365</v>
      </c>
      <c r="B10" s="130" t="s">
        <v>220</v>
      </c>
      <c r="C10" s="7">
        <v>350000000</v>
      </c>
    </row>
    <row r="11" spans="1:3" ht="27">
      <c r="A11" s="275" t="s">
        <v>659</v>
      </c>
      <c r="B11" s="275" t="s">
        <v>220</v>
      </c>
      <c r="C11" s="7">
        <v>350000000</v>
      </c>
    </row>
    <row r="12" spans="1:3" ht="27">
      <c r="A12" s="275" t="s">
        <v>660</v>
      </c>
      <c r="B12" s="275" t="s">
        <v>220</v>
      </c>
      <c r="C12" s="7"/>
    </row>
    <row r="13" spans="1:3" ht="14.25">
      <c r="A13" s="131" t="s">
        <v>367</v>
      </c>
      <c r="B13" s="130" t="s">
        <v>224</v>
      </c>
      <c r="C13" s="7">
        <v>4800000</v>
      </c>
    </row>
    <row r="14" spans="1:3" ht="27">
      <c r="A14" s="275" t="s">
        <v>661</v>
      </c>
      <c r="B14" s="275" t="s">
        <v>224</v>
      </c>
      <c r="C14" s="7"/>
    </row>
    <row r="15" spans="1:3" ht="27">
      <c r="A15" s="275" t="s">
        <v>662</v>
      </c>
      <c r="B15" s="275" t="s">
        <v>224</v>
      </c>
      <c r="C15" s="7">
        <v>4800000</v>
      </c>
    </row>
    <row r="16" spans="1:3" ht="14.25">
      <c r="A16" s="275" t="s">
        <v>663</v>
      </c>
      <c r="B16" s="275" t="s">
        <v>224</v>
      </c>
      <c r="C16" s="7"/>
    </row>
    <row r="17" spans="1:3" ht="14.25">
      <c r="A17" s="275" t="s">
        <v>664</v>
      </c>
      <c r="B17" s="275" t="s">
        <v>224</v>
      </c>
      <c r="C17" s="7"/>
    </row>
    <row r="18" spans="1:3" ht="14.25">
      <c r="A18" s="131" t="s">
        <v>665</v>
      </c>
      <c r="B18" s="130" t="s">
        <v>225</v>
      </c>
      <c r="C18" s="7"/>
    </row>
    <row r="19" spans="1:3" ht="14.25">
      <c r="A19" s="275" t="s">
        <v>666</v>
      </c>
      <c r="B19" s="275" t="s">
        <v>225</v>
      </c>
      <c r="C19" s="7"/>
    </row>
    <row r="20" spans="1:3" ht="14.25">
      <c r="A20" s="275" t="s">
        <v>667</v>
      </c>
      <c r="B20" s="275" t="s">
        <v>225</v>
      </c>
      <c r="C20" s="7"/>
    </row>
    <row r="21" spans="1:3" ht="14.25">
      <c r="A21" s="273" t="s">
        <v>395</v>
      </c>
      <c r="B21" s="274" t="s">
        <v>226</v>
      </c>
      <c r="C21" s="7">
        <f>C10+C13</f>
        <v>354800000</v>
      </c>
    </row>
    <row r="22" spans="1:3" ht="14.25">
      <c r="A22" s="131" t="s">
        <v>668</v>
      </c>
      <c r="B22" s="131" t="s">
        <v>227</v>
      </c>
      <c r="C22" s="7"/>
    </row>
    <row r="23" spans="1:3" ht="14.25">
      <c r="A23" s="131" t="s">
        <v>669</v>
      </c>
      <c r="B23" s="131" t="s">
        <v>227</v>
      </c>
      <c r="C23" s="7"/>
    </row>
    <row r="24" spans="1:3" ht="14.25">
      <c r="A24" s="131" t="s">
        <v>670</v>
      </c>
      <c r="B24" s="131" t="s">
        <v>227</v>
      </c>
      <c r="C24" s="7"/>
    </row>
    <row r="25" spans="1:3" ht="14.25">
      <c r="A25" s="131" t="s">
        <v>671</v>
      </c>
      <c r="B25" s="131" t="s">
        <v>227</v>
      </c>
      <c r="C25" s="7"/>
    </row>
    <row r="26" spans="1:3" ht="14.25">
      <c r="A26" s="131" t="s">
        <v>672</v>
      </c>
      <c r="B26" s="131" t="s">
        <v>227</v>
      </c>
      <c r="C26" s="7"/>
    </row>
    <row r="27" spans="1:3" ht="14.25">
      <c r="A27" s="131" t="s">
        <v>673</v>
      </c>
      <c r="B27" s="131" t="s">
        <v>227</v>
      </c>
      <c r="C27" s="7"/>
    </row>
    <row r="28" spans="1:3" ht="14.25">
      <c r="A28" s="131" t="s">
        <v>674</v>
      </c>
      <c r="B28" s="131" t="s">
        <v>227</v>
      </c>
      <c r="C28" s="7"/>
    </row>
    <row r="29" spans="1:3" ht="14.25">
      <c r="A29" s="131" t="s">
        <v>675</v>
      </c>
      <c r="B29" s="131" t="s">
        <v>227</v>
      </c>
      <c r="C29" s="7"/>
    </row>
    <row r="30" spans="1:3" ht="39">
      <c r="A30" s="131" t="s">
        <v>676</v>
      </c>
      <c r="B30" s="131" t="s">
        <v>227</v>
      </c>
      <c r="C30" s="7"/>
    </row>
    <row r="31" spans="1:3" ht="14.25">
      <c r="A31" s="131" t="s">
        <v>677</v>
      </c>
      <c r="B31" s="131" t="s">
        <v>227</v>
      </c>
      <c r="C31" s="7"/>
    </row>
    <row r="32" spans="1:3" ht="14.25">
      <c r="A32" s="273" t="s">
        <v>369</v>
      </c>
      <c r="B32" s="274" t="s">
        <v>227</v>
      </c>
      <c r="C32" s="7"/>
    </row>
  </sheetData>
  <sheetProtection/>
  <mergeCells count="2">
    <mergeCell ref="A1:C1"/>
    <mergeCell ref="A2:C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3"/>
  <sheetViews>
    <sheetView zoomScalePageLayoutView="0" workbookViewId="0" topLeftCell="A109">
      <selection activeCell="E39" sqref="E39"/>
    </sheetView>
  </sheetViews>
  <sheetFormatPr defaultColWidth="9.140625" defaultRowHeight="15"/>
  <cols>
    <col min="1" max="1" width="101.28125" style="251" customWidth="1"/>
    <col min="2" max="2" width="9.140625" style="251" customWidth="1"/>
    <col min="3" max="3" width="19.28125" style="397" customWidth="1"/>
    <col min="4" max="4" width="19.00390625" style="384" customWidth="1"/>
    <col min="5" max="5" width="18.421875" style="384" customWidth="1"/>
    <col min="6" max="6" width="17.57421875" style="384" customWidth="1"/>
    <col min="7" max="7" width="16.00390625" style="384" customWidth="1"/>
    <col min="8" max="8" width="15.8515625" style="384" customWidth="1"/>
    <col min="9" max="9" width="15.7109375" style="384" customWidth="1"/>
    <col min="10" max="10" width="17.421875" style="384" customWidth="1"/>
    <col min="11" max="11" width="16.00390625" style="384" customWidth="1"/>
    <col min="12" max="16384" width="9.140625" style="251" customWidth="1"/>
  </cols>
  <sheetData>
    <row r="1" spans="1:11" ht="14.25">
      <c r="A1" s="276" t="s">
        <v>678</v>
      </c>
      <c r="B1" s="277"/>
      <c r="C1" s="396"/>
      <c r="D1" s="382"/>
      <c r="E1" s="382"/>
      <c r="F1" s="382"/>
      <c r="G1" s="382"/>
      <c r="H1" s="382"/>
      <c r="I1" s="382"/>
      <c r="J1" s="382"/>
      <c r="K1" s="382"/>
    </row>
    <row r="2" spans="1:5" ht="26.25" customHeight="1">
      <c r="A2" s="478" t="s">
        <v>763</v>
      </c>
      <c r="B2" s="472"/>
      <c r="C2" s="472"/>
      <c r="D2" s="472"/>
      <c r="E2" s="383"/>
    </row>
    <row r="3" spans="1:5" ht="30" customHeight="1">
      <c r="A3" s="471" t="s">
        <v>679</v>
      </c>
      <c r="B3" s="472"/>
      <c r="C3" s="472"/>
      <c r="D3" s="472"/>
      <c r="E3" s="383"/>
    </row>
    <row r="4" spans="10:11" ht="14.25">
      <c r="J4" s="398" t="s">
        <v>680</v>
      </c>
      <c r="K4" s="398"/>
    </row>
    <row r="5" spans="1:11" ht="14.25">
      <c r="A5" s="136" t="s">
        <v>554</v>
      </c>
      <c r="C5" s="481" t="s">
        <v>445</v>
      </c>
      <c r="D5" s="482"/>
      <c r="E5" s="483"/>
      <c r="F5" s="481" t="s">
        <v>681</v>
      </c>
      <c r="G5" s="482"/>
      <c r="H5" s="483"/>
      <c r="I5" s="481" t="s">
        <v>682</v>
      </c>
      <c r="J5" s="482"/>
      <c r="K5" s="483"/>
    </row>
    <row r="6" spans="1:11" ht="39">
      <c r="A6" s="125" t="s">
        <v>14</v>
      </c>
      <c r="B6" s="126" t="s">
        <v>15</v>
      </c>
      <c r="C6" s="278" t="s">
        <v>766</v>
      </c>
      <c r="D6" s="278" t="s">
        <v>765</v>
      </c>
      <c r="E6" s="376" t="s">
        <v>764</v>
      </c>
      <c r="F6" s="278" t="s">
        <v>683</v>
      </c>
      <c r="G6" s="278" t="s">
        <v>767</v>
      </c>
      <c r="H6" s="278" t="s">
        <v>764</v>
      </c>
      <c r="I6" s="278" t="s">
        <v>683</v>
      </c>
      <c r="J6" s="278" t="s">
        <v>768</v>
      </c>
      <c r="K6" s="278" t="s">
        <v>769</v>
      </c>
    </row>
    <row r="7" spans="1:11" ht="14.25">
      <c r="A7" s="279" t="s">
        <v>299</v>
      </c>
      <c r="B7" s="280" t="s">
        <v>41</v>
      </c>
      <c r="C7" s="281">
        <v>15043000</v>
      </c>
      <c r="D7" s="282">
        <v>18192826</v>
      </c>
      <c r="E7" s="386">
        <v>19870000</v>
      </c>
      <c r="F7" s="282">
        <v>37061000</v>
      </c>
      <c r="G7" s="282">
        <v>45657181</v>
      </c>
      <c r="H7" s="282">
        <v>50187000</v>
      </c>
      <c r="I7" s="282">
        <v>25965000</v>
      </c>
      <c r="J7" s="282">
        <v>36261690</v>
      </c>
      <c r="K7" s="282">
        <v>39757000</v>
      </c>
    </row>
    <row r="8" spans="1:11" ht="14.25">
      <c r="A8" s="131" t="s">
        <v>300</v>
      </c>
      <c r="B8" s="280" t="s">
        <v>48</v>
      </c>
      <c r="C8" s="281">
        <v>10111000</v>
      </c>
      <c r="D8" s="282">
        <v>13356129</v>
      </c>
      <c r="E8" s="386">
        <v>12359000</v>
      </c>
      <c r="F8" s="282">
        <v>0</v>
      </c>
      <c r="G8" s="282">
        <v>2178895</v>
      </c>
      <c r="H8" s="282">
        <v>500000</v>
      </c>
      <c r="I8" s="282">
        <v>120000</v>
      </c>
      <c r="J8" s="282">
        <v>61217</v>
      </c>
      <c r="K8" s="282">
        <v>50000</v>
      </c>
    </row>
    <row r="9" spans="1:11" ht="14.25">
      <c r="A9" s="283" t="s">
        <v>350</v>
      </c>
      <c r="B9" s="284" t="s">
        <v>49</v>
      </c>
      <c r="C9" s="282">
        <f aca="true" t="shared" si="0" ref="C9:K9">SUM(C7:C8)</f>
        <v>25154000</v>
      </c>
      <c r="D9" s="282">
        <f t="shared" si="0"/>
        <v>31548955</v>
      </c>
      <c r="E9" s="282">
        <f t="shared" si="0"/>
        <v>32229000</v>
      </c>
      <c r="F9" s="282">
        <f t="shared" si="0"/>
        <v>37061000</v>
      </c>
      <c r="G9" s="282">
        <f t="shared" si="0"/>
        <v>47836076</v>
      </c>
      <c r="H9" s="282">
        <f t="shared" si="0"/>
        <v>50687000</v>
      </c>
      <c r="I9" s="282">
        <f t="shared" si="0"/>
        <v>26085000</v>
      </c>
      <c r="J9" s="282">
        <f t="shared" si="0"/>
        <v>36322907</v>
      </c>
      <c r="K9" s="282">
        <f t="shared" si="0"/>
        <v>39807000</v>
      </c>
    </row>
    <row r="10" spans="1:11" ht="14.25">
      <c r="A10" s="285" t="s">
        <v>321</v>
      </c>
      <c r="B10" s="284" t="s">
        <v>50</v>
      </c>
      <c r="C10" s="281">
        <v>7059000</v>
      </c>
      <c r="D10" s="282">
        <v>6649821</v>
      </c>
      <c r="E10" s="386">
        <v>7207000</v>
      </c>
      <c r="F10" s="282">
        <v>10147000</v>
      </c>
      <c r="G10" s="282">
        <v>9568753</v>
      </c>
      <c r="H10" s="282">
        <v>10202000</v>
      </c>
      <c r="I10" s="282">
        <v>7982000</v>
      </c>
      <c r="J10" s="282">
        <v>7538777</v>
      </c>
      <c r="K10" s="282">
        <v>8396000</v>
      </c>
    </row>
    <row r="11" spans="1:11" ht="14.25">
      <c r="A11" s="131" t="s">
        <v>301</v>
      </c>
      <c r="B11" s="280" t="s">
        <v>57</v>
      </c>
      <c r="C11" s="281">
        <v>4845000</v>
      </c>
      <c r="D11" s="282">
        <v>3689410</v>
      </c>
      <c r="E11" s="386">
        <v>4156000</v>
      </c>
      <c r="F11" s="282">
        <v>1130000</v>
      </c>
      <c r="G11" s="282">
        <v>994426</v>
      </c>
      <c r="H11" s="282">
        <v>1000000</v>
      </c>
      <c r="I11" s="282">
        <v>1080000</v>
      </c>
      <c r="J11" s="282">
        <v>1313150</v>
      </c>
      <c r="K11" s="282">
        <v>1480000</v>
      </c>
    </row>
    <row r="12" spans="1:11" ht="14.25">
      <c r="A12" s="131" t="s">
        <v>351</v>
      </c>
      <c r="B12" s="280" t="s">
        <v>62</v>
      </c>
      <c r="C12" s="281">
        <v>1300000</v>
      </c>
      <c r="D12" s="282">
        <v>2347408</v>
      </c>
      <c r="E12" s="386">
        <v>1818000</v>
      </c>
      <c r="F12" s="282">
        <v>380000</v>
      </c>
      <c r="G12" s="282">
        <v>524706</v>
      </c>
      <c r="H12" s="282">
        <v>510000</v>
      </c>
      <c r="I12" s="282">
        <v>170000</v>
      </c>
      <c r="J12" s="282">
        <v>169000</v>
      </c>
      <c r="K12" s="282">
        <v>180000</v>
      </c>
    </row>
    <row r="13" spans="1:11" ht="14.25">
      <c r="A13" s="131" t="s">
        <v>302</v>
      </c>
      <c r="B13" s="280" t="s">
        <v>74</v>
      </c>
      <c r="C13" s="281">
        <v>77268000</v>
      </c>
      <c r="D13" s="282">
        <v>73917004</v>
      </c>
      <c r="E13" s="386">
        <v>72651000</v>
      </c>
      <c r="F13" s="282">
        <v>3000000</v>
      </c>
      <c r="G13" s="282">
        <v>3405900</v>
      </c>
      <c r="H13" s="282">
        <v>3420000</v>
      </c>
      <c r="I13" s="282">
        <v>7548000</v>
      </c>
      <c r="J13" s="282">
        <v>10183099</v>
      </c>
      <c r="K13" s="282">
        <v>12470000</v>
      </c>
    </row>
    <row r="14" spans="1:11" ht="14.25">
      <c r="A14" s="131" t="s">
        <v>303</v>
      </c>
      <c r="B14" s="280" t="s">
        <v>79</v>
      </c>
      <c r="C14" s="281">
        <v>30000</v>
      </c>
      <c r="D14" s="282">
        <v>8675</v>
      </c>
      <c r="E14" s="386">
        <v>10000</v>
      </c>
      <c r="F14" s="282">
        <v>150000</v>
      </c>
      <c r="G14" s="282">
        <v>228438</v>
      </c>
      <c r="H14" s="282">
        <v>250000</v>
      </c>
      <c r="I14" s="282">
        <v>50000</v>
      </c>
      <c r="J14" s="282">
        <v>48965</v>
      </c>
      <c r="K14" s="282">
        <v>30000</v>
      </c>
    </row>
    <row r="15" spans="1:11" ht="14.25">
      <c r="A15" s="131" t="s">
        <v>304</v>
      </c>
      <c r="B15" s="280" t="s">
        <v>88</v>
      </c>
      <c r="C15" s="281">
        <v>22331000</v>
      </c>
      <c r="D15" s="282">
        <v>47286124</v>
      </c>
      <c r="E15" s="386">
        <v>46577000</v>
      </c>
      <c r="F15" s="282">
        <v>1100000</v>
      </c>
      <c r="G15" s="282">
        <v>1074973</v>
      </c>
      <c r="H15" s="282">
        <v>1100000</v>
      </c>
      <c r="I15" s="282">
        <v>2225000</v>
      </c>
      <c r="J15" s="282">
        <v>2974680</v>
      </c>
      <c r="K15" s="282">
        <v>3791000</v>
      </c>
    </row>
    <row r="16" spans="1:11" ht="14.25">
      <c r="A16" s="285" t="s">
        <v>305</v>
      </c>
      <c r="B16" s="284" t="s">
        <v>89</v>
      </c>
      <c r="C16" s="282">
        <f aca="true" t="shared" si="1" ref="C16:J16">SUM(C11:C15)</f>
        <v>105774000</v>
      </c>
      <c r="D16" s="282">
        <f>SUM(D11:D15)</f>
        <v>127248621</v>
      </c>
      <c r="E16" s="282">
        <f>SUM(E11:E15)</f>
        <v>125212000</v>
      </c>
      <c r="F16" s="282">
        <f t="shared" si="1"/>
        <v>5760000</v>
      </c>
      <c r="G16" s="282">
        <f t="shared" si="1"/>
        <v>6228443</v>
      </c>
      <c r="H16" s="282">
        <f t="shared" si="1"/>
        <v>6280000</v>
      </c>
      <c r="I16" s="282">
        <f t="shared" si="1"/>
        <v>11073000</v>
      </c>
      <c r="J16" s="282">
        <f t="shared" si="1"/>
        <v>14688894</v>
      </c>
      <c r="K16" s="282">
        <f>SUM(K11:K15)</f>
        <v>17951000</v>
      </c>
    </row>
    <row r="17" spans="1:11" ht="14.25">
      <c r="A17" s="129" t="s">
        <v>90</v>
      </c>
      <c r="B17" s="280" t="s">
        <v>91</v>
      </c>
      <c r="C17" s="281"/>
      <c r="D17" s="282"/>
      <c r="E17" s="282"/>
      <c r="F17" s="282"/>
      <c r="G17" s="282"/>
      <c r="H17" s="282"/>
      <c r="I17" s="282"/>
      <c r="J17" s="282"/>
      <c r="K17" s="282"/>
    </row>
    <row r="18" spans="1:11" ht="14.25">
      <c r="A18" s="129" t="s">
        <v>306</v>
      </c>
      <c r="B18" s="280" t="s">
        <v>92</v>
      </c>
      <c r="C18" s="281"/>
      <c r="D18" s="282"/>
      <c r="E18" s="282"/>
      <c r="F18" s="282"/>
      <c r="G18" s="282">
        <v>102000</v>
      </c>
      <c r="H18" s="282"/>
      <c r="I18" s="282"/>
      <c r="J18" s="282"/>
      <c r="K18" s="282"/>
    </row>
    <row r="19" spans="1:11" ht="14.25">
      <c r="A19" s="286" t="s">
        <v>327</v>
      </c>
      <c r="B19" s="280" t="s">
        <v>93</v>
      </c>
      <c r="C19" s="281"/>
      <c r="D19" s="282"/>
      <c r="E19" s="282"/>
      <c r="F19" s="282"/>
      <c r="G19" s="282"/>
      <c r="H19" s="282"/>
      <c r="I19" s="282"/>
      <c r="J19" s="282"/>
      <c r="K19" s="282"/>
    </row>
    <row r="20" spans="1:11" ht="14.25">
      <c r="A20" s="286" t="s">
        <v>328</v>
      </c>
      <c r="B20" s="280" t="s">
        <v>94</v>
      </c>
      <c r="C20" s="281"/>
      <c r="D20" s="282"/>
      <c r="E20" s="282"/>
      <c r="F20" s="282"/>
      <c r="G20" s="282"/>
      <c r="H20" s="282"/>
      <c r="I20" s="282"/>
      <c r="J20" s="282"/>
      <c r="K20" s="282"/>
    </row>
    <row r="21" spans="1:11" ht="14.25">
      <c r="A21" s="286" t="s">
        <v>329</v>
      </c>
      <c r="B21" s="280" t="s">
        <v>95</v>
      </c>
      <c r="C21" s="281"/>
      <c r="D21" s="282"/>
      <c r="E21" s="282"/>
      <c r="F21" s="282"/>
      <c r="G21" s="282"/>
      <c r="H21" s="282"/>
      <c r="I21" s="282"/>
      <c r="J21" s="282"/>
      <c r="K21" s="282"/>
    </row>
    <row r="22" spans="1:11" ht="14.25">
      <c r="A22" s="129" t="s">
        <v>330</v>
      </c>
      <c r="B22" s="280" t="s">
        <v>96</v>
      </c>
      <c r="C22" s="281"/>
      <c r="D22" s="282"/>
      <c r="E22" s="282"/>
      <c r="F22" s="282"/>
      <c r="G22" s="282"/>
      <c r="H22" s="282"/>
      <c r="I22" s="282"/>
      <c r="J22" s="282"/>
      <c r="K22" s="282"/>
    </row>
    <row r="23" spans="1:11" ht="14.25">
      <c r="A23" s="129" t="s">
        <v>331</v>
      </c>
      <c r="B23" s="280" t="s">
        <v>97</v>
      </c>
      <c r="C23" s="281"/>
      <c r="D23" s="282"/>
      <c r="E23" s="282"/>
      <c r="F23" s="282"/>
      <c r="G23" s="282"/>
      <c r="H23" s="282"/>
      <c r="I23" s="282"/>
      <c r="J23" s="282"/>
      <c r="K23" s="282"/>
    </row>
    <row r="24" spans="1:11" ht="14.25">
      <c r="A24" s="129" t="s">
        <v>332</v>
      </c>
      <c r="B24" s="280" t="s">
        <v>98</v>
      </c>
      <c r="C24" s="281">
        <v>5000000</v>
      </c>
      <c r="D24" s="282">
        <v>4911546</v>
      </c>
      <c r="E24" s="282">
        <v>5000000</v>
      </c>
      <c r="F24" s="282"/>
      <c r="G24" s="282"/>
      <c r="H24" s="282"/>
      <c r="I24" s="282"/>
      <c r="J24" s="282"/>
      <c r="K24" s="282"/>
    </row>
    <row r="25" spans="1:11" ht="14.25">
      <c r="A25" s="287" t="s">
        <v>307</v>
      </c>
      <c r="B25" s="284" t="s">
        <v>99</v>
      </c>
      <c r="C25" s="282">
        <f aca="true" t="shared" si="2" ref="C25:J25">SUM(C17:C24)</f>
        <v>5000000</v>
      </c>
      <c r="D25" s="282">
        <f t="shared" si="2"/>
        <v>4911546</v>
      </c>
      <c r="E25" s="282">
        <f t="shared" si="2"/>
        <v>5000000</v>
      </c>
      <c r="F25" s="282"/>
      <c r="G25" s="282">
        <f t="shared" si="2"/>
        <v>102000</v>
      </c>
      <c r="H25" s="282"/>
      <c r="I25" s="282">
        <f t="shared" si="2"/>
        <v>0</v>
      </c>
      <c r="J25" s="282">
        <f t="shared" si="2"/>
        <v>0</v>
      </c>
      <c r="K25" s="282"/>
    </row>
    <row r="26" spans="1:11" ht="14.25">
      <c r="A26" s="288" t="s">
        <v>333</v>
      </c>
      <c r="B26" s="280" t="s">
        <v>100</v>
      </c>
      <c r="C26" s="281"/>
      <c r="D26" s="282"/>
      <c r="E26" s="282"/>
      <c r="F26" s="282"/>
      <c r="G26" s="282"/>
      <c r="H26" s="282"/>
      <c r="I26" s="282"/>
      <c r="J26" s="282"/>
      <c r="K26" s="282"/>
    </row>
    <row r="27" spans="1:11" ht="14.25">
      <c r="A27" s="288" t="s">
        <v>684</v>
      </c>
      <c r="B27" s="280" t="s">
        <v>101</v>
      </c>
      <c r="C27" s="281"/>
      <c r="D27" s="282">
        <v>68592541</v>
      </c>
      <c r="E27" s="386">
        <v>82599542</v>
      </c>
      <c r="F27" s="282"/>
      <c r="G27" s="282"/>
      <c r="H27" s="282"/>
      <c r="I27" s="282"/>
      <c r="J27" s="282"/>
      <c r="K27" s="282"/>
    </row>
    <row r="28" spans="1:11" ht="14.25">
      <c r="A28" s="288" t="s">
        <v>102</v>
      </c>
      <c r="B28" s="280" t="s">
        <v>103</v>
      </c>
      <c r="C28" s="281"/>
      <c r="D28" s="282"/>
      <c r="E28" s="282"/>
      <c r="F28" s="282"/>
      <c r="G28" s="282"/>
      <c r="H28" s="282"/>
      <c r="I28" s="282"/>
      <c r="J28" s="282"/>
      <c r="K28" s="282"/>
    </row>
    <row r="29" spans="1:11" ht="14.25">
      <c r="A29" s="288" t="s">
        <v>308</v>
      </c>
      <c r="B29" s="280" t="s">
        <v>104</v>
      </c>
      <c r="C29" s="281"/>
      <c r="D29" s="282"/>
      <c r="E29" s="282"/>
      <c r="F29" s="282"/>
      <c r="G29" s="282"/>
      <c r="H29" s="282"/>
      <c r="I29" s="282"/>
      <c r="J29" s="282"/>
      <c r="K29" s="282"/>
    </row>
    <row r="30" spans="1:11" ht="14.25">
      <c r="A30" s="288" t="s">
        <v>334</v>
      </c>
      <c r="B30" s="280" t="s">
        <v>105</v>
      </c>
      <c r="C30" s="281"/>
      <c r="D30" s="282"/>
      <c r="E30" s="282"/>
      <c r="F30" s="282"/>
      <c r="G30" s="282"/>
      <c r="H30" s="282"/>
      <c r="I30" s="282"/>
      <c r="J30" s="282"/>
      <c r="K30" s="282"/>
    </row>
    <row r="31" spans="1:11" ht="14.25">
      <c r="A31" s="288" t="s">
        <v>309</v>
      </c>
      <c r="B31" s="280" t="s">
        <v>106</v>
      </c>
      <c r="C31" s="281">
        <v>1760000</v>
      </c>
      <c r="D31" s="282">
        <v>1039045</v>
      </c>
      <c r="E31" s="386">
        <v>988705</v>
      </c>
      <c r="F31" s="282"/>
      <c r="G31" s="282"/>
      <c r="H31" s="282"/>
      <c r="I31" s="282"/>
      <c r="J31" s="282"/>
      <c r="K31" s="282"/>
    </row>
    <row r="32" spans="1:11" ht="14.25">
      <c r="A32" s="288" t="s">
        <v>335</v>
      </c>
      <c r="B32" s="280" t="s">
        <v>107</v>
      </c>
      <c r="C32" s="281"/>
      <c r="D32" s="282"/>
      <c r="E32" s="282"/>
      <c r="F32" s="282"/>
      <c r="G32" s="282"/>
      <c r="H32" s="282"/>
      <c r="I32" s="282"/>
      <c r="J32" s="282"/>
      <c r="K32" s="282"/>
    </row>
    <row r="33" spans="1:11" ht="14.25">
      <c r="A33" s="288" t="s">
        <v>336</v>
      </c>
      <c r="B33" s="280" t="s">
        <v>108</v>
      </c>
      <c r="C33" s="281"/>
      <c r="D33" s="282">
        <v>99949</v>
      </c>
      <c r="E33" s="282"/>
      <c r="F33" s="282"/>
      <c r="G33" s="282"/>
      <c r="H33" s="282"/>
      <c r="I33" s="282"/>
      <c r="J33" s="282"/>
      <c r="K33" s="282"/>
    </row>
    <row r="34" spans="1:11" ht="14.25">
      <c r="A34" s="288" t="s">
        <v>109</v>
      </c>
      <c r="B34" s="280" t="s">
        <v>110</v>
      </c>
      <c r="C34" s="281"/>
      <c r="D34" s="282"/>
      <c r="E34" s="282"/>
      <c r="F34" s="282"/>
      <c r="G34" s="282"/>
      <c r="H34" s="282"/>
      <c r="I34" s="282"/>
      <c r="J34" s="282"/>
      <c r="K34" s="282"/>
    </row>
    <row r="35" spans="1:11" ht="14.25">
      <c r="A35" s="289" t="s">
        <v>111</v>
      </c>
      <c r="B35" s="280" t="s">
        <v>112</v>
      </c>
      <c r="C35" s="281"/>
      <c r="D35" s="282"/>
      <c r="E35" s="282"/>
      <c r="F35" s="282"/>
      <c r="G35" s="282"/>
      <c r="H35" s="282"/>
      <c r="I35" s="282"/>
      <c r="J35" s="282"/>
      <c r="K35" s="282"/>
    </row>
    <row r="36" spans="1:11" ht="14.25">
      <c r="A36" s="288" t="s">
        <v>337</v>
      </c>
      <c r="B36" s="280" t="s">
        <v>113</v>
      </c>
      <c r="C36" s="281"/>
      <c r="D36" s="282"/>
      <c r="E36" s="386">
        <v>15315000</v>
      </c>
      <c r="F36" s="282"/>
      <c r="G36" s="282"/>
      <c r="H36" s="282"/>
      <c r="I36" s="282"/>
      <c r="J36" s="282"/>
      <c r="K36" s="282"/>
    </row>
    <row r="37" spans="1:11" ht="14.25">
      <c r="A37" s="289" t="s">
        <v>441</v>
      </c>
      <c r="B37" s="280" t="s">
        <v>114</v>
      </c>
      <c r="C37" s="281">
        <v>14461000</v>
      </c>
      <c r="D37" s="282">
        <v>13389614</v>
      </c>
      <c r="E37" s="282"/>
      <c r="F37" s="282"/>
      <c r="G37" s="282"/>
      <c r="H37" s="282"/>
      <c r="I37" s="282"/>
      <c r="J37" s="282"/>
      <c r="K37" s="282"/>
    </row>
    <row r="38" spans="1:11" ht="14.25">
      <c r="A38" s="289" t="s">
        <v>442</v>
      </c>
      <c r="B38" s="280" t="s">
        <v>777</v>
      </c>
      <c r="C38" s="281">
        <v>1220853</v>
      </c>
      <c r="D38" s="282"/>
      <c r="E38" s="282">
        <v>631000</v>
      </c>
      <c r="F38" s="282"/>
      <c r="G38" s="282"/>
      <c r="H38" s="282"/>
      <c r="I38" s="282"/>
      <c r="J38" s="282"/>
      <c r="K38" s="282"/>
    </row>
    <row r="39" spans="1:11" ht="14.25">
      <c r="A39" s="287" t="s">
        <v>310</v>
      </c>
      <c r="B39" s="284" t="s">
        <v>115</v>
      </c>
      <c r="C39" s="282">
        <f aca="true" t="shared" si="3" ref="C39:J39">SUM(C26:C38)</f>
        <v>17441853</v>
      </c>
      <c r="D39" s="282">
        <f t="shared" si="3"/>
        <v>83121149</v>
      </c>
      <c r="E39" s="282">
        <f>SUM(E26:E38)</f>
        <v>99534247</v>
      </c>
      <c r="F39" s="282">
        <f t="shared" si="3"/>
        <v>0</v>
      </c>
      <c r="G39" s="282">
        <f t="shared" si="3"/>
        <v>0</v>
      </c>
      <c r="H39" s="282"/>
      <c r="I39" s="282">
        <f t="shared" si="3"/>
        <v>0</v>
      </c>
      <c r="J39" s="282">
        <f t="shared" si="3"/>
        <v>0</v>
      </c>
      <c r="K39" s="282"/>
    </row>
    <row r="40" spans="1:11" ht="15">
      <c r="A40" s="290" t="s">
        <v>685</v>
      </c>
      <c r="B40" s="291"/>
      <c r="C40" s="292">
        <f>C39+C25+C16+C10+C9</f>
        <v>160428853</v>
      </c>
      <c r="D40" s="292">
        <f>D9+D10+D16+D25+D39</f>
        <v>253480092</v>
      </c>
      <c r="E40" s="292">
        <f>E9+E10+E16+E25+E39</f>
        <v>269182247</v>
      </c>
      <c r="F40" s="292">
        <f>+F25+F16+F10+F9+G39</f>
        <v>52968000</v>
      </c>
      <c r="G40" s="292">
        <f>+G25+G16+G10+G9+H39</f>
        <v>63735272</v>
      </c>
      <c r="H40" s="292">
        <f>+H25+H16+H10+H9+I39</f>
        <v>67169000</v>
      </c>
      <c r="I40" s="292">
        <f>I9+I16+I10</f>
        <v>45140000</v>
      </c>
      <c r="J40" s="292">
        <f>J9+J10+J16</f>
        <v>58550578</v>
      </c>
      <c r="K40" s="292">
        <f>K9+K10+K16</f>
        <v>66154000</v>
      </c>
    </row>
    <row r="41" spans="1:11" ht="14.25">
      <c r="A41" s="293" t="s">
        <v>116</v>
      </c>
      <c r="B41" s="280" t="s">
        <v>117</v>
      </c>
      <c r="C41" s="281">
        <v>4725000</v>
      </c>
      <c r="D41" s="282">
        <v>1710000</v>
      </c>
      <c r="E41" s="282"/>
      <c r="F41" s="282"/>
      <c r="G41" s="282"/>
      <c r="H41" s="282"/>
      <c r="I41" s="282"/>
      <c r="J41" s="282"/>
      <c r="K41" s="282"/>
    </row>
    <row r="42" spans="1:11" ht="14.25">
      <c r="A42" s="293" t="s">
        <v>338</v>
      </c>
      <c r="B42" s="280" t="s">
        <v>118</v>
      </c>
      <c r="C42" s="281">
        <v>93375000</v>
      </c>
      <c r="D42" s="282">
        <v>304098183</v>
      </c>
      <c r="E42" s="395">
        <v>84741736</v>
      </c>
      <c r="F42" s="282"/>
      <c r="G42" s="282"/>
      <c r="H42" s="282"/>
      <c r="I42" s="282"/>
      <c r="J42" s="282"/>
      <c r="K42" s="282"/>
    </row>
    <row r="43" spans="1:11" ht="14.25">
      <c r="A43" s="293" t="s">
        <v>119</v>
      </c>
      <c r="B43" s="280" t="s">
        <v>120</v>
      </c>
      <c r="C43" s="281"/>
      <c r="D43" s="282">
        <v>372352</v>
      </c>
      <c r="E43" s="282"/>
      <c r="F43" s="282"/>
      <c r="G43" s="282">
        <v>40500</v>
      </c>
      <c r="H43" s="282"/>
      <c r="I43" s="282"/>
      <c r="J43" s="282"/>
      <c r="K43" s="282"/>
    </row>
    <row r="44" spans="1:11" ht="14.25">
      <c r="A44" s="293" t="s">
        <v>121</v>
      </c>
      <c r="B44" s="280" t="s">
        <v>122</v>
      </c>
      <c r="C44" s="281">
        <v>13975000</v>
      </c>
      <c r="D44" s="282">
        <v>14708917</v>
      </c>
      <c r="E44" s="395">
        <v>8200000</v>
      </c>
      <c r="F44" s="282"/>
      <c r="G44" s="282"/>
      <c r="H44" s="282"/>
      <c r="I44" s="282">
        <v>100000</v>
      </c>
      <c r="J44" s="282">
        <v>868977</v>
      </c>
      <c r="K44" s="282">
        <v>200000</v>
      </c>
    </row>
    <row r="45" spans="1:11" ht="14.25">
      <c r="A45" s="130" t="s">
        <v>123</v>
      </c>
      <c r="B45" s="280" t="s">
        <v>124</v>
      </c>
      <c r="C45" s="281"/>
      <c r="D45" s="282"/>
      <c r="E45" s="282"/>
      <c r="F45" s="282"/>
      <c r="G45" s="282"/>
      <c r="H45" s="282"/>
      <c r="I45" s="282"/>
      <c r="J45" s="282"/>
      <c r="K45" s="282"/>
    </row>
    <row r="46" spans="1:11" ht="14.25">
      <c r="A46" s="130" t="s">
        <v>125</v>
      </c>
      <c r="B46" s="280" t="s">
        <v>126</v>
      </c>
      <c r="C46" s="281"/>
      <c r="D46" s="282"/>
      <c r="E46" s="282"/>
      <c r="F46" s="282"/>
      <c r="G46" s="282"/>
      <c r="H46" s="282"/>
      <c r="I46" s="282"/>
      <c r="J46" s="282"/>
      <c r="K46" s="282"/>
    </row>
    <row r="47" spans="1:11" ht="14.25">
      <c r="A47" s="130" t="s">
        <v>127</v>
      </c>
      <c r="B47" s="280" t="s">
        <v>128</v>
      </c>
      <c r="C47" s="281">
        <v>30179000</v>
      </c>
      <c r="D47" s="282">
        <v>24743984</v>
      </c>
      <c r="E47" s="12">
        <v>25013349</v>
      </c>
      <c r="F47" s="282"/>
      <c r="G47" s="282">
        <v>10935</v>
      </c>
      <c r="H47" s="282"/>
      <c r="I47" s="282">
        <v>27000</v>
      </c>
      <c r="J47" s="282">
        <v>191237</v>
      </c>
      <c r="K47" s="282">
        <v>54000</v>
      </c>
    </row>
    <row r="48" spans="1:11" ht="14.25">
      <c r="A48" s="294" t="s">
        <v>311</v>
      </c>
      <c r="B48" s="284" t="s">
        <v>129</v>
      </c>
      <c r="C48" s="282">
        <f aca="true" t="shared" si="4" ref="C48:K48">SUM(C41:C47)</f>
        <v>142254000</v>
      </c>
      <c r="D48" s="282">
        <f t="shared" si="4"/>
        <v>345633436</v>
      </c>
      <c r="E48" s="282">
        <f>SUM(E41:E47)</f>
        <v>117955085</v>
      </c>
      <c r="F48" s="282">
        <f t="shared" si="4"/>
        <v>0</v>
      </c>
      <c r="G48" s="282">
        <f t="shared" si="4"/>
        <v>51435</v>
      </c>
      <c r="H48" s="282"/>
      <c r="I48" s="282">
        <f t="shared" si="4"/>
        <v>127000</v>
      </c>
      <c r="J48" s="282">
        <f t="shared" si="4"/>
        <v>1060214</v>
      </c>
      <c r="K48" s="282">
        <f t="shared" si="4"/>
        <v>254000</v>
      </c>
    </row>
    <row r="49" spans="1:11" ht="14.25">
      <c r="A49" s="129" t="s">
        <v>130</v>
      </c>
      <c r="B49" s="280" t="s">
        <v>131</v>
      </c>
      <c r="C49" s="281">
        <v>53850000</v>
      </c>
      <c r="D49" s="282">
        <v>63730680</v>
      </c>
      <c r="E49" s="282">
        <v>122374000</v>
      </c>
      <c r="F49" s="282"/>
      <c r="G49" s="282"/>
      <c r="H49" s="282"/>
      <c r="I49" s="282"/>
      <c r="J49" s="282"/>
      <c r="K49" s="282"/>
    </row>
    <row r="50" spans="1:11" ht="14.25">
      <c r="A50" s="129" t="s">
        <v>132</v>
      </c>
      <c r="B50" s="280" t="s">
        <v>133</v>
      </c>
      <c r="C50" s="281"/>
      <c r="E50" s="282"/>
      <c r="F50" s="282"/>
      <c r="G50" s="282"/>
      <c r="H50" s="282"/>
      <c r="I50" s="282"/>
      <c r="J50" s="282"/>
      <c r="K50" s="282"/>
    </row>
    <row r="51" spans="1:11" ht="14.25">
      <c r="A51" s="129" t="s">
        <v>134</v>
      </c>
      <c r="B51" s="280" t="s">
        <v>135</v>
      </c>
      <c r="C51" s="281"/>
      <c r="D51" s="282"/>
      <c r="E51" s="282"/>
      <c r="F51" s="282"/>
      <c r="G51" s="282"/>
      <c r="H51" s="282"/>
      <c r="I51" s="282"/>
      <c r="J51" s="282"/>
      <c r="K51" s="282"/>
    </row>
    <row r="52" spans="1:11" ht="14.25">
      <c r="A52" s="129" t="s">
        <v>136</v>
      </c>
      <c r="B52" s="280" t="s">
        <v>137</v>
      </c>
      <c r="C52" s="281">
        <v>9150000</v>
      </c>
      <c r="D52" s="282">
        <v>16020730</v>
      </c>
      <c r="E52" s="282">
        <v>32585000</v>
      </c>
      <c r="F52" s="282"/>
      <c r="G52" s="282"/>
      <c r="H52" s="282"/>
      <c r="I52" s="282"/>
      <c r="J52" s="282"/>
      <c r="K52" s="282"/>
    </row>
    <row r="53" spans="1:11" ht="14.25">
      <c r="A53" s="287" t="s">
        <v>312</v>
      </c>
      <c r="B53" s="284" t="s">
        <v>138</v>
      </c>
      <c r="C53" s="282">
        <f aca="true" t="shared" si="5" ref="C53:J53">SUM(C49:C52)</f>
        <v>63000000</v>
      </c>
      <c r="D53" s="282">
        <f>SUM(D49:D52)</f>
        <v>79751410</v>
      </c>
      <c r="E53" s="282">
        <f>SUM(E49:E52)</f>
        <v>154959000</v>
      </c>
      <c r="F53" s="282">
        <f t="shared" si="5"/>
        <v>0</v>
      </c>
      <c r="G53" s="282">
        <f t="shared" si="5"/>
        <v>0</v>
      </c>
      <c r="H53" s="282"/>
      <c r="I53" s="282">
        <f t="shared" si="5"/>
        <v>0</v>
      </c>
      <c r="J53" s="282">
        <f t="shared" si="5"/>
        <v>0</v>
      </c>
      <c r="K53" s="282"/>
    </row>
    <row r="54" spans="1:11" ht="14.25">
      <c r="A54" s="129" t="s">
        <v>139</v>
      </c>
      <c r="B54" s="280" t="s">
        <v>140</v>
      </c>
      <c r="C54" s="281"/>
      <c r="D54" s="282"/>
      <c r="E54" s="282"/>
      <c r="F54" s="282"/>
      <c r="G54" s="282"/>
      <c r="H54" s="282"/>
      <c r="I54" s="282"/>
      <c r="J54" s="282"/>
      <c r="K54" s="282"/>
    </row>
    <row r="55" spans="1:11" ht="14.25">
      <c r="A55" s="129" t="s">
        <v>339</v>
      </c>
      <c r="B55" s="280" t="s">
        <v>141</v>
      </c>
      <c r="C55" s="281"/>
      <c r="D55" s="282"/>
      <c r="E55" s="282"/>
      <c r="F55" s="282"/>
      <c r="G55" s="282"/>
      <c r="H55" s="282"/>
      <c r="I55" s="282"/>
      <c r="J55" s="282"/>
      <c r="K55" s="282"/>
    </row>
    <row r="56" spans="1:11" ht="14.25">
      <c r="A56" s="129" t="s">
        <v>340</v>
      </c>
      <c r="B56" s="280" t="s">
        <v>142</v>
      </c>
      <c r="C56" s="281"/>
      <c r="D56" s="282"/>
      <c r="E56" s="282"/>
      <c r="F56" s="282"/>
      <c r="G56" s="282"/>
      <c r="H56" s="282"/>
      <c r="I56" s="282"/>
      <c r="J56" s="282"/>
      <c r="K56" s="282"/>
    </row>
    <row r="57" spans="1:11" ht="14.25">
      <c r="A57" s="129" t="s">
        <v>341</v>
      </c>
      <c r="B57" s="280" t="s">
        <v>143</v>
      </c>
      <c r="C57" s="281"/>
      <c r="D57" s="282">
        <v>60697</v>
      </c>
      <c r="E57" s="282"/>
      <c r="F57" s="282"/>
      <c r="G57" s="282"/>
      <c r="H57" s="282"/>
      <c r="I57" s="282"/>
      <c r="J57" s="282"/>
      <c r="K57" s="282"/>
    </row>
    <row r="58" spans="1:11" ht="14.25">
      <c r="A58" s="129" t="s">
        <v>342</v>
      </c>
      <c r="B58" s="280" t="s">
        <v>144</v>
      </c>
      <c r="C58" s="281"/>
      <c r="D58" s="282"/>
      <c r="E58" s="282"/>
      <c r="F58" s="282"/>
      <c r="G58" s="282"/>
      <c r="H58" s="282"/>
      <c r="I58" s="282"/>
      <c r="J58" s="282"/>
      <c r="K58" s="282"/>
    </row>
    <row r="59" spans="1:11" ht="14.25">
      <c r="A59" s="129" t="s">
        <v>343</v>
      </c>
      <c r="B59" s="280" t="s">
        <v>145</v>
      </c>
      <c r="C59" s="281"/>
      <c r="D59" s="282"/>
      <c r="E59" s="282"/>
      <c r="F59" s="282"/>
      <c r="G59" s="282"/>
      <c r="H59" s="282"/>
      <c r="I59" s="282"/>
      <c r="J59" s="282"/>
      <c r="K59" s="282"/>
    </row>
    <row r="60" spans="1:11" ht="14.25">
      <c r="A60" s="129" t="s">
        <v>146</v>
      </c>
      <c r="B60" s="280" t="s">
        <v>147</v>
      </c>
      <c r="C60" s="281"/>
      <c r="D60" s="282"/>
      <c r="E60" s="282"/>
      <c r="F60" s="282"/>
      <c r="G60" s="282"/>
      <c r="H60" s="282"/>
      <c r="I60" s="282"/>
      <c r="J60" s="282"/>
      <c r="K60" s="282"/>
    </row>
    <row r="61" spans="1:11" ht="14.25">
      <c r="A61" s="129" t="s">
        <v>344</v>
      </c>
      <c r="B61" s="280" t="s">
        <v>778</v>
      </c>
      <c r="C61" s="281"/>
      <c r="D61" s="282">
        <v>20156116</v>
      </c>
      <c r="E61" s="282"/>
      <c r="F61" s="282"/>
      <c r="G61" s="282"/>
      <c r="H61" s="282"/>
      <c r="I61" s="282"/>
      <c r="J61" s="282"/>
      <c r="K61" s="282"/>
    </row>
    <row r="62" spans="1:11" ht="14.25">
      <c r="A62" s="287" t="s">
        <v>313</v>
      </c>
      <c r="B62" s="284" t="s">
        <v>149</v>
      </c>
      <c r="C62" s="281"/>
      <c r="D62" s="282">
        <f>SUM(D54:D61)</f>
        <v>20216813</v>
      </c>
      <c r="E62" s="282"/>
      <c r="F62" s="282"/>
      <c r="G62" s="282"/>
      <c r="H62" s="282"/>
      <c r="I62" s="282"/>
      <c r="J62" s="282"/>
      <c r="K62" s="282"/>
    </row>
    <row r="63" spans="1:11" ht="15">
      <c r="A63" s="290" t="s">
        <v>686</v>
      </c>
      <c r="B63" s="291"/>
      <c r="C63" s="292">
        <f aca="true" t="shared" si="6" ref="C63:K63">C62+C53+C48</f>
        <v>205254000</v>
      </c>
      <c r="D63" s="292">
        <f t="shared" si="6"/>
        <v>445601659</v>
      </c>
      <c r="E63" s="292">
        <f t="shared" si="6"/>
        <v>272914085</v>
      </c>
      <c r="F63" s="292">
        <f t="shared" si="6"/>
        <v>0</v>
      </c>
      <c r="G63" s="292">
        <f t="shared" si="6"/>
        <v>51435</v>
      </c>
      <c r="H63" s="292">
        <f t="shared" si="6"/>
        <v>0</v>
      </c>
      <c r="I63" s="292">
        <f t="shared" si="6"/>
        <v>127000</v>
      </c>
      <c r="J63" s="292">
        <f t="shared" si="6"/>
        <v>1060214</v>
      </c>
      <c r="K63" s="292">
        <f t="shared" si="6"/>
        <v>254000</v>
      </c>
    </row>
    <row r="64" spans="1:11" ht="15">
      <c r="A64" s="295" t="s">
        <v>352</v>
      </c>
      <c r="B64" s="296" t="s">
        <v>150</v>
      </c>
      <c r="C64" s="297">
        <f aca="true" t="shared" si="7" ref="C64:K64">C63+C40</f>
        <v>365682853</v>
      </c>
      <c r="D64" s="297">
        <f t="shared" si="7"/>
        <v>699081751</v>
      </c>
      <c r="E64" s="387">
        <f t="shared" si="7"/>
        <v>542096332</v>
      </c>
      <c r="F64" s="297">
        <f t="shared" si="7"/>
        <v>52968000</v>
      </c>
      <c r="G64" s="297">
        <f t="shared" si="7"/>
        <v>63786707</v>
      </c>
      <c r="H64" s="297">
        <f t="shared" si="7"/>
        <v>67169000</v>
      </c>
      <c r="I64" s="297">
        <f t="shared" si="7"/>
        <v>45267000</v>
      </c>
      <c r="J64" s="297">
        <f t="shared" si="7"/>
        <v>59610792</v>
      </c>
      <c r="K64" s="297">
        <f t="shared" si="7"/>
        <v>66408000</v>
      </c>
    </row>
    <row r="65" spans="1:11" ht="14.25">
      <c r="A65" s="298" t="s">
        <v>314</v>
      </c>
      <c r="B65" s="273" t="s">
        <v>155</v>
      </c>
      <c r="C65" s="299"/>
      <c r="D65" s="299"/>
      <c r="E65" s="389"/>
      <c r="F65" s="300"/>
      <c r="G65" s="300"/>
      <c r="H65" s="300"/>
      <c r="I65" s="300"/>
      <c r="J65" s="300"/>
      <c r="K65" s="300"/>
    </row>
    <row r="66" spans="1:11" ht="14.25">
      <c r="A66" s="301" t="s">
        <v>315</v>
      </c>
      <c r="B66" s="273" t="s">
        <v>161</v>
      </c>
      <c r="C66" s="302"/>
      <c r="D66" s="305">
        <v>394880000</v>
      </c>
      <c r="E66" s="388"/>
      <c r="F66" s="303"/>
      <c r="G66" s="303"/>
      <c r="H66" s="303"/>
      <c r="I66" s="303"/>
      <c r="J66" s="303"/>
      <c r="K66" s="303"/>
    </row>
    <row r="67" spans="1:11" ht="14.25">
      <c r="A67" s="304" t="s">
        <v>162</v>
      </c>
      <c r="B67" s="131" t="s">
        <v>163</v>
      </c>
      <c r="C67" s="305"/>
      <c r="D67" s="305"/>
      <c r="E67" s="388"/>
      <c r="F67" s="306"/>
      <c r="G67" s="306"/>
      <c r="H67" s="306"/>
      <c r="I67" s="306"/>
      <c r="J67" s="306"/>
      <c r="K67" s="306"/>
    </row>
    <row r="68" spans="1:11" ht="14.25">
      <c r="A68" s="304" t="s">
        <v>164</v>
      </c>
      <c r="B68" s="131" t="s">
        <v>165</v>
      </c>
      <c r="C68" s="305">
        <v>1255000</v>
      </c>
      <c r="D68" s="305">
        <v>1747983</v>
      </c>
      <c r="E68" s="388">
        <v>2022239</v>
      </c>
      <c r="F68" s="306"/>
      <c r="G68" s="306"/>
      <c r="H68" s="306"/>
      <c r="I68" s="306"/>
      <c r="J68" s="306"/>
      <c r="K68" s="306"/>
    </row>
    <row r="69" spans="1:11" ht="14.25">
      <c r="A69" s="301" t="s">
        <v>166</v>
      </c>
      <c r="B69" s="273" t="s">
        <v>167</v>
      </c>
      <c r="C69" s="305">
        <v>86276600</v>
      </c>
      <c r="D69" s="305">
        <v>116868082</v>
      </c>
      <c r="E69" s="388"/>
      <c r="F69" s="306"/>
      <c r="G69" s="306"/>
      <c r="H69" s="306"/>
      <c r="I69" s="306"/>
      <c r="J69" s="306"/>
      <c r="K69" s="306"/>
    </row>
    <row r="70" spans="1:11" ht="14.25">
      <c r="A70" s="304" t="s">
        <v>168</v>
      </c>
      <c r="B70" s="131" t="s">
        <v>169</v>
      </c>
      <c r="C70" s="305"/>
      <c r="D70" s="305"/>
      <c r="E70" s="388"/>
      <c r="F70" s="306"/>
      <c r="G70" s="306"/>
      <c r="H70" s="306"/>
      <c r="I70" s="306"/>
      <c r="J70" s="306"/>
      <c r="K70" s="306"/>
    </row>
    <row r="71" spans="1:11" ht="14.25">
      <c r="A71" s="304" t="s">
        <v>170</v>
      </c>
      <c r="B71" s="131" t="s">
        <v>171</v>
      </c>
      <c r="C71" s="305"/>
      <c r="D71" s="305"/>
      <c r="E71" s="388"/>
      <c r="F71" s="306"/>
      <c r="G71" s="306"/>
      <c r="H71" s="306"/>
      <c r="I71" s="306"/>
      <c r="J71" s="306"/>
      <c r="K71" s="306"/>
    </row>
    <row r="72" spans="1:11" ht="14.25">
      <c r="A72" s="304" t="s">
        <v>172</v>
      </c>
      <c r="B72" s="131" t="s">
        <v>173</v>
      </c>
      <c r="C72" s="305"/>
      <c r="D72" s="305"/>
      <c r="E72" s="388">
        <v>127245182</v>
      </c>
      <c r="F72" s="306"/>
      <c r="G72" s="306"/>
      <c r="H72" s="306"/>
      <c r="I72" s="306"/>
      <c r="J72" s="306"/>
      <c r="K72" s="306"/>
    </row>
    <row r="73" spans="1:11" ht="14.25">
      <c r="A73" s="307" t="s">
        <v>316</v>
      </c>
      <c r="B73" s="285" t="s">
        <v>174</v>
      </c>
      <c r="C73" s="302">
        <f>SUM(C65:C72)</f>
        <v>87531600</v>
      </c>
      <c r="D73" s="302">
        <f>SUM(D65:D72)</f>
        <v>513496065</v>
      </c>
      <c r="E73" s="388">
        <f>SUM(E65:E72)</f>
        <v>129267421</v>
      </c>
      <c r="F73" s="302"/>
      <c r="G73" s="302"/>
      <c r="H73" s="302"/>
      <c r="I73" s="302"/>
      <c r="J73" s="302"/>
      <c r="K73" s="302"/>
    </row>
    <row r="74" spans="1:11" ht="14.25">
      <c r="A74" s="304" t="s">
        <v>175</v>
      </c>
      <c r="B74" s="131" t="s">
        <v>176</v>
      </c>
      <c r="C74" s="305"/>
      <c r="D74" s="305"/>
      <c r="E74" s="388"/>
      <c r="F74" s="306"/>
      <c r="G74" s="306"/>
      <c r="H74" s="306"/>
      <c r="I74" s="306"/>
      <c r="J74" s="306"/>
      <c r="K74" s="306"/>
    </row>
    <row r="75" spans="1:11" ht="14.25">
      <c r="A75" s="129" t="s">
        <v>177</v>
      </c>
      <c r="B75" s="131" t="s">
        <v>178</v>
      </c>
      <c r="C75" s="308"/>
      <c r="D75" s="308"/>
      <c r="E75" s="389"/>
      <c r="F75" s="309"/>
      <c r="G75" s="309"/>
      <c r="H75" s="309"/>
      <c r="I75" s="309"/>
      <c r="J75" s="309"/>
      <c r="K75" s="309"/>
    </row>
    <row r="76" spans="1:11" ht="14.25">
      <c r="A76" s="304" t="s">
        <v>349</v>
      </c>
      <c r="B76" s="131" t="s">
        <v>179</v>
      </c>
      <c r="C76" s="305"/>
      <c r="D76" s="305"/>
      <c r="E76" s="388"/>
      <c r="F76" s="306"/>
      <c r="G76" s="306"/>
      <c r="H76" s="306"/>
      <c r="I76" s="306"/>
      <c r="J76" s="306"/>
      <c r="K76" s="306"/>
    </row>
    <row r="77" spans="1:11" ht="14.25">
      <c r="A77" s="304" t="s">
        <v>318</v>
      </c>
      <c r="B77" s="131" t="s">
        <v>180</v>
      </c>
      <c r="C77" s="305"/>
      <c r="D77" s="305"/>
      <c r="E77" s="388"/>
      <c r="F77" s="306"/>
      <c r="G77" s="306"/>
      <c r="H77" s="306"/>
      <c r="I77" s="306"/>
      <c r="J77" s="306"/>
      <c r="K77" s="306"/>
    </row>
    <row r="78" spans="1:11" ht="14.25">
      <c r="A78" s="307" t="s">
        <v>319</v>
      </c>
      <c r="B78" s="285" t="s">
        <v>181</v>
      </c>
      <c r="C78" s="302"/>
      <c r="D78" s="302"/>
      <c r="E78" s="388"/>
      <c r="F78" s="303"/>
      <c r="G78" s="303"/>
      <c r="H78" s="303"/>
      <c r="I78" s="303"/>
      <c r="J78" s="303"/>
      <c r="K78" s="303"/>
    </row>
    <row r="79" spans="1:11" ht="14.25">
      <c r="A79" s="129" t="s">
        <v>182</v>
      </c>
      <c r="B79" s="131" t="s">
        <v>183</v>
      </c>
      <c r="C79" s="308"/>
      <c r="D79" s="308"/>
      <c r="E79" s="389"/>
      <c r="F79" s="309"/>
      <c r="G79" s="309"/>
      <c r="H79" s="309"/>
      <c r="I79" s="309"/>
      <c r="J79" s="309"/>
      <c r="K79" s="309"/>
    </row>
    <row r="80" spans="1:11" ht="15">
      <c r="A80" s="310" t="s">
        <v>353</v>
      </c>
      <c r="B80" s="311" t="s">
        <v>184</v>
      </c>
      <c r="C80" s="312">
        <f>C73</f>
        <v>87531600</v>
      </c>
      <c r="D80" s="313">
        <f>D73+D78</f>
        <v>513496065</v>
      </c>
      <c r="E80" s="399">
        <f>E73+E78</f>
        <v>129267421</v>
      </c>
      <c r="F80" s="312">
        <v>0</v>
      </c>
      <c r="G80" s="312">
        <v>0</v>
      </c>
      <c r="H80" s="312">
        <v>0</v>
      </c>
      <c r="I80" s="312">
        <v>0</v>
      </c>
      <c r="J80" s="312">
        <v>0</v>
      </c>
      <c r="K80" s="312">
        <v>0</v>
      </c>
    </row>
    <row r="81" spans="1:11" ht="15">
      <c r="A81" s="315" t="s">
        <v>389</v>
      </c>
      <c r="B81" s="316"/>
      <c r="C81" s="317">
        <f aca="true" t="shared" si="8" ref="C81:K81">C80+C64</f>
        <v>453214453</v>
      </c>
      <c r="D81" s="317">
        <f t="shared" si="8"/>
        <v>1212577816</v>
      </c>
      <c r="E81" s="391">
        <f t="shared" si="8"/>
        <v>671363753</v>
      </c>
      <c r="F81" s="317">
        <f t="shared" si="8"/>
        <v>52968000</v>
      </c>
      <c r="G81" s="317">
        <f t="shared" si="8"/>
        <v>63786707</v>
      </c>
      <c r="H81" s="317">
        <f t="shared" si="8"/>
        <v>67169000</v>
      </c>
      <c r="I81" s="317">
        <f t="shared" si="8"/>
        <v>45267000</v>
      </c>
      <c r="J81" s="317">
        <f t="shared" si="8"/>
        <v>59610792</v>
      </c>
      <c r="K81" s="317">
        <f t="shared" si="8"/>
        <v>66408000</v>
      </c>
    </row>
    <row r="82" spans="1:11" ht="39">
      <c r="A82" s="125" t="s">
        <v>14</v>
      </c>
      <c r="B82" s="126" t="s">
        <v>2</v>
      </c>
      <c r="C82" s="278" t="s">
        <v>766</v>
      </c>
      <c r="D82" s="278" t="s">
        <v>765</v>
      </c>
      <c r="E82" s="376" t="s">
        <v>764</v>
      </c>
      <c r="F82" s="278" t="s">
        <v>683</v>
      </c>
      <c r="G82" s="278" t="s">
        <v>767</v>
      </c>
      <c r="H82" s="278" t="s">
        <v>764</v>
      </c>
      <c r="I82" s="278" t="s">
        <v>683</v>
      </c>
      <c r="J82" s="278" t="s">
        <v>768</v>
      </c>
      <c r="K82" s="278" t="s">
        <v>769</v>
      </c>
    </row>
    <row r="83" spans="1:11" ht="14.25">
      <c r="A83" s="131" t="s">
        <v>391</v>
      </c>
      <c r="B83" s="130" t="s">
        <v>197</v>
      </c>
      <c r="C83" s="400">
        <v>47118453</v>
      </c>
      <c r="D83" s="385">
        <v>67671732</v>
      </c>
      <c r="E83" s="395">
        <v>68386803</v>
      </c>
      <c r="F83" s="385"/>
      <c r="G83" s="385"/>
      <c r="H83" s="385"/>
      <c r="I83" s="385"/>
      <c r="J83" s="385"/>
      <c r="K83" s="385"/>
    </row>
    <row r="84" spans="1:11" ht="14.25">
      <c r="A84" s="131" t="s">
        <v>198</v>
      </c>
      <c r="B84" s="130" t="s">
        <v>199</v>
      </c>
      <c r="C84" s="400"/>
      <c r="D84" s="385"/>
      <c r="E84" s="385"/>
      <c r="F84" s="385"/>
      <c r="G84" s="385"/>
      <c r="H84" s="385"/>
      <c r="I84" s="385"/>
      <c r="J84" s="385"/>
      <c r="K84" s="385"/>
    </row>
    <row r="85" spans="1:11" ht="14.25">
      <c r="A85" s="131" t="s">
        <v>200</v>
      </c>
      <c r="B85" s="130" t="s">
        <v>201</v>
      </c>
      <c r="C85" s="400"/>
      <c r="D85" s="385"/>
      <c r="E85" s="385"/>
      <c r="F85" s="385"/>
      <c r="G85" s="385"/>
      <c r="H85" s="385"/>
      <c r="I85" s="385"/>
      <c r="J85" s="385"/>
      <c r="K85" s="385"/>
    </row>
    <row r="86" spans="1:11" ht="14.25">
      <c r="A86" s="131" t="s">
        <v>354</v>
      </c>
      <c r="B86" s="130" t="s">
        <v>202</v>
      </c>
      <c r="C86" s="400"/>
      <c r="D86" s="385"/>
      <c r="E86" s="385"/>
      <c r="F86" s="385"/>
      <c r="G86" s="385"/>
      <c r="H86" s="385"/>
      <c r="I86" s="385"/>
      <c r="J86" s="385"/>
      <c r="K86" s="385"/>
    </row>
    <row r="87" spans="1:11" ht="14.25">
      <c r="A87" s="131" t="s">
        <v>355</v>
      </c>
      <c r="B87" s="130" t="s">
        <v>203</v>
      </c>
      <c r="C87" s="400"/>
      <c r="D87" s="385"/>
      <c r="E87" s="385"/>
      <c r="F87" s="385"/>
      <c r="G87" s="385"/>
      <c r="H87" s="385"/>
      <c r="I87" s="385"/>
      <c r="J87" s="385"/>
      <c r="K87" s="385"/>
    </row>
    <row r="88" spans="1:11" ht="14.25">
      <c r="A88" s="131" t="s">
        <v>356</v>
      </c>
      <c r="B88" s="130" t="s">
        <v>204</v>
      </c>
      <c r="C88" s="400">
        <v>6373000</v>
      </c>
      <c r="D88" s="385">
        <v>25911900</v>
      </c>
      <c r="E88" s="395">
        <v>12461804</v>
      </c>
      <c r="F88" s="385">
        <v>8845400</v>
      </c>
      <c r="G88" s="385">
        <v>2165812</v>
      </c>
      <c r="H88" s="385">
        <v>7226576</v>
      </c>
      <c r="I88" s="385"/>
      <c r="J88" s="385"/>
      <c r="K88" s="385"/>
    </row>
    <row r="89" spans="1:11" ht="14.25">
      <c r="A89" s="285" t="s">
        <v>392</v>
      </c>
      <c r="B89" s="294" t="s">
        <v>205</v>
      </c>
      <c r="C89" s="385">
        <f aca="true" t="shared" si="9" ref="C89:H89">SUM(C83:C88)</f>
        <v>53491453</v>
      </c>
      <c r="D89" s="385">
        <f t="shared" si="9"/>
        <v>93583632</v>
      </c>
      <c r="E89" s="385">
        <f t="shared" si="9"/>
        <v>80848607</v>
      </c>
      <c r="F89" s="385">
        <f t="shared" si="9"/>
        <v>8845400</v>
      </c>
      <c r="G89" s="385">
        <f t="shared" si="9"/>
        <v>2165812</v>
      </c>
      <c r="H89" s="385">
        <f t="shared" si="9"/>
        <v>7226576</v>
      </c>
      <c r="I89" s="385"/>
      <c r="J89" s="385"/>
      <c r="K89" s="385"/>
    </row>
    <row r="90" spans="1:11" ht="14.25">
      <c r="A90" s="131" t="s">
        <v>394</v>
      </c>
      <c r="B90" s="130" t="s">
        <v>216</v>
      </c>
      <c r="C90" s="400"/>
      <c r="D90" s="385"/>
      <c r="E90" s="385"/>
      <c r="F90" s="385"/>
      <c r="G90" s="385"/>
      <c r="H90" s="385"/>
      <c r="I90" s="385"/>
      <c r="J90" s="385"/>
      <c r="K90" s="385"/>
    </row>
    <row r="91" spans="1:11" ht="14.25">
      <c r="A91" s="131" t="s">
        <v>362</v>
      </c>
      <c r="B91" s="130" t="s">
        <v>217</v>
      </c>
      <c r="C91" s="400"/>
      <c r="D91" s="385"/>
      <c r="E91" s="385"/>
      <c r="F91" s="385"/>
      <c r="G91" s="385"/>
      <c r="H91" s="385"/>
      <c r="I91" s="385"/>
      <c r="J91" s="385"/>
      <c r="K91" s="385"/>
    </row>
    <row r="92" spans="1:11" ht="14.25">
      <c r="A92" s="131" t="s">
        <v>363</v>
      </c>
      <c r="B92" s="130" t="s">
        <v>218</v>
      </c>
      <c r="C92" s="400"/>
      <c r="D92" s="385"/>
      <c r="E92" s="385"/>
      <c r="F92" s="385"/>
      <c r="G92" s="385"/>
      <c r="H92" s="385"/>
      <c r="I92" s="385"/>
      <c r="J92" s="385"/>
      <c r="K92" s="385"/>
    </row>
    <row r="93" spans="1:11" ht="14.25">
      <c r="A93" s="131" t="s">
        <v>364</v>
      </c>
      <c r="B93" s="130" t="s">
        <v>219</v>
      </c>
      <c r="C93" s="400"/>
      <c r="D93" s="385"/>
      <c r="E93" s="385"/>
      <c r="F93" s="385"/>
      <c r="G93" s="385"/>
      <c r="H93" s="385"/>
      <c r="I93" s="385"/>
      <c r="J93" s="385"/>
      <c r="K93" s="385"/>
    </row>
    <row r="94" spans="1:11" ht="14.25">
      <c r="A94" s="131" t="s">
        <v>395</v>
      </c>
      <c r="B94" s="130" t="s">
        <v>226</v>
      </c>
      <c r="C94" s="400">
        <v>305110000</v>
      </c>
      <c r="D94" s="385">
        <v>405342899</v>
      </c>
      <c r="E94" s="395">
        <v>354800000</v>
      </c>
      <c r="F94" s="385"/>
      <c r="G94" s="385"/>
      <c r="H94" s="385"/>
      <c r="I94" s="385"/>
      <c r="J94" s="385"/>
      <c r="K94" s="385"/>
    </row>
    <row r="95" spans="1:11" ht="14.25">
      <c r="A95" s="131" t="s">
        <v>369</v>
      </c>
      <c r="B95" s="130" t="s">
        <v>227</v>
      </c>
      <c r="C95" s="400">
        <v>10000</v>
      </c>
      <c r="D95" s="385">
        <v>171450</v>
      </c>
      <c r="E95" s="385">
        <v>60000</v>
      </c>
      <c r="F95" s="385"/>
      <c r="G95" s="385"/>
      <c r="H95" s="385"/>
      <c r="I95" s="385"/>
      <c r="J95" s="385"/>
      <c r="K95" s="385"/>
    </row>
    <row r="96" spans="1:11" ht="14.25">
      <c r="A96" s="285" t="s">
        <v>396</v>
      </c>
      <c r="B96" s="294" t="s">
        <v>228</v>
      </c>
      <c r="C96" s="385">
        <f>C94+C95</f>
        <v>305120000</v>
      </c>
      <c r="D96" s="385">
        <f>D94+D95</f>
        <v>405514349</v>
      </c>
      <c r="E96" s="385">
        <f>SUM(E90:E95)</f>
        <v>354860000</v>
      </c>
      <c r="F96" s="385">
        <f>F94+F95</f>
        <v>0</v>
      </c>
      <c r="G96" s="385"/>
      <c r="H96" s="385"/>
      <c r="I96" s="385"/>
      <c r="J96" s="385"/>
      <c r="K96" s="385"/>
    </row>
    <row r="97" spans="1:11" ht="14.25">
      <c r="A97" s="129" t="s">
        <v>229</v>
      </c>
      <c r="B97" s="130" t="s">
        <v>230</v>
      </c>
      <c r="C97" s="400">
        <v>1975000</v>
      </c>
      <c r="D97" s="385">
        <v>2150511</v>
      </c>
      <c r="E97" s="385">
        <v>2200000</v>
      </c>
      <c r="F97" s="385"/>
      <c r="G97" s="385"/>
      <c r="H97" s="385"/>
      <c r="I97" s="385"/>
      <c r="J97" s="385"/>
      <c r="K97" s="385"/>
    </row>
    <row r="98" spans="1:11" ht="14.25">
      <c r="A98" s="129" t="s">
        <v>370</v>
      </c>
      <c r="B98" s="130" t="s">
        <v>231</v>
      </c>
      <c r="C98" s="400">
        <v>5550000</v>
      </c>
      <c r="D98" s="385">
        <v>6977496</v>
      </c>
      <c r="E98" s="385">
        <v>6030000</v>
      </c>
      <c r="F98" s="385"/>
      <c r="G98" s="385"/>
      <c r="H98" s="385"/>
      <c r="I98" s="385"/>
      <c r="J98" s="385"/>
      <c r="K98" s="385"/>
    </row>
    <row r="99" spans="1:11" ht="14.25">
      <c r="A99" s="129" t="s">
        <v>371</v>
      </c>
      <c r="B99" s="130" t="s">
        <v>232</v>
      </c>
      <c r="C99" s="400"/>
      <c r="D99" s="385">
        <v>846429</v>
      </c>
      <c r="E99" s="385">
        <v>700000</v>
      </c>
      <c r="F99" s="385"/>
      <c r="G99" s="385"/>
      <c r="H99" s="385"/>
      <c r="I99" s="385"/>
      <c r="J99" s="385"/>
      <c r="K99" s="385"/>
    </row>
    <row r="100" spans="1:11" ht="14.25">
      <c r="A100" s="129" t="s">
        <v>372</v>
      </c>
      <c r="B100" s="130" t="s">
        <v>233</v>
      </c>
      <c r="C100" s="400">
        <v>11328000</v>
      </c>
      <c r="D100" s="385">
        <v>11328324</v>
      </c>
      <c r="E100" s="385">
        <v>11329000</v>
      </c>
      <c r="F100" s="385"/>
      <c r="G100" s="385"/>
      <c r="H100" s="385"/>
      <c r="I100" s="385"/>
      <c r="J100" s="385"/>
      <c r="K100" s="385"/>
    </row>
    <row r="101" spans="1:11" ht="14.25">
      <c r="A101" s="129" t="s">
        <v>234</v>
      </c>
      <c r="B101" s="130" t="s">
        <v>235</v>
      </c>
      <c r="C101" s="400">
        <v>8977000</v>
      </c>
      <c r="D101" s="385">
        <v>8636449</v>
      </c>
      <c r="E101" s="385">
        <v>8377000</v>
      </c>
      <c r="F101" s="385"/>
      <c r="G101" s="385"/>
      <c r="H101" s="385"/>
      <c r="I101" s="385">
        <v>1392000</v>
      </c>
      <c r="J101" s="385">
        <v>2851733</v>
      </c>
      <c r="K101" s="385">
        <v>3520000</v>
      </c>
    </row>
    <row r="102" spans="1:11" ht="14.25">
      <c r="A102" s="129" t="s">
        <v>236</v>
      </c>
      <c r="B102" s="130" t="s">
        <v>237</v>
      </c>
      <c r="C102" s="400">
        <v>10265000</v>
      </c>
      <c r="D102" s="385">
        <v>18072455</v>
      </c>
      <c r="E102" s="385">
        <v>12592100</v>
      </c>
      <c r="F102" s="385"/>
      <c r="G102" s="385"/>
      <c r="H102" s="385"/>
      <c r="I102" s="385">
        <v>376000</v>
      </c>
      <c r="J102" s="385">
        <v>769967</v>
      </c>
      <c r="K102" s="385">
        <v>950000</v>
      </c>
    </row>
    <row r="103" spans="1:11" ht="14.25">
      <c r="A103" s="129" t="s">
        <v>238</v>
      </c>
      <c r="B103" s="130" t="s">
        <v>239</v>
      </c>
      <c r="C103" s="400"/>
      <c r="D103" s="385">
        <v>1694627</v>
      </c>
      <c r="E103" s="385">
        <v>1670000</v>
      </c>
      <c r="F103" s="385"/>
      <c r="G103" s="385"/>
      <c r="H103" s="385"/>
      <c r="I103" s="385">
        <v>231000</v>
      </c>
      <c r="J103" s="385">
        <v>628000</v>
      </c>
      <c r="K103" s="385">
        <v>700000</v>
      </c>
    </row>
    <row r="104" spans="1:11" ht="14.25">
      <c r="A104" s="129" t="s">
        <v>373</v>
      </c>
      <c r="B104" s="130" t="s">
        <v>240</v>
      </c>
      <c r="C104" s="400"/>
      <c r="D104" s="385">
        <v>2166893</v>
      </c>
      <c r="E104" s="385">
        <v>500000</v>
      </c>
      <c r="F104" s="385"/>
      <c r="G104" s="385">
        <v>2839</v>
      </c>
      <c r="H104" s="385">
        <v>5000</v>
      </c>
      <c r="I104" s="385"/>
      <c r="J104" s="385">
        <v>1</v>
      </c>
      <c r="K104" s="385">
        <v>100</v>
      </c>
    </row>
    <row r="105" spans="1:11" ht="14.25">
      <c r="A105" s="129" t="s">
        <v>374</v>
      </c>
      <c r="B105" s="130" t="s">
        <v>241</v>
      </c>
      <c r="C105" s="400"/>
      <c r="D105" s="385"/>
      <c r="E105" s="385"/>
      <c r="F105" s="385"/>
      <c r="G105" s="385"/>
      <c r="H105" s="385"/>
      <c r="I105" s="385"/>
      <c r="J105" s="385"/>
      <c r="K105" s="385"/>
    </row>
    <row r="106" spans="1:11" ht="14.25">
      <c r="A106" s="129" t="s">
        <v>375</v>
      </c>
      <c r="B106" s="130" t="s">
        <v>687</v>
      </c>
      <c r="C106" s="400"/>
      <c r="D106" s="385">
        <v>532465</v>
      </c>
      <c r="E106" s="385"/>
      <c r="F106" s="385"/>
      <c r="G106" s="385">
        <v>1591</v>
      </c>
      <c r="H106" s="385"/>
      <c r="I106" s="385"/>
      <c r="J106" s="385"/>
      <c r="K106" s="385"/>
    </row>
    <row r="107" spans="1:11" ht="14.25">
      <c r="A107" s="287" t="s">
        <v>397</v>
      </c>
      <c r="B107" s="294" t="s">
        <v>243</v>
      </c>
      <c r="C107" s="385">
        <f>SUM(C97:C106)</f>
        <v>38095000</v>
      </c>
      <c r="D107" s="385">
        <f aca="true" t="shared" si="10" ref="D107:K107">SUM(D97:D106)</f>
        <v>52405649</v>
      </c>
      <c r="E107" s="385">
        <f>SUM(E97:E106)</f>
        <v>43398100</v>
      </c>
      <c r="F107" s="385">
        <f t="shared" si="10"/>
        <v>0</v>
      </c>
      <c r="G107" s="385">
        <f t="shared" si="10"/>
        <v>4430</v>
      </c>
      <c r="H107" s="385">
        <f t="shared" si="10"/>
        <v>5000</v>
      </c>
      <c r="I107" s="385">
        <f t="shared" si="10"/>
        <v>1999000</v>
      </c>
      <c r="J107" s="385">
        <f t="shared" si="10"/>
        <v>4249701</v>
      </c>
      <c r="K107" s="385">
        <f t="shared" si="10"/>
        <v>5170100</v>
      </c>
    </row>
    <row r="108" spans="1:11" ht="14.25">
      <c r="A108" s="129" t="s">
        <v>252</v>
      </c>
      <c r="B108" s="130" t="s">
        <v>253</v>
      </c>
      <c r="C108" s="400"/>
      <c r="D108" s="385"/>
      <c r="E108" s="385"/>
      <c r="F108" s="385"/>
      <c r="G108" s="385"/>
      <c r="H108" s="385"/>
      <c r="I108" s="385"/>
      <c r="J108" s="385"/>
      <c r="K108" s="385"/>
    </row>
    <row r="109" spans="1:11" ht="14.25">
      <c r="A109" s="131" t="s">
        <v>379</v>
      </c>
      <c r="B109" s="130" t="s">
        <v>779</v>
      </c>
      <c r="C109" s="400"/>
      <c r="D109" s="385">
        <v>172000</v>
      </c>
      <c r="E109" s="385">
        <v>40449</v>
      </c>
      <c r="F109" s="385"/>
      <c r="G109" s="385"/>
      <c r="H109" s="385"/>
      <c r="I109" s="385"/>
      <c r="J109" s="385"/>
      <c r="K109" s="385"/>
    </row>
    <row r="110" spans="1:11" ht="14.25">
      <c r="A110" s="129" t="s">
        <v>380</v>
      </c>
      <c r="B110" s="130" t="s">
        <v>688</v>
      </c>
      <c r="C110" s="400">
        <v>500000</v>
      </c>
      <c r="D110" s="385">
        <v>430000</v>
      </c>
      <c r="E110" s="385"/>
      <c r="F110" s="385"/>
      <c r="G110" s="385"/>
      <c r="H110" s="385"/>
      <c r="I110" s="385"/>
      <c r="J110" s="385"/>
      <c r="K110" s="385"/>
    </row>
    <row r="111" spans="1:11" ht="14.25">
      <c r="A111" s="285" t="s">
        <v>399</v>
      </c>
      <c r="B111" s="294" t="s">
        <v>256</v>
      </c>
      <c r="C111" s="385">
        <f aca="true" t="shared" si="11" ref="C111:J111">SUM(C108:C110)</f>
        <v>500000</v>
      </c>
      <c r="D111" s="385">
        <f t="shared" si="11"/>
        <v>602000</v>
      </c>
      <c r="E111" s="385">
        <f t="shared" si="11"/>
        <v>40449</v>
      </c>
      <c r="F111" s="385">
        <f t="shared" si="11"/>
        <v>0</v>
      </c>
      <c r="G111" s="385">
        <f t="shared" si="11"/>
        <v>0</v>
      </c>
      <c r="H111" s="385"/>
      <c r="I111" s="385">
        <f t="shared" si="11"/>
        <v>0</v>
      </c>
      <c r="J111" s="385">
        <f t="shared" si="11"/>
        <v>0</v>
      </c>
      <c r="K111" s="385"/>
    </row>
    <row r="112" spans="1:11" ht="15">
      <c r="A112" s="290" t="s">
        <v>689</v>
      </c>
      <c r="B112" s="318"/>
      <c r="C112" s="319">
        <f aca="true" t="shared" si="12" ref="C112:K112">C111+C107+C96+C89</f>
        <v>397206453</v>
      </c>
      <c r="D112" s="319">
        <f t="shared" si="12"/>
        <v>552105630</v>
      </c>
      <c r="E112" s="319">
        <f t="shared" si="12"/>
        <v>479147156</v>
      </c>
      <c r="F112" s="319">
        <f t="shared" si="12"/>
        <v>8845400</v>
      </c>
      <c r="G112" s="319">
        <f t="shared" si="12"/>
        <v>2170242</v>
      </c>
      <c r="H112" s="319">
        <f t="shared" si="12"/>
        <v>7231576</v>
      </c>
      <c r="I112" s="319">
        <f t="shared" si="12"/>
        <v>1999000</v>
      </c>
      <c r="J112" s="319">
        <f t="shared" si="12"/>
        <v>4249701</v>
      </c>
      <c r="K112" s="319">
        <f t="shared" si="12"/>
        <v>5170100</v>
      </c>
    </row>
    <row r="113" spans="1:11" ht="14.25">
      <c r="A113" s="131" t="s">
        <v>206</v>
      </c>
      <c r="B113" s="130" t="s">
        <v>207</v>
      </c>
      <c r="C113" s="400"/>
      <c r="D113" s="385">
        <v>5915888</v>
      </c>
      <c r="E113" s="385">
        <v>25500000</v>
      </c>
      <c r="F113" s="385"/>
      <c r="G113" s="385"/>
      <c r="H113" s="385"/>
      <c r="I113" s="385"/>
      <c r="J113" s="385"/>
      <c r="K113" s="385"/>
    </row>
    <row r="114" spans="1:11" ht="14.25">
      <c r="A114" s="131" t="s">
        <v>208</v>
      </c>
      <c r="B114" s="130" t="s">
        <v>209</v>
      </c>
      <c r="C114" s="400"/>
      <c r="D114" s="385"/>
      <c r="E114" s="385"/>
      <c r="F114" s="385"/>
      <c r="G114" s="385"/>
      <c r="H114" s="385"/>
      <c r="I114" s="385"/>
      <c r="J114" s="385"/>
      <c r="K114" s="385"/>
    </row>
    <row r="115" spans="1:11" ht="14.25">
      <c r="A115" s="131" t="s">
        <v>357</v>
      </c>
      <c r="B115" s="130" t="s">
        <v>210</v>
      </c>
      <c r="C115" s="400"/>
      <c r="D115" s="385"/>
      <c r="E115" s="385"/>
      <c r="F115" s="385"/>
      <c r="G115" s="385"/>
      <c r="H115" s="385"/>
      <c r="I115" s="385"/>
      <c r="J115" s="385"/>
      <c r="K115" s="385"/>
    </row>
    <row r="116" spans="1:11" ht="14.25">
      <c r="A116" s="131" t="s">
        <v>358</v>
      </c>
      <c r="B116" s="130" t="s">
        <v>211</v>
      </c>
      <c r="C116" s="400"/>
      <c r="D116" s="385"/>
      <c r="E116" s="385"/>
      <c r="F116" s="385"/>
      <c r="G116" s="385"/>
      <c r="H116" s="385"/>
      <c r="I116" s="385"/>
      <c r="J116" s="385"/>
      <c r="K116" s="385"/>
    </row>
    <row r="117" spans="1:11" ht="14.25">
      <c r="A117" s="131" t="s">
        <v>359</v>
      </c>
      <c r="B117" s="130" t="s">
        <v>212</v>
      </c>
      <c r="C117" s="400"/>
      <c r="D117" s="385"/>
      <c r="E117" s="385"/>
      <c r="F117" s="385"/>
      <c r="G117" s="385"/>
      <c r="H117" s="385"/>
      <c r="I117" s="385"/>
      <c r="J117" s="385"/>
      <c r="K117" s="385"/>
    </row>
    <row r="118" spans="1:11" ht="14.25">
      <c r="A118" s="285" t="s">
        <v>393</v>
      </c>
      <c r="B118" s="294" t="s">
        <v>213</v>
      </c>
      <c r="C118" s="385">
        <f>SUM(C113:C117)</f>
        <v>0</v>
      </c>
      <c r="D118" s="385">
        <f>SUM(D113:D117)</f>
        <v>5915888</v>
      </c>
      <c r="E118" s="385">
        <f>SUM(E113:E117)</f>
        <v>25500000</v>
      </c>
      <c r="F118" s="385"/>
      <c r="G118" s="385"/>
      <c r="H118" s="385"/>
      <c r="I118" s="385"/>
      <c r="J118" s="385"/>
      <c r="K118" s="385"/>
    </row>
    <row r="119" spans="1:11" ht="14.25">
      <c r="A119" s="129" t="s">
        <v>376</v>
      </c>
      <c r="B119" s="130" t="s">
        <v>244</v>
      </c>
      <c r="C119" s="400"/>
      <c r="D119" s="385"/>
      <c r="E119" s="385"/>
      <c r="F119" s="385"/>
      <c r="G119" s="385"/>
      <c r="H119" s="385"/>
      <c r="I119" s="385"/>
      <c r="J119" s="385"/>
      <c r="K119" s="385"/>
    </row>
    <row r="120" spans="1:11" ht="14.25">
      <c r="A120" s="129" t="s">
        <v>377</v>
      </c>
      <c r="B120" s="130" t="s">
        <v>245</v>
      </c>
      <c r="C120" s="400">
        <v>10000000</v>
      </c>
      <c r="D120" s="385">
        <v>50245647</v>
      </c>
      <c r="E120" s="385">
        <v>24000000</v>
      </c>
      <c r="F120" s="385"/>
      <c r="G120" s="385"/>
      <c r="H120" s="385"/>
      <c r="I120" s="385"/>
      <c r="J120" s="385"/>
      <c r="K120" s="385"/>
    </row>
    <row r="121" spans="1:11" ht="14.25">
      <c r="A121" s="129" t="s">
        <v>246</v>
      </c>
      <c r="B121" s="130" t="s">
        <v>247</v>
      </c>
      <c r="C121" s="400"/>
      <c r="D121" s="385"/>
      <c r="E121" s="385"/>
      <c r="F121" s="385"/>
      <c r="G121" s="385"/>
      <c r="H121" s="385"/>
      <c r="I121" s="385"/>
      <c r="J121" s="385"/>
      <c r="K121" s="385"/>
    </row>
    <row r="122" spans="1:11" ht="14.25">
      <c r="A122" s="129" t="s">
        <v>378</v>
      </c>
      <c r="B122" s="130" t="s">
        <v>248</v>
      </c>
      <c r="C122" s="400"/>
      <c r="D122" s="385"/>
      <c r="E122" s="385"/>
      <c r="F122" s="385"/>
      <c r="G122" s="385"/>
      <c r="H122" s="385"/>
      <c r="I122" s="385"/>
      <c r="J122" s="385"/>
      <c r="K122" s="385"/>
    </row>
    <row r="123" spans="1:11" ht="14.25">
      <c r="A123" s="129" t="s">
        <v>249</v>
      </c>
      <c r="B123" s="130" t="s">
        <v>250</v>
      </c>
      <c r="C123" s="400"/>
      <c r="D123" s="385"/>
      <c r="E123" s="385"/>
      <c r="F123" s="385"/>
      <c r="G123" s="385"/>
      <c r="H123" s="385"/>
      <c r="I123" s="385"/>
      <c r="J123" s="385"/>
      <c r="K123" s="385"/>
    </row>
    <row r="124" spans="1:11" ht="14.25">
      <c r="A124" s="285" t="s">
        <v>398</v>
      </c>
      <c r="B124" s="294" t="s">
        <v>251</v>
      </c>
      <c r="C124" s="385">
        <f>SUM(C119:C123)</f>
        <v>10000000</v>
      </c>
      <c r="D124" s="385">
        <f>SUM(D119:D123)</f>
        <v>50245647</v>
      </c>
      <c r="E124" s="385">
        <f>SUM(E119:E123)</f>
        <v>24000000</v>
      </c>
      <c r="F124" s="385"/>
      <c r="G124" s="385"/>
      <c r="H124" s="385"/>
      <c r="I124" s="385"/>
      <c r="J124" s="385"/>
      <c r="K124" s="385"/>
    </row>
    <row r="125" spans="1:11" ht="14.25">
      <c r="A125" s="129" t="s">
        <v>257</v>
      </c>
      <c r="B125" s="130" t="s">
        <v>258</v>
      </c>
      <c r="C125" s="400"/>
      <c r="D125" s="385"/>
      <c r="E125" s="385"/>
      <c r="F125" s="385"/>
      <c r="G125" s="385"/>
      <c r="H125" s="385"/>
      <c r="I125" s="385"/>
      <c r="J125" s="385"/>
      <c r="K125" s="385"/>
    </row>
    <row r="126" spans="1:11" ht="14.25">
      <c r="A126" s="131" t="s">
        <v>381</v>
      </c>
      <c r="B126" s="130" t="s">
        <v>259</v>
      </c>
      <c r="C126" s="400"/>
      <c r="D126" s="385"/>
      <c r="E126" s="385"/>
      <c r="F126" s="385"/>
      <c r="G126" s="385"/>
      <c r="H126" s="385"/>
      <c r="I126" s="385"/>
      <c r="J126" s="385"/>
      <c r="K126" s="385"/>
    </row>
    <row r="127" spans="1:11" ht="14.25">
      <c r="A127" s="129" t="s">
        <v>382</v>
      </c>
      <c r="B127" s="130" t="s">
        <v>690</v>
      </c>
      <c r="C127" s="400">
        <v>1008000</v>
      </c>
      <c r="D127" s="385"/>
      <c r="E127" s="385"/>
      <c r="F127" s="385"/>
      <c r="G127" s="385"/>
      <c r="H127" s="385"/>
      <c r="I127" s="385"/>
      <c r="J127" s="385"/>
      <c r="K127" s="385"/>
    </row>
    <row r="128" spans="1:11" ht="14.25">
      <c r="A128" s="285" t="s">
        <v>401</v>
      </c>
      <c r="B128" s="294" t="s">
        <v>261</v>
      </c>
      <c r="C128" s="400">
        <f>C125+C126+C127</f>
        <v>1008000</v>
      </c>
      <c r="D128" s="385"/>
      <c r="E128" s="385"/>
      <c r="F128" s="385"/>
      <c r="G128" s="385"/>
      <c r="H128" s="385"/>
      <c r="I128" s="385"/>
      <c r="J128" s="385"/>
      <c r="K128" s="385"/>
    </row>
    <row r="129" spans="1:11" ht="15">
      <c r="A129" s="290" t="s">
        <v>691</v>
      </c>
      <c r="B129" s="318"/>
      <c r="C129" s="319">
        <f>C118+C124+C128</f>
        <v>11008000</v>
      </c>
      <c r="D129" s="319">
        <f>D118+D124+D128</f>
        <v>56161535</v>
      </c>
      <c r="E129" s="319">
        <f>E118+E124+E128</f>
        <v>49500000</v>
      </c>
      <c r="F129" s="319"/>
      <c r="G129" s="319"/>
      <c r="H129" s="319"/>
      <c r="I129" s="319"/>
      <c r="J129" s="319"/>
      <c r="K129" s="319"/>
    </row>
    <row r="130" spans="1:11" ht="15">
      <c r="A130" s="320" t="s">
        <v>400</v>
      </c>
      <c r="B130" s="295" t="s">
        <v>262</v>
      </c>
      <c r="C130" s="321">
        <f>C129+C112</f>
        <v>408214453</v>
      </c>
      <c r="D130" s="321">
        <f aca="true" t="shared" si="13" ref="D130:K130">D129+D112</f>
        <v>608267165</v>
      </c>
      <c r="E130" s="392">
        <f t="shared" si="13"/>
        <v>528647156</v>
      </c>
      <c r="F130" s="321">
        <f t="shared" si="13"/>
        <v>8845400</v>
      </c>
      <c r="G130" s="321">
        <f t="shared" si="13"/>
        <v>2170242</v>
      </c>
      <c r="H130" s="321">
        <f t="shared" si="13"/>
        <v>7231576</v>
      </c>
      <c r="I130" s="321">
        <f t="shared" si="13"/>
        <v>1999000</v>
      </c>
      <c r="J130" s="321">
        <f t="shared" si="13"/>
        <v>4249701</v>
      </c>
      <c r="K130" s="321">
        <f t="shared" si="13"/>
        <v>5170100</v>
      </c>
    </row>
    <row r="131" spans="1:11" ht="15">
      <c r="A131" s="322" t="s">
        <v>692</v>
      </c>
      <c r="B131" s="323"/>
      <c r="C131" s="324">
        <f>C112-C40</f>
        <v>236777600</v>
      </c>
      <c r="D131" s="324">
        <f>D112-D40</f>
        <v>298625538</v>
      </c>
      <c r="E131" s="393">
        <f>E112-E40</f>
        <v>209964909</v>
      </c>
      <c r="F131" s="324">
        <f>F112-F64</f>
        <v>-44122600</v>
      </c>
      <c r="G131" s="324">
        <f>G130-G64</f>
        <v>-61616465</v>
      </c>
      <c r="H131" s="324">
        <f>H112-H40</f>
        <v>-59937424</v>
      </c>
      <c r="I131" s="324">
        <f>I112-I40</f>
        <v>-43141000</v>
      </c>
      <c r="J131" s="324">
        <f>J112-J40</f>
        <v>-54300877</v>
      </c>
      <c r="K131" s="324">
        <f>K112-K40</f>
        <v>-60983900</v>
      </c>
    </row>
    <row r="132" spans="1:11" ht="15">
      <c r="A132" s="322" t="s">
        <v>693</v>
      </c>
      <c r="B132" s="323"/>
      <c r="C132" s="324">
        <f aca="true" t="shared" si="14" ref="C132:K132">C129-C63</f>
        <v>-194246000</v>
      </c>
      <c r="D132" s="324">
        <f t="shared" si="14"/>
        <v>-389440124</v>
      </c>
      <c r="E132" s="393">
        <f t="shared" si="14"/>
        <v>-223414085</v>
      </c>
      <c r="F132" s="324">
        <f t="shared" si="14"/>
        <v>0</v>
      </c>
      <c r="G132" s="324">
        <f t="shared" si="14"/>
        <v>-51435</v>
      </c>
      <c r="H132" s="324">
        <f t="shared" si="14"/>
        <v>0</v>
      </c>
      <c r="I132" s="324">
        <f t="shared" si="14"/>
        <v>-127000</v>
      </c>
      <c r="J132" s="324">
        <f t="shared" si="14"/>
        <v>-1060214</v>
      </c>
      <c r="K132" s="324">
        <f t="shared" si="14"/>
        <v>-254000</v>
      </c>
    </row>
    <row r="133" spans="1:11" ht="14.25">
      <c r="A133" s="298" t="s">
        <v>402</v>
      </c>
      <c r="B133" s="273" t="s">
        <v>267</v>
      </c>
      <c r="C133" s="400"/>
      <c r="D133" s="385"/>
      <c r="E133" s="385"/>
      <c r="F133" s="385"/>
      <c r="G133" s="385"/>
      <c r="H133" s="385"/>
      <c r="I133" s="385"/>
      <c r="J133" s="385"/>
      <c r="K133" s="385"/>
    </row>
    <row r="134" spans="1:11" ht="14.25">
      <c r="A134" s="301" t="s">
        <v>403</v>
      </c>
      <c r="B134" s="273" t="s">
        <v>274</v>
      </c>
      <c r="C134" s="400"/>
      <c r="D134" s="385">
        <v>630000000</v>
      </c>
      <c r="E134" s="385">
        <v>80000000</v>
      </c>
      <c r="F134" s="385"/>
      <c r="G134" s="385"/>
      <c r="H134" s="385"/>
      <c r="I134" s="385"/>
      <c r="J134" s="385"/>
      <c r="K134" s="385"/>
    </row>
    <row r="135" spans="1:11" ht="14.25">
      <c r="A135" s="131" t="s">
        <v>439</v>
      </c>
      <c r="B135" s="131" t="s">
        <v>275</v>
      </c>
      <c r="C135" s="400">
        <v>45000000</v>
      </c>
      <c r="D135" s="385">
        <v>63603453</v>
      </c>
      <c r="E135" s="385">
        <v>60694358</v>
      </c>
      <c r="F135" s="385">
        <v>521000</v>
      </c>
      <c r="G135" s="385">
        <v>1051458</v>
      </c>
      <c r="H135" s="385">
        <v>726441</v>
      </c>
      <c r="I135" s="385">
        <v>593000</v>
      </c>
      <c r="J135" s="385">
        <v>163299</v>
      </c>
      <c r="K135" s="385">
        <v>430277</v>
      </c>
    </row>
    <row r="136" spans="1:11" ht="14.25">
      <c r="A136" s="131" t="s">
        <v>440</v>
      </c>
      <c r="B136" s="131" t="s">
        <v>275</v>
      </c>
      <c r="C136" s="400"/>
      <c r="D136" s="385"/>
      <c r="E136" s="385"/>
      <c r="F136" s="385"/>
      <c r="G136" s="385"/>
      <c r="H136" s="385"/>
      <c r="I136" s="385"/>
      <c r="J136" s="385"/>
      <c r="K136" s="385"/>
    </row>
    <row r="137" spans="1:11" ht="14.25">
      <c r="A137" s="131" t="s">
        <v>437</v>
      </c>
      <c r="B137" s="131" t="s">
        <v>276</v>
      </c>
      <c r="C137" s="400"/>
      <c r="D137" s="385"/>
      <c r="E137" s="385"/>
      <c r="F137" s="385"/>
      <c r="G137" s="385"/>
      <c r="H137" s="385"/>
      <c r="I137" s="385"/>
      <c r="J137" s="385"/>
      <c r="K137" s="385"/>
    </row>
    <row r="138" spans="1:11" ht="14.25">
      <c r="A138" s="131" t="s">
        <v>438</v>
      </c>
      <c r="B138" s="131" t="s">
        <v>276</v>
      </c>
      <c r="C138" s="400"/>
      <c r="D138" s="385"/>
      <c r="E138" s="385"/>
      <c r="F138" s="385"/>
      <c r="G138" s="385"/>
      <c r="H138" s="385"/>
      <c r="I138" s="385"/>
      <c r="J138" s="385"/>
      <c r="K138" s="385"/>
    </row>
    <row r="139" spans="1:11" ht="14.25">
      <c r="A139" s="273" t="s">
        <v>404</v>
      </c>
      <c r="B139" s="273" t="s">
        <v>277</v>
      </c>
      <c r="C139" s="385">
        <f aca="true" t="shared" si="15" ref="C139:K139">SUM(C135:C138)</f>
        <v>45000000</v>
      </c>
      <c r="D139" s="385">
        <f>SUM(D135:D138)</f>
        <v>63603453</v>
      </c>
      <c r="E139" s="385">
        <f>SUM(E135:E138)</f>
        <v>60694358</v>
      </c>
      <c r="F139" s="385">
        <f t="shared" si="15"/>
        <v>521000</v>
      </c>
      <c r="G139" s="385">
        <f t="shared" si="15"/>
        <v>1051458</v>
      </c>
      <c r="H139" s="385">
        <f t="shared" si="15"/>
        <v>726441</v>
      </c>
      <c r="I139" s="385">
        <f t="shared" si="15"/>
        <v>593000</v>
      </c>
      <c r="J139" s="385">
        <f t="shared" si="15"/>
        <v>163299</v>
      </c>
      <c r="K139" s="385">
        <f t="shared" si="15"/>
        <v>430277</v>
      </c>
    </row>
    <row r="140" spans="1:11" ht="14.25">
      <c r="A140" s="304" t="s">
        <v>278</v>
      </c>
      <c r="B140" s="131" t="s">
        <v>279</v>
      </c>
      <c r="C140" s="400"/>
      <c r="D140" s="385">
        <v>2022239</v>
      </c>
      <c r="E140" s="385">
        <v>2022239</v>
      </c>
      <c r="F140" s="385"/>
      <c r="G140" s="385"/>
      <c r="H140" s="385"/>
      <c r="I140" s="385"/>
      <c r="J140" s="385"/>
      <c r="K140" s="385"/>
    </row>
    <row r="141" spans="1:11" ht="14.25">
      <c r="A141" s="304" t="s">
        <v>280</v>
      </c>
      <c r="B141" s="131" t="s">
        <v>281</v>
      </c>
      <c r="C141" s="400"/>
      <c r="D141" s="385"/>
      <c r="E141" s="385"/>
      <c r="F141" s="385"/>
      <c r="G141" s="385"/>
      <c r="H141" s="385"/>
      <c r="I141" s="385"/>
      <c r="J141" s="385"/>
      <c r="K141" s="385"/>
    </row>
    <row r="142" spans="1:11" ht="14.25">
      <c r="A142" s="304" t="s">
        <v>282</v>
      </c>
      <c r="B142" s="131" t="s">
        <v>283</v>
      </c>
      <c r="C142" s="400"/>
      <c r="D142" s="385"/>
      <c r="E142" s="385"/>
      <c r="F142" s="385">
        <v>43601600</v>
      </c>
      <c r="G142" s="385">
        <v>61240013</v>
      </c>
      <c r="H142" s="385">
        <v>66437559</v>
      </c>
      <c r="I142" s="385">
        <v>42675000</v>
      </c>
      <c r="J142" s="385">
        <v>55628069</v>
      </c>
      <c r="K142" s="385">
        <v>60807623</v>
      </c>
    </row>
    <row r="143" spans="1:11" ht="14.25">
      <c r="A143" s="304" t="s">
        <v>284</v>
      </c>
      <c r="B143" s="131" t="s">
        <v>285</v>
      </c>
      <c r="C143" s="400"/>
      <c r="D143" s="385"/>
      <c r="E143" s="385"/>
      <c r="F143" s="385"/>
      <c r="G143" s="385"/>
      <c r="H143" s="385"/>
      <c r="I143" s="385"/>
      <c r="J143" s="385"/>
      <c r="K143" s="385"/>
    </row>
    <row r="144" spans="1:11" ht="14.25">
      <c r="A144" s="129" t="s">
        <v>387</v>
      </c>
      <c r="B144" s="131" t="s">
        <v>286</v>
      </c>
      <c r="C144" s="400"/>
      <c r="D144" s="385"/>
      <c r="E144" s="385"/>
      <c r="F144" s="385"/>
      <c r="G144" s="385"/>
      <c r="H144" s="385"/>
      <c r="I144" s="385"/>
      <c r="J144" s="385"/>
      <c r="K144" s="385"/>
    </row>
    <row r="145" spans="1:11" ht="14.25">
      <c r="A145" s="298" t="s">
        <v>405</v>
      </c>
      <c r="B145" s="273" t="s">
        <v>287</v>
      </c>
      <c r="C145" s="385">
        <f>C134+C133+C139:D139+C140+C141+C142+C142+C143+C144</f>
        <v>45000000</v>
      </c>
      <c r="D145" s="385">
        <f>D134+D133+D139:E139+D140+D141+D142+D142+D143+D144</f>
        <v>695625692</v>
      </c>
      <c r="E145" s="385">
        <f>E134+E133+E139:F139+E140+E141+E142+E142+E143+E144</f>
        <v>142716597</v>
      </c>
      <c r="F145" s="385">
        <f>F133+F134+F139+F140+F138+G141+F142+F143+F144</f>
        <v>44122600</v>
      </c>
      <c r="G145" s="385">
        <f>G133+G134+G139+G140+G138+H141+G142+G143+G144</f>
        <v>62291471</v>
      </c>
      <c r="H145" s="385">
        <f>H133+H134+H139+H140+H138+I141+H142+H143+H144</f>
        <v>67164000</v>
      </c>
      <c r="I145" s="385">
        <f>I133+I134+I139+I140+I141+I142+I143+I144</f>
        <v>43268000</v>
      </c>
      <c r="J145" s="385">
        <f>J133+J134+J139+J140+J141+J142+J143+J144</f>
        <v>55791368</v>
      </c>
      <c r="K145" s="385">
        <f>K133+K134+K139+K140+K141+K142+K143+K144</f>
        <v>61237900</v>
      </c>
    </row>
    <row r="146" spans="1:11" ht="14.25">
      <c r="A146" s="129" t="s">
        <v>288</v>
      </c>
      <c r="B146" s="131" t="s">
        <v>289</v>
      </c>
      <c r="C146" s="400"/>
      <c r="D146" s="385"/>
      <c r="E146" s="385"/>
      <c r="F146" s="385"/>
      <c r="G146" s="385"/>
      <c r="H146" s="385"/>
      <c r="I146" s="385"/>
      <c r="J146" s="385"/>
      <c r="K146" s="385"/>
    </row>
    <row r="147" spans="1:11" ht="14.25">
      <c r="A147" s="129" t="s">
        <v>290</v>
      </c>
      <c r="B147" s="131" t="s">
        <v>291</v>
      </c>
      <c r="C147" s="400"/>
      <c r="D147" s="385"/>
      <c r="E147" s="385"/>
      <c r="F147" s="385"/>
      <c r="G147" s="385"/>
      <c r="H147" s="385"/>
      <c r="I147" s="385"/>
      <c r="J147" s="385"/>
      <c r="K147" s="385"/>
    </row>
    <row r="148" spans="1:11" ht="14.25">
      <c r="A148" s="304" t="s">
        <v>292</v>
      </c>
      <c r="B148" s="131" t="s">
        <v>293</v>
      </c>
      <c r="C148" s="400"/>
      <c r="D148" s="385"/>
      <c r="E148" s="385"/>
      <c r="F148" s="385"/>
      <c r="G148" s="385"/>
      <c r="H148" s="385"/>
      <c r="I148" s="385"/>
      <c r="J148" s="385"/>
      <c r="K148" s="385"/>
    </row>
    <row r="149" spans="1:11" ht="14.25">
      <c r="A149" s="304" t="s">
        <v>388</v>
      </c>
      <c r="B149" s="131" t="s">
        <v>294</v>
      </c>
      <c r="C149" s="400"/>
      <c r="D149" s="385"/>
      <c r="E149" s="385"/>
      <c r="F149" s="385"/>
      <c r="G149" s="385"/>
      <c r="H149" s="385"/>
      <c r="I149" s="385"/>
      <c r="J149" s="385"/>
      <c r="K149" s="385"/>
    </row>
    <row r="150" spans="1:11" ht="14.25">
      <c r="A150" s="301" t="s">
        <v>406</v>
      </c>
      <c r="B150" s="273" t="s">
        <v>295</v>
      </c>
      <c r="C150" s="400"/>
      <c r="D150" s="385"/>
      <c r="E150" s="385"/>
      <c r="F150" s="385"/>
      <c r="G150" s="385"/>
      <c r="H150" s="385"/>
      <c r="I150" s="385"/>
      <c r="J150" s="385"/>
      <c r="K150" s="385"/>
    </row>
    <row r="151" spans="1:11" ht="14.25">
      <c r="A151" s="298" t="s">
        <v>296</v>
      </c>
      <c r="B151" s="273" t="s">
        <v>297</v>
      </c>
      <c r="C151" s="400"/>
      <c r="D151" s="385"/>
      <c r="E151" s="385"/>
      <c r="F151" s="385"/>
      <c r="G151" s="385"/>
      <c r="H151" s="385"/>
      <c r="I151" s="385"/>
      <c r="J151" s="385"/>
      <c r="K151" s="385"/>
    </row>
    <row r="152" spans="1:11" ht="15">
      <c r="A152" s="310" t="s">
        <v>407</v>
      </c>
      <c r="B152" s="311" t="s">
        <v>298</v>
      </c>
      <c r="C152" s="314">
        <f aca="true" t="shared" si="16" ref="C152:K152">C145+C150+C151</f>
        <v>45000000</v>
      </c>
      <c r="D152" s="314">
        <f t="shared" si="16"/>
        <v>695625692</v>
      </c>
      <c r="E152" s="390">
        <f t="shared" si="16"/>
        <v>142716597</v>
      </c>
      <c r="F152" s="314">
        <f t="shared" si="16"/>
        <v>44122600</v>
      </c>
      <c r="G152" s="314">
        <f t="shared" si="16"/>
        <v>62291471</v>
      </c>
      <c r="H152" s="314">
        <f t="shared" si="16"/>
        <v>67164000</v>
      </c>
      <c r="I152" s="314">
        <f t="shared" si="16"/>
        <v>43268000</v>
      </c>
      <c r="J152" s="314">
        <f t="shared" si="16"/>
        <v>55791368</v>
      </c>
      <c r="K152" s="314">
        <f t="shared" si="16"/>
        <v>61237900</v>
      </c>
    </row>
    <row r="153" spans="1:11" ht="15">
      <c r="A153" s="315" t="s">
        <v>390</v>
      </c>
      <c r="B153" s="316"/>
      <c r="C153" s="325">
        <f>C152+C130</f>
        <v>453214453</v>
      </c>
      <c r="D153" s="325">
        <f aca="true" t="shared" si="17" ref="D153:K153">D152+D130</f>
        <v>1303892857</v>
      </c>
      <c r="E153" s="394">
        <f t="shared" si="17"/>
        <v>671363753</v>
      </c>
      <c r="F153" s="325">
        <f t="shared" si="17"/>
        <v>52968000</v>
      </c>
      <c r="G153" s="325">
        <f t="shared" si="17"/>
        <v>64461713</v>
      </c>
      <c r="H153" s="325">
        <f t="shared" si="17"/>
        <v>74395576</v>
      </c>
      <c r="I153" s="325">
        <f t="shared" si="17"/>
        <v>45267000</v>
      </c>
      <c r="J153" s="325">
        <f t="shared" si="17"/>
        <v>60041069</v>
      </c>
      <c r="K153" s="325">
        <f t="shared" si="17"/>
        <v>66408000</v>
      </c>
    </row>
  </sheetData>
  <sheetProtection/>
  <mergeCells count="5">
    <mergeCell ref="A2:D2"/>
    <mergeCell ref="A3:D3"/>
    <mergeCell ref="C5:E5"/>
    <mergeCell ref="F5:H5"/>
    <mergeCell ref="I5:K5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5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R228"/>
  <sheetViews>
    <sheetView zoomScalePageLayoutView="0" workbookViewId="0" topLeftCell="B121">
      <selection activeCell="C115" sqref="C115"/>
    </sheetView>
  </sheetViews>
  <sheetFormatPr defaultColWidth="9.140625" defaultRowHeight="15"/>
  <cols>
    <col min="1" max="1" width="91.140625" style="251" customWidth="1"/>
    <col min="2" max="2" width="9.140625" style="251" customWidth="1"/>
    <col min="3" max="3" width="16.57421875" style="263" customWidth="1"/>
    <col min="4" max="4" width="16.00390625" style="263" customWidth="1"/>
    <col min="5" max="5" width="16.7109375" style="263" customWidth="1"/>
    <col min="6" max="6" width="16.8515625" style="263" bestFit="1" customWidth="1"/>
    <col min="7" max="7" width="15.421875" style="263" customWidth="1"/>
    <col min="8" max="8" width="14.28125" style="263" customWidth="1"/>
    <col min="9" max="9" width="14.8515625" style="263" customWidth="1"/>
    <col min="10" max="10" width="16.28125" style="263" customWidth="1"/>
    <col min="11" max="11" width="17.140625" style="263" customWidth="1"/>
    <col min="12" max="12" width="15.57421875" style="263" customWidth="1"/>
    <col min="13" max="13" width="16.28125" style="263" customWidth="1"/>
    <col min="14" max="14" width="16.7109375" style="263" customWidth="1"/>
    <col min="15" max="15" width="21.140625" style="263" customWidth="1"/>
    <col min="16" max="16" width="14.421875" style="263" bestFit="1" customWidth="1"/>
    <col min="17" max="17" width="9.140625" style="251" customWidth="1"/>
    <col min="18" max="18" width="9.8515625" style="251" bestFit="1" customWidth="1"/>
    <col min="19" max="16384" width="9.140625" style="251" customWidth="1"/>
  </cols>
  <sheetData>
    <row r="1" spans="1:6" ht="14.25">
      <c r="A1" s="276" t="s">
        <v>678</v>
      </c>
      <c r="B1" s="277"/>
      <c r="C1" s="326"/>
      <c r="D1" s="326"/>
      <c r="E1" s="326"/>
      <c r="F1" s="326"/>
    </row>
    <row r="2" spans="1:15" ht="28.5" customHeight="1">
      <c r="A2" s="478" t="s">
        <v>763</v>
      </c>
      <c r="B2" s="472"/>
      <c r="C2" s="472"/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72"/>
      <c r="O2" s="472"/>
    </row>
    <row r="3" spans="1:15" ht="26.25" customHeight="1">
      <c r="A3" s="471" t="s">
        <v>694</v>
      </c>
      <c r="B3" s="472"/>
      <c r="C3" s="472"/>
      <c r="D3" s="472"/>
      <c r="E3" s="472"/>
      <c r="F3" s="472"/>
      <c r="G3" s="472"/>
      <c r="H3" s="472"/>
      <c r="I3" s="472"/>
      <c r="J3" s="472"/>
      <c r="K3" s="472"/>
      <c r="L3" s="472"/>
      <c r="M3" s="472"/>
      <c r="N3" s="472"/>
      <c r="O3" s="472"/>
    </row>
    <row r="5" spans="1:15" ht="14.25">
      <c r="A5" s="136" t="s">
        <v>554</v>
      </c>
      <c r="O5" s="327" t="s">
        <v>695</v>
      </c>
    </row>
    <row r="6" spans="1:16" ht="26.25">
      <c r="A6" s="125" t="s">
        <v>14</v>
      </c>
      <c r="B6" s="126" t="s">
        <v>15</v>
      </c>
      <c r="C6" s="282" t="s">
        <v>696</v>
      </c>
      <c r="D6" s="282" t="s">
        <v>697</v>
      </c>
      <c r="E6" s="282" t="s">
        <v>698</v>
      </c>
      <c r="F6" s="282" t="s">
        <v>699</v>
      </c>
      <c r="G6" s="282" t="s">
        <v>700</v>
      </c>
      <c r="H6" s="282" t="s">
        <v>701</v>
      </c>
      <c r="I6" s="282" t="s">
        <v>702</v>
      </c>
      <c r="J6" s="282" t="s">
        <v>703</v>
      </c>
      <c r="K6" s="282" t="s">
        <v>704</v>
      </c>
      <c r="L6" s="282" t="s">
        <v>705</v>
      </c>
      <c r="M6" s="282" t="s">
        <v>706</v>
      </c>
      <c r="N6" s="282" t="s">
        <v>707</v>
      </c>
      <c r="O6" s="328" t="s">
        <v>0</v>
      </c>
      <c r="P6" s="333"/>
    </row>
    <row r="7" spans="1:18" ht="14.25">
      <c r="A7" s="329" t="s">
        <v>16</v>
      </c>
      <c r="B7" s="329" t="s">
        <v>17</v>
      </c>
      <c r="C7" s="282">
        <v>1254000</v>
      </c>
      <c r="D7" s="282">
        <v>1440000</v>
      </c>
      <c r="E7" s="282">
        <v>1440000</v>
      </c>
      <c r="F7" s="282">
        <v>1440000</v>
      </c>
      <c r="G7" s="282">
        <v>1440000</v>
      </c>
      <c r="H7" s="282">
        <v>1440000</v>
      </c>
      <c r="I7" s="282">
        <v>1440000</v>
      </c>
      <c r="J7" s="282">
        <v>1440000</v>
      </c>
      <c r="K7" s="282">
        <v>1440000</v>
      </c>
      <c r="L7" s="282">
        <v>1440000</v>
      </c>
      <c r="M7" s="282">
        <v>1440000</v>
      </c>
      <c r="N7" s="282">
        <v>1440000</v>
      </c>
      <c r="O7" s="282">
        <f>SUM(C7:N7)</f>
        <v>17094000</v>
      </c>
      <c r="P7" s="333"/>
      <c r="R7" s="263"/>
    </row>
    <row r="8" spans="1:16" ht="14.25">
      <c r="A8" s="329" t="s">
        <v>18</v>
      </c>
      <c r="B8" s="280" t="s">
        <v>19</v>
      </c>
      <c r="C8" s="282"/>
      <c r="D8" s="282"/>
      <c r="E8" s="282"/>
      <c r="F8" s="282"/>
      <c r="G8" s="282"/>
      <c r="H8" s="282"/>
      <c r="I8" s="282"/>
      <c r="J8" s="282"/>
      <c r="K8" s="282"/>
      <c r="L8" s="282">
        <v>568000</v>
      </c>
      <c r="M8" s="282"/>
      <c r="N8" s="282"/>
      <c r="O8" s="282">
        <f>SUM(C8:N8)</f>
        <v>568000</v>
      </c>
      <c r="P8" s="333"/>
    </row>
    <row r="9" spans="1:16" ht="14.25">
      <c r="A9" s="329" t="s">
        <v>20</v>
      </c>
      <c r="B9" s="280" t="s">
        <v>21</v>
      </c>
      <c r="C9" s="282"/>
      <c r="D9" s="282"/>
      <c r="E9" s="282"/>
      <c r="F9" s="282"/>
      <c r="G9" s="282"/>
      <c r="H9" s="282"/>
      <c r="I9" s="282"/>
      <c r="J9" s="282"/>
      <c r="K9" s="282"/>
      <c r="L9" s="282"/>
      <c r="M9" s="282"/>
      <c r="N9" s="282"/>
      <c r="O9" s="282"/>
      <c r="P9" s="333"/>
    </row>
    <row r="10" spans="1:16" ht="14.25">
      <c r="A10" s="279" t="s">
        <v>22</v>
      </c>
      <c r="B10" s="280" t="s">
        <v>23</v>
      </c>
      <c r="C10" s="282"/>
      <c r="D10" s="282"/>
      <c r="E10" s="282"/>
      <c r="F10" s="282"/>
      <c r="G10" s="282"/>
      <c r="H10" s="282"/>
      <c r="I10" s="282"/>
      <c r="J10" s="282"/>
      <c r="K10" s="282"/>
      <c r="L10" s="282"/>
      <c r="M10" s="282"/>
      <c r="N10" s="282"/>
      <c r="O10" s="282"/>
      <c r="P10" s="333"/>
    </row>
    <row r="11" spans="1:16" ht="14.25">
      <c r="A11" s="279" t="s">
        <v>24</v>
      </c>
      <c r="B11" s="280" t="s">
        <v>25</v>
      </c>
      <c r="C11" s="282"/>
      <c r="D11" s="282"/>
      <c r="E11" s="282"/>
      <c r="F11" s="282"/>
      <c r="G11" s="282"/>
      <c r="H11" s="282"/>
      <c r="I11" s="282"/>
      <c r="J11" s="282"/>
      <c r="K11" s="282"/>
      <c r="L11" s="282"/>
      <c r="M11" s="282"/>
      <c r="N11" s="282"/>
      <c r="O11" s="282"/>
      <c r="P11" s="333"/>
    </row>
    <row r="12" spans="1:16" ht="14.25">
      <c r="A12" s="279" t="s">
        <v>26</v>
      </c>
      <c r="B12" s="280" t="s">
        <v>27</v>
      </c>
      <c r="C12" s="282"/>
      <c r="D12" s="282"/>
      <c r="E12" s="282"/>
      <c r="F12" s="282"/>
      <c r="G12" s="282"/>
      <c r="H12" s="282"/>
      <c r="I12" s="282"/>
      <c r="J12" s="282"/>
      <c r="K12" s="282"/>
      <c r="L12" s="282"/>
      <c r="M12" s="282"/>
      <c r="N12" s="282"/>
      <c r="O12" s="282"/>
      <c r="P12" s="333"/>
    </row>
    <row r="13" spans="1:18" ht="14.25">
      <c r="A13" s="279" t="s">
        <v>28</v>
      </c>
      <c r="B13" s="280" t="s">
        <v>29</v>
      </c>
      <c r="C13" s="282"/>
      <c r="D13" s="282"/>
      <c r="E13" s="282"/>
      <c r="F13" s="282">
        <v>1338282</v>
      </c>
      <c r="G13" s="282"/>
      <c r="H13" s="282"/>
      <c r="I13" s="282"/>
      <c r="J13" s="282"/>
      <c r="K13" s="282"/>
      <c r="L13" s="282"/>
      <c r="M13" s="282"/>
      <c r="N13" s="282">
        <v>849718</v>
      </c>
      <c r="O13" s="282">
        <f>SUM(C13:N13)</f>
        <v>2188000</v>
      </c>
      <c r="P13" s="333"/>
      <c r="R13" s="263"/>
    </row>
    <row r="14" spans="1:16" ht="14.25">
      <c r="A14" s="279" t="s">
        <v>30</v>
      </c>
      <c r="B14" s="280" t="s">
        <v>31</v>
      </c>
      <c r="C14" s="282"/>
      <c r="D14" s="282"/>
      <c r="E14" s="282"/>
      <c r="F14" s="282"/>
      <c r="G14" s="282"/>
      <c r="H14" s="282"/>
      <c r="I14" s="282"/>
      <c r="J14" s="282"/>
      <c r="K14" s="282"/>
      <c r="L14" s="282"/>
      <c r="M14" s="282"/>
      <c r="N14" s="282"/>
      <c r="O14" s="282"/>
      <c r="P14" s="333"/>
    </row>
    <row r="15" spans="1:16" ht="14.25">
      <c r="A15" s="131" t="s">
        <v>32</v>
      </c>
      <c r="B15" s="280" t="s">
        <v>33</v>
      </c>
      <c r="C15" s="282">
        <v>1800</v>
      </c>
      <c r="D15" s="282">
        <v>1620</v>
      </c>
      <c r="E15" s="282">
        <v>2070</v>
      </c>
      <c r="F15" s="282">
        <v>1800</v>
      </c>
      <c r="G15" s="282">
        <v>1890</v>
      </c>
      <c r="H15" s="282">
        <v>1800</v>
      </c>
      <c r="I15" s="282">
        <v>1890</v>
      </c>
      <c r="J15" s="282">
        <v>1350</v>
      </c>
      <c r="K15" s="282">
        <v>1800</v>
      </c>
      <c r="L15" s="282">
        <v>1890</v>
      </c>
      <c r="M15" s="282">
        <v>1620</v>
      </c>
      <c r="N15" s="282">
        <v>470</v>
      </c>
      <c r="O15" s="282">
        <f>SUM(C15:N15)</f>
        <v>20000</v>
      </c>
      <c r="P15" s="333"/>
    </row>
    <row r="16" spans="1:16" ht="14.25">
      <c r="A16" s="131" t="s">
        <v>34</v>
      </c>
      <c r="B16" s="280" t="s">
        <v>35</v>
      </c>
      <c r="C16" s="282"/>
      <c r="D16" s="282"/>
      <c r="E16" s="282"/>
      <c r="F16" s="282"/>
      <c r="G16" s="282"/>
      <c r="H16" s="282"/>
      <c r="I16" s="282"/>
      <c r="J16" s="282"/>
      <c r="K16" s="282"/>
      <c r="L16" s="282"/>
      <c r="M16" s="282"/>
      <c r="N16" s="282"/>
      <c r="O16" s="282"/>
      <c r="P16" s="333"/>
    </row>
    <row r="17" spans="1:16" ht="14.25">
      <c r="A17" s="131" t="s">
        <v>36</v>
      </c>
      <c r="B17" s="280" t="s">
        <v>37</v>
      </c>
      <c r="C17" s="282"/>
      <c r="D17" s="282"/>
      <c r="E17" s="282"/>
      <c r="F17" s="282"/>
      <c r="G17" s="282"/>
      <c r="H17" s="282"/>
      <c r="I17" s="282"/>
      <c r="J17" s="282"/>
      <c r="K17" s="282"/>
      <c r="L17" s="282"/>
      <c r="M17" s="282"/>
      <c r="N17" s="282"/>
      <c r="O17" s="282"/>
      <c r="P17" s="333"/>
    </row>
    <row r="18" spans="1:16" ht="14.25">
      <c r="A18" s="131" t="s">
        <v>38</v>
      </c>
      <c r="B18" s="280" t="s">
        <v>39</v>
      </c>
      <c r="C18" s="282"/>
      <c r="D18" s="282"/>
      <c r="E18" s="282"/>
      <c r="F18" s="282"/>
      <c r="G18" s="282"/>
      <c r="H18" s="282"/>
      <c r="I18" s="282"/>
      <c r="J18" s="282"/>
      <c r="K18" s="282"/>
      <c r="L18" s="282"/>
      <c r="M18" s="282"/>
      <c r="N18" s="282"/>
      <c r="O18" s="282"/>
      <c r="P18" s="333"/>
    </row>
    <row r="19" spans="1:16" ht="14.25">
      <c r="A19" s="131" t="s">
        <v>320</v>
      </c>
      <c r="B19" s="280" t="s">
        <v>40</v>
      </c>
      <c r="C19" s="282"/>
      <c r="D19" s="282"/>
      <c r="E19" s="282"/>
      <c r="F19" s="282"/>
      <c r="G19" s="282"/>
      <c r="H19" s="282"/>
      <c r="I19" s="282"/>
      <c r="J19" s="282"/>
      <c r="K19" s="282"/>
      <c r="L19" s="282"/>
      <c r="M19" s="282"/>
      <c r="N19" s="282"/>
      <c r="O19" s="282"/>
      <c r="P19" s="333"/>
    </row>
    <row r="20" spans="1:16" ht="14.25">
      <c r="A20" s="330" t="s">
        <v>299</v>
      </c>
      <c r="B20" s="331" t="s">
        <v>41</v>
      </c>
      <c r="C20" s="282">
        <f>SUM(C7:C19)</f>
        <v>1255800</v>
      </c>
      <c r="D20" s="282">
        <f aca="true" t="shared" si="0" ref="D20:N20">SUM(D7:D19)</f>
        <v>1441620</v>
      </c>
      <c r="E20" s="282">
        <f t="shared" si="0"/>
        <v>1442070</v>
      </c>
      <c r="F20" s="282">
        <f t="shared" si="0"/>
        <v>2780082</v>
      </c>
      <c r="G20" s="282">
        <f t="shared" si="0"/>
        <v>1441890</v>
      </c>
      <c r="H20" s="282">
        <f t="shared" si="0"/>
        <v>1441800</v>
      </c>
      <c r="I20" s="282">
        <f t="shared" si="0"/>
        <v>1441890</v>
      </c>
      <c r="J20" s="282">
        <f t="shared" si="0"/>
        <v>1441350</v>
      </c>
      <c r="K20" s="282">
        <f t="shared" si="0"/>
        <v>1441800</v>
      </c>
      <c r="L20" s="282">
        <f t="shared" si="0"/>
        <v>2009890</v>
      </c>
      <c r="M20" s="282">
        <f t="shared" si="0"/>
        <v>1441620</v>
      </c>
      <c r="N20" s="282">
        <f t="shared" si="0"/>
        <v>2290188</v>
      </c>
      <c r="O20" s="282">
        <f>SUM(O7:O19)</f>
        <v>19870000</v>
      </c>
      <c r="P20" s="333"/>
    </row>
    <row r="21" spans="1:16" ht="14.25">
      <c r="A21" s="131" t="s">
        <v>42</v>
      </c>
      <c r="B21" s="280" t="s">
        <v>43</v>
      </c>
      <c r="C21" s="282">
        <v>722000</v>
      </c>
      <c r="D21" s="282">
        <v>722000</v>
      </c>
      <c r="E21" s="282">
        <v>722000</v>
      </c>
      <c r="F21" s="282">
        <v>722000</v>
      </c>
      <c r="G21" s="282">
        <v>722000</v>
      </c>
      <c r="H21" s="282">
        <v>722000</v>
      </c>
      <c r="I21" s="282">
        <v>722000</v>
      </c>
      <c r="J21" s="282">
        <v>722000</v>
      </c>
      <c r="K21" s="282">
        <v>722000</v>
      </c>
      <c r="L21" s="282">
        <v>722000</v>
      </c>
      <c r="M21" s="282">
        <v>722000</v>
      </c>
      <c r="N21" s="282">
        <v>722000</v>
      </c>
      <c r="O21" s="282">
        <f>C21+D21+E21+F21+G21+H21+I21+J21+K21+L21+M21+N21</f>
        <v>8664000</v>
      </c>
      <c r="P21" s="333"/>
    </row>
    <row r="22" spans="1:16" ht="14.25">
      <c r="A22" s="131" t="s">
        <v>44</v>
      </c>
      <c r="B22" s="280" t="s">
        <v>45</v>
      </c>
      <c r="C22" s="282">
        <v>116250</v>
      </c>
      <c r="D22" s="282">
        <v>116250</v>
      </c>
      <c r="E22" s="282">
        <v>116250</v>
      </c>
      <c r="F22" s="282">
        <v>116250</v>
      </c>
      <c r="G22" s="282">
        <v>116250</v>
      </c>
      <c r="H22" s="282">
        <v>116250</v>
      </c>
      <c r="I22" s="282">
        <v>116250</v>
      </c>
      <c r="J22" s="282">
        <v>116250</v>
      </c>
      <c r="K22" s="282">
        <v>116250</v>
      </c>
      <c r="L22" s="282">
        <v>116250</v>
      </c>
      <c r="M22" s="282">
        <v>116250</v>
      </c>
      <c r="N22" s="282">
        <v>116250</v>
      </c>
      <c r="O22" s="282">
        <f>C22+D22+E22+F22+G22+H22+I22+J22+K22+L22+M22+N22</f>
        <v>1395000</v>
      </c>
      <c r="P22" s="333"/>
    </row>
    <row r="23" spans="1:16" ht="14.25">
      <c r="A23" s="130" t="s">
        <v>46</v>
      </c>
      <c r="B23" s="280" t="s">
        <v>47</v>
      </c>
      <c r="C23" s="282"/>
      <c r="D23" s="282">
        <v>200000</v>
      </c>
      <c r="E23" s="282">
        <v>100000</v>
      </c>
      <c r="F23" s="282">
        <v>185000</v>
      </c>
      <c r="G23" s="282">
        <v>10000</v>
      </c>
      <c r="H23" s="282">
        <v>288000</v>
      </c>
      <c r="I23" s="282">
        <v>250000</v>
      </c>
      <c r="J23" s="282">
        <v>290000</v>
      </c>
      <c r="K23" s="282">
        <v>280000</v>
      </c>
      <c r="L23" s="282">
        <v>230000</v>
      </c>
      <c r="M23" s="282">
        <v>174000</v>
      </c>
      <c r="N23" s="282">
        <v>293000</v>
      </c>
      <c r="O23" s="282">
        <f>C23+D23+E23+F23+G23+H23+I23+J23+K23+L23+M23+N23</f>
        <v>2300000</v>
      </c>
      <c r="P23" s="333"/>
    </row>
    <row r="24" spans="1:16" ht="14.25">
      <c r="A24" s="273" t="s">
        <v>300</v>
      </c>
      <c r="B24" s="331" t="s">
        <v>48</v>
      </c>
      <c r="C24" s="282">
        <f aca="true" t="shared" si="1" ref="C24:N24">SUM(C21:C23)</f>
        <v>838250</v>
      </c>
      <c r="D24" s="282">
        <f t="shared" si="1"/>
        <v>1038250</v>
      </c>
      <c r="E24" s="282">
        <f t="shared" si="1"/>
        <v>938250</v>
      </c>
      <c r="F24" s="282">
        <f t="shared" si="1"/>
        <v>1023250</v>
      </c>
      <c r="G24" s="282">
        <f t="shared" si="1"/>
        <v>848250</v>
      </c>
      <c r="H24" s="282">
        <f t="shared" si="1"/>
        <v>1126250</v>
      </c>
      <c r="I24" s="282">
        <f t="shared" si="1"/>
        <v>1088250</v>
      </c>
      <c r="J24" s="282">
        <f t="shared" si="1"/>
        <v>1128250</v>
      </c>
      <c r="K24" s="282">
        <f t="shared" si="1"/>
        <v>1118250</v>
      </c>
      <c r="L24" s="282">
        <f t="shared" si="1"/>
        <v>1068250</v>
      </c>
      <c r="M24" s="282">
        <f t="shared" si="1"/>
        <v>1012250</v>
      </c>
      <c r="N24" s="282">
        <f t="shared" si="1"/>
        <v>1131250</v>
      </c>
      <c r="O24" s="282">
        <f>C24+D24+E24+F24+G24+H24+I24+J24+K24+L24+M24+N24</f>
        <v>12359000</v>
      </c>
      <c r="P24" s="333"/>
    </row>
    <row r="25" spans="1:16" ht="14.25">
      <c r="A25" s="283" t="s">
        <v>350</v>
      </c>
      <c r="B25" s="284" t="s">
        <v>49</v>
      </c>
      <c r="C25" s="282">
        <f aca="true" t="shared" si="2" ref="C25:O25">SUM(C20,C24)</f>
        <v>2094050</v>
      </c>
      <c r="D25" s="282">
        <f t="shared" si="2"/>
        <v>2479870</v>
      </c>
      <c r="E25" s="282">
        <f t="shared" si="2"/>
        <v>2380320</v>
      </c>
      <c r="F25" s="282">
        <f t="shared" si="2"/>
        <v>3803332</v>
      </c>
      <c r="G25" s="282">
        <f t="shared" si="2"/>
        <v>2290140</v>
      </c>
      <c r="H25" s="282">
        <f t="shared" si="2"/>
        <v>2568050</v>
      </c>
      <c r="I25" s="282">
        <f t="shared" si="2"/>
        <v>2530140</v>
      </c>
      <c r="J25" s="282">
        <f t="shared" si="2"/>
        <v>2569600</v>
      </c>
      <c r="K25" s="282">
        <f t="shared" si="2"/>
        <v>2560050</v>
      </c>
      <c r="L25" s="282">
        <f t="shared" si="2"/>
        <v>3078140</v>
      </c>
      <c r="M25" s="282">
        <f t="shared" si="2"/>
        <v>2453870</v>
      </c>
      <c r="N25" s="282">
        <f t="shared" si="2"/>
        <v>3421438</v>
      </c>
      <c r="O25" s="282">
        <f t="shared" si="2"/>
        <v>32229000</v>
      </c>
      <c r="P25" s="333"/>
    </row>
    <row r="26" spans="1:16" ht="14.25">
      <c r="A26" s="285" t="s">
        <v>321</v>
      </c>
      <c r="B26" s="284" t="s">
        <v>50</v>
      </c>
      <c r="C26" s="282">
        <v>478340</v>
      </c>
      <c r="D26" s="282">
        <v>553575</v>
      </c>
      <c r="E26" s="282">
        <v>534162</v>
      </c>
      <c r="F26" s="282">
        <v>831455</v>
      </c>
      <c r="G26" s="282">
        <v>546577</v>
      </c>
      <c r="H26" s="282">
        <v>570770</v>
      </c>
      <c r="I26" s="282">
        <v>563799</v>
      </c>
      <c r="J26" s="282">
        <v>571000</v>
      </c>
      <c r="K26" s="282">
        <v>569210</v>
      </c>
      <c r="L26" s="282">
        <v>670237</v>
      </c>
      <c r="M26" s="282">
        <v>548624</v>
      </c>
      <c r="N26" s="282">
        <v>769251</v>
      </c>
      <c r="O26" s="282">
        <f>SUM(C26:N26)</f>
        <v>7207000</v>
      </c>
      <c r="P26" s="333"/>
    </row>
    <row r="27" spans="1:16" ht="14.25">
      <c r="A27" s="131" t="s">
        <v>51</v>
      </c>
      <c r="B27" s="280" t="s">
        <v>52</v>
      </c>
      <c r="C27" s="282">
        <v>40000</v>
      </c>
      <c r="D27" s="282">
        <v>61000</v>
      </c>
      <c r="E27" s="282">
        <v>42000</v>
      </c>
      <c r="F27" s="282">
        <v>40000</v>
      </c>
      <c r="G27" s="282">
        <v>45000</v>
      </c>
      <c r="H27" s="282">
        <v>49000</v>
      </c>
      <c r="I27" s="282">
        <v>41000</v>
      </c>
      <c r="J27" s="282">
        <v>49000</v>
      </c>
      <c r="K27" s="282">
        <v>45000</v>
      </c>
      <c r="L27" s="282">
        <v>53000</v>
      </c>
      <c r="M27" s="282">
        <v>38000</v>
      </c>
      <c r="N27" s="282">
        <v>9000</v>
      </c>
      <c r="O27" s="282">
        <f>SUM(C27:N27)</f>
        <v>512000</v>
      </c>
      <c r="P27" s="333"/>
    </row>
    <row r="28" spans="1:16" ht="14.25">
      <c r="A28" s="131" t="s">
        <v>53</v>
      </c>
      <c r="B28" s="280" t="s">
        <v>54</v>
      </c>
      <c r="C28" s="282">
        <v>212000</v>
      </c>
      <c r="D28" s="282">
        <v>277000</v>
      </c>
      <c r="E28" s="282">
        <v>265000</v>
      </c>
      <c r="F28" s="282">
        <v>380000</v>
      </c>
      <c r="G28" s="282">
        <v>246000</v>
      </c>
      <c r="H28" s="282">
        <v>281000</v>
      </c>
      <c r="I28" s="282">
        <v>326000</v>
      </c>
      <c r="J28" s="282">
        <v>302000</v>
      </c>
      <c r="K28" s="282">
        <v>405000</v>
      </c>
      <c r="L28" s="282">
        <v>491000</v>
      </c>
      <c r="M28" s="282">
        <v>228000</v>
      </c>
      <c r="N28" s="282">
        <v>231000</v>
      </c>
      <c r="O28" s="282">
        <f>SUM(C28:N28)</f>
        <v>3644000</v>
      </c>
      <c r="P28" s="333"/>
    </row>
    <row r="29" spans="1:16" ht="14.25">
      <c r="A29" s="131" t="s">
        <v>55</v>
      </c>
      <c r="B29" s="280" t="s">
        <v>56</v>
      </c>
      <c r="C29" s="282"/>
      <c r="D29" s="282"/>
      <c r="E29" s="282"/>
      <c r="F29" s="282"/>
      <c r="G29" s="282"/>
      <c r="H29" s="282"/>
      <c r="I29" s="282"/>
      <c r="J29" s="282"/>
      <c r="K29" s="282"/>
      <c r="L29" s="282"/>
      <c r="M29" s="282"/>
      <c r="N29" s="282"/>
      <c r="O29" s="282"/>
      <c r="P29" s="333"/>
    </row>
    <row r="30" spans="1:16" ht="14.25">
      <c r="A30" s="273" t="s">
        <v>301</v>
      </c>
      <c r="B30" s="331" t="s">
        <v>57</v>
      </c>
      <c r="C30" s="282">
        <f>SUM(C27:C29)</f>
        <v>252000</v>
      </c>
      <c r="D30" s="282">
        <f aca="true" t="shared" si="3" ref="D30:O30">SUM(D27:D29)</f>
        <v>338000</v>
      </c>
      <c r="E30" s="282">
        <f t="shared" si="3"/>
        <v>307000</v>
      </c>
      <c r="F30" s="282">
        <f t="shared" si="3"/>
        <v>420000</v>
      </c>
      <c r="G30" s="282">
        <f t="shared" si="3"/>
        <v>291000</v>
      </c>
      <c r="H30" s="282">
        <f t="shared" si="3"/>
        <v>330000</v>
      </c>
      <c r="I30" s="282">
        <f t="shared" si="3"/>
        <v>367000</v>
      </c>
      <c r="J30" s="282">
        <f t="shared" si="3"/>
        <v>351000</v>
      </c>
      <c r="K30" s="282">
        <f t="shared" si="3"/>
        <v>450000</v>
      </c>
      <c r="L30" s="282">
        <f t="shared" si="3"/>
        <v>544000</v>
      </c>
      <c r="M30" s="282">
        <f t="shared" si="3"/>
        <v>266000</v>
      </c>
      <c r="N30" s="282">
        <f t="shared" si="3"/>
        <v>240000</v>
      </c>
      <c r="O30" s="282">
        <f t="shared" si="3"/>
        <v>4156000</v>
      </c>
      <c r="P30" s="333"/>
    </row>
    <row r="31" spans="1:16" ht="14.25">
      <c r="A31" s="131" t="s">
        <v>58</v>
      </c>
      <c r="B31" s="280" t="s">
        <v>59</v>
      </c>
      <c r="C31" s="282">
        <v>68000</v>
      </c>
      <c r="D31" s="282">
        <v>68000</v>
      </c>
      <c r="E31" s="282">
        <v>68000</v>
      </c>
      <c r="F31" s="282">
        <v>68000</v>
      </c>
      <c r="G31" s="282">
        <v>68000</v>
      </c>
      <c r="H31" s="282">
        <v>68000</v>
      </c>
      <c r="I31" s="282">
        <v>68000</v>
      </c>
      <c r="J31" s="282">
        <v>68000</v>
      </c>
      <c r="K31" s="282">
        <v>68000</v>
      </c>
      <c r="L31" s="282">
        <v>68000</v>
      </c>
      <c r="M31" s="282">
        <v>68000</v>
      </c>
      <c r="N31" s="282">
        <v>70000</v>
      </c>
      <c r="O31" s="282">
        <f>SUM(C31:N31)</f>
        <v>818000</v>
      </c>
      <c r="P31" s="333"/>
    </row>
    <row r="32" spans="1:16" ht="14.25">
      <c r="A32" s="131" t="s">
        <v>60</v>
      </c>
      <c r="B32" s="280" t="s">
        <v>61</v>
      </c>
      <c r="C32" s="282">
        <v>80000</v>
      </c>
      <c r="D32" s="282">
        <v>80000</v>
      </c>
      <c r="E32" s="282">
        <v>80000</v>
      </c>
      <c r="F32" s="282">
        <v>80000</v>
      </c>
      <c r="G32" s="282">
        <v>80000</v>
      </c>
      <c r="H32" s="282">
        <v>80000</v>
      </c>
      <c r="I32" s="282">
        <v>80000</v>
      </c>
      <c r="J32" s="282">
        <v>80000</v>
      </c>
      <c r="K32" s="282">
        <v>80000</v>
      </c>
      <c r="L32" s="282">
        <v>80000</v>
      </c>
      <c r="M32" s="282">
        <v>80000</v>
      </c>
      <c r="N32" s="282">
        <v>120000</v>
      </c>
      <c r="O32" s="282">
        <f>SUM(C32:N32)</f>
        <v>1000000</v>
      </c>
      <c r="P32" s="333"/>
    </row>
    <row r="33" spans="1:16" ht="14.25">
      <c r="A33" s="273" t="s">
        <v>351</v>
      </c>
      <c r="B33" s="331" t="s">
        <v>62</v>
      </c>
      <c r="C33" s="282">
        <f>SUM(C31:C32)</f>
        <v>148000</v>
      </c>
      <c r="D33" s="282">
        <f aca="true" t="shared" si="4" ref="D33:O33">SUM(D31:D32)</f>
        <v>148000</v>
      </c>
      <c r="E33" s="282">
        <f t="shared" si="4"/>
        <v>148000</v>
      </c>
      <c r="F33" s="282">
        <f t="shared" si="4"/>
        <v>148000</v>
      </c>
      <c r="G33" s="282">
        <f t="shared" si="4"/>
        <v>148000</v>
      </c>
      <c r="H33" s="282">
        <f t="shared" si="4"/>
        <v>148000</v>
      </c>
      <c r="I33" s="282">
        <f t="shared" si="4"/>
        <v>148000</v>
      </c>
      <c r="J33" s="282">
        <f t="shared" si="4"/>
        <v>148000</v>
      </c>
      <c r="K33" s="282">
        <f t="shared" si="4"/>
        <v>148000</v>
      </c>
      <c r="L33" s="282">
        <f t="shared" si="4"/>
        <v>148000</v>
      </c>
      <c r="M33" s="282">
        <f t="shared" si="4"/>
        <v>148000</v>
      </c>
      <c r="N33" s="282">
        <f t="shared" si="4"/>
        <v>190000</v>
      </c>
      <c r="O33" s="282">
        <f t="shared" si="4"/>
        <v>1818000</v>
      </c>
      <c r="P33" s="333"/>
    </row>
    <row r="34" spans="1:16" ht="14.25">
      <c r="A34" s="131" t="s">
        <v>63</v>
      </c>
      <c r="B34" s="280" t="s">
        <v>64</v>
      </c>
      <c r="C34" s="282">
        <v>540000</v>
      </c>
      <c r="D34" s="282">
        <v>640000</v>
      </c>
      <c r="E34" s="282">
        <v>680000</v>
      </c>
      <c r="F34" s="282">
        <v>670000</v>
      </c>
      <c r="G34" s="282">
        <v>650000</v>
      </c>
      <c r="H34" s="282">
        <v>450000</v>
      </c>
      <c r="I34" s="282">
        <v>645000</v>
      </c>
      <c r="J34" s="282">
        <v>82000</v>
      </c>
      <c r="K34" s="282">
        <v>594000</v>
      </c>
      <c r="L34" s="282">
        <v>795000</v>
      </c>
      <c r="M34" s="282">
        <v>712000</v>
      </c>
      <c r="N34" s="282">
        <v>852000</v>
      </c>
      <c r="O34" s="282">
        <f aca="true" t="shared" si="5" ref="O34:O40">SUM(C34:N34)</f>
        <v>7310000</v>
      </c>
      <c r="P34" s="333"/>
    </row>
    <row r="35" spans="1:16" ht="14.25">
      <c r="A35" s="131" t="s">
        <v>65</v>
      </c>
      <c r="B35" s="280" t="s">
        <v>66</v>
      </c>
      <c r="C35" s="282">
        <v>1627000</v>
      </c>
      <c r="D35" s="282">
        <v>1545000</v>
      </c>
      <c r="E35" s="282">
        <v>1671000</v>
      </c>
      <c r="F35" s="282">
        <v>1358000</v>
      </c>
      <c r="G35" s="282">
        <v>1810000</v>
      </c>
      <c r="H35" s="282">
        <v>1656000</v>
      </c>
      <c r="I35" s="282">
        <v>656000</v>
      </c>
      <c r="J35" s="282">
        <v>955000</v>
      </c>
      <c r="K35" s="282">
        <v>1710000</v>
      </c>
      <c r="L35" s="282">
        <v>1290000</v>
      </c>
      <c r="M35" s="282">
        <v>1574000</v>
      </c>
      <c r="N35" s="282">
        <v>649000</v>
      </c>
      <c r="O35" s="282">
        <f t="shared" si="5"/>
        <v>16501000</v>
      </c>
      <c r="P35" s="333"/>
    </row>
    <row r="36" spans="1:16" ht="14.25">
      <c r="A36" s="131" t="s">
        <v>322</v>
      </c>
      <c r="B36" s="280" t="s">
        <v>67</v>
      </c>
      <c r="C36" s="282">
        <v>394000</v>
      </c>
      <c r="D36" s="282">
        <v>394000</v>
      </c>
      <c r="E36" s="282">
        <v>394000</v>
      </c>
      <c r="F36" s="282">
        <v>394000</v>
      </c>
      <c r="G36" s="282">
        <v>394000</v>
      </c>
      <c r="H36" s="282">
        <v>394000</v>
      </c>
      <c r="I36" s="282">
        <v>394000</v>
      </c>
      <c r="J36" s="282">
        <v>394000</v>
      </c>
      <c r="K36" s="282">
        <v>394000</v>
      </c>
      <c r="L36" s="282">
        <v>394000</v>
      </c>
      <c r="M36" s="282">
        <v>394000</v>
      </c>
      <c r="N36" s="282">
        <v>396000</v>
      </c>
      <c r="O36" s="282">
        <f t="shared" si="5"/>
        <v>4730000</v>
      </c>
      <c r="P36" s="333"/>
    </row>
    <row r="37" spans="1:16" ht="14.25">
      <c r="A37" s="131" t="s">
        <v>68</v>
      </c>
      <c r="B37" s="280" t="s">
        <v>69</v>
      </c>
      <c r="C37" s="282">
        <v>200000</v>
      </c>
      <c r="D37" s="282">
        <v>400000</v>
      </c>
      <c r="E37" s="282">
        <v>374000</v>
      </c>
      <c r="F37" s="282">
        <v>960000</v>
      </c>
      <c r="G37" s="282">
        <v>60000</v>
      </c>
      <c r="H37" s="282">
        <v>270000</v>
      </c>
      <c r="I37" s="282">
        <v>520000</v>
      </c>
      <c r="J37" s="282">
        <v>200000</v>
      </c>
      <c r="K37" s="282">
        <v>500000</v>
      </c>
      <c r="L37" s="282">
        <v>150000</v>
      </c>
      <c r="M37" s="282">
        <v>50000</v>
      </c>
      <c r="N37" s="282">
        <v>496000</v>
      </c>
      <c r="O37" s="282">
        <f t="shared" si="5"/>
        <v>4180000</v>
      </c>
      <c r="P37" s="333"/>
    </row>
    <row r="38" spans="1:16" ht="14.25">
      <c r="A38" s="332" t="s">
        <v>323</v>
      </c>
      <c r="B38" s="280" t="s">
        <v>70</v>
      </c>
      <c r="C38" s="282">
        <v>80000</v>
      </c>
      <c r="D38" s="282">
        <v>80000</v>
      </c>
      <c r="E38" s="282">
        <v>80000</v>
      </c>
      <c r="F38" s="282">
        <v>80000</v>
      </c>
      <c r="G38" s="282">
        <v>80000</v>
      </c>
      <c r="H38" s="282">
        <v>80000</v>
      </c>
      <c r="I38" s="282">
        <v>80000</v>
      </c>
      <c r="J38" s="282">
        <v>80000</v>
      </c>
      <c r="K38" s="282">
        <v>120000</v>
      </c>
      <c r="L38" s="282">
        <v>80000</v>
      </c>
      <c r="M38" s="282">
        <v>80000</v>
      </c>
      <c r="N38" s="282">
        <v>80000</v>
      </c>
      <c r="O38" s="282">
        <f t="shared" si="5"/>
        <v>1000000</v>
      </c>
      <c r="P38" s="333"/>
    </row>
    <row r="39" spans="1:16" ht="14.25">
      <c r="A39" s="130" t="s">
        <v>71</v>
      </c>
      <c r="B39" s="280" t="s">
        <v>72</v>
      </c>
      <c r="C39" s="282">
        <v>2000000</v>
      </c>
      <c r="D39" s="282">
        <v>1250000</v>
      </c>
      <c r="E39" s="282">
        <v>175000</v>
      </c>
      <c r="F39" s="282">
        <v>520000</v>
      </c>
      <c r="G39" s="282">
        <v>568000</v>
      </c>
      <c r="H39" s="282">
        <v>602000</v>
      </c>
      <c r="I39" s="282">
        <v>310000</v>
      </c>
      <c r="J39" s="282">
        <v>1458000</v>
      </c>
      <c r="K39" s="282">
        <v>1157000</v>
      </c>
      <c r="L39" s="282">
        <v>157000</v>
      </c>
      <c r="M39" s="282">
        <v>1403000</v>
      </c>
      <c r="N39" s="282">
        <v>900000</v>
      </c>
      <c r="O39" s="282">
        <f t="shared" si="5"/>
        <v>10500000</v>
      </c>
      <c r="P39" s="333"/>
    </row>
    <row r="40" spans="1:16" ht="14.25">
      <c r="A40" s="131" t="s">
        <v>324</v>
      </c>
      <c r="B40" s="280" t="s">
        <v>73</v>
      </c>
      <c r="C40" s="282">
        <v>2350000</v>
      </c>
      <c r="D40" s="282">
        <v>1915000</v>
      </c>
      <c r="E40" s="282">
        <v>2400000</v>
      </c>
      <c r="F40" s="282">
        <v>1050000</v>
      </c>
      <c r="G40" s="282">
        <v>2897000</v>
      </c>
      <c r="H40" s="282">
        <v>6000000</v>
      </c>
      <c r="I40" s="282">
        <v>800000</v>
      </c>
      <c r="J40" s="282">
        <v>1860000</v>
      </c>
      <c r="K40" s="282">
        <v>3200000</v>
      </c>
      <c r="L40" s="282">
        <v>1931000</v>
      </c>
      <c r="M40" s="282">
        <v>2551000</v>
      </c>
      <c r="N40" s="282">
        <v>1476000</v>
      </c>
      <c r="O40" s="282">
        <f t="shared" si="5"/>
        <v>28430000</v>
      </c>
      <c r="P40" s="333"/>
    </row>
    <row r="41" spans="1:16" ht="14.25">
      <c r="A41" s="273" t="s">
        <v>302</v>
      </c>
      <c r="B41" s="331" t="s">
        <v>74</v>
      </c>
      <c r="C41" s="282">
        <f>SUM(C34:C40)</f>
        <v>7191000</v>
      </c>
      <c r="D41" s="282">
        <f aca="true" t="shared" si="6" ref="D41:O41">SUM(D34:D40)</f>
        <v>6224000</v>
      </c>
      <c r="E41" s="282">
        <f t="shared" si="6"/>
        <v>5774000</v>
      </c>
      <c r="F41" s="282">
        <f t="shared" si="6"/>
        <v>5032000</v>
      </c>
      <c r="G41" s="282">
        <f t="shared" si="6"/>
        <v>6459000</v>
      </c>
      <c r="H41" s="282">
        <f t="shared" si="6"/>
        <v>9452000</v>
      </c>
      <c r="I41" s="282">
        <f t="shared" si="6"/>
        <v>3405000</v>
      </c>
      <c r="J41" s="282">
        <f t="shared" si="6"/>
        <v>5029000</v>
      </c>
      <c r="K41" s="282">
        <f t="shared" si="6"/>
        <v>7675000</v>
      </c>
      <c r="L41" s="282">
        <f t="shared" si="6"/>
        <v>4797000</v>
      </c>
      <c r="M41" s="282">
        <f t="shared" si="6"/>
        <v>6764000</v>
      </c>
      <c r="N41" s="282">
        <f t="shared" si="6"/>
        <v>4849000</v>
      </c>
      <c r="O41" s="282">
        <f t="shared" si="6"/>
        <v>72651000</v>
      </c>
      <c r="P41" s="333"/>
    </row>
    <row r="42" spans="1:16" ht="14.25">
      <c r="A42" s="131" t="s">
        <v>75</v>
      </c>
      <c r="B42" s="280" t="s">
        <v>76</v>
      </c>
      <c r="C42" s="282"/>
      <c r="D42" s="282"/>
      <c r="E42" s="282">
        <v>5000</v>
      </c>
      <c r="F42" s="282"/>
      <c r="G42" s="282"/>
      <c r="H42" s="282"/>
      <c r="I42" s="282"/>
      <c r="J42" s="282">
        <v>5000</v>
      </c>
      <c r="K42" s="282"/>
      <c r="L42" s="282"/>
      <c r="M42" s="282"/>
      <c r="N42" s="282"/>
      <c r="O42" s="282">
        <f>SUM(C42:N42)</f>
        <v>10000</v>
      </c>
      <c r="P42" s="333"/>
    </row>
    <row r="43" spans="1:16" ht="14.25">
      <c r="A43" s="131" t="s">
        <v>77</v>
      </c>
      <c r="B43" s="280" t="s">
        <v>78</v>
      </c>
      <c r="C43" s="282"/>
      <c r="D43" s="282"/>
      <c r="E43" s="282"/>
      <c r="F43" s="282"/>
      <c r="G43" s="282"/>
      <c r="H43" s="282"/>
      <c r="I43" s="282"/>
      <c r="J43" s="282"/>
      <c r="K43" s="282"/>
      <c r="L43" s="282"/>
      <c r="M43" s="282"/>
      <c r="N43" s="282"/>
      <c r="O43" s="282"/>
      <c r="P43" s="333"/>
    </row>
    <row r="44" spans="1:16" ht="14.25">
      <c r="A44" s="273" t="s">
        <v>303</v>
      </c>
      <c r="B44" s="331" t="s">
        <v>79</v>
      </c>
      <c r="C44" s="282">
        <f>SUM(C42:C43)</f>
        <v>0</v>
      </c>
      <c r="D44" s="282">
        <f aca="true" t="shared" si="7" ref="D44:O44">SUM(D42:D43)</f>
        <v>0</v>
      </c>
      <c r="E44" s="282">
        <f t="shared" si="7"/>
        <v>5000</v>
      </c>
      <c r="F44" s="282">
        <f t="shared" si="7"/>
        <v>0</v>
      </c>
      <c r="G44" s="282">
        <f t="shared" si="7"/>
        <v>0</v>
      </c>
      <c r="H44" s="282">
        <f t="shared" si="7"/>
        <v>0</v>
      </c>
      <c r="I44" s="282">
        <f t="shared" si="7"/>
        <v>0</v>
      </c>
      <c r="J44" s="282">
        <f t="shared" si="7"/>
        <v>5000</v>
      </c>
      <c r="K44" s="282">
        <f t="shared" si="7"/>
        <v>0</v>
      </c>
      <c r="L44" s="282">
        <f t="shared" si="7"/>
        <v>0</v>
      </c>
      <c r="M44" s="282">
        <f t="shared" si="7"/>
        <v>0</v>
      </c>
      <c r="N44" s="282">
        <f t="shared" si="7"/>
        <v>0</v>
      </c>
      <c r="O44" s="282">
        <f t="shared" si="7"/>
        <v>10000</v>
      </c>
      <c r="P44" s="333"/>
    </row>
    <row r="45" spans="1:18" ht="14.25">
      <c r="A45" s="131" t="s">
        <v>80</v>
      </c>
      <c r="B45" s="280" t="s">
        <v>81</v>
      </c>
      <c r="C45" s="282">
        <v>2049570</v>
      </c>
      <c r="D45" s="282">
        <v>1811700</v>
      </c>
      <c r="E45" s="282">
        <v>1681830</v>
      </c>
      <c r="F45" s="282">
        <v>1512000</v>
      </c>
      <c r="G45" s="282">
        <v>1862460</v>
      </c>
      <c r="H45" s="282">
        <v>1280000</v>
      </c>
      <c r="I45" s="282">
        <v>846000</v>
      </c>
      <c r="J45" s="282">
        <v>1287000</v>
      </c>
      <c r="K45" s="282">
        <v>1499000</v>
      </c>
      <c r="L45" s="282">
        <v>1585000</v>
      </c>
      <c r="M45" s="282">
        <v>1640000</v>
      </c>
      <c r="N45" s="282">
        <v>1522440</v>
      </c>
      <c r="O45" s="282">
        <f>SUM(C45:N45)</f>
        <v>18577000</v>
      </c>
      <c r="P45" s="333"/>
      <c r="R45" s="263"/>
    </row>
    <row r="46" spans="1:18" ht="14.25">
      <c r="A46" s="131" t="s">
        <v>82</v>
      </c>
      <c r="B46" s="280" t="s">
        <v>83</v>
      </c>
      <c r="C46" s="282">
        <v>22416000</v>
      </c>
      <c r="D46" s="282">
        <v>3500000</v>
      </c>
      <c r="E46" s="282">
        <v>1200000</v>
      </c>
      <c r="F46" s="282"/>
      <c r="G46" s="282"/>
      <c r="H46" s="282">
        <v>884000</v>
      </c>
      <c r="I46" s="282"/>
      <c r="J46" s="282"/>
      <c r="K46" s="282"/>
      <c r="L46" s="282"/>
      <c r="M46" s="282"/>
      <c r="N46" s="282"/>
      <c r="O46" s="282">
        <f>SUM(C46:N46)</f>
        <v>28000000</v>
      </c>
      <c r="P46" s="333"/>
      <c r="R46" s="263"/>
    </row>
    <row r="47" spans="1:16" ht="14.25">
      <c r="A47" s="131" t="s">
        <v>325</v>
      </c>
      <c r="B47" s="280" t="s">
        <v>84</v>
      </c>
      <c r="C47" s="282"/>
      <c r="D47" s="282"/>
      <c r="E47" s="282"/>
      <c r="F47" s="282"/>
      <c r="G47" s="282"/>
      <c r="H47" s="282"/>
      <c r="I47" s="282"/>
      <c r="J47" s="282"/>
      <c r="K47" s="282"/>
      <c r="L47" s="282"/>
      <c r="M47" s="282"/>
      <c r="N47" s="282"/>
      <c r="O47" s="282"/>
      <c r="P47" s="333"/>
    </row>
    <row r="48" spans="1:16" ht="14.25">
      <c r="A48" s="131" t="s">
        <v>326</v>
      </c>
      <c r="B48" s="280" t="s">
        <v>85</v>
      </c>
      <c r="C48" s="282"/>
      <c r="D48" s="282"/>
      <c r="E48" s="282"/>
      <c r="F48" s="282"/>
      <c r="G48" s="282"/>
      <c r="H48" s="282"/>
      <c r="I48" s="282"/>
      <c r="J48" s="282"/>
      <c r="K48" s="282"/>
      <c r="L48" s="282"/>
      <c r="M48" s="282"/>
      <c r="N48" s="282"/>
      <c r="O48" s="282"/>
      <c r="P48" s="333"/>
    </row>
    <row r="49" spans="1:16" ht="14.25">
      <c r="A49" s="131" t="s">
        <v>86</v>
      </c>
      <c r="B49" s="280" t="s">
        <v>87</v>
      </c>
      <c r="C49" s="282"/>
      <c r="D49" s="282"/>
      <c r="E49" s="282"/>
      <c r="F49" s="282"/>
      <c r="G49" s="282"/>
      <c r="H49" s="282"/>
      <c r="I49" s="282"/>
      <c r="J49" s="282"/>
      <c r="K49" s="282"/>
      <c r="L49" s="282"/>
      <c r="M49" s="282"/>
      <c r="N49" s="282"/>
      <c r="O49" s="282"/>
      <c r="P49" s="333"/>
    </row>
    <row r="50" spans="1:16" ht="14.25">
      <c r="A50" s="273" t="s">
        <v>304</v>
      </c>
      <c r="B50" s="331" t="s">
        <v>88</v>
      </c>
      <c r="C50" s="282">
        <f aca="true" t="shared" si="8" ref="C50:O50">SUM(C45:C49)</f>
        <v>24465570</v>
      </c>
      <c r="D50" s="282">
        <f t="shared" si="8"/>
        <v>5311700</v>
      </c>
      <c r="E50" s="282">
        <f t="shared" si="8"/>
        <v>2881830</v>
      </c>
      <c r="F50" s="282">
        <f t="shared" si="8"/>
        <v>1512000</v>
      </c>
      <c r="G50" s="282">
        <f t="shared" si="8"/>
        <v>1862460</v>
      </c>
      <c r="H50" s="282">
        <f t="shared" si="8"/>
        <v>2164000</v>
      </c>
      <c r="I50" s="282">
        <f t="shared" si="8"/>
        <v>846000</v>
      </c>
      <c r="J50" s="282">
        <f t="shared" si="8"/>
        <v>1287000</v>
      </c>
      <c r="K50" s="282">
        <f t="shared" si="8"/>
        <v>1499000</v>
      </c>
      <c r="L50" s="282">
        <f t="shared" si="8"/>
        <v>1585000</v>
      </c>
      <c r="M50" s="282">
        <f t="shared" si="8"/>
        <v>1640000</v>
      </c>
      <c r="N50" s="282">
        <f t="shared" si="8"/>
        <v>1522440</v>
      </c>
      <c r="O50" s="282">
        <f t="shared" si="8"/>
        <v>46577000</v>
      </c>
      <c r="P50" s="333"/>
    </row>
    <row r="51" spans="1:16" ht="14.25">
      <c r="A51" s="285" t="s">
        <v>305</v>
      </c>
      <c r="B51" s="284" t="s">
        <v>89</v>
      </c>
      <c r="C51" s="282">
        <f aca="true" t="shared" si="9" ref="C51:O51">SUM(C30,C33,C41,C44,C50)</f>
        <v>32056570</v>
      </c>
      <c r="D51" s="282">
        <f t="shared" si="9"/>
        <v>12021700</v>
      </c>
      <c r="E51" s="282">
        <f t="shared" si="9"/>
        <v>9115830</v>
      </c>
      <c r="F51" s="282">
        <f t="shared" si="9"/>
        <v>7112000</v>
      </c>
      <c r="G51" s="282">
        <f t="shared" si="9"/>
        <v>8760460</v>
      </c>
      <c r="H51" s="282">
        <f t="shared" si="9"/>
        <v>12094000</v>
      </c>
      <c r="I51" s="282">
        <f t="shared" si="9"/>
        <v>4766000</v>
      </c>
      <c r="J51" s="282">
        <f t="shared" si="9"/>
        <v>6820000</v>
      </c>
      <c r="K51" s="282">
        <f t="shared" si="9"/>
        <v>9772000</v>
      </c>
      <c r="L51" s="282">
        <f t="shared" si="9"/>
        <v>7074000</v>
      </c>
      <c r="M51" s="282">
        <f t="shared" si="9"/>
        <v>8818000</v>
      </c>
      <c r="N51" s="282">
        <f t="shared" si="9"/>
        <v>6801440</v>
      </c>
      <c r="O51" s="282">
        <f t="shared" si="9"/>
        <v>125212000</v>
      </c>
      <c r="P51" s="333"/>
    </row>
    <row r="52" spans="1:16" ht="14.25">
      <c r="A52" s="129" t="s">
        <v>90</v>
      </c>
      <c r="B52" s="280" t="s">
        <v>91</v>
      </c>
      <c r="C52" s="282"/>
      <c r="D52" s="282"/>
      <c r="E52" s="282"/>
      <c r="F52" s="282"/>
      <c r="G52" s="282"/>
      <c r="H52" s="282"/>
      <c r="I52" s="282"/>
      <c r="J52" s="282"/>
      <c r="K52" s="282"/>
      <c r="L52" s="282"/>
      <c r="M52" s="282"/>
      <c r="N52" s="282"/>
      <c r="O52" s="282"/>
      <c r="P52" s="333"/>
    </row>
    <row r="53" spans="1:16" ht="14.25">
      <c r="A53" s="129" t="s">
        <v>306</v>
      </c>
      <c r="B53" s="280" t="s">
        <v>92</v>
      </c>
      <c r="C53" s="282"/>
      <c r="D53" s="282"/>
      <c r="E53" s="282"/>
      <c r="F53" s="282"/>
      <c r="G53" s="282"/>
      <c r="H53" s="282"/>
      <c r="I53" s="282"/>
      <c r="J53" s="282"/>
      <c r="K53" s="282"/>
      <c r="L53" s="282"/>
      <c r="M53" s="282"/>
      <c r="N53" s="282"/>
      <c r="O53" s="282"/>
      <c r="P53" s="333"/>
    </row>
    <row r="54" spans="1:16" ht="14.25">
      <c r="A54" s="286" t="s">
        <v>327</v>
      </c>
      <c r="B54" s="280" t="s">
        <v>93</v>
      </c>
      <c r="C54" s="282"/>
      <c r="D54" s="282"/>
      <c r="E54" s="282"/>
      <c r="F54" s="282"/>
      <c r="G54" s="282"/>
      <c r="H54" s="282"/>
      <c r="I54" s="282"/>
      <c r="J54" s="282"/>
      <c r="K54" s="282"/>
      <c r="L54" s="282"/>
      <c r="M54" s="282"/>
      <c r="N54" s="282"/>
      <c r="O54" s="282"/>
      <c r="P54" s="333"/>
    </row>
    <row r="55" spans="1:16" ht="14.25">
      <c r="A55" s="286" t="s">
        <v>328</v>
      </c>
      <c r="B55" s="280" t="s">
        <v>94</v>
      </c>
      <c r="C55" s="282"/>
      <c r="D55" s="282"/>
      <c r="E55" s="282"/>
      <c r="F55" s="282"/>
      <c r="G55" s="282"/>
      <c r="H55" s="282"/>
      <c r="I55" s="282"/>
      <c r="J55" s="282"/>
      <c r="K55" s="282"/>
      <c r="L55" s="282"/>
      <c r="M55" s="282"/>
      <c r="N55" s="282"/>
      <c r="O55" s="282"/>
      <c r="P55" s="333"/>
    </row>
    <row r="56" spans="1:16" ht="14.25">
      <c r="A56" s="286" t="s">
        <v>329</v>
      </c>
      <c r="B56" s="280" t="s">
        <v>95</v>
      </c>
      <c r="C56" s="282"/>
      <c r="D56" s="282"/>
      <c r="E56" s="282"/>
      <c r="F56" s="282"/>
      <c r="G56" s="282"/>
      <c r="H56" s="282"/>
      <c r="I56" s="282"/>
      <c r="J56" s="282"/>
      <c r="K56" s="282"/>
      <c r="L56" s="282"/>
      <c r="M56" s="282"/>
      <c r="N56" s="282"/>
      <c r="O56" s="282"/>
      <c r="P56" s="333"/>
    </row>
    <row r="57" spans="1:16" ht="14.25">
      <c r="A57" s="129" t="s">
        <v>330</v>
      </c>
      <c r="B57" s="280" t="s">
        <v>96</v>
      </c>
      <c r="C57" s="282"/>
      <c r="D57" s="282"/>
      <c r="E57" s="282"/>
      <c r="F57" s="282"/>
      <c r="G57" s="282"/>
      <c r="H57" s="282"/>
      <c r="I57" s="282"/>
      <c r="J57" s="282"/>
      <c r="K57" s="282"/>
      <c r="L57" s="282"/>
      <c r="M57" s="282"/>
      <c r="N57" s="282"/>
      <c r="O57" s="282"/>
      <c r="P57" s="333"/>
    </row>
    <row r="58" spans="1:16" ht="14.25">
      <c r="A58" s="129" t="s">
        <v>331</v>
      </c>
      <c r="B58" s="280" t="s">
        <v>97</v>
      </c>
      <c r="C58" s="282"/>
      <c r="D58" s="282"/>
      <c r="E58" s="282"/>
      <c r="F58" s="282"/>
      <c r="G58" s="282"/>
      <c r="H58" s="282"/>
      <c r="I58" s="282"/>
      <c r="J58" s="282"/>
      <c r="K58" s="282"/>
      <c r="L58" s="282"/>
      <c r="M58" s="282"/>
      <c r="N58" s="282"/>
      <c r="O58" s="282"/>
      <c r="P58" s="333"/>
    </row>
    <row r="59" spans="1:16" ht="14.25">
      <c r="A59" s="129" t="s">
        <v>332</v>
      </c>
      <c r="B59" s="280" t="s">
        <v>98</v>
      </c>
      <c r="C59" s="282">
        <v>10000</v>
      </c>
      <c r="D59" s="282">
        <v>100000</v>
      </c>
      <c r="E59" s="282">
        <v>700000</v>
      </c>
      <c r="F59" s="282">
        <v>200000</v>
      </c>
      <c r="G59" s="282">
        <v>280000</v>
      </c>
      <c r="H59" s="282">
        <v>200000</v>
      </c>
      <c r="I59" s="282">
        <v>700000</v>
      </c>
      <c r="J59" s="282">
        <v>1200000</v>
      </c>
      <c r="K59" s="282">
        <v>80000</v>
      </c>
      <c r="L59" s="282">
        <v>1000000</v>
      </c>
      <c r="M59" s="282">
        <v>150000</v>
      </c>
      <c r="N59" s="282">
        <v>380000</v>
      </c>
      <c r="O59" s="282">
        <f>SUM(C59:N59)</f>
        <v>5000000</v>
      </c>
      <c r="P59" s="333"/>
    </row>
    <row r="60" spans="1:16" ht="14.25">
      <c r="A60" s="287" t="s">
        <v>307</v>
      </c>
      <c r="B60" s="284" t="s">
        <v>99</v>
      </c>
      <c r="C60" s="282">
        <f aca="true" t="shared" si="10" ref="C60:O60">SUM(C52:C59)</f>
        <v>10000</v>
      </c>
      <c r="D60" s="282">
        <f t="shared" si="10"/>
        <v>100000</v>
      </c>
      <c r="E60" s="282">
        <f t="shared" si="10"/>
        <v>700000</v>
      </c>
      <c r="F60" s="282">
        <f t="shared" si="10"/>
        <v>200000</v>
      </c>
      <c r="G60" s="282">
        <f t="shared" si="10"/>
        <v>280000</v>
      </c>
      <c r="H60" s="282">
        <f t="shared" si="10"/>
        <v>200000</v>
      </c>
      <c r="I60" s="282">
        <f t="shared" si="10"/>
        <v>700000</v>
      </c>
      <c r="J60" s="282">
        <f t="shared" si="10"/>
        <v>1200000</v>
      </c>
      <c r="K60" s="282">
        <f t="shared" si="10"/>
        <v>80000</v>
      </c>
      <c r="L60" s="282">
        <f t="shared" si="10"/>
        <v>1000000</v>
      </c>
      <c r="M60" s="282">
        <f t="shared" si="10"/>
        <v>150000</v>
      </c>
      <c r="N60" s="282">
        <f t="shared" si="10"/>
        <v>380000</v>
      </c>
      <c r="O60" s="282">
        <f t="shared" si="10"/>
        <v>5000000</v>
      </c>
      <c r="P60" s="333"/>
    </row>
    <row r="61" spans="1:16" ht="14.25">
      <c r="A61" s="288" t="s">
        <v>333</v>
      </c>
      <c r="B61" s="280" t="s">
        <v>100</v>
      </c>
      <c r="C61" s="282"/>
      <c r="D61" s="282"/>
      <c r="E61" s="282"/>
      <c r="F61" s="282"/>
      <c r="G61" s="282"/>
      <c r="H61" s="282"/>
      <c r="I61" s="282"/>
      <c r="J61" s="282"/>
      <c r="K61" s="282"/>
      <c r="L61" s="282"/>
      <c r="N61" s="282"/>
      <c r="O61" s="282"/>
      <c r="P61" s="333"/>
    </row>
    <row r="62" spans="1:16" ht="14.25">
      <c r="A62" s="288" t="s">
        <v>684</v>
      </c>
      <c r="B62" s="280" t="s">
        <v>101</v>
      </c>
      <c r="C62" s="282">
        <v>10478850</v>
      </c>
      <c r="D62" s="282">
        <v>5253887</v>
      </c>
      <c r="E62" s="282">
        <v>6686680</v>
      </c>
      <c r="F62" s="282">
        <v>6686680</v>
      </c>
      <c r="G62" s="282">
        <v>6686680</v>
      </c>
      <c r="H62" s="282">
        <v>6686680</v>
      </c>
      <c r="I62" s="282">
        <v>6686680</v>
      </c>
      <c r="J62" s="282">
        <v>6686680</v>
      </c>
      <c r="K62" s="282">
        <v>6686680</v>
      </c>
      <c r="L62" s="282">
        <v>6686680</v>
      </c>
      <c r="M62" s="282">
        <v>6686680</v>
      </c>
      <c r="N62" s="282">
        <v>6686685</v>
      </c>
      <c r="O62" s="282">
        <f>SUM(C62:N62)</f>
        <v>82599542</v>
      </c>
      <c r="P62" s="333"/>
    </row>
    <row r="63" spans="1:16" ht="14.25">
      <c r="A63" s="288" t="s">
        <v>102</v>
      </c>
      <c r="B63" s="280" t="s">
        <v>103</v>
      </c>
      <c r="C63" s="282"/>
      <c r="D63" s="282"/>
      <c r="E63" s="282"/>
      <c r="F63" s="282"/>
      <c r="G63" s="282"/>
      <c r="H63" s="282"/>
      <c r="I63" s="282"/>
      <c r="J63" s="282"/>
      <c r="K63" s="282"/>
      <c r="L63" s="282"/>
      <c r="M63" s="282"/>
      <c r="N63" s="282"/>
      <c r="O63" s="282"/>
      <c r="P63" s="333"/>
    </row>
    <row r="64" spans="1:16" ht="14.25">
      <c r="A64" s="288" t="s">
        <v>308</v>
      </c>
      <c r="B64" s="280" t="s">
        <v>104</v>
      </c>
      <c r="C64" s="282"/>
      <c r="D64" s="282"/>
      <c r="E64" s="282"/>
      <c r="F64" s="282"/>
      <c r="G64" s="282"/>
      <c r="H64" s="282"/>
      <c r="I64" s="282"/>
      <c r="J64" s="282"/>
      <c r="K64" s="282"/>
      <c r="L64" s="282"/>
      <c r="M64" s="282"/>
      <c r="N64" s="282"/>
      <c r="O64" s="282"/>
      <c r="P64" s="333"/>
    </row>
    <row r="65" spans="1:16" ht="14.25">
      <c r="A65" s="288" t="s">
        <v>334</v>
      </c>
      <c r="B65" s="280" t="s">
        <v>105</v>
      </c>
      <c r="C65" s="282"/>
      <c r="D65" s="282"/>
      <c r="E65" s="282"/>
      <c r="F65" s="282"/>
      <c r="G65" s="282"/>
      <c r="H65" s="282"/>
      <c r="I65" s="282"/>
      <c r="J65" s="282"/>
      <c r="K65" s="282"/>
      <c r="L65" s="282"/>
      <c r="M65" s="282"/>
      <c r="N65" s="282"/>
      <c r="O65" s="282"/>
      <c r="P65" s="333"/>
    </row>
    <row r="66" spans="1:18" ht="14.25">
      <c r="A66" s="288" t="s">
        <v>309</v>
      </c>
      <c r="B66" s="280" t="s">
        <v>106</v>
      </c>
      <c r="C66" s="282">
        <v>212500</v>
      </c>
      <c r="D66" s="282"/>
      <c r="E66" s="282">
        <v>28705</v>
      </c>
      <c r="F66" s="282"/>
      <c r="G66" s="282">
        <v>212500</v>
      </c>
      <c r="H66" s="282">
        <v>110000</v>
      </c>
      <c r="I66" s="282"/>
      <c r="J66" s="282"/>
      <c r="K66" s="282">
        <v>212500</v>
      </c>
      <c r="L66" s="282"/>
      <c r="M66" s="282"/>
      <c r="N66" s="282">
        <v>212500</v>
      </c>
      <c r="O66" s="282">
        <f>SUM(C66:N66)</f>
        <v>988705</v>
      </c>
      <c r="P66" s="333"/>
      <c r="R66" s="263"/>
    </row>
    <row r="67" spans="1:16" ht="14.25">
      <c r="A67" s="288" t="s">
        <v>335</v>
      </c>
      <c r="B67" s="280" t="s">
        <v>107</v>
      </c>
      <c r="C67" s="282"/>
      <c r="D67" s="282"/>
      <c r="E67" s="282"/>
      <c r="F67" s="282"/>
      <c r="G67" s="282"/>
      <c r="H67" s="282"/>
      <c r="I67" s="282"/>
      <c r="J67" s="282"/>
      <c r="K67" s="282"/>
      <c r="L67" s="282"/>
      <c r="M67" s="282"/>
      <c r="N67" s="282"/>
      <c r="O67" s="282"/>
      <c r="P67" s="333"/>
    </row>
    <row r="68" spans="1:16" ht="14.25">
      <c r="A68" s="288" t="s">
        <v>336</v>
      </c>
      <c r="B68" s="280" t="s">
        <v>108</v>
      </c>
      <c r="C68" s="282"/>
      <c r="D68" s="282"/>
      <c r="E68" s="282"/>
      <c r="F68" s="282"/>
      <c r="G68" s="282"/>
      <c r="H68" s="282"/>
      <c r="I68" s="282"/>
      <c r="J68" s="282"/>
      <c r="K68" s="282"/>
      <c r="L68" s="282"/>
      <c r="M68" s="282"/>
      <c r="N68" s="282"/>
      <c r="O68" s="282"/>
      <c r="P68" s="333"/>
    </row>
    <row r="69" spans="1:16" ht="14.25">
      <c r="A69" s="288" t="s">
        <v>109</v>
      </c>
      <c r="B69" s="280" t="s">
        <v>110</v>
      </c>
      <c r="C69" s="282"/>
      <c r="D69" s="282"/>
      <c r="E69" s="282"/>
      <c r="F69" s="282"/>
      <c r="G69" s="282"/>
      <c r="H69" s="282"/>
      <c r="I69" s="282"/>
      <c r="J69" s="282"/>
      <c r="K69" s="282"/>
      <c r="L69" s="282"/>
      <c r="M69" s="282"/>
      <c r="N69" s="282"/>
      <c r="O69" s="282"/>
      <c r="P69" s="333"/>
    </row>
    <row r="70" spans="1:16" ht="14.25">
      <c r="A70" s="289" t="s">
        <v>111</v>
      </c>
      <c r="B70" s="280" t="s">
        <v>112</v>
      </c>
      <c r="C70" s="282"/>
      <c r="D70" s="282"/>
      <c r="E70" s="282"/>
      <c r="F70" s="282"/>
      <c r="G70" s="282"/>
      <c r="H70" s="282"/>
      <c r="I70" s="282"/>
      <c r="J70" s="282"/>
      <c r="K70" s="282"/>
      <c r="L70" s="282"/>
      <c r="M70" s="282"/>
      <c r="N70" s="282"/>
      <c r="O70" s="282"/>
      <c r="P70" s="333"/>
    </row>
    <row r="71" spans="1:16" ht="14.25">
      <c r="A71" s="288" t="s">
        <v>337</v>
      </c>
      <c r="B71" s="280" t="s">
        <v>113</v>
      </c>
      <c r="C71" s="282"/>
      <c r="D71" s="282"/>
      <c r="E71" s="282">
        <v>175000</v>
      </c>
      <c r="F71" s="282">
        <v>3900000</v>
      </c>
      <c r="G71" s="282">
        <v>210000</v>
      </c>
      <c r="H71" s="282">
        <v>2400000</v>
      </c>
      <c r="I71" s="282">
        <v>600000</v>
      </c>
      <c r="J71" s="282">
        <v>700000</v>
      </c>
      <c r="K71" s="282">
        <v>2000000</v>
      </c>
      <c r="L71" s="282">
        <v>1900000</v>
      </c>
      <c r="M71" s="282">
        <v>3430000</v>
      </c>
      <c r="N71" s="282"/>
      <c r="O71" s="282">
        <f>SUM(C71:N71)</f>
        <v>15315000</v>
      </c>
      <c r="P71" s="333"/>
    </row>
    <row r="72" spans="1:16" ht="14.25">
      <c r="A72" s="289" t="s">
        <v>441</v>
      </c>
      <c r="B72" s="280" t="s">
        <v>114</v>
      </c>
      <c r="C72" s="282"/>
      <c r="D72" s="282"/>
      <c r="E72" s="282"/>
      <c r="F72" s="282"/>
      <c r="G72" s="282"/>
      <c r="H72" s="282"/>
      <c r="I72" s="282"/>
      <c r="J72" s="282"/>
      <c r="K72" s="282"/>
      <c r="L72" s="282"/>
      <c r="M72" s="282"/>
      <c r="N72" s="282"/>
      <c r="O72" s="282"/>
      <c r="P72" s="333"/>
    </row>
    <row r="73" spans="1:16" ht="14.25">
      <c r="A73" s="289" t="s">
        <v>442</v>
      </c>
      <c r="B73" s="280" t="s">
        <v>114</v>
      </c>
      <c r="C73" s="282">
        <v>631000</v>
      </c>
      <c r="D73" s="282"/>
      <c r="E73" s="282"/>
      <c r="F73" s="282"/>
      <c r="G73" s="282"/>
      <c r="H73" s="282"/>
      <c r="I73" s="282"/>
      <c r="J73" s="282"/>
      <c r="K73" s="282"/>
      <c r="L73" s="282"/>
      <c r="M73" s="282"/>
      <c r="N73" s="282"/>
      <c r="O73" s="282">
        <f>SUM(C73:N73)</f>
        <v>631000</v>
      </c>
      <c r="P73" s="333"/>
    </row>
    <row r="74" spans="1:16" ht="14.25">
      <c r="A74" s="287" t="s">
        <v>310</v>
      </c>
      <c r="B74" s="284" t="s">
        <v>115</v>
      </c>
      <c r="C74" s="282">
        <f aca="true" t="shared" si="11" ref="C74:O74">SUM(C61:C73)</f>
        <v>11322350</v>
      </c>
      <c r="D74" s="282">
        <f t="shared" si="11"/>
        <v>5253887</v>
      </c>
      <c r="E74" s="282">
        <f t="shared" si="11"/>
        <v>6890385</v>
      </c>
      <c r="F74" s="282">
        <f t="shared" si="11"/>
        <v>10586680</v>
      </c>
      <c r="G74" s="282">
        <f t="shared" si="11"/>
        <v>7109180</v>
      </c>
      <c r="H74" s="282">
        <f t="shared" si="11"/>
        <v>9196680</v>
      </c>
      <c r="I74" s="282">
        <f t="shared" si="11"/>
        <v>7286680</v>
      </c>
      <c r="J74" s="282">
        <f t="shared" si="11"/>
        <v>7386680</v>
      </c>
      <c r="K74" s="282">
        <f t="shared" si="11"/>
        <v>8899180</v>
      </c>
      <c r="L74" s="282">
        <f t="shared" si="11"/>
        <v>8586680</v>
      </c>
      <c r="M74" s="282">
        <f>SUM(M62:M73)</f>
        <v>10116680</v>
      </c>
      <c r="N74" s="282">
        <f t="shared" si="11"/>
        <v>6899185</v>
      </c>
      <c r="O74" s="282">
        <f t="shared" si="11"/>
        <v>99534247</v>
      </c>
      <c r="P74" s="333"/>
    </row>
    <row r="75" spans="1:16" ht="15">
      <c r="A75" s="411" t="s">
        <v>685</v>
      </c>
      <c r="B75" s="409"/>
      <c r="C75" s="410">
        <f aca="true" t="shared" si="12" ref="C75:O75">SUM(C25,C26,C51,C60,C74)</f>
        <v>45961310</v>
      </c>
      <c r="D75" s="410">
        <f t="shared" si="12"/>
        <v>20409032</v>
      </c>
      <c r="E75" s="410">
        <f t="shared" si="12"/>
        <v>19620697</v>
      </c>
      <c r="F75" s="410">
        <f t="shared" si="12"/>
        <v>22533467</v>
      </c>
      <c r="G75" s="410">
        <f t="shared" si="12"/>
        <v>18986357</v>
      </c>
      <c r="H75" s="410">
        <f t="shared" si="12"/>
        <v>24629500</v>
      </c>
      <c r="I75" s="410">
        <f t="shared" si="12"/>
        <v>15846619</v>
      </c>
      <c r="J75" s="410">
        <f t="shared" si="12"/>
        <v>18547280</v>
      </c>
      <c r="K75" s="410">
        <f t="shared" si="12"/>
        <v>21880440</v>
      </c>
      <c r="L75" s="410">
        <f t="shared" si="12"/>
        <v>20409057</v>
      </c>
      <c r="M75" s="410">
        <f t="shared" si="12"/>
        <v>22087174</v>
      </c>
      <c r="N75" s="410">
        <f t="shared" si="12"/>
        <v>18271314</v>
      </c>
      <c r="O75" s="410">
        <f t="shared" si="12"/>
        <v>269182247</v>
      </c>
      <c r="P75" s="333"/>
    </row>
    <row r="76" spans="1:16" ht="14.25">
      <c r="A76" s="293" t="s">
        <v>116</v>
      </c>
      <c r="B76" s="280" t="s">
        <v>117</v>
      </c>
      <c r="C76" s="282"/>
      <c r="D76" s="282"/>
      <c r="E76" s="282"/>
      <c r="F76" s="282"/>
      <c r="G76" s="282"/>
      <c r="H76" s="282"/>
      <c r="I76" s="282"/>
      <c r="J76" s="282"/>
      <c r="K76" s="282"/>
      <c r="L76" s="282"/>
      <c r="M76" s="282"/>
      <c r="N76" s="282"/>
      <c r="O76" s="282"/>
      <c r="P76" s="333"/>
    </row>
    <row r="77" spans="1:18" ht="14.25">
      <c r="A77" s="293" t="s">
        <v>338</v>
      </c>
      <c r="B77" s="280" t="s">
        <v>118</v>
      </c>
      <c r="C77" s="282">
        <v>43300000</v>
      </c>
      <c r="D77" s="282">
        <v>12000000</v>
      </c>
      <c r="E77" s="282">
        <v>5000000</v>
      </c>
      <c r="F77" s="282">
        <v>2000000</v>
      </c>
      <c r="G77" s="282">
        <v>5400000</v>
      </c>
      <c r="H77" s="282">
        <v>900000</v>
      </c>
      <c r="I77" s="282">
        <v>3200000</v>
      </c>
      <c r="J77" s="282">
        <v>3800000</v>
      </c>
      <c r="K77" s="282">
        <v>1800000</v>
      </c>
      <c r="L77" s="282">
        <v>1900000</v>
      </c>
      <c r="M77" s="282">
        <v>5000000</v>
      </c>
      <c r="N77" s="282">
        <v>441736</v>
      </c>
      <c r="O77" s="282">
        <f>SUM(C77:N77)</f>
        <v>84741736</v>
      </c>
      <c r="P77" s="333"/>
      <c r="R77" s="263"/>
    </row>
    <row r="78" spans="1:16" ht="14.25">
      <c r="A78" s="293" t="s">
        <v>119</v>
      </c>
      <c r="B78" s="280" t="s">
        <v>120</v>
      </c>
      <c r="C78" s="282"/>
      <c r="D78" s="282"/>
      <c r="E78" s="282"/>
      <c r="F78" s="282"/>
      <c r="G78" s="282"/>
      <c r="H78" s="282"/>
      <c r="I78" s="282"/>
      <c r="J78" s="282"/>
      <c r="K78" s="282"/>
      <c r="L78" s="282"/>
      <c r="M78" s="282"/>
      <c r="N78" s="282"/>
      <c r="O78" s="282"/>
      <c r="P78" s="333"/>
    </row>
    <row r="79" spans="1:16" ht="14.25">
      <c r="A79" s="293" t="s">
        <v>121</v>
      </c>
      <c r="B79" s="280" t="s">
        <v>122</v>
      </c>
      <c r="C79" s="282">
        <v>7300000</v>
      </c>
      <c r="D79" s="282"/>
      <c r="E79" s="282"/>
      <c r="F79" s="282"/>
      <c r="G79" s="282"/>
      <c r="H79" s="282"/>
      <c r="I79" s="282">
        <v>200000</v>
      </c>
      <c r="J79" s="282">
        <v>200000</v>
      </c>
      <c r="K79" s="282"/>
      <c r="L79" s="282">
        <v>100000</v>
      </c>
      <c r="M79" s="282"/>
      <c r="N79" s="282">
        <v>400000</v>
      </c>
      <c r="O79" s="282">
        <f>SUM(C79:N79)</f>
        <v>8200000</v>
      </c>
      <c r="P79" s="333"/>
    </row>
    <row r="80" spans="1:16" ht="14.25">
      <c r="A80" s="130" t="s">
        <v>123</v>
      </c>
      <c r="B80" s="280" t="s">
        <v>124</v>
      </c>
      <c r="C80" s="282"/>
      <c r="D80" s="282"/>
      <c r="E80" s="282"/>
      <c r="F80" s="282"/>
      <c r="G80" s="282"/>
      <c r="H80" s="282"/>
      <c r="I80" s="282"/>
      <c r="J80" s="282"/>
      <c r="K80" s="282"/>
      <c r="L80" s="282"/>
      <c r="M80" s="282"/>
      <c r="N80" s="282"/>
      <c r="O80" s="282">
        <f>SUM(C80:N80)</f>
        <v>0</v>
      </c>
      <c r="P80" s="333"/>
    </row>
    <row r="81" spans="1:16" ht="14.25">
      <c r="A81" s="130" t="s">
        <v>125</v>
      </c>
      <c r="B81" s="280" t="s">
        <v>126</v>
      </c>
      <c r="C81" s="282"/>
      <c r="D81" s="282"/>
      <c r="E81" s="282"/>
      <c r="F81" s="282"/>
      <c r="G81" s="282"/>
      <c r="H81" s="282"/>
      <c r="I81" s="282"/>
      <c r="J81" s="282"/>
      <c r="K81" s="282"/>
      <c r="L81" s="282"/>
      <c r="M81" s="282"/>
      <c r="N81" s="282"/>
      <c r="O81" s="282"/>
      <c r="P81" s="333"/>
    </row>
    <row r="82" spans="1:16" ht="14.25">
      <c r="A82" s="130" t="s">
        <v>127</v>
      </c>
      <c r="B82" s="280" t="s">
        <v>128</v>
      </c>
      <c r="C82" s="282">
        <v>13581349</v>
      </c>
      <c r="D82" s="282">
        <v>3240000</v>
      </c>
      <c r="E82" s="282">
        <v>1350000</v>
      </c>
      <c r="F82" s="282">
        <v>540000</v>
      </c>
      <c r="G82" s="282">
        <v>1458000</v>
      </c>
      <c r="H82" s="282">
        <v>243000</v>
      </c>
      <c r="I82" s="282">
        <v>918000</v>
      </c>
      <c r="J82" s="282">
        <v>1080000</v>
      </c>
      <c r="K82" s="282">
        <v>486000</v>
      </c>
      <c r="L82" s="282">
        <v>540000</v>
      </c>
      <c r="M82" s="282">
        <v>1350000</v>
      </c>
      <c r="N82" s="282">
        <v>227000</v>
      </c>
      <c r="O82" s="282">
        <f>SUM(C82:N82)</f>
        <v>25013349</v>
      </c>
      <c r="P82" s="333"/>
    </row>
    <row r="83" spans="1:16" ht="14.25">
      <c r="A83" s="294" t="s">
        <v>311</v>
      </c>
      <c r="B83" s="284" t="s">
        <v>129</v>
      </c>
      <c r="C83" s="282">
        <f>SUM(C76:C82)</f>
        <v>64181349</v>
      </c>
      <c r="D83" s="282">
        <f aca="true" t="shared" si="13" ref="D83:O83">SUM(D76:D82)</f>
        <v>15240000</v>
      </c>
      <c r="E83" s="282">
        <f t="shared" si="13"/>
        <v>6350000</v>
      </c>
      <c r="F83" s="282">
        <f t="shared" si="13"/>
        <v>2540000</v>
      </c>
      <c r="G83" s="282">
        <f t="shared" si="13"/>
        <v>6858000</v>
      </c>
      <c r="H83" s="282">
        <f t="shared" si="13"/>
        <v>1143000</v>
      </c>
      <c r="I83" s="282">
        <f t="shared" si="13"/>
        <v>4318000</v>
      </c>
      <c r="J83" s="282">
        <f t="shared" si="13"/>
        <v>5080000</v>
      </c>
      <c r="K83" s="282">
        <f t="shared" si="13"/>
        <v>2286000</v>
      </c>
      <c r="L83" s="282">
        <f t="shared" si="13"/>
        <v>2540000</v>
      </c>
      <c r="M83" s="282">
        <f t="shared" si="13"/>
        <v>6350000</v>
      </c>
      <c r="N83" s="282">
        <f t="shared" si="13"/>
        <v>1068736</v>
      </c>
      <c r="O83" s="282">
        <f t="shared" si="13"/>
        <v>117955085</v>
      </c>
      <c r="P83" s="333"/>
    </row>
    <row r="84" spans="1:16" ht="14.25">
      <c r="A84" s="129" t="s">
        <v>130</v>
      </c>
      <c r="B84" s="280" t="s">
        <v>131</v>
      </c>
      <c r="C84" s="282"/>
      <c r="D84" s="282">
        <v>28000000</v>
      </c>
      <c r="E84" s="282">
        <v>14000000</v>
      </c>
      <c r="F84" s="282">
        <v>150000</v>
      </c>
      <c r="G84" s="282">
        <v>850000</v>
      </c>
      <c r="H84" s="282">
        <v>30000000</v>
      </c>
      <c r="I84" s="282">
        <v>8500000</v>
      </c>
      <c r="J84" s="282">
        <v>27000000</v>
      </c>
      <c r="K84" s="282">
        <v>10000000</v>
      </c>
      <c r="L84" s="282">
        <v>1500000</v>
      </c>
      <c r="M84" s="282">
        <v>1500000</v>
      </c>
      <c r="N84" s="282">
        <v>874000</v>
      </c>
      <c r="O84" s="282">
        <f>SUM(C84:N84)</f>
        <v>122374000</v>
      </c>
      <c r="P84" s="333"/>
    </row>
    <row r="85" spans="1:16" ht="14.25">
      <c r="A85" s="129" t="s">
        <v>132</v>
      </c>
      <c r="B85" s="280" t="s">
        <v>133</v>
      </c>
      <c r="C85" s="282"/>
      <c r="D85" s="282"/>
      <c r="E85" s="282"/>
      <c r="F85" s="282"/>
      <c r="G85" s="282"/>
      <c r="H85" s="282"/>
      <c r="I85" s="282"/>
      <c r="J85" s="282"/>
      <c r="K85" s="282"/>
      <c r="L85" s="282"/>
      <c r="M85" s="282"/>
      <c r="N85" s="282"/>
      <c r="O85" s="282"/>
      <c r="P85" s="333"/>
    </row>
    <row r="86" spans="1:16" ht="14.25">
      <c r="A86" s="129" t="s">
        <v>134</v>
      </c>
      <c r="B86" s="280" t="s">
        <v>135</v>
      </c>
      <c r="C86" s="282"/>
      <c r="D86" s="282"/>
      <c r="E86" s="282"/>
      <c r="F86" s="282"/>
      <c r="G86" s="282"/>
      <c r="H86" s="282"/>
      <c r="I86" s="282"/>
      <c r="J86" s="282"/>
      <c r="K86" s="282"/>
      <c r="L86" s="282"/>
      <c r="M86" s="282"/>
      <c r="N86" s="282"/>
      <c r="O86" s="282"/>
      <c r="P86" s="333"/>
    </row>
    <row r="87" spans="1:16" ht="14.25">
      <c r="A87" s="129" t="s">
        <v>136</v>
      </c>
      <c r="B87" s="280" t="s">
        <v>137</v>
      </c>
      <c r="C87" s="282"/>
      <c r="D87" s="282">
        <v>7560000</v>
      </c>
      <c r="E87" s="282">
        <v>3780000</v>
      </c>
      <c r="F87" s="282">
        <v>41000</v>
      </c>
      <c r="G87" s="282">
        <v>229000</v>
      </c>
      <c r="H87" s="282">
        <v>7645000</v>
      </c>
      <c r="I87" s="282">
        <v>2295000</v>
      </c>
      <c r="J87" s="282">
        <v>7290000</v>
      </c>
      <c r="K87" s="282">
        <v>2700000</v>
      </c>
      <c r="L87" s="282">
        <v>405000</v>
      </c>
      <c r="M87" s="282">
        <v>405000</v>
      </c>
      <c r="N87" s="282">
        <v>235000</v>
      </c>
      <c r="O87" s="282">
        <f>SUM(C87:N87)</f>
        <v>32585000</v>
      </c>
      <c r="P87" s="333"/>
    </row>
    <row r="88" spans="1:16" ht="14.25">
      <c r="A88" s="287" t="s">
        <v>312</v>
      </c>
      <c r="B88" s="284" t="s">
        <v>138</v>
      </c>
      <c r="C88" s="282">
        <f>SUM(C84:C87)</f>
        <v>0</v>
      </c>
      <c r="D88" s="282"/>
      <c r="E88" s="282">
        <f>SUM(E84:E87)</f>
        <v>17780000</v>
      </c>
      <c r="F88" s="282"/>
      <c r="G88" s="282">
        <f>SUM(G84:G87)</f>
        <v>1079000</v>
      </c>
      <c r="H88" s="282"/>
      <c r="I88" s="282"/>
      <c r="J88" s="282"/>
      <c r="K88" s="282">
        <f>SUM(K84:K87)</f>
        <v>12700000</v>
      </c>
      <c r="L88" s="282"/>
      <c r="M88" s="282">
        <f>SUM(M84:M87)</f>
        <v>1905000</v>
      </c>
      <c r="N88" s="282"/>
      <c r="O88" s="282">
        <f>SUM(O84:O87)</f>
        <v>154959000</v>
      </c>
      <c r="P88" s="333"/>
    </row>
    <row r="89" spans="1:16" ht="26.25">
      <c r="A89" s="129" t="s">
        <v>139</v>
      </c>
      <c r="B89" s="280" t="s">
        <v>140</v>
      </c>
      <c r="C89" s="282"/>
      <c r="D89" s="282"/>
      <c r="E89" s="282"/>
      <c r="F89" s="282"/>
      <c r="G89" s="282"/>
      <c r="H89" s="282"/>
      <c r="I89" s="282"/>
      <c r="J89" s="282"/>
      <c r="K89" s="282"/>
      <c r="L89" s="282"/>
      <c r="M89" s="282"/>
      <c r="N89" s="282"/>
      <c r="O89" s="282"/>
      <c r="P89" s="333"/>
    </row>
    <row r="90" spans="1:16" ht="14.25">
      <c r="A90" s="129" t="s">
        <v>339</v>
      </c>
      <c r="B90" s="280" t="s">
        <v>141</v>
      </c>
      <c r="C90" s="282"/>
      <c r="D90" s="282"/>
      <c r="E90" s="282"/>
      <c r="F90" s="282"/>
      <c r="G90" s="282"/>
      <c r="H90" s="282"/>
      <c r="I90" s="282"/>
      <c r="J90" s="282"/>
      <c r="K90" s="282"/>
      <c r="L90" s="282"/>
      <c r="M90" s="282"/>
      <c r="N90" s="282"/>
      <c r="O90" s="282"/>
      <c r="P90" s="333"/>
    </row>
    <row r="91" spans="1:16" ht="26.25">
      <c r="A91" s="129" t="s">
        <v>340</v>
      </c>
      <c r="B91" s="280" t="s">
        <v>142</v>
      </c>
      <c r="C91" s="282"/>
      <c r="D91" s="282"/>
      <c r="E91" s="282"/>
      <c r="F91" s="282"/>
      <c r="G91" s="282"/>
      <c r="H91" s="282"/>
      <c r="I91" s="282"/>
      <c r="J91" s="282"/>
      <c r="K91" s="282"/>
      <c r="L91" s="282"/>
      <c r="M91" s="282"/>
      <c r="N91" s="282"/>
      <c r="O91" s="282"/>
      <c r="P91" s="333"/>
    </row>
    <row r="92" spans="1:16" ht="14.25">
      <c r="A92" s="129" t="s">
        <v>341</v>
      </c>
      <c r="B92" s="280" t="s">
        <v>143</v>
      </c>
      <c r="C92" s="282"/>
      <c r="D92" s="282"/>
      <c r="E92" s="282"/>
      <c r="F92" s="282"/>
      <c r="G92" s="282"/>
      <c r="H92" s="282"/>
      <c r="I92" s="282"/>
      <c r="J92" s="282"/>
      <c r="K92" s="282"/>
      <c r="L92" s="282"/>
      <c r="M92" s="282"/>
      <c r="N92" s="282"/>
      <c r="O92" s="282"/>
      <c r="P92" s="333"/>
    </row>
    <row r="93" spans="1:16" ht="26.25">
      <c r="A93" s="129" t="s">
        <v>342</v>
      </c>
      <c r="B93" s="280" t="s">
        <v>144</v>
      </c>
      <c r="C93" s="282"/>
      <c r="D93" s="282"/>
      <c r="E93" s="282"/>
      <c r="F93" s="282"/>
      <c r="G93" s="282"/>
      <c r="H93" s="282"/>
      <c r="I93" s="282"/>
      <c r="J93" s="282"/>
      <c r="K93" s="282"/>
      <c r="L93" s="282"/>
      <c r="M93" s="282"/>
      <c r="N93" s="282"/>
      <c r="O93" s="282"/>
      <c r="P93" s="333"/>
    </row>
    <row r="94" spans="1:16" ht="14.25">
      <c r="A94" s="129" t="s">
        <v>343</v>
      </c>
      <c r="B94" s="280" t="s">
        <v>145</v>
      </c>
      <c r="C94" s="282"/>
      <c r="D94" s="282"/>
      <c r="E94" s="282"/>
      <c r="F94" s="282"/>
      <c r="G94" s="282"/>
      <c r="H94" s="282"/>
      <c r="I94" s="282"/>
      <c r="J94" s="282"/>
      <c r="K94" s="282"/>
      <c r="L94" s="282"/>
      <c r="M94" s="282"/>
      <c r="N94" s="282"/>
      <c r="O94" s="282"/>
      <c r="P94" s="333"/>
    </row>
    <row r="95" spans="1:16" ht="14.25">
      <c r="A95" s="129" t="s">
        <v>146</v>
      </c>
      <c r="B95" s="280" t="s">
        <v>147</v>
      </c>
      <c r="C95" s="282"/>
      <c r="D95" s="282"/>
      <c r="E95" s="282"/>
      <c r="F95" s="282"/>
      <c r="G95" s="282"/>
      <c r="H95" s="282"/>
      <c r="I95" s="282"/>
      <c r="J95" s="282"/>
      <c r="K95" s="282"/>
      <c r="L95" s="282"/>
      <c r="M95" s="282"/>
      <c r="N95" s="282"/>
      <c r="O95" s="282"/>
      <c r="P95" s="333"/>
    </row>
    <row r="96" spans="1:16" ht="14.25">
      <c r="A96" s="129" t="s">
        <v>344</v>
      </c>
      <c r="B96" s="280" t="s">
        <v>148</v>
      </c>
      <c r="C96" s="282"/>
      <c r="D96" s="282"/>
      <c r="E96" s="282"/>
      <c r="F96" s="282"/>
      <c r="G96" s="282"/>
      <c r="H96" s="282"/>
      <c r="I96" s="282"/>
      <c r="J96" s="282"/>
      <c r="K96" s="282"/>
      <c r="L96" s="282"/>
      <c r="M96" s="282"/>
      <c r="N96" s="282"/>
      <c r="O96" s="282"/>
      <c r="P96" s="333"/>
    </row>
    <row r="97" spans="1:16" ht="14.25">
      <c r="A97" s="287" t="s">
        <v>313</v>
      </c>
      <c r="B97" s="284" t="s">
        <v>149</v>
      </c>
      <c r="C97" s="282"/>
      <c r="D97" s="282"/>
      <c r="E97" s="282"/>
      <c r="F97" s="282"/>
      <c r="G97" s="282"/>
      <c r="H97" s="282"/>
      <c r="I97" s="282"/>
      <c r="J97" s="282"/>
      <c r="K97" s="282"/>
      <c r="L97" s="282"/>
      <c r="M97" s="282"/>
      <c r="N97" s="282"/>
      <c r="O97" s="282"/>
      <c r="P97" s="333"/>
    </row>
    <row r="98" spans="1:16" ht="15">
      <c r="A98" s="290" t="s">
        <v>686</v>
      </c>
      <c r="B98" s="409"/>
      <c r="C98" s="410">
        <f>SUM(C83,C88)</f>
        <v>64181349</v>
      </c>
      <c r="D98" s="410">
        <f aca="true" t="shared" si="14" ref="D98:O98">SUM(D83,D88)</f>
        <v>15240000</v>
      </c>
      <c r="E98" s="410">
        <f t="shared" si="14"/>
        <v>24130000</v>
      </c>
      <c r="F98" s="410">
        <f t="shared" si="14"/>
        <v>2540000</v>
      </c>
      <c r="G98" s="410">
        <f t="shared" si="14"/>
        <v>7937000</v>
      </c>
      <c r="H98" s="410">
        <f t="shared" si="14"/>
        <v>1143000</v>
      </c>
      <c r="I98" s="410">
        <f t="shared" si="14"/>
        <v>4318000</v>
      </c>
      <c r="J98" s="410">
        <f t="shared" si="14"/>
        <v>5080000</v>
      </c>
      <c r="K98" s="410">
        <f t="shared" si="14"/>
        <v>14986000</v>
      </c>
      <c r="L98" s="410">
        <f t="shared" si="14"/>
        <v>2540000</v>
      </c>
      <c r="M98" s="410">
        <f t="shared" si="14"/>
        <v>8255000</v>
      </c>
      <c r="N98" s="410">
        <f t="shared" si="14"/>
        <v>1068736</v>
      </c>
      <c r="O98" s="410">
        <f t="shared" si="14"/>
        <v>272914085</v>
      </c>
      <c r="P98" s="333"/>
    </row>
    <row r="99" spans="1:16" ht="15">
      <c r="A99" s="295" t="s">
        <v>352</v>
      </c>
      <c r="B99" s="296" t="s">
        <v>150</v>
      </c>
      <c r="C99" s="405">
        <f aca="true" t="shared" si="15" ref="C99:O99">SUM(C75,C98)</f>
        <v>110142659</v>
      </c>
      <c r="D99" s="405">
        <f t="shared" si="15"/>
        <v>35649032</v>
      </c>
      <c r="E99" s="405">
        <f t="shared" si="15"/>
        <v>43750697</v>
      </c>
      <c r="F99" s="405">
        <f t="shared" si="15"/>
        <v>25073467</v>
      </c>
      <c r="G99" s="405">
        <f t="shared" si="15"/>
        <v>26923357</v>
      </c>
      <c r="H99" s="405">
        <f t="shared" si="15"/>
        <v>25772500</v>
      </c>
      <c r="I99" s="405">
        <f t="shared" si="15"/>
        <v>20164619</v>
      </c>
      <c r="J99" s="405">
        <f t="shared" si="15"/>
        <v>23627280</v>
      </c>
      <c r="K99" s="405">
        <f t="shared" si="15"/>
        <v>36866440</v>
      </c>
      <c r="L99" s="405">
        <f t="shared" si="15"/>
        <v>22949057</v>
      </c>
      <c r="M99" s="405">
        <f t="shared" si="15"/>
        <v>30342174</v>
      </c>
      <c r="N99" s="405">
        <f t="shared" si="15"/>
        <v>19340050</v>
      </c>
      <c r="O99" s="405">
        <f t="shared" si="15"/>
        <v>542096332</v>
      </c>
      <c r="P99" s="333"/>
    </row>
    <row r="100" spans="1:16" ht="14.25">
      <c r="A100" s="129" t="s">
        <v>345</v>
      </c>
      <c r="B100" s="131" t="s">
        <v>151</v>
      </c>
      <c r="C100" s="282"/>
      <c r="D100" s="282"/>
      <c r="E100" s="282"/>
      <c r="F100" s="282"/>
      <c r="G100" s="282"/>
      <c r="H100" s="282"/>
      <c r="I100" s="282"/>
      <c r="J100" s="282"/>
      <c r="K100" s="282"/>
      <c r="L100" s="282"/>
      <c r="M100" s="282"/>
      <c r="N100" s="282"/>
      <c r="O100" s="282"/>
      <c r="P100" s="333"/>
    </row>
    <row r="101" spans="1:16" ht="14.25">
      <c r="A101" s="129" t="s">
        <v>152</v>
      </c>
      <c r="B101" s="131" t="s">
        <v>153</v>
      </c>
      <c r="C101" s="282"/>
      <c r="D101" s="282"/>
      <c r="E101" s="282"/>
      <c r="F101" s="282"/>
      <c r="G101" s="282"/>
      <c r="H101" s="282"/>
      <c r="I101" s="282"/>
      <c r="J101" s="282"/>
      <c r="K101" s="282"/>
      <c r="L101" s="282"/>
      <c r="M101" s="282"/>
      <c r="N101" s="282"/>
      <c r="O101" s="282"/>
      <c r="P101" s="333"/>
    </row>
    <row r="102" spans="1:16" ht="14.25">
      <c r="A102" s="129" t="s">
        <v>346</v>
      </c>
      <c r="B102" s="131" t="s">
        <v>154</v>
      </c>
      <c r="C102" s="282"/>
      <c r="D102" s="282"/>
      <c r="E102" s="282"/>
      <c r="F102" s="282"/>
      <c r="G102" s="282"/>
      <c r="H102" s="282"/>
      <c r="I102" s="282"/>
      <c r="J102" s="282"/>
      <c r="K102" s="282"/>
      <c r="L102" s="282"/>
      <c r="M102" s="282"/>
      <c r="N102" s="282"/>
      <c r="O102" s="282"/>
      <c r="P102" s="333"/>
    </row>
    <row r="103" spans="1:16" ht="14.25">
      <c r="A103" s="298" t="s">
        <v>314</v>
      </c>
      <c r="B103" s="273" t="s">
        <v>155</v>
      </c>
      <c r="C103" s="282"/>
      <c r="D103" s="282"/>
      <c r="E103" s="282"/>
      <c r="F103" s="282"/>
      <c r="G103" s="282"/>
      <c r="H103" s="282"/>
      <c r="I103" s="282"/>
      <c r="J103" s="282"/>
      <c r="K103" s="282"/>
      <c r="L103" s="282"/>
      <c r="M103" s="282"/>
      <c r="N103" s="282"/>
      <c r="O103" s="282"/>
      <c r="P103" s="333"/>
    </row>
    <row r="104" spans="1:16" ht="14.25">
      <c r="A104" s="304" t="s">
        <v>347</v>
      </c>
      <c r="B104" s="131" t="s">
        <v>156</v>
      </c>
      <c r="C104" s="282"/>
      <c r="D104" s="282"/>
      <c r="E104" s="282"/>
      <c r="F104" s="282"/>
      <c r="G104" s="282"/>
      <c r="H104" s="282"/>
      <c r="I104" s="282"/>
      <c r="J104" s="282"/>
      <c r="K104" s="282"/>
      <c r="L104" s="282"/>
      <c r="M104" s="282"/>
      <c r="N104" s="282"/>
      <c r="O104" s="282"/>
      <c r="P104" s="333"/>
    </row>
    <row r="105" spans="1:16" ht="14.25">
      <c r="A105" s="304" t="s">
        <v>317</v>
      </c>
      <c r="B105" s="131" t="s">
        <v>157</v>
      </c>
      <c r="C105" s="282"/>
      <c r="D105" s="282"/>
      <c r="E105" s="282"/>
      <c r="F105" s="282"/>
      <c r="G105" s="282"/>
      <c r="H105" s="282"/>
      <c r="I105" s="282"/>
      <c r="J105" s="282"/>
      <c r="K105" s="282"/>
      <c r="L105" s="282"/>
      <c r="M105" s="282"/>
      <c r="N105" s="282"/>
      <c r="O105" s="282"/>
      <c r="P105" s="333"/>
    </row>
    <row r="106" spans="1:16" ht="14.25">
      <c r="A106" s="129" t="s">
        <v>158</v>
      </c>
      <c r="B106" s="131" t="s">
        <v>159</v>
      </c>
      <c r="C106" s="282"/>
      <c r="D106" s="282"/>
      <c r="E106" s="282"/>
      <c r="F106" s="282"/>
      <c r="G106" s="282"/>
      <c r="H106" s="282"/>
      <c r="I106" s="282"/>
      <c r="J106" s="282"/>
      <c r="K106" s="282"/>
      <c r="L106" s="282"/>
      <c r="M106" s="282"/>
      <c r="N106" s="282"/>
      <c r="O106" s="282"/>
      <c r="P106" s="333"/>
    </row>
    <row r="107" spans="1:16" ht="14.25">
      <c r="A107" s="129" t="s">
        <v>348</v>
      </c>
      <c r="B107" s="131" t="s">
        <v>160</v>
      </c>
      <c r="C107" s="282"/>
      <c r="D107" s="282"/>
      <c r="E107" s="282"/>
      <c r="F107" s="282"/>
      <c r="G107" s="282"/>
      <c r="H107" s="282"/>
      <c r="I107" s="282"/>
      <c r="J107" s="282"/>
      <c r="K107" s="282"/>
      <c r="L107" s="282"/>
      <c r="M107" s="282"/>
      <c r="N107" s="282"/>
      <c r="O107" s="282"/>
      <c r="P107" s="333"/>
    </row>
    <row r="108" spans="1:16" ht="14.25">
      <c r="A108" s="301" t="s">
        <v>315</v>
      </c>
      <c r="B108" s="273" t="s">
        <v>161</v>
      </c>
      <c r="C108" s="282"/>
      <c r="D108" s="282"/>
      <c r="E108" s="282"/>
      <c r="F108" s="282"/>
      <c r="G108" s="282"/>
      <c r="H108" s="282"/>
      <c r="I108" s="282"/>
      <c r="J108" s="282"/>
      <c r="K108" s="282"/>
      <c r="L108" s="282"/>
      <c r="M108" s="282"/>
      <c r="N108" s="282"/>
      <c r="O108" s="282"/>
      <c r="P108" s="333"/>
    </row>
    <row r="109" spans="1:16" ht="14.25">
      <c r="A109" s="304" t="s">
        <v>162</v>
      </c>
      <c r="B109" s="131" t="s">
        <v>163</v>
      </c>
      <c r="C109" s="282"/>
      <c r="D109" s="282"/>
      <c r="E109" s="282"/>
      <c r="F109" s="282"/>
      <c r="G109" s="282"/>
      <c r="H109" s="282"/>
      <c r="I109" s="282"/>
      <c r="J109" s="282"/>
      <c r="K109" s="282"/>
      <c r="L109" s="282"/>
      <c r="M109" s="282"/>
      <c r="N109" s="282"/>
      <c r="O109" s="282"/>
      <c r="P109" s="333"/>
    </row>
    <row r="110" spans="1:16" ht="14.25">
      <c r="A110" s="304" t="s">
        <v>164</v>
      </c>
      <c r="B110" s="131" t="s">
        <v>165</v>
      </c>
      <c r="C110" s="282">
        <v>2022239</v>
      </c>
      <c r="D110" s="282"/>
      <c r="E110" s="282"/>
      <c r="F110" s="282"/>
      <c r="G110" s="282"/>
      <c r="H110" s="282"/>
      <c r="I110" s="282"/>
      <c r="J110" s="282"/>
      <c r="K110" s="282"/>
      <c r="L110" s="282"/>
      <c r="M110" s="282"/>
      <c r="N110" s="282"/>
      <c r="O110" s="282">
        <f>SUM(C110:N110)</f>
        <v>2022239</v>
      </c>
      <c r="P110" s="333"/>
    </row>
    <row r="111" spans="1:16" ht="14.25">
      <c r="A111" s="301" t="s">
        <v>166</v>
      </c>
      <c r="B111" s="273" t="s">
        <v>167</v>
      </c>
      <c r="C111" s="282">
        <f>SUM(C110)</f>
        <v>2022239</v>
      </c>
      <c r="D111" s="282"/>
      <c r="E111" s="282"/>
      <c r="F111" s="282"/>
      <c r="G111" s="282"/>
      <c r="H111" s="282"/>
      <c r="I111" s="282"/>
      <c r="J111" s="282"/>
      <c r="K111" s="282"/>
      <c r="L111" s="282"/>
      <c r="M111" s="282"/>
      <c r="N111" s="282"/>
      <c r="O111" s="282">
        <f>SUM(C111:N111)</f>
        <v>2022239</v>
      </c>
      <c r="P111" s="333"/>
    </row>
    <row r="112" spans="1:16" ht="14.25">
      <c r="A112" s="304" t="s">
        <v>168</v>
      </c>
      <c r="B112" s="131" t="s">
        <v>169</v>
      </c>
      <c r="C112" s="282"/>
      <c r="D112" s="282"/>
      <c r="E112" s="282"/>
      <c r="F112" s="282"/>
      <c r="G112" s="282"/>
      <c r="H112" s="282"/>
      <c r="I112" s="282"/>
      <c r="J112" s="282"/>
      <c r="K112" s="282"/>
      <c r="L112" s="282"/>
      <c r="M112" s="282"/>
      <c r="N112" s="282"/>
      <c r="O112" s="282"/>
      <c r="P112" s="333"/>
    </row>
    <row r="113" spans="1:16" ht="14.25">
      <c r="A113" s="304" t="s">
        <v>170</v>
      </c>
      <c r="B113" s="131" t="s">
        <v>171</v>
      </c>
      <c r="C113" s="282"/>
      <c r="D113" s="282"/>
      <c r="E113" s="282"/>
      <c r="F113" s="282"/>
      <c r="G113" s="282"/>
      <c r="H113" s="282"/>
      <c r="I113" s="282"/>
      <c r="J113" s="282"/>
      <c r="K113" s="282"/>
      <c r="L113" s="282"/>
      <c r="M113" s="282"/>
      <c r="N113" s="282"/>
      <c r="O113" s="282"/>
      <c r="P113" s="333"/>
    </row>
    <row r="114" spans="1:16" ht="14.25">
      <c r="A114" s="304" t="s">
        <v>172</v>
      </c>
      <c r="B114" s="131" t="s">
        <v>173</v>
      </c>
      <c r="C114" s="282">
        <v>10026350</v>
      </c>
      <c r="D114" s="282">
        <v>10657350</v>
      </c>
      <c r="E114" s="282">
        <v>10657350</v>
      </c>
      <c r="F114" s="282">
        <v>10657350</v>
      </c>
      <c r="G114" s="282">
        <v>10657350</v>
      </c>
      <c r="H114" s="282">
        <v>10657350</v>
      </c>
      <c r="I114" s="282">
        <v>10657350</v>
      </c>
      <c r="J114" s="282">
        <v>10657350</v>
      </c>
      <c r="K114" s="282">
        <v>10657350</v>
      </c>
      <c r="L114" s="282">
        <v>10657350</v>
      </c>
      <c r="M114" s="282">
        <v>10657350</v>
      </c>
      <c r="N114" s="282">
        <v>10645332</v>
      </c>
      <c r="O114" s="282">
        <f>SUM(C114:N114)</f>
        <v>127245182</v>
      </c>
      <c r="P114" s="333"/>
    </row>
    <row r="115" spans="1:16" ht="14.25">
      <c r="A115" s="307" t="s">
        <v>316</v>
      </c>
      <c r="B115" s="285" t="s">
        <v>174</v>
      </c>
      <c r="C115" s="282">
        <f>C111+C114</f>
        <v>12048589</v>
      </c>
      <c r="D115" s="282">
        <f aca="true" t="shared" si="16" ref="D115:N115">SUM(D114)</f>
        <v>10657350</v>
      </c>
      <c r="E115" s="282">
        <f t="shared" si="16"/>
        <v>10657350</v>
      </c>
      <c r="F115" s="282">
        <f t="shared" si="16"/>
        <v>10657350</v>
      </c>
      <c r="G115" s="282">
        <f t="shared" si="16"/>
        <v>10657350</v>
      </c>
      <c r="H115" s="282">
        <f t="shared" si="16"/>
        <v>10657350</v>
      </c>
      <c r="I115" s="282">
        <f t="shared" si="16"/>
        <v>10657350</v>
      </c>
      <c r="J115" s="282">
        <f t="shared" si="16"/>
        <v>10657350</v>
      </c>
      <c r="K115" s="282">
        <f t="shared" si="16"/>
        <v>10657350</v>
      </c>
      <c r="L115" s="282">
        <f t="shared" si="16"/>
        <v>10657350</v>
      </c>
      <c r="M115" s="282">
        <f t="shared" si="16"/>
        <v>10657350</v>
      </c>
      <c r="N115" s="282">
        <f t="shared" si="16"/>
        <v>10645332</v>
      </c>
      <c r="O115" s="282">
        <f>SUM(C115:N115)</f>
        <v>129267421</v>
      </c>
      <c r="P115" s="333"/>
    </row>
    <row r="116" spans="1:16" ht="14.25">
      <c r="A116" s="304" t="s">
        <v>175</v>
      </c>
      <c r="B116" s="131" t="s">
        <v>176</v>
      </c>
      <c r="C116" s="282"/>
      <c r="D116" s="282"/>
      <c r="E116" s="282"/>
      <c r="F116" s="282"/>
      <c r="G116" s="282"/>
      <c r="H116" s="282"/>
      <c r="I116" s="282"/>
      <c r="J116" s="282"/>
      <c r="K116" s="282"/>
      <c r="L116" s="282"/>
      <c r="M116" s="282"/>
      <c r="N116" s="282"/>
      <c r="O116" s="282"/>
      <c r="P116" s="333"/>
    </row>
    <row r="117" spans="1:16" ht="14.25">
      <c r="A117" s="129" t="s">
        <v>177</v>
      </c>
      <c r="B117" s="131" t="s">
        <v>178</v>
      </c>
      <c r="C117" s="282"/>
      <c r="D117" s="282"/>
      <c r="E117" s="282"/>
      <c r="F117" s="282"/>
      <c r="G117" s="282"/>
      <c r="H117" s="282"/>
      <c r="I117" s="282"/>
      <c r="J117" s="282"/>
      <c r="K117" s="282"/>
      <c r="L117" s="282"/>
      <c r="M117" s="282"/>
      <c r="N117" s="282"/>
      <c r="O117" s="282"/>
      <c r="P117" s="333"/>
    </row>
    <row r="118" spans="1:16" ht="14.25">
      <c r="A118" s="304" t="s">
        <v>349</v>
      </c>
      <c r="B118" s="131" t="s">
        <v>179</v>
      </c>
      <c r="C118" s="282"/>
      <c r="D118" s="282"/>
      <c r="E118" s="282"/>
      <c r="F118" s="282"/>
      <c r="G118" s="282"/>
      <c r="H118" s="282"/>
      <c r="I118" s="282"/>
      <c r="J118" s="282"/>
      <c r="K118" s="282"/>
      <c r="L118" s="282"/>
      <c r="M118" s="282"/>
      <c r="N118" s="282"/>
      <c r="O118" s="282"/>
      <c r="P118" s="333"/>
    </row>
    <row r="119" spans="1:16" ht="14.25">
      <c r="A119" s="304" t="s">
        <v>318</v>
      </c>
      <c r="B119" s="131" t="s">
        <v>180</v>
      </c>
      <c r="C119" s="282"/>
      <c r="D119" s="282"/>
      <c r="E119" s="282"/>
      <c r="F119" s="282"/>
      <c r="G119" s="282"/>
      <c r="H119" s="282"/>
      <c r="I119" s="282"/>
      <c r="J119" s="282"/>
      <c r="K119" s="282"/>
      <c r="L119" s="282"/>
      <c r="M119" s="282"/>
      <c r="N119" s="282"/>
      <c r="O119" s="282"/>
      <c r="P119" s="333"/>
    </row>
    <row r="120" spans="1:16" ht="14.25">
      <c r="A120" s="307" t="s">
        <v>319</v>
      </c>
      <c r="B120" s="285" t="s">
        <v>181</v>
      </c>
      <c r="C120" s="282"/>
      <c r="D120" s="282"/>
      <c r="E120" s="282"/>
      <c r="F120" s="282"/>
      <c r="G120" s="282"/>
      <c r="H120" s="282"/>
      <c r="I120" s="282"/>
      <c r="J120" s="282"/>
      <c r="K120" s="282"/>
      <c r="L120" s="282"/>
      <c r="M120" s="282"/>
      <c r="N120" s="282"/>
      <c r="O120" s="282"/>
      <c r="P120" s="333"/>
    </row>
    <row r="121" spans="1:16" ht="14.25">
      <c r="A121" s="129" t="s">
        <v>182</v>
      </c>
      <c r="B121" s="131" t="s">
        <v>183</v>
      </c>
      <c r="C121" s="282"/>
      <c r="D121" s="282"/>
      <c r="E121" s="282"/>
      <c r="F121" s="282"/>
      <c r="G121" s="282"/>
      <c r="H121" s="282"/>
      <c r="I121" s="282"/>
      <c r="J121" s="282"/>
      <c r="K121" s="282"/>
      <c r="L121" s="282"/>
      <c r="M121" s="282"/>
      <c r="N121" s="282"/>
      <c r="O121" s="282"/>
      <c r="P121" s="333"/>
    </row>
    <row r="122" spans="1:16" ht="15">
      <c r="A122" s="310" t="s">
        <v>353</v>
      </c>
      <c r="B122" s="311" t="s">
        <v>184</v>
      </c>
      <c r="C122" s="407">
        <f>C111+C114</f>
        <v>12048589</v>
      </c>
      <c r="D122" s="407">
        <f aca="true" t="shared" si="17" ref="D122:N122">SUM(D115)</f>
        <v>10657350</v>
      </c>
      <c r="E122" s="407">
        <f t="shared" si="17"/>
        <v>10657350</v>
      </c>
      <c r="F122" s="407">
        <f t="shared" si="17"/>
        <v>10657350</v>
      </c>
      <c r="G122" s="407">
        <f t="shared" si="17"/>
        <v>10657350</v>
      </c>
      <c r="H122" s="407">
        <f t="shared" si="17"/>
        <v>10657350</v>
      </c>
      <c r="I122" s="407">
        <f t="shared" si="17"/>
        <v>10657350</v>
      </c>
      <c r="J122" s="407">
        <f t="shared" si="17"/>
        <v>10657350</v>
      </c>
      <c r="K122" s="407">
        <f t="shared" si="17"/>
        <v>10657350</v>
      </c>
      <c r="L122" s="407">
        <f t="shared" si="17"/>
        <v>10657350</v>
      </c>
      <c r="M122" s="407">
        <f t="shared" si="17"/>
        <v>10657350</v>
      </c>
      <c r="N122" s="407">
        <f t="shared" si="17"/>
        <v>10645332</v>
      </c>
      <c r="O122" s="407">
        <f>SUM(C122:N122)</f>
        <v>129267421</v>
      </c>
      <c r="P122" s="333"/>
    </row>
    <row r="123" spans="1:16" ht="15">
      <c r="A123" s="315" t="s">
        <v>389</v>
      </c>
      <c r="B123" s="316"/>
      <c r="C123" s="406">
        <f aca="true" t="shared" si="18" ref="C123:O123">SUM(C99,C122)</f>
        <v>122191248</v>
      </c>
      <c r="D123" s="406">
        <f t="shared" si="18"/>
        <v>46306382</v>
      </c>
      <c r="E123" s="406">
        <f t="shared" si="18"/>
        <v>54408047</v>
      </c>
      <c r="F123" s="406">
        <f t="shared" si="18"/>
        <v>35730817</v>
      </c>
      <c r="G123" s="406">
        <f t="shared" si="18"/>
        <v>37580707</v>
      </c>
      <c r="H123" s="406">
        <f t="shared" si="18"/>
        <v>36429850</v>
      </c>
      <c r="I123" s="406">
        <f t="shared" si="18"/>
        <v>30821969</v>
      </c>
      <c r="J123" s="406">
        <f t="shared" si="18"/>
        <v>34284630</v>
      </c>
      <c r="K123" s="406">
        <f t="shared" si="18"/>
        <v>47523790</v>
      </c>
      <c r="L123" s="406">
        <f t="shared" si="18"/>
        <v>33606407</v>
      </c>
      <c r="M123" s="406">
        <f t="shared" si="18"/>
        <v>40999524</v>
      </c>
      <c r="N123" s="406">
        <f t="shared" si="18"/>
        <v>29985382</v>
      </c>
      <c r="O123" s="406">
        <f t="shared" si="18"/>
        <v>671363753</v>
      </c>
      <c r="P123" s="333"/>
    </row>
    <row r="124" spans="1:16" ht="26.25">
      <c r="A124" s="125" t="s">
        <v>14</v>
      </c>
      <c r="B124" s="126" t="s">
        <v>708</v>
      </c>
      <c r="C124" s="282"/>
      <c r="D124" s="282"/>
      <c r="E124" s="282"/>
      <c r="F124" s="282"/>
      <c r="G124" s="282"/>
      <c r="H124" s="282"/>
      <c r="I124" s="282"/>
      <c r="J124" s="282"/>
      <c r="K124" s="282"/>
      <c r="L124" s="282"/>
      <c r="M124" s="282"/>
      <c r="N124" s="282"/>
      <c r="O124" s="282"/>
      <c r="P124" s="333"/>
    </row>
    <row r="125" spans="1:16" ht="14.25">
      <c r="A125" s="279" t="s">
        <v>185</v>
      </c>
      <c r="B125" s="130" t="s">
        <v>186</v>
      </c>
      <c r="C125" s="282"/>
      <c r="D125" s="282"/>
      <c r="E125" s="282"/>
      <c r="F125" s="282"/>
      <c r="G125" s="282"/>
      <c r="H125" s="282"/>
      <c r="I125" s="282"/>
      <c r="J125" s="282"/>
      <c r="K125" s="282"/>
      <c r="L125" s="282"/>
      <c r="M125" s="282"/>
      <c r="N125" s="282"/>
      <c r="O125" s="282">
        <f>SUM(C125:N125)</f>
        <v>0</v>
      </c>
      <c r="P125" s="333"/>
    </row>
    <row r="126" spans="1:16" ht="14.25">
      <c r="A126" s="131" t="s">
        <v>187</v>
      </c>
      <c r="B126" s="130" t="s">
        <v>188</v>
      </c>
      <c r="C126" s="282">
        <v>5604006</v>
      </c>
      <c r="D126" s="282">
        <v>4226524</v>
      </c>
      <c r="E126" s="282">
        <v>4203340</v>
      </c>
      <c r="F126" s="282">
        <v>4203340</v>
      </c>
      <c r="G126" s="282">
        <v>4203340</v>
      </c>
      <c r="H126" s="282">
        <v>4203340</v>
      </c>
      <c r="I126" s="282">
        <v>4203340</v>
      </c>
      <c r="J126" s="282">
        <v>4203340</v>
      </c>
      <c r="K126" s="282">
        <v>4203340</v>
      </c>
      <c r="L126" s="282">
        <v>4203340</v>
      </c>
      <c r="M126" s="282">
        <v>4203340</v>
      </c>
      <c r="N126" s="282">
        <v>4481813</v>
      </c>
      <c r="O126" s="282">
        <f>SUM(C126:N126)</f>
        <v>52142403</v>
      </c>
      <c r="P126" s="333"/>
    </row>
    <row r="127" spans="1:16" ht="14.25">
      <c r="A127" s="131" t="s">
        <v>189</v>
      </c>
      <c r="B127" s="130" t="s">
        <v>190</v>
      </c>
      <c r="C127" s="282">
        <v>1733328</v>
      </c>
      <c r="D127" s="282">
        <v>1155552</v>
      </c>
      <c r="E127" s="282">
        <v>1155552</v>
      </c>
      <c r="F127" s="282">
        <v>1155552</v>
      </c>
      <c r="G127" s="282">
        <v>1155552</v>
      </c>
      <c r="H127" s="282">
        <v>1155552</v>
      </c>
      <c r="I127" s="282">
        <v>1155552</v>
      </c>
      <c r="J127" s="282">
        <v>1155552</v>
      </c>
      <c r="K127" s="282">
        <v>1155552</v>
      </c>
      <c r="L127" s="282">
        <v>1155552</v>
      </c>
      <c r="M127" s="282">
        <v>1155552</v>
      </c>
      <c r="N127" s="282">
        <v>1155552</v>
      </c>
      <c r="O127" s="282">
        <f>SUM(C127:N127)</f>
        <v>14444400</v>
      </c>
      <c r="P127" s="333"/>
    </row>
    <row r="128" spans="1:16" ht="14.25">
      <c r="A128" s="131" t="s">
        <v>191</v>
      </c>
      <c r="B128" s="130" t="s">
        <v>192</v>
      </c>
      <c r="C128" s="282">
        <v>216000</v>
      </c>
      <c r="D128" s="282">
        <v>144000</v>
      </c>
      <c r="E128" s="282">
        <v>144000</v>
      </c>
      <c r="F128" s="282">
        <v>144000</v>
      </c>
      <c r="G128" s="282">
        <v>144000</v>
      </c>
      <c r="H128" s="282">
        <v>144000</v>
      </c>
      <c r="I128" s="282">
        <v>144000</v>
      </c>
      <c r="J128" s="282">
        <v>144000</v>
      </c>
      <c r="K128" s="282">
        <v>144000</v>
      </c>
      <c r="L128" s="282">
        <v>144000</v>
      </c>
      <c r="M128" s="282">
        <v>144000</v>
      </c>
      <c r="N128" s="282">
        <v>144000</v>
      </c>
      <c r="O128" s="282">
        <f>SUM(C128:N128)</f>
        <v>1800000</v>
      </c>
      <c r="P128" s="333"/>
    </row>
    <row r="129" spans="1:16" ht="14.25">
      <c r="A129" s="131" t="s">
        <v>193</v>
      </c>
      <c r="B129" s="130" t="s">
        <v>194</v>
      </c>
      <c r="C129" s="282"/>
      <c r="D129" s="282"/>
      <c r="E129" s="282"/>
      <c r="F129" s="282"/>
      <c r="G129" s="282"/>
      <c r="H129" s="282"/>
      <c r="I129" s="282"/>
      <c r="J129" s="282"/>
      <c r="K129" s="282"/>
      <c r="L129" s="282"/>
      <c r="M129" s="282"/>
      <c r="N129" s="282"/>
      <c r="O129" s="282"/>
      <c r="P129" s="333"/>
    </row>
    <row r="130" spans="1:16" ht="14.25">
      <c r="A130" s="131" t="s">
        <v>195</v>
      </c>
      <c r="B130" s="130" t="s">
        <v>196</v>
      </c>
      <c r="C130" s="282"/>
      <c r="D130" s="282"/>
      <c r="E130" s="282"/>
      <c r="F130" s="282"/>
      <c r="G130" s="282"/>
      <c r="H130" s="282"/>
      <c r="I130" s="282"/>
      <c r="J130" s="282"/>
      <c r="K130" s="282"/>
      <c r="L130" s="282"/>
      <c r="M130" s="282"/>
      <c r="N130" s="282"/>
      <c r="O130" s="282"/>
      <c r="P130" s="333"/>
    </row>
    <row r="131" spans="1:16" ht="14.25">
      <c r="A131" s="273" t="s">
        <v>391</v>
      </c>
      <c r="B131" s="274" t="s">
        <v>197</v>
      </c>
      <c r="C131" s="282">
        <f>SUM(C125:C130)</f>
        <v>7553334</v>
      </c>
      <c r="D131" s="282">
        <f aca="true" t="shared" si="19" ref="D131:I131">SUM(D125:D130)</f>
        <v>5526076</v>
      </c>
      <c r="E131" s="282">
        <f t="shared" si="19"/>
        <v>5502892</v>
      </c>
      <c r="F131" s="282">
        <f t="shared" si="19"/>
        <v>5502892</v>
      </c>
      <c r="G131" s="282">
        <f t="shared" si="19"/>
        <v>5502892</v>
      </c>
      <c r="H131" s="282">
        <f t="shared" si="19"/>
        <v>5502892</v>
      </c>
      <c r="I131" s="282">
        <f t="shared" si="19"/>
        <v>5502892</v>
      </c>
      <c r="J131" s="282">
        <f>SUM(J125:J130)</f>
        <v>5502892</v>
      </c>
      <c r="K131" s="282">
        <f>SUM(K125:K130)</f>
        <v>5502892</v>
      </c>
      <c r="L131" s="282">
        <f>SUM(L125:L130)</f>
        <v>5502892</v>
      </c>
      <c r="M131" s="282">
        <f>SUM(M125:M130)</f>
        <v>5502892</v>
      </c>
      <c r="N131" s="282">
        <f>SUM(N125:N130)</f>
        <v>5781365</v>
      </c>
      <c r="O131" s="282">
        <f>SUM(C131:N131)</f>
        <v>68386803</v>
      </c>
      <c r="P131" s="333"/>
    </row>
    <row r="132" spans="1:16" ht="14.25">
      <c r="A132" s="131" t="s">
        <v>198</v>
      </c>
      <c r="B132" s="130" t="s">
        <v>199</v>
      </c>
      <c r="C132" s="282"/>
      <c r="D132" s="282"/>
      <c r="E132" s="282"/>
      <c r="F132" s="282"/>
      <c r="G132" s="282"/>
      <c r="H132" s="282"/>
      <c r="I132" s="282"/>
      <c r="J132" s="282"/>
      <c r="K132" s="282"/>
      <c r="L132" s="282"/>
      <c r="M132" s="282"/>
      <c r="N132" s="282"/>
      <c r="O132" s="282"/>
      <c r="P132" s="333"/>
    </row>
    <row r="133" spans="1:16" ht="26.25">
      <c r="A133" s="131" t="s">
        <v>200</v>
      </c>
      <c r="B133" s="130" t="s">
        <v>201</v>
      </c>
      <c r="C133" s="282"/>
      <c r="D133" s="282"/>
      <c r="E133" s="282"/>
      <c r="F133" s="282"/>
      <c r="G133" s="282"/>
      <c r="H133" s="282"/>
      <c r="I133" s="282"/>
      <c r="J133" s="282"/>
      <c r="K133" s="282"/>
      <c r="L133" s="282"/>
      <c r="M133" s="282"/>
      <c r="N133" s="282"/>
      <c r="O133" s="282"/>
      <c r="P133" s="333"/>
    </row>
    <row r="134" spans="1:16" ht="26.25">
      <c r="A134" s="131" t="s">
        <v>354</v>
      </c>
      <c r="B134" s="130" t="s">
        <v>202</v>
      </c>
      <c r="C134" s="282"/>
      <c r="D134" s="282"/>
      <c r="E134" s="282"/>
      <c r="F134" s="282"/>
      <c r="G134" s="282"/>
      <c r="H134" s="282"/>
      <c r="I134" s="282"/>
      <c r="J134" s="282"/>
      <c r="K134" s="282"/>
      <c r="L134" s="282"/>
      <c r="M134" s="282"/>
      <c r="N134" s="282"/>
      <c r="O134" s="282"/>
      <c r="P134" s="333"/>
    </row>
    <row r="135" spans="1:16" ht="26.25">
      <c r="A135" s="131" t="s">
        <v>355</v>
      </c>
      <c r="B135" s="130" t="s">
        <v>203</v>
      </c>
      <c r="C135" s="282"/>
      <c r="D135" s="282"/>
      <c r="E135" s="282"/>
      <c r="F135" s="282"/>
      <c r="G135" s="282"/>
      <c r="H135" s="282"/>
      <c r="I135" s="282"/>
      <c r="J135" s="282"/>
      <c r="K135" s="282"/>
      <c r="L135" s="282"/>
      <c r="M135" s="282"/>
      <c r="N135" s="282"/>
      <c r="O135" s="282"/>
      <c r="P135" s="333"/>
    </row>
    <row r="136" spans="1:18" ht="14.25">
      <c r="A136" s="131" t="s">
        <v>356</v>
      </c>
      <c r="B136" s="130" t="s">
        <v>204</v>
      </c>
      <c r="C136" s="282">
        <v>10500</v>
      </c>
      <c r="D136" s="282">
        <v>10500</v>
      </c>
      <c r="E136" s="282">
        <v>10500</v>
      </c>
      <c r="F136" s="282">
        <v>10500</v>
      </c>
      <c r="G136" s="282">
        <v>10500</v>
      </c>
      <c r="H136" s="282">
        <v>12346304</v>
      </c>
      <c r="I136" s="282">
        <v>10500</v>
      </c>
      <c r="J136" s="282">
        <v>10500</v>
      </c>
      <c r="K136" s="282">
        <v>10500</v>
      </c>
      <c r="L136" s="282">
        <v>10500</v>
      </c>
      <c r="M136" s="282">
        <v>10500</v>
      </c>
      <c r="N136" s="282">
        <v>10500</v>
      </c>
      <c r="O136" s="282">
        <f>SUM(C136:N136)</f>
        <v>12461804</v>
      </c>
      <c r="P136" s="333"/>
      <c r="R136" s="263"/>
    </row>
    <row r="137" spans="1:16" ht="14.25">
      <c r="A137" s="285" t="s">
        <v>392</v>
      </c>
      <c r="B137" s="294" t="s">
        <v>205</v>
      </c>
      <c r="C137" s="282">
        <f>C131+C132+C133+C134+C135+C136</f>
        <v>7563834</v>
      </c>
      <c r="D137" s="282">
        <f aca="true" t="shared" si="20" ref="D137:N137">D131+D132+D133+D134+D135+D136</f>
        <v>5536576</v>
      </c>
      <c r="E137" s="282">
        <f t="shared" si="20"/>
        <v>5513392</v>
      </c>
      <c r="F137" s="282">
        <f t="shared" si="20"/>
        <v>5513392</v>
      </c>
      <c r="G137" s="282">
        <f t="shared" si="20"/>
        <v>5513392</v>
      </c>
      <c r="H137" s="282">
        <f t="shared" si="20"/>
        <v>17849196</v>
      </c>
      <c r="I137" s="282">
        <f t="shared" si="20"/>
        <v>5513392</v>
      </c>
      <c r="J137" s="282">
        <f t="shared" si="20"/>
        <v>5513392</v>
      </c>
      <c r="K137" s="282">
        <f t="shared" si="20"/>
        <v>5513392</v>
      </c>
      <c r="L137" s="282">
        <f t="shared" si="20"/>
        <v>5513392</v>
      </c>
      <c r="M137" s="282">
        <f t="shared" si="20"/>
        <v>5513392</v>
      </c>
      <c r="N137" s="282">
        <f t="shared" si="20"/>
        <v>5791865</v>
      </c>
      <c r="O137" s="282">
        <f>SUM(C137:N137)</f>
        <v>80848607</v>
      </c>
      <c r="P137" s="333"/>
    </row>
    <row r="138" spans="1:16" ht="14.25">
      <c r="A138" s="131" t="s">
        <v>360</v>
      </c>
      <c r="B138" s="130" t="s">
        <v>214</v>
      </c>
      <c r="C138" s="282"/>
      <c r="D138" s="282"/>
      <c r="E138" s="282"/>
      <c r="F138" s="282"/>
      <c r="G138" s="282"/>
      <c r="H138" s="282"/>
      <c r="I138" s="282"/>
      <c r="J138" s="282"/>
      <c r="K138" s="282"/>
      <c r="L138" s="282"/>
      <c r="M138" s="282"/>
      <c r="N138" s="282"/>
      <c r="O138" s="282"/>
      <c r="P138" s="333"/>
    </row>
    <row r="139" spans="1:16" ht="14.25">
      <c r="A139" s="131" t="s">
        <v>361</v>
      </c>
      <c r="B139" s="130" t="s">
        <v>215</v>
      </c>
      <c r="C139" s="282"/>
      <c r="D139" s="282"/>
      <c r="E139" s="282"/>
      <c r="F139" s="282"/>
      <c r="G139" s="282"/>
      <c r="H139" s="282"/>
      <c r="I139" s="282"/>
      <c r="J139" s="282"/>
      <c r="K139" s="282"/>
      <c r="L139" s="282"/>
      <c r="M139" s="282"/>
      <c r="N139" s="282"/>
      <c r="O139" s="282"/>
      <c r="P139" s="333"/>
    </row>
    <row r="140" spans="1:16" ht="14.25">
      <c r="A140" s="273" t="s">
        <v>394</v>
      </c>
      <c r="B140" s="274" t="s">
        <v>216</v>
      </c>
      <c r="C140" s="282"/>
      <c r="D140" s="282"/>
      <c r="E140" s="282"/>
      <c r="F140" s="282"/>
      <c r="G140" s="282"/>
      <c r="H140" s="282"/>
      <c r="I140" s="282"/>
      <c r="J140" s="282"/>
      <c r="K140" s="282"/>
      <c r="L140" s="282"/>
      <c r="M140" s="282"/>
      <c r="N140" s="282"/>
      <c r="O140" s="282"/>
      <c r="P140" s="333"/>
    </row>
    <row r="141" spans="1:16" ht="14.25">
      <c r="A141" s="131" t="s">
        <v>362</v>
      </c>
      <c r="B141" s="130" t="s">
        <v>217</v>
      </c>
      <c r="C141" s="282"/>
      <c r="D141" s="282"/>
      <c r="E141" s="282"/>
      <c r="F141" s="282"/>
      <c r="G141" s="282"/>
      <c r="H141" s="282"/>
      <c r="I141" s="282"/>
      <c r="J141" s="282"/>
      <c r="K141" s="282"/>
      <c r="L141" s="282"/>
      <c r="M141" s="282"/>
      <c r="N141" s="282"/>
      <c r="O141" s="282"/>
      <c r="P141" s="333"/>
    </row>
    <row r="142" spans="1:16" ht="14.25">
      <c r="A142" s="131" t="s">
        <v>363</v>
      </c>
      <c r="B142" s="130" t="s">
        <v>218</v>
      </c>
      <c r="C142" s="282"/>
      <c r="D142" s="282"/>
      <c r="E142" s="282"/>
      <c r="F142" s="282"/>
      <c r="G142" s="282"/>
      <c r="H142" s="282"/>
      <c r="I142" s="282"/>
      <c r="J142" s="282"/>
      <c r="K142" s="282"/>
      <c r="L142" s="282"/>
      <c r="M142" s="282"/>
      <c r="N142" s="282"/>
      <c r="O142" s="282"/>
      <c r="P142" s="333"/>
    </row>
    <row r="143" spans="1:16" ht="14.25">
      <c r="A143" s="131" t="s">
        <v>364</v>
      </c>
      <c r="B143" s="130" t="s">
        <v>219</v>
      </c>
      <c r="C143" s="282"/>
      <c r="D143" s="282"/>
      <c r="E143" s="282"/>
      <c r="F143" s="282"/>
      <c r="G143" s="282"/>
      <c r="H143" s="282"/>
      <c r="I143" s="282"/>
      <c r="J143" s="282"/>
      <c r="K143" s="282"/>
      <c r="L143" s="282"/>
      <c r="M143" s="282"/>
      <c r="N143" s="282"/>
      <c r="O143" s="282"/>
      <c r="P143" s="333"/>
    </row>
    <row r="144" spans="1:16" ht="14.25">
      <c r="A144" s="131" t="s">
        <v>365</v>
      </c>
      <c r="B144" s="130" t="s">
        <v>220</v>
      </c>
      <c r="C144" s="282"/>
      <c r="D144" s="282"/>
      <c r="E144" s="282"/>
      <c r="F144" s="282">
        <v>160000000</v>
      </c>
      <c r="G144" s="282">
        <v>2000000</v>
      </c>
      <c r="H144" s="282">
        <v>1000000</v>
      </c>
      <c r="I144" s="282"/>
      <c r="J144" s="282"/>
      <c r="K144" s="282">
        <v>160000000</v>
      </c>
      <c r="L144" s="282">
        <v>7000000</v>
      </c>
      <c r="M144" s="282"/>
      <c r="N144" s="282">
        <v>20000000</v>
      </c>
      <c r="O144" s="282">
        <f>SUM(C144:N144)</f>
        <v>350000000</v>
      </c>
      <c r="P144" s="333"/>
    </row>
    <row r="145" spans="1:16" ht="14.25">
      <c r="A145" s="131" t="s">
        <v>366</v>
      </c>
      <c r="B145" s="130" t="s">
        <v>221</v>
      </c>
      <c r="C145" s="282"/>
      <c r="D145" s="282"/>
      <c r="E145" s="282"/>
      <c r="F145" s="282"/>
      <c r="G145" s="282"/>
      <c r="H145" s="282"/>
      <c r="I145" s="282"/>
      <c r="J145" s="282"/>
      <c r="K145" s="282"/>
      <c r="L145" s="282"/>
      <c r="M145" s="282"/>
      <c r="N145" s="282"/>
      <c r="O145" s="282"/>
      <c r="P145" s="333"/>
    </row>
    <row r="146" spans="1:16" ht="14.25">
      <c r="A146" s="131" t="s">
        <v>222</v>
      </c>
      <c r="B146" s="130" t="s">
        <v>223</v>
      </c>
      <c r="C146" s="282"/>
      <c r="D146" s="282"/>
      <c r="E146" s="282"/>
      <c r="F146" s="282"/>
      <c r="G146" s="282"/>
      <c r="H146" s="282"/>
      <c r="I146" s="282"/>
      <c r="J146" s="282"/>
      <c r="K146" s="282"/>
      <c r="L146" s="282"/>
      <c r="M146" s="282"/>
      <c r="N146" s="282"/>
      <c r="O146" s="282"/>
      <c r="P146" s="333"/>
    </row>
    <row r="147" spans="1:18" ht="14.25">
      <c r="A147" s="131" t="s">
        <v>367</v>
      </c>
      <c r="B147" s="130" t="s">
        <v>224</v>
      </c>
      <c r="C147" s="282"/>
      <c r="D147" s="282">
        <v>30000</v>
      </c>
      <c r="E147" s="282">
        <v>118000</v>
      </c>
      <c r="F147" s="282">
        <v>2000000</v>
      </c>
      <c r="G147" s="282">
        <v>170000</v>
      </c>
      <c r="H147" s="282"/>
      <c r="I147" s="282"/>
      <c r="J147" s="282">
        <v>20000</v>
      </c>
      <c r="K147" s="282">
        <v>2000000</v>
      </c>
      <c r="L147" s="282">
        <v>330000</v>
      </c>
      <c r="M147" s="282">
        <v>110000</v>
      </c>
      <c r="N147" s="282">
        <v>22000</v>
      </c>
      <c r="O147" s="282">
        <f>SUM(C147:N147)</f>
        <v>4800000</v>
      </c>
      <c r="P147" s="333"/>
      <c r="R147" s="263"/>
    </row>
    <row r="148" spans="1:16" ht="14.25">
      <c r="A148" s="131" t="s">
        <v>368</v>
      </c>
      <c r="B148" s="130" t="s">
        <v>225</v>
      </c>
      <c r="C148" s="282"/>
      <c r="D148" s="282"/>
      <c r="E148" s="282"/>
      <c r="F148" s="282"/>
      <c r="G148" s="282"/>
      <c r="H148" s="282"/>
      <c r="I148" s="282"/>
      <c r="J148" s="282"/>
      <c r="K148" s="282"/>
      <c r="L148" s="282"/>
      <c r="M148" s="282"/>
      <c r="N148" s="282"/>
      <c r="O148" s="282"/>
      <c r="P148" s="333"/>
    </row>
    <row r="149" spans="1:16" ht="14.25">
      <c r="A149" s="273" t="s">
        <v>395</v>
      </c>
      <c r="B149" s="274" t="s">
        <v>226</v>
      </c>
      <c r="C149" s="282">
        <f aca="true" t="shared" si="21" ref="C149:O149">SUM(C144:C148)</f>
        <v>0</v>
      </c>
      <c r="D149" s="282">
        <f t="shared" si="21"/>
        <v>30000</v>
      </c>
      <c r="E149" s="282">
        <f t="shared" si="21"/>
        <v>118000</v>
      </c>
      <c r="F149" s="282">
        <f t="shared" si="21"/>
        <v>162000000</v>
      </c>
      <c r="G149" s="282">
        <f t="shared" si="21"/>
        <v>2170000</v>
      </c>
      <c r="H149" s="282">
        <f t="shared" si="21"/>
        <v>1000000</v>
      </c>
      <c r="I149" s="282">
        <f t="shared" si="21"/>
        <v>0</v>
      </c>
      <c r="J149" s="282">
        <f t="shared" si="21"/>
        <v>20000</v>
      </c>
      <c r="K149" s="282">
        <f t="shared" si="21"/>
        <v>162000000</v>
      </c>
      <c r="L149" s="282">
        <f t="shared" si="21"/>
        <v>7330000</v>
      </c>
      <c r="M149" s="282">
        <f t="shared" si="21"/>
        <v>110000</v>
      </c>
      <c r="N149" s="282">
        <f t="shared" si="21"/>
        <v>20022000</v>
      </c>
      <c r="O149" s="282">
        <f t="shared" si="21"/>
        <v>354800000</v>
      </c>
      <c r="P149" s="333"/>
    </row>
    <row r="150" spans="1:16" ht="14.25">
      <c r="A150" s="131" t="s">
        <v>369</v>
      </c>
      <c r="B150" s="130" t="s">
        <v>227</v>
      </c>
      <c r="C150" s="282">
        <v>10000</v>
      </c>
      <c r="D150" s="282">
        <v>5000</v>
      </c>
      <c r="E150" s="282">
        <v>10000</v>
      </c>
      <c r="F150" s="282">
        <v>5000</v>
      </c>
      <c r="G150" s="282">
        <v>10000</v>
      </c>
      <c r="H150" s="282">
        <v>5000</v>
      </c>
      <c r="I150" s="282">
        <v>5000</v>
      </c>
      <c r="J150" s="282">
        <v>10000</v>
      </c>
      <c r="K150" s="282"/>
      <c r="L150" s="282"/>
      <c r="M150" s="282"/>
      <c r="N150" s="282"/>
      <c r="O150" s="282">
        <f>SUM(C150:N150)</f>
        <v>60000</v>
      </c>
      <c r="P150" s="333"/>
    </row>
    <row r="151" spans="1:16" ht="14.25">
      <c r="A151" s="285" t="s">
        <v>396</v>
      </c>
      <c r="B151" s="294" t="s">
        <v>228</v>
      </c>
      <c r="C151" s="282">
        <f>C140+C149+C150</f>
        <v>10000</v>
      </c>
      <c r="D151" s="282">
        <f aca="true" t="shared" si="22" ref="D151:O151">D140+D149+D150</f>
        <v>35000</v>
      </c>
      <c r="E151" s="282">
        <f t="shared" si="22"/>
        <v>128000</v>
      </c>
      <c r="F151" s="282">
        <f t="shared" si="22"/>
        <v>162005000</v>
      </c>
      <c r="G151" s="282">
        <f t="shared" si="22"/>
        <v>2180000</v>
      </c>
      <c r="H151" s="282">
        <f t="shared" si="22"/>
        <v>1005000</v>
      </c>
      <c r="I151" s="282">
        <f t="shared" si="22"/>
        <v>5000</v>
      </c>
      <c r="J151" s="282">
        <f t="shared" si="22"/>
        <v>30000</v>
      </c>
      <c r="K151" s="282">
        <f t="shared" si="22"/>
        <v>162000000</v>
      </c>
      <c r="L151" s="282">
        <f t="shared" si="22"/>
        <v>7330000</v>
      </c>
      <c r="M151" s="282">
        <f t="shared" si="22"/>
        <v>110000</v>
      </c>
      <c r="N151" s="282">
        <f t="shared" si="22"/>
        <v>20022000</v>
      </c>
      <c r="O151" s="282">
        <f t="shared" si="22"/>
        <v>354860000</v>
      </c>
      <c r="P151" s="333"/>
    </row>
    <row r="152" spans="1:18" ht="14.25">
      <c r="A152" s="129" t="s">
        <v>229</v>
      </c>
      <c r="B152" s="130" t="s">
        <v>230</v>
      </c>
      <c r="C152" s="282"/>
      <c r="D152" s="282"/>
      <c r="E152" s="282">
        <v>1520000</v>
      </c>
      <c r="F152" s="282">
        <v>352000</v>
      </c>
      <c r="G152" s="282">
        <v>12000</v>
      </c>
      <c r="H152" s="282">
        <v>28000</v>
      </c>
      <c r="I152" s="282">
        <v>29000</v>
      </c>
      <c r="J152" s="282">
        <v>135000</v>
      </c>
      <c r="K152" s="282">
        <v>22000</v>
      </c>
      <c r="L152" s="282">
        <v>42000</v>
      </c>
      <c r="M152" s="282">
        <v>25000</v>
      </c>
      <c r="N152" s="282">
        <v>35000</v>
      </c>
      <c r="O152" s="282">
        <f aca="true" t="shared" si="23" ref="O152:O159">SUM(C152:N152)</f>
        <v>2200000</v>
      </c>
      <c r="P152" s="333"/>
      <c r="R152" s="263"/>
    </row>
    <row r="153" spans="1:18" ht="14.25">
      <c r="A153" s="129" t="s">
        <v>370</v>
      </c>
      <c r="B153" s="130" t="s">
        <v>231</v>
      </c>
      <c r="C153" s="282">
        <v>20000</v>
      </c>
      <c r="D153" s="282">
        <v>4000000</v>
      </c>
      <c r="E153" s="282">
        <v>140000</v>
      </c>
      <c r="F153" s="282">
        <v>100000</v>
      </c>
      <c r="G153" s="282">
        <v>210000</v>
      </c>
      <c r="H153" s="282">
        <v>180000</v>
      </c>
      <c r="I153" s="282">
        <v>140000</v>
      </c>
      <c r="J153" s="282">
        <v>360000</v>
      </c>
      <c r="K153" s="282">
        <v>140000</v>
      </c>
      <c r="L153" s="282">
        <v>170000</v>
      </c>
      <c r="M153" s="282">
        <v>151000</v>
      </c>
      <c r="N153" s="282">
        <v>419000</v>
      </c>
      <c r="O153" s="282">
        <f t="shared" si="23"/>
        <v>6030000</v>
      </c>
      <c r="P153" s="333"/>
      <c r="R153" s="263"/>
    </row>
    <row r="154" spans="1:18" ht="14.25">
      <c r="A154" s="129" t="s">
        <v>371</v>
      </c>
      <c r="B154" s="130" t="s">
        <v>232</v>
      </c>
      <c r="C154" s="282">
        <v>60000</v>
      </c>
      <c r="D154" s="282">
        <v>60000</v>
      </c>
      <c r="E154" s="282">
        <v>60000</v>
      </c>
      <c r="F154" s="282">
        <v>60000</v>
      </c>
      <c r="G154" s="282">
        <v>60000</v>
      </c>
      <c r="H154" s="282">
        <v>60000</v>
      </c>
      <c r="I154" s="282">
        <v>60000</v>
      </c>
      <c r="J154" s="282">
        <v>60000</v>
      </c>
      <c r="K154" s="282">
        <v>60000</v>
      </c>
      <c r="L154" s="282">
        <v>60000</v>
      </c>
      <c r="M154" s="282">
        <v>60000</v>
      </c>
      <c r="N154" s="282">
        <v>40000</v>
      </c>
      <c r="O154" s="282">
        <f t="shared" si="23"/>
        <v>700000</v>
      </c>
      <c r="P154" s="333"/>
      <c r="R154" s="263"/>
    </row>
    <row r="155" spans="1:16" ht="14.25">
      <c r="A155" s="129" t="s">
        <v>372</v>
      </c>
      <c r="B155" s="130" t="s">
        <v>233</v>
      </c>
      <c r="C155" s="282">
        <v>944083</v>
      </c>
      <c r="D155" s="282">
        <v>944083</v>
      </c>
      <c r="E155" s="282">
        <v>944083</v>
      </c>
      <c r="F155" s="282">
        <v>944083</v>
      </c>
      <c r="G155" s="282">
        <v>944083</v>
      </c>
      <c r="H155" s="282">
        <v>944083</v>
      </c>
      <c r="I155" s="282">
        <v>944083</v>
      </c>
      <c r="J155" s="282">
        <v>944083</v>
      </c>
      <c r="K155" s="282">
        <v>944083</v>
      </c>
      <c r="L155" s="282">
        <v>944083</v>
      </c>
      <c r="M155" s="282">
        <v>944083</v>
      </c>
      <c r="N155" s="282">
        <v>944087</v>
      </c>
      <c r="O155" s="282">
        <f t="shared" si="23"/>
        <v>11329000</v>
      </c>
      <c r="P155" s="333"/>
    </row>
    <row r="156" spans="1:16" ht="14.25">
      <c r="A156" s="129" t="s">
        <v>234</v>
      </c>
      <c r="B156" s="130" t="s">
        <v>235</v>
      </c>
      <c r="C156" s="282">
        <v>690000</v>
      </c>
      <c r="D156" s="282">
        <v>720000</v>
      </c>
      <c r="E156" s="282">
        <v>860000</v>
      </c>
      <c r="F156" s="282">
        <v>720000</v>
      </c>
      <c r="G156" s="282">
        <v>840000</v>
      </c>
      <c r="H156" s="282">
        <v>809000</v>
      </c>
      <c r="I156" s="282">
        <v>458000</v>
      </c>
      <c r="J156" s="282">
        <v>540000</v>
      </c>
      <c r="K156" s="282">
        <v>520000</v>
      </c>
      <c r="L156" s="282">
        <v>720000</v>
      </c>
      <c r="M156" s="282">
        <v>650000</v>
      </c>
      <c r="N156" s="282">
        <v>850000</v>
      </c>
      <c r="O156" s="282">
        <f t="shared" si="23"/>
        <v>8377000</v>
      </c>
      <c r="P156" s="333"/>
    </row>
    <row r="157" spans="1:16" ht="14.25">
      <c r="A157" s="129" t="s">
        <v>236</v>
      </c>
      <c r="B157" s="130" t="s">
        <v>237</v>
      </c>
      <c r="C157" s="282">
        <v>1462800</v>
      </c>
      <c r="D157" s="282">
        <v>1545500</v>
      </c>
      <c r="E157" s="282">
        <v>1913400</v>
      </c>
      <c r="F157" s="282">
        <v>560542</v>
      </c>
      <c r="G157" s="282">
        <v>1501000</v>
      </c>
      <c r="H157" s="282">
        <v>497092</v>
      </c>
      <c r="I157" s="282">
        <v>402600</v>
      </c>
      <c r="J157" s="282">
        <v>453400</v>
      </c>
      <c r="K157" s="282">
        <v>1417500</v>
      </c>
      <c r="L157" s="282">
        <v>1460000</v>
      </c>
      <c r="M157" s="282">
        <v>760466</v>
      </c>
      <c r="N157" s="282">
        <v>617800</v>
      </c>
      <c r="O157" s="282">
        <f t="shared" si="23"/>
        <v>12592100</v>
      </c>
      <c r="P157" s="333"/>
    </row>
    <row r="158" spans="1:18" ht="14.25">
      <c r="A158" s="129" t="s">
        <v>238</v>
      </c>
      <c r="B158" s="130" t="s">
        <v>239</v>
      </c>
      <c r="C158" s="282"/>
      <c r="D158" s="282"/>
      <c r="E158" s="282"/>
      <c r="F158" s="282">
        <v>800000</v>
      </c>
      <c r="G158" s="282"/>
      <c r="H158" s="282"/>
      <c r="I158" s="282"/>
      <c r="J158" s="282"/>
      <c r="K158" s="282">
        <v>870000</v>
      </c>
      <c r="L158" s="282"/>
      <c r="M158" s="282"/>
      <c r="N158" s="282"/>
      <c r="O158" s="282">
        <f t="shared" si="23"/>
        <v>1670000</v>
      </c>
      <c r="P158" s="333"/>
      <c r="R158" s="263"/>
    </row>
    <row r="159" spans="1:16" ht="14.25">
      <c r="A159" s="129" t="s">
        <v>373</v>
      </c>
      <c r="B159" s="130" t="s">
        <v>240</v>
      </c>
      <c r="C159" s="282">
        <v>125000</v>
      </c>
      <c r="D159" s="282"/>
      <c r="E159" s="282"/>
      <c r="F159" s="282"/>
      <c r="G159" s="282">
        <v>125000</v>
      </c>
      <c r="H159" s="282"/>
      <c r="I159" s="282"/>
      <c r="J159" s="282"/>
      <c r="K159" s="282">
        <v>125000</v>
      </c>
      <c r="L159" s="282"/>
      <c r="M159" s="282"/>
      <c r="N159" s="282">
        <v>125000</v>
      </c>
      <c r="O159" s="282">
        <f t="shared" si="23"/>
        <v>500000</v>
      </c>
      <c r="P159" s="333"/>
    </row>
    <row r="160" spans="1:16" ht="14.25">
      <c r="A160" s="129" t="s">
        <v>374</v>
      </c>
      <c r="B160" s="130" t="s">
        <v>241</v>
      </c>
      <c r="C160" s="282"/>
      <c r="D160" s="282"/>
      <c r="E160" s="282"/>
      <c r="F160" s="282"/>
      <c r="G160" s="282"/>
      <c r="H160" s="282"/>
      <c r="I160" s="282"/>
      <c r="J160" s="282"/>
      <c r="K160" s="282"/>
      <c r="L160" s="282"/>
      <c r="M160" s="282"/>
      <c r="N160" s="282"/>
      <c r="O160" s="282"/>
      <c r="P160" s="333"/>
    </row>
    <row r="161" spans="1:16" ht="14.25">
      <c r="A161" s="129" t="s">
        <v>375</v>
      </c>
      <c r="B161" s="130" t="s">
        <v>242</v>
      </c>
      <c r="C161" s="282"/>
      <c r="D161" s="282"/>
      <c r="E161" s="282"/>
      <c r="F161" s="282"/>
      <c r="G161" s="282"/>
      <c r="H161" s="282"/>
      <c r="I161" s="282"/>
      <c r="J161" s="282"/>
      <c r="K161" s="282"/>
      <c r="L161" s="282"/>
      <c r="M161" s="282"/>
      <c r="N161" s="282"/>
      <c r="O161" s="282"/>
      <c r="P161" s="333"/>
    </row>
    <row r="162" spans="1:16" ht="14.25">
      <c r="A162" s="287" t="s">
        <v>397</v>
      </c>
      <c r="B162" s="294" t="s">
        <v>243</v>
      </c>
      <c r="C162" s="282">
        <f aca="true" t="shared" si="24" ref="C162:O162">SUM(C152:C161)</f>
        <v>3301883</v>
      </c>
      <c r="D162" s="282">
        <f t="shared" si="24"/>
        <v>7269583</v>
      </c>
      <c r="E162" s="282">
        <f t="shared" si="24"/>
        <v>5437483</v>
      </c>
      <c r="F162" s="282">
        <f t="shared" si="24"/>
        <v>3536625</v>
      </c>
      <c r="G162" s="282">
        <f t="shared" si="24"/>
        <v>3692083</v>
      </c>
      <c r="H162" s="282">
        <f t="shared" si="24"/>
        <v>2518175</v>
      </c>
      <c r="I162" s="282">
        <f t="shared" si="24"/>
        <v>2033683</v>
      </c>
      <c r="J162" s="282">
        <f t="shared" si="24"/>
        <v>2492483</v>
      </c>
      <c r="K162" s="282">
        <f t="shared" si="24"/>
        <v>4098583</v>
      </c>
      <c r="L162" s="282">
        <f t="shared" si="24"/>
        <v>3396083</v>
      </c>
      <c r="M162" s="282">
        <f t="shared" si="24"/>
        <v>2590549</v>
      </c>
      <c r="N162" s="282">
        <f t="shared" si="24"/>
        <v>3030887</v>
      </c>
      <c r="O162" s="282">
        <f t="shared" si="24"/>
        <v>43398100</v>
      </c>
      <c r="P162" s="333"/>
    </row>
    <row r="163" spans="1:16" ht="26.25">
      <c r="A163" s="129" t="s">
        <v>252</v>
      </c>
      <c r="B163" s="130" t="s">
        <v>253</v>
      </c>
      <c r="C163" s="282"/>
      <c r="D163" s="282"/>
      <c r="E163" s="282"/>
      <c r="F163" s="282"/>
      <c r="G163" s="282"/>
      <c r="H163" s="282"/>
      <c r="I163" s="282"/>
      <c r="J163" s="282"/>
      <c r="K163" s="282"/>
      <c r="L163" s="282"/>
      <c r="M163" s="282"/>
      <c r="N163" s="282"/>
      <c r="O163" s="282"/>
      <c r="P163" s="333"/>
    </row>
    <row r="164" spans="1:18" ht="26.25">
      <c r="A164" s="131" t="s">
        <v>379</v>
      </c>
      <c r="B164" s="130" t="s">
        <v>254</v>
      </c>
      <c r="C164" s="282">
        <v>8500</v>
      </c>
      <c r="D164" s="282">
        <v>8500</v>
      </c>
      <c r="E164" s="282">
        <v>8500</v>
      </c>
      <c r="F164" s="282">
        <v>8500</v>
      </c>
      <c r="G164" s="282">
        <v>6449</v>
      </c>
      <c r="H164" s="282"/>
      <c r="I164" s="282"/>
      <c r="J164" s="282"/>
      <c r="K164" s="282"/>
      <c r="L164" s="282"/>
      <c r="M164" s="282"/>
      <c r="N164" s="282"/>
      <c r="O164" s="282">
        <f>SUM(C164:N164)</f>
        <v>40449</v>
      </c>
      <c r="P164" s="333"/>
      <c r="R164" s="263"/>
    </row>
    <row r="165" spans="1:16" ht="14.25">
      <c r="A165" s="129" t="s">
        <v>380</v>
      </c>
      <c r="B165" s="130" t="s">
        <v>255</v>
      </c>
      <c r="C165" s="282"/>
      <c r="D165" s="282"/>
      <c r="E165" s="282"/>
      <c r="F165" s="282"/>
      <c r="G165" s="282"/>
      <c r="H165" s="282"/>
      <c r="I165" s="282"/>
      <c r="J165" s="282"/>
      <c r="K165" s="282"/>
      <c r="L165" s="282"/>
      <c r="M165" s="282"/>
      <c r="N165" s="282"/>
      <c r="O165" s="282"/>
      <c r="P165" s="333"/>
    </row>
    <row r="166" spans="1:16" ht="14.25">
      <c r="A166" s="285" t="s">
        <v>399</v>
      </c>
      <c r="B166" s="294" t="s">
        <v>256</v>
      </c>
      <c r="C166" s="282">
        <f>SUM(C163:C165)</f>
        <v>8500</v>
      </c>
      <c r="D166" s="282">
        <f aca="true" t="shared" si="25" ref="D166:O166">SUM(D163:D165)</f>
        <v>8500</v>
      </c>
      <c r="E166" s="282">
        <f t="shared" si="25"/>
        <v>8500</v>
      </c>
      <c r="F166" s="282">
        <f t="shared" si="25"/>
        <v>8500</v>
      </c>
      <c r="G166" s="282">
        <f t="shared" si="25"/>
        <v>6449</v>
      </c>
      <c r="H166" s="282">
        <f t="shared" si="25"/>
        <v>0</v>
      </c>
      <c r="I166" s="282">
        <f t="shared" si="25"/>
        <v>0</v>
      </c>
      <c r="J166" s="282">
        <f t="shared" si="25"/>
        <v>0</v>
      </c>
      <c r="K166" s="282">
        <f t="shared" si="25"/>
        <v>0</v>
      </c>
      <c r="L166" s="282">
        <f t="shared" si="25"/>
        <v>0</v>
      </c>
      <c r="M166" s="282">
        <f t="shared" si="25"/>
        <v>0</v>
      </c>
      <c r="N166" s="282">
        <f t="shared" si="25"/>
        <v>0</v>
      </c>
      <c r="O166" s="282">
        <f t="shared" si="25"/>
        <v>40449</v>
      </c>
      <c r="P166" s="333"/>
    </row>
    <row r="167" spans="1:16" ht="15">
      <c r="A167" s="290" t="s">
        <v>689</v>
      </c>
      <c r="B167" s="318"/>
      <c r="C167" s="404">
        <f>SUM(C137,C151,C162,C166)</f>
        <v>10884217</v>
      </c>
      <c r="D167" s="404">
        <f aca="true" t="shared" si="26" ref="D167:N167">SUM(D137,D151,D162,D166)</f>
        <v>12849659</v>
      </c>
      <c r="E167" s="404">
        <f t="shared" si="26"/>
        <v>11087375</v>
      </c>
      <c r="F167" s="404">
        <f t="shared" si="26"/>
        <v>171063517</v>
      </c>
      <c r="G167" s="404">
        <f t="shared" si="26"/>
        <v>11391924</v>
      </c>
      <c r="H167" s="404">
        <f t="shared" si="26"/>
        <v>21372371</v>
      </c>
      <c r="I167" s="404">
        <f t="shared" si="26"/>
        <v>7552075</v>
      </c>
      <c r="J167" s="404">
        <f t="shared" si="26"/>
        <v>8035875</v>
      </c>
      <c r="K167" s="404">
        <f t="shared" si="26"/>
        <v>171611975</v>
      </c>
      <c r="L167" s="404">
        <f t="shared" si="26"/>
        <v>16239475</v>
      </c>
      <c r="M167" s="404">
        <f t="shared" si="26"/>
        <v>8213941</v>
      </c>
      <c r="N167" s="404">
        <f t="shared" si="26"/>
        <v>28844752</v>
      </c>
      <c r="O167" s="404">
        <f>SUM(O137,O151,O162,O166)</f>
        <v>479147156</v>
      </c>
      <c r="P167" s="333"/>
    </row>
    <row r="168" spans="1:16" ht="14.25">
      <c r="A168" s="131" t="s">
        <v>206</v>
      </c>
      <c r="B168" s="130" t="s">
        <v>207</v>
      </c>
      <c r="C168" s="282"/>
      <c r="D168" s="282">
        <v>25500000</v>
      </c>
      <c r="E168" s="282"/>
      <c r="F168" s="282"/>
      <c r="G168" s="282"/>
      <c r="H168" s="282"/>
      <c r="I168" s="282"/>
      <c r="J168" s="282"/>
      <c r="K168" s="282"/>
      <c r="L168" s="282"/>
      <c r="M168" s="282"/>
      <c r="N168" s="282"/>
      <c r="O168" s="282">
        <f>SUM(C168:N168)</f>
        <v>25500000</v>
      </c>
      <c r="P168" s="333"/>
    </row>
    <row r="169" spans="1:16" ht="26.25">
      <c r="A169" s="131" t="s">
        <v>208</v>
      </c>
      <c r="B169" s="130" t="s">
        <v>209</v>
      </c>
      <c r="C169" s="282"/>
      <c r="D169" s="282"/>
      <c r="E169" s="282"/>
      <c r="F169" s="282"/>
      <c r="G169" s="282"/>
      <c r="H169" s="282"/>
      <c r="I169" s="282"/>
      <c r="J169" s="282"/>
      <c r="K169" s="282"/>
      <c r="L169" s="282"/>
      <c r="M169" s="282"/>
      <c r="N169" s="282"/>
      <c r="O169" s="282"/>
      <c r="P169" s="333"/>
    </row>
    <row r="170" spans="1:16" ht="26.25">
      <c r="A170" s="131" t="s">
        <v>357</v>
      </c>
      <c r="B170" s="130" t="s">
        <v>210</v>
      </c>
      <c r="C170" s="282"/>
      <c r="D170" s="282"/>
      <c r="E170" s="282"/>
      <c r="F170" s="282"/>
      <c r="G170" s="282"/>
      <c r="H170" s="282"/>
      <c r="I170" s="282"/>
      <c r="J170" s="282"/>
      <c r="K170" s="282"/>
      <c r="L170" s="282"/>
      <c r="M170" s="282"/>
      <c r="N170" s="282"/>
      <c r="O170" s="282"/>
      <c r="P170" s="333"/>
    </row>
    <row r="171" spans="1:16" ht="26.25">
      <c r="A171" s="131" t="s">
        <v>358</v>
      </c>
      <c r="B171" s="130" t="s">
        <v>211</v>
      </c>
      <c r="C171" s="282"/>
      <c r="D171" s="282"/>
      <c r="E171" s="282"/>
      <c r="F171" s="282"/>
      <c r="G171" s="282"/>
      <c r="H171" s="282"/>
      <c r="I171" s="282"/>
      <c r="J171" s="282"/>
      <c r="K171" s="282"/>
      <c r="L171" s="282"/>
      <c r="M171" s="282"/>
      <c r="N171" s="282"/>
      <c r="O171" s="282"/>
      <c r="P171" s="333"/>
    </row>
    <row r="172" spans="1:16" ht="14.25">
      <c r="A172" s="131" t="s">
        <v>359</v>
      </c>
      <c r="B172" s="130" t="s">
        <v>212</v>
      </c>
      <c r="C172" s="282"/>
      <c r="D172" s="282"/>
      <c r="E172" s="282"/>
      <c r="F172" s="282"/>
      <c r="G172" s="282"/>
      <c r="H172" s="282"/>
      <c r="I172" s="282"/>
      <c r="J172" s="282"/>
      <c r="K172" s="282"/>
      <c r="L172" s="282"/>
      <c r="M172" s="282"/>
      <c r="N172" s="282"/>
      <c r="O172" s="282"/>
      <c r="P172" s="333"/>
    </row>
    <row r="173" spans="1:16" ht="14.25">
      <c r="A173" s="285" t="s">
        <v>393</v>
      </c>
      <c r="B173" s="294" t="s">
        <v>213</v>
      </c>
      <c r="C173" s="282">
        <f>SUM(C168:C172)</f>
        <v>0</v>
      </c>
      <c r="D173" s="282">
        <f>SUM(D168:D172)</f>
        <v>25500000</v>
      </c>
      <c r="E173" s="282"/>
      <c r="F173" s="282"/>
      <c r="G173" s="282"/>
      <c r="H173" s="282"/>
      <c r="I173" s="282"/>
      <c r="J173" s="282"/>
      <c r="K173" s="282"/>
      <c r="L173" s="282"/>
      <c r="M173" s="282"/>
      <c r="N173" s="282"/>
      <c r="O173" s="282">
        <f>SUM(O168:O172)</f>
        <v>25500000</v>
      </c>
      <c r="P173" s="333"/>
    </row>
    <row r="174" spans="1:16" ht="14.25">
      <c r="A174" s="129" t="s">
        <v>376</v>
      </c>
      <c r="B174" s="130" t="s">
        <v>244</v>
      </c>
      <c r="C174" s="282"/>
      <c r="D174" s="282"/>
      <c r="E174" s="282"/>
      <c r="F174" s="282"/>
      <c r="G174" s="282"/>
      <c r="H174" s="282"/>
      <c r="I174" s="282"/>
      <c r="J174" s="282"/>
      <c r="K174" s="282"/>
      <c r="L174" s="282"/>
      <c r="M174" s="282"/>
      <c r="N174" s="282"/>
      <c r="O174" s="282"/>
      <c r="P174" s="333"/>
    </row>
    <row r="175" spans="1:16" ht="14.25">
      <c r="A175" s="129" t="s">
        <v>377</v>
      </c>
      <c r="B175" s="130" t="s">
        <v>245</v>
      </c>
      <c r="C175" s="282">
        <v>5278741</v>
      </c>
      <c r="D175" s="282">
        <v>6035397</v>
      </c>
      <c r="E175" s="282">
        <v>4000000</v>
      </c>
      <c r="F175" s="282">
        <v>2000000</v>
      </c>
      <c r="G175" s="282">
        <v>1000000</v>
      </c>
      <c r="H175" s="282">
        <v>1000000</v>
      </c>
      <c r="I175" s="282">
        <v>2685862</v>
      </c>
      <c r="J175" s="282"/>
      <c r="K175" s="282">
        <v>1000000</v>
      </c>
      <c r="L175" s="282"/>
      <c r="M175" s="282"/>
      <c r="N175" s="282">
        <v>1000000</v>
      </c>
      <c r="O175" s="282">
        <f>SUM(C175:N175)</f>
        <v>24000000</v>
      </c>
      <c r="P175" s="333"/>
    </row>
    <row r="176" spans="1:16" ht="14.25">
      <c r="A176" s="129" t="s">
        <v>246</v>
      </c>
      <c r="B176" s="130" t="s">
        <v>247</v>
      </c>
      <c r="C176" s="282"/>
      <c r="D176" s="282"/>
      <c r="E176" s="282"/>
      <c r="F176" s="282"/>
      <c r="G176" s="282"/>
      <c r="H176" s="282"/>
      <c r="I176" s="282"/>
      <c r="J176" s="282"/>
      <c r="K176" s="282"/>
      <c r="L176" s="282"/>
      <c r="M176" s="282"/>
      <c r="N176" s="282"/>
      <c r="O176" s="282"/>
      <c r="P176" s="333"/>
    </row>
    <row r="177" spans="1:16" ht="14.25">
      <c r="A177" s="129" t="s">
        <v>378</v>
      </c>
      <c r="B177" s="130" t="s">
        <v>248</v>
      </c>
      <c r="C177" s="282"/>
      <c r="D177" s="282"/>
      <c r="E177" s="282"/>
      <c r="F177" s="282"/>
      <c r="G177" s="282"/>
      <c r="H177" s="282"/>
      <c r="I177" s="282"/>
      <c r="J177" s="282"/>
      <c r="K177" s="282"/>
      <c r="L177" s="282"/>
      <c r="M177" s="282"/>
      <c r="N177" s="282"/>
      <c r="O177" s="282"/>
      <c r="P177" s="333"/>
    </row>
    <row r="178" spans="1:16" ht="14.25">
      <c r="A178" s="129" t="s">
        <v>249</v>
      </c>
      <c r="B178" s="130" t="s">
        <v>250</v>
      </c>
      <c r="C178" s="282"/>
      <c r="D178" s="282"/>
      <c r="E178" s="282"/>
      <c r="F178" s="282"/>
      <c r="G178" s="282"/>
      <c r="H178" s="282"/>
      <c r="I178" s="282"/>
      <c r="J178" s="282"/>
      <c r="K178" s="282"/>
      <c r="L178" s="282"/>
      <c r="M178" s="282"/>
      <c r="N178" s="282"/>
      <c r="O178" s="282"/>
      <c r="P178" s="333"/>
    </row>
    <row r="179" spans="1:16" ht="14.25">
      <c r="A179" s="285" t="s">
        <v>398</v>
      </c>
      <c r="B179" s="294" t="s">
        <v>251</v>
      </c>
      <c r="C179" s="282">
        <f>SUM(C174:C178)</f>
        <v>5278741</v>
      </c>
      <c r="D179" s="282">
        <f>SUM(D174:D178)</f>
        <v>6035397</v>
      </c>
      <c r="E179" s="282">
        <f aca="true" t="shared" si="27" ref="E179:O179">SUM(E174:E178)</f>
        <v>4000000</v>
      </c>
      <c r="F179" s="282">
        <f t="shared" si="27"/>
        <v>2000000</v>
      </c>
      <c r="G179" s="282">
        <f t="shared" si="27"/>
        <v>1000000</v>
      </c>
      <c r="H179" s="282">
        <f t="shared" si="27"/>
        <v>1000000</v>
      </c>
      <c r="I179" s="282">
        <f t="shared" si="27"/>
        <v>2685862</v>
      </c>
      <c r="J179" s="282">
        <f t="shared" si="27"/>
        <v>0</v>
      </c>
      <c r="K179" s="282">
        <f t="shared" si="27"/>
        <v>1000000</v>
      </c>
      <c r="L179" s="282">
        <f t="shared" si="27"/>
        <v>0</v>
      </c>
      <c r="M179" s="282">
        <f t="shared" si="27"/>
        <v>0</v>
      </c>
      <c r="N179" s="282">
        <f t="shared" si="27"/>
        <v>1000000</v>
      </c>
      <c r="O179" s="282">
        <f t="shared" si="27"/>
        <v>24000000</v>
      </c>
      <c r="P179" s="333"/>
    </row>
    <row r="180" spans="1:16" ht="26.25">
      <c r="A180" s="129" t="s">
        <v>257</v>
      </c>
      <c r="B180" s="130" t="s">
        <v>258</v>
      </c>
      <c r="C180" s="282"/>
      <c r="D180" s="282"/>
      <c r="E180" s="282"/>
      <c r="F180" s="282"/>
      <c r="G180" s="282"/>
      <c r="H180" s="282"/>
      <c r="I180" s="282"/>
      <c r="J180" s="282"/>
      <c r="K180" s="282"/>
      <c r="L180" s="282"/>
      <c r="M180" s="282"/>
      <c r="N180" s="282"/>
      <c r="O180" s="282"/>
      <c r="P180" s="333"/>
    </row>
    <row r="181" spans="1:16" ht="26.25">
      <c r="A181" s="131" t="s">
        <v>381</v>
      </c>
      <c r="B181" s="130" t="s">
        <v>259</v>
      </c>
      <c r="C181" s="282"/>
      <c r="D181" s="282"/>
      <c r="E181" s="282"/>
      <c r="F181" s="282"/>
      <c r="G181" s="282"/>
      <c r="H181" s="282"/>
      <c r="I181" s="282"/>
      <c r="J181" s="282"/>
      <c r="K181" s="282"/>
      <c r="L181" s="282"/>
      <c r="M181" s="282"/>
      <c r="N181" s="282"/>
      <c r="O181" s="282"/>
      <c r="P181" s="333"/>
    </row>
    <row r="182" spans="1:16" ht="14.25">
      <c r="A182" s="129" t="s">
        <v>382</v>
      </c>
      <c r="B182" s="130" t="s">
        <v>260</v>
      </c>
      <c r="C182" s="282"/>
      <c r="D182" s="282"/>
      <c r="E182" s="282"/>
      <c r="F182" s="282"/>
      <c r="G182" s="282"/>
      <c r="H182" s="282"/>
      <c r="I182" s="282"/>
      <c r="J182" s="282"/>
      <c r="K182" s="282"/>
      <c r="L182" s="282"/>
      <c r="M182" s="282"/>
      <c r="N182" s="282"/>
      <c r="O182" s="282"/>
      <c r="P182" s="333"/>
    </row>
    <row r="183" spans="1:16" ht="14.25">
      <c r="A183" s="285" t="s">
        <v>401</v>
      </c>
      <c r="B183" s="294" t="s">
        <v>261</v>
      </c>
      <c r="C183" s="282">
        <f>SUM(C180:C182)</f>
        <v>0</v>
      </c>
      <c r="D183" s="282"/>
      <c r="E183" s="282"/>
      <c r="F183" s="282"/>
      <c r="G183" s="282"/>
      <c r="H183" s="282"/>
      <c r="I183" s="282"/>
      <c r="J183" s="282"/>
      <c r="K183" s="282"/>
      <c r="L183" s="282"/>
      <c r="M183" s="282"/>
      <c r="N183" s="282"/>
      <c r="O183" s="282"/>
      <c r="P183" s="333"/>
    </row>
    <row r="184" spans="1:16" ht="15">
      <c r="A184" s="290" t="s">
        <v>691</v>
      </c>
      <c r="B184" s="318"/>
      <c r="C184" s="404">
        <f>C173+C179+C183</f>
        <v>5278741</v>
      </c>
      <c r="D184" s="404">
        <f aca="true" t="shared" si="28" ref="D184:O184">D173+D179+D183</f>
        <v>31535397</v>
      </c>
      <c r="E184" s="404">
        <f t="shared" si="28"/>
        <v>4000000</v>
      </c>
      <c r="F184" s="404">
        <f t="shared" si="28"/>
        <v>2000000</v>
      </c>
      <c r="G184" s="404">
        <f t="shared" si="28"/>
        <v>1000000</v>
      </c>
      <c r="H184" s="404">
        <f t="shared" si="28"/>
        <v>1000000</v>
      </c>
      <c r="I184" s="404">
        <f t="shared" si="28"/>
        <v>2685862</v>
      </c>
      <c r="J184" s="404">
        <f t="shared" si="28"/>
        <v>0</v>
      </c>
      <c r="K184" s="404">
        <f t="shared" si="28"/>
        <v>1000000</v>
      </c>
      <c r="L184" s="404">
        <f t="shared" si="28"/>
        <v>0</v>
      </c>
      <c r="M184" s="404">
        <f t="shared" si="28"/>
        <v>0</v>
      </c>
      <c r="N184" s="404">
        <f t="shared" si="28"/>
        <v>1000000</v>
      </c>
      <c r="O184" s="404">
        <f t="shared" si="28"/>
        <v>49500000</v>
      </c>
      <c r="P184" s="333"/>
    </row>
    <row r="185" spans="1:16" ht="15">
      <c r="A185" s="320" t="s">
        <v>400</v>
      </c>
      <c r="B185" s="295" t="s">
        <v>262</v>
      </c>
      <c r="C185" s="408">
        <f>C137+C151+C162+C166+C173+C179+C183</f>
        <v>16162958</v>
      </c>
      <c r="D185" s="408">
        <f aca="true" t="shared" si="29" ref="D185:N185">D137+D151+D162+D166+D173+D179+D183</f>
        <v>44385056</v>
      </c>
      <c r="E185" s="408">
        <f t="shared" si="29"/>
        <v>15087375</v>
      </c>
      <c r="F185" s="408">
        <f t="shared" si="29"/>
        <v>173063517</v>
      </c>
      <c r="G185" s="408">
        <f t="shared" si="29"/>
        <v>12391924</v>
      </c>
      <c r="H185" s="408">
        <f t="shared" si="29"/>
        <v>22372371</v>
      </c>
      <c r="I185" s="408">
        <f t="shared" si="29"/>
        <v>10237937</v>
      </c>
      <c r="J185" s="408">
        <f t="shared" si="29"/>
        <v>8035875</v>
      </c>
      <c r="K185" s="408">
        <f t="shared" si="29"/>
        <v>172611975</v>
      </c>
      <c r="L185" s="408">
        <f t="shared" si="29"/>
        <v>16239475</v>
      </c>
      <c r="M185" s="408">
        <f t="shared" si="29"/>
        <v>8213941</v>
      </c>
      <c r="N185" s="408">
        <f t="shared" si="29"/>
        <v>29844752</v>
      </c>
      <c r="O185" s="408">
        <f>O167+O173+O179</f>
        <v>528647156</v>
      </c>
      <c r="P185" s="333"/>
    </row>
    <row r="186" spans="1:16" ht="15">
      <c r="A186" s="322" t="s">
        <v>692</v>
      </c>
      <c r="B186" s="323"/>
      <c r="C186" s="412">
        <f>C167-C75</f>
        <v>-35077093</v>
      </c>
      <c r="D186" s="412">
        <f aca="true" t="shared" si="30" ref="D186:O186">D167-D75</f>
        <v>-7559373</v>
      </c>
      <c r="E186" s="412">
        <f t="shared" si="30"/>
        <v>-8533322</v>
      </c>
      <c r="F186" s="412">
        <f t="shared" si="30"/>
        <v>148530050</v>
      </c>
      <c r="G186" s="412">
        <f t="shared" si="30"/>
        <v>-7594433</v>
      </c>
      <c r="H186" s="412">
        <f t="shared" si="30"/>
        <v>-3257129</v>
      </c>
      <c r="I186" s="412">
        <f t="shared" si="30"/>
        <v>-8294544</v>
      </c>
      <c r="J186" s="412">
        <f t="shared" si="30"/>
        <v>-10511405</v>
      </c>
      <c r="K186" s="412">
        <f t="shared" si="30"/>
        <v>149731535</v>
      </c>
      <c r="L186" s="412">
        <f t="shared" si="30"/>
        <v>-4169582</v>
      </c>
      <c r="M186" s="412">
        <f t="shared" si="30"/>
        <v>-13873233</v>
      </c>
      <c r="N186" s="412">
        <f t="shared" si="30"/>
        <v>10573438</v>
      </c>
      <c r="O186" s="412">
        <f t="shared" si="30"/>
        <v>209964909</v>
      </c>
      <c r="P186" s="333"/>
    </row>
    <row r="187" spans="1:16" ht="15">
      <c r="A187" s="322" t="s">
        <v>693</v>
      </c>
      <c r="B187" s="323"/>
      <c r="C187" s="412">
        <f>C184-C98</f>
        <v>-58902608</v>
      </c>
      <c r="D187" s="412">
        <f aca="true" t="shared" si="31" ref="D187:O187">D184-D98</f>
        <v>16295397</v>
      </c>
      <c r="E187" s="412">
        <f t="shared" si="31"/>
        <v>-20130000</v>
      </c>
      <c r="F187" s="412">
        <f t="shared" si="31"/>
        <v>-540000</v>
      </c>
      <c r="G187" s="412">
        <f t="shared" si="31"/>
        <v>-6937000</v>
      </c>
      <c r="H187" s="412">
        <f t="shared" si="31"/>
        <v>-143000</v>
      </c>
      <c r="I187" s="412">
        <f t="shared" si="31"/>
        <v>-1632138</v>
      </c>
      <c r="J187" s="412">
        <f t="shared" si="31"/>
        <v>-5080000</v>
      </c>
      <c r="K187" s="412">
        <f t="shared" si="31"/>
        <v>-13986000</v>
      </c>
      <c r="L187" s="412">
        <f t="shared" si="31"/>
        <v>-2540000</v>
      </c>
      <c r="M187" s="412">
        <f t="shared" si="31"/>
        <v>-8255000</v>
      </c>
      <c r="N187" s="412">
        <f t="shared" si="31"/>
        <v>-68736</v>
      </c>
      <c r="O187" s="412">
        <f t="shared" si="31"/>
        <v>-223414085</v>
      </c>
      <c r="P187" s="333"/>
    </row>
    <row r="188" spans="1:16" ht="14.25">
      <c r="A188" s="304" t="s">
        <v>383</v>
      </c>
      <c r="B188" s="131" t="s">
        <v>263</v>
      </c>
      <c r="C188" s="282"/>
      <c r="D188" s="282"/>
      <c r="E188" s="282"/>
      <c r="F188" s="282"/>
      <c r="G188" s="282"/>
      <c r="H188" s="282"/>
      <c r="I188" s="282"/>
      <c r="J188" s="282"/>
      <c r="K188" s="282"/>
      <c r="L188" s="282"/>
      <c r="M188" s="282"/>
      <c r="N188" s="282"/>
      <c r="O188" s="282"/>
      <c r="P188" s="333"/>
    </row>
    <row r="189" spans="1:16" ht="14.25">
      <c r="A189" s="129" t="s">
        <v>264</v>
      </c>
      <c r="B189" s="131" t="s">
        <v>265</v>
      </c>
      <c r="C189" s="282"/>
      <c r="D189" s="282"/>
      <c r="E189" s="282"/>
      <c r="F189" s="282"/>
      <c r="G189" s="282"/>
      <c r="H189" s="282"/>
      <c r="I189" s="282"/>
      <c r="J189" s="282"/>
      <c r="K189" s="282"/>
      <c r="L189" s="282"/>
      <c r="M189" s="282"/>
      <c r="N189" s="282"/>
      <c r="O189" s="282"/>
      <c r="P189" s="333"/>
    </row>
    <row r="190" spans="1:16" ht="14.25">
      <c r="A190" s="304" t="s">
        <v>384</v>
      </c>
      <c r="B190" s="131" t="s">
        <v>266</v>
      </c>
      <c r="C190" s="282"/>
      <c r="D190" s="282"/>
      <c r="E190" s="282"/>
      <c r="F190" s="282"/>
      <c r="G190" s="282"/>
      <c r="H190" s="282"/>
      <c r="I190" s="282"/>
      <c r="J190" s="282"/>
      <c r="K190" s="282"/>
      <c r="L190" s="282"/>
      <c r="M190" s="282"/>
      <c r="N190" s="282"/>
      <c r="O190" s="282"/>
      <c r="P190" s="333"/>
    </row>
    <row r="191" spans="1:16" ht="14.25">
      <c r="A191" s="298" t="s">
        <v>402</v>
      </c>
      <c r="B191" s="273" t="s">
        <v>267</v>
      </c>
      <c r="C191" s="282"/>
      <c r="D191" s="282"/>
      <c r="E191" s="282"/>
      <c r="F191" s="282"/>
      <c r="G191" s="282"/>
      <c r="H191" s="282"/>
      <c r="I191" s="282"/>
      <c r="J191" s="282"/>
      <c r="K191" s="282"/>
      <c r="L191" s="282"/>
      <c r="M191" s="282"/>
      <c r="N191" s="282"/>
      <c r="O191" s="282"/>
      <c r="P191" s="333"/>
    </row>
    <row r="192" spans="1:16" ht="14.25">
      <c r="A192" s="129" t="s">
        <v>385</v>
      </c>
      <c r="B192" s="131" t="s">
        <v>268</v>
      </c>
      <c r="C192" s="282"/>
      <c r="D192" s="282"/>
      <c r="E192" s="282"/>
      <c r="F192" s="282"/>
      <c r="G192" s="282"/>
      <c r="H192" s="282"/>
      <c r="I192" s="282"/>
      <c r="J192" s="282"/>
      <c r="K192" s="282"/>
      <c r="L192" s="282"/>
      <c r="M192" s="282"/>
      <c r="N192" s="282"/>
      <c r="O192" s="282"/>
      <c r="P192" s="333"/>
    </row>
    <row r="193" spans="1:16" ht="14.25">
      <c r="A193" s="304" t="s">
        <v>269</v>
      </c>
      <c r="B193" s="131" t="s">
        <v>270</v>
      </c>
      <c r="C193" s="282">
        <v>50000000</v>
      </c>
      <c r="D193" s="282">
        <v>10000000</v>
      </c>
      <c r="E193" s="282"/>
      <c r="F193" s="282"/>
      <c r="G193" s="282"/>
      <c r="H193" s="282"/>
      <c r="I193" s="282">
        <v>10000000</v>
      </c>
      <c r="J193" s="282"/>
      <c r="K193" s="282"/>
      <c r="L193" s="282">
        <v>10000000</v>
      </c>
      <c r="M193" s="282"/>
      <c r="N193" s="282"/>
      <c r="O193" s="282">
        <f>C193+D193+E193+F193+G193+H193+I193+J193+K193+L193+M193+N193</f>
        <v>80000000</v>
      </c>
      <c r="P193" s="333"/>
    </row>
    <row r="194" spans="1:16" ht="14.25">
      <c r="A194" s="129" t="s">
        <v>386</v>
      </c>
      <c r="B194" s="131" t="s">
        <v>271</v>
      </c>
      <c r="C194" s="282"/>
      <c r="D194" s="282"/>
      <c r="E194" s="282"/>
      <c r="F194" s="282"/>
      <c r="G194" s="282"/>
      <c r="H194" s="282"/>
      <c r="I194" s="282"/>
      <c r="J194" s="282"/>
      <c r="K194" s="282"/>
      <c r="L194" s="282"/>
      <c r="M194" s="282"/>
      <c r="N194" s="282"/>
      <c r="O194" s="282"/>
      <c r="P194" s="333"/>
    </row>
    <row r="195" spans="1:16" ht="14.25">
      <c r="A195" s="304" t="s">
        <v>272</v>
      </c>
      <c r="B195" s="131" t="s">
        <v>273</v>
      </c>
      <c r="C195" s="282"/>
      <c r="D195" s="282"/>
      <c r="E195" s="282"/>
      <c r="F195" s="282"/>
      <c r="G195" s="282"/>
      <c r="H195" s="282"/>
      <c r="I195" s="282"/>
      <c r="J195" s="282"/>
      <c r="K195" s="282"/>
      <c r="L195" s="282"/>
      <c r="M195" s="282"/>
      <c r="N195" s="282"/>
      <c r="O195" s="282"/>
      <c r="P195" s="333"/>
    </row>
    <row r="196" spans="1:16" ht="14.25">
      <c r="A196" s="301" t="s">
        <v>403</v>
      </c>
      <c r="B196" s="273" t="s">
        <v>274</v>
      </c>
      <c r="C196" s="282">
        <f>SUM(C192:C195)</f>
        <v>50000000</v>
      </c>
      <c r="D196" s="282">
        <f>SUM(D192:D195)</f>
        <v>10000000</v>
      </c>
      <c r="E196" s="282"/>
      <c r="F196" s="282"/>
      <c r="G196" s="282"/>
      <c r="H196" s="282"/>
      <c r="I196" s="282">
        <f>SUM(I192:I195)</f>
        <v>10000000</v>
      </c>
      <c r="J196" s="282"/>
      <c r="K196" s="282"/>
      <c r="L196" s="282">
        <f>SUM(L192:L195)</f>
        <v>10000000</v>
      </c>
      <c r="M196" s="282"/>
      <c r="N196" s="282"/>
      <c r="O196" s="282">
        <f>SUM(O192:O195)</f>
        <v>80000000</v>
      </c>
      <c r="P196" s="333"/>
    </row>
    <row r="197" spans="1:16" ht="14.25">
      <c r="A197" s="131" t="s">
        <v>439</v>
      </c>
      <c r="B197" s="131" t="s">
        <v>275</v>
      </c>
      <c r="C197" s="282"/>
      <c r="D197" s="282">
        <v>60694358</v>
      </c>
      <c r="E197" s="282"/>
      <c r="F197" s="282"/>
      <c r="G197" s="282"/>
      <c r="H197" s="282"/>
      <c r="I197" s="282"/>
      <c r="J197" s="282"/>
      <c r="K197" s="282"/>
      <c r="L197" s="282"/>
      <c r="M197" s="282"/>
      <c r="N197" s="282"/>
      <c r="O197" s="282">
        <f>SUM(C197:N197)</f>
        <v>60694358</v>
      </c>
      <c r="P197" s="333"/>
    </row>
    <row r="198" spans="1:16" ht="14.25">
      <c r="A198" s="131" t="s">
        <v>440</v>
      </c>
      <c r="B198" s="131" t="s">
        <v>275</v>
      </c>
      <c r="C198" s="282"/>
      <c r="D198" s="282"/>
      <c r="E198" s="282"/>
      <c r="F198" s="282"/>
      <c r="G198" s="282"/>
      <c r="H198" s="282"/>
      <c r="I198" s="282"/>
      <c r="J198" s="282"/>
      <c r="K198" s="282"/>
      <c r="L198" s="282"/>
      <c r="M198" s="282"/>
      <c r="N198" s="282"/>
      <c r="O198" s="282"/>
      <c r="P198" s="333"/>
    </row>
    <row r="199" spans="1:16" ht="14.25">
      <c r="A199" s="131" t="s">
        <v>437</v>
      </c>
      <c r="B199" s="131" t="s">
        <v>276</v>
      </c>
      <c r="C199" s="282"/>
      <c r="D199" s="282"/>
      <c r="E199" s="282"/>
      <c r="F199" s="282"/>
      <c r="G199" s="282"/>
      <c r="H199" s="282"/>
      <c r="I199" s="282"/>
      <c r="J199" s="282"/>
      <c r="K199" s="282"/>
      <c r="L199" s="282"/>
      <c r="M199" s="282"/>
      <c r="N199" s="282"/>
      <c r="O199" s="282"/>
      <c r="P199" s="333"/>
    </row>
    <row r="200" spans="1:16" ht="14.25">
      <c r="A200" s="131" t="s">
        <v>438</v>
      </c>
      <c r="B200" s="131" t="s">
        <v>276</v>
      </c>
      <c r="C200" s="282"/>
      <c r="D200" s="282"/>
      <c r="E200" s="282"/>
      <c r="F200" s="282"/>
      <c r="G200" s="282"/>
      <c r="H200" s="282"/>
      <c r="I200" s="282"/>
      <c r="J200" s="282"/>
      <c r="K200" s="282"/>
      <c r="L200" s="282"/>
      <c r="M200" s="282"/>
      <c r="N200" s="282"/>
      <c r="O200" s="282"/>
      <c r="P200" s="333"/>
    </row>
    <row r="201" spans="1:16" ht="14.25">
      <c r="A201" s="273" t="s">
        <v>404</v>
      </c>
      <c r="B201" s="273" t="s">
        <v>277</v>
      </c>
      <c r="C201" s="282"/>
      <c r="D201" s="282">
        <f>SUM(D197:D200)</f>
        <v>60694358</v>
      </c>
      <c r="E201" s="282"/>
      <c r="F201" s="282"/>
      <c r="G201" s="282"/>
      <c r="H201" s="282"/>
      <c r="I201" s="282"/>
      <c r="J201" s="282"/>
      <c r="K201" s="282"/>
      <c r="L201" s="282"/>
      <c r="M201" s="282"/>
      <c r="N201" s="282"/>
      <c r="O201" s="282">
        <f>SUM(C201:N201)</f>
        <v>60694358</v>
      </c>
      <c r="P201" s="333"/>
    </row>
    <row r="202" spans="1:16" ht="14.25">
      <c r="A202" s="304" t="s">
        <v>278</v>
      </c>
      <c r="B202" s="131" t="s">
        <v>279</v>
      </c>
      <c r="C202" s="282">
        <v>2022239</v>
      </c>
      <c r="D202" s="282"/>
      <c r="E202" s="282"/>
      <c r="F202" s="282"/>
      <c r="G202" s="282"/>
      <c r="H202" s="282"/>
      <c r="I202" s="282"/>
      <c r="J202" s="282"/>
      <c r="K202" s="282"/>
      <c r="L202" s="282"/>
      <c r="M202" s="282"/>
      <c r="N202" s="282"/>
      <c r="O202" s="282">
        <f>SUM(C202:N202)</f>
        <v>2022239</v>
      </c>
      <c r="P202" s="333"/>
    </row>
    <row r="203" spans="1:16" ht="14.25">
      <c r="A203" s="304" t="s">
        <v>280</v>
      </c>
      <c r="B203" s="131" t="s">
        <v>281</v>
      </c>
      <c r="C203" s="282"/>
      <c r="D203" s="282"/>
      <c r="E203" s="282"/>
      <c r="F203" s="282"/>
      <c r="G203" s="282"/>
      <c r="H203" s="282"/>
      <c r="I203" s="282"/>
      <c r="J203" s="282"/>
      <c r="K203" s="282"/>
      <c r="L203" s="282"/>
      <c r="M203" s="282"/>
      <c r="N203" s="282"/>
      <c r="O203" s="282"/>
      <c r="P203" s="333"/>
    </row>
    <row r="204" spans="1:16" ht="14.25">
      <c r="A204" s="304" t="s">
        <v>282</v>
      </c>
      <c r="B204" s="131" t="s">
        <v>283</v>
      </c>
      <c r="C204" s="282"/>
      <c r="D204" s="282"/>
      <c r="E204" s="282"/>
      <c r="F204" s="282"/>
      <c r="G204" s="282"/>
      <c r="H204" s="282"/>
      <c r="I204" s="282"/>
      <c r="J204" s="282"/>
      <c r="K204" s="282"/>
      <c r="L204" s="282"/>
      <c r="M204" s="282"/>
      <c r="N204" s="282"/>
      <c r="O204" s="282"/>
      <c r="P204" s="333"/>
    </row>
    <row r="205" spans="1:16" ht="14.25">
      <c r="A205" s="304" t="s">
        <v>284</v>
      </c>
      <c r="B205" s="131" t="s">
        <v>285</v>
      </c>
      <c r="C205" s="282"/>
      <c r="D205" s="282"/>
      <c r="E205" s="282"/>
      <c r="F205" s="282"/>
      <c r="G205" s="282"/>
      <c r="H205" s="282"/>
      <c r="I205" s="282"/>
      <c r="J205" s="282"/>
      <c r="K205" s="282"/>
      <c r="L205" s="282"/>
      <c r="M205" s="282"/>
      <c r="N205" s="282"/>
      <c r="O205" s="282"/>
      <c r="P205" s="333"/>
    </row>
    <row r="206" spans="1:16" ht="14.25">
      <c r="A206" s="129" t="s">
        <v>387</v>
      </c>
      <c r="B206" s="131" t="s">
        <v>286</v>
      </c>
      <c r="C206" s="282"/>
      <c r="D206" s="282"/>
      <c r="E206" s="282"/>
      <c r="F206" s="282"/>
      <c r="G206" s="282"/>
      <c r="H206" s="282"/>
      <c r="I206" s="282"/>
      <c r="J206" s="282"/>
      <c r="K206" s="282"/>
      <c r="L206" s="282"/>
      <c r="M206" s="282"/>
      <c r="N206" s="282"/>
      <c r="O206" s="282"/>
      <c r="P206" s="333"/>
    </row>
    <row r="207" spans="1:16" ht="14.25">
      <c r="A207" s="298" t="s">
        <v>405</v>
      </c>
      <c r="B207" s="273" t="s">
        <v>287</v>
      </c>
      <c r="C207" s="282">
        <f>C191+C196+C201+C202+C203+C204+C205+C206</f>
        <v>52022239</v>
      </c>
      <c r="D207" s="282">
        <f>D191+D196+D201+D202+D203+D204+D205+D206</f>
        <v>70694358</v>
      </c>
      <c r="E207" s="282"/>
      <c r="F207" s="282"/>
      <c r="G207" s="282"/>
      <c r="H207" s="282"/>
      <c r="I207" s="282">
        <f>I191+I196+I201+I202+I203+I204+I205+I206</f>
        <v>10000000</v>
      </c>
      <c r="J207" s="282"/>
      <c r="K207" s="282"/>
      <c r="L207" s="282">
        <f>L191+L196+L201+L202+L203+L204+L205+L206</f>
        <v>10000000</v>
      </c>
      <c r="M207" s="282"/>
      <c r="N207" s="282"/>
      <c r="O207" s="282">
        <f>O191+O196+O201+O202+O203+O204+O205+O206</f>
        <v>142716597</v>
      </c>
      <c r="P207" s="333"/>
    </row>
    <row r="208" spans="1:16" ht="14.25">
      <c r="A208" s="129" t="s">
        <v>288</v>
      </c>
      <c r="B208" s="131" t="s">
        <v>289</v>
      </c>
      <c r="C208" s="282"/>
      <c r="D208" s="282"/>
      <c r="E208" s="282"/>
      <c r="F208" s="282"/>
      <c r="G208" s="282"/>
      <c r="H208" s="282"/>
      <c r="I208" s="282"/>
      <c r="J208" s="282"/>
      <c r="K208" s="282"/>
      <c r="L208" s="282"/>
      <c r="M208" s="282"/>
      <c r="N208" s="282"/>
      <c r="O208" s="282">
        <f>O192+O197+O202+O203+O204+O205+O206+O207</f>
        <v>205433194</v>
      </c>
      <c r="P208" s="333"/>
    </row>
    <row r="209" spans="1:16" ht="14.25">
      <c r="A209" s="129" t="s">
        <v>290</v>
      </c>
      <c r="B209" s="131" t="s">
        <v>291</v>
      </c>
      <c r="C209" s="282"/>
      <c r="D209" s="282"/>
      <c r="E209" s="282"/>
      <c r="F209" s="282"/>
      <c r="G209" s="282"/>
      <c r="H209" s="282"/>
      <c r="I209" s="282"/>
      <c r="J209" s="282"/>
      <c r="K209" s="282"/>
      <c r="L209" s="282"/>
      <c r="M209" s="282"/>
      <c r="N209" s="282"/>
      <c r="O209" s="282"/>
      <c r="P209" s="333"/>
    </row>
    <row r="210" spans="1:16" ht="14.25">
      <c r="A210" s="304" t="s">
        <v>292</v>
      </c>
      <c r="B210" s="131" t="s">
        <v>293</v>
      </c>
      <c r="C210" s="282"/>
      <c r="D210" s="282"/>
      <c r="E210" s="282"/>
      <c r="F210" s="282"/>
      <c r="G210" s="282"/>
      <c r="H210" s="282"/>
      <c r="I210" s="282"/>
      <c r="J210" s="282"/>
      <c r="K210" s="282"/>
      <c r="L210" s="282"/>
      <c r="M210" s="282"/>
      <c r="N210" s="282"/>
      <c r="O210" s="282"/>
      <c r="P210" s="333"/>
    </row>
    <row r="211" spans="1:16" ht="14.25">
      <c r="A211" s="304" t="s">
        <v>388</v>
      </c>
      <c r="B211" s="131" t="s">
        <v>294</v>
      </c>
      <c r="C211" s="282"/>
      <c r="D211" s="282"/>
      <c r="E211" s="282"/>
      <c r="F211" s="282"/>
      <c r="G211" s="282"/>
      <c r="H211" s="282"/>
      <c r="I211" s="282"/>
      <c r="J211" s="282"/>
      <c r="K211" s="282"/>
      <c r="L211" s="282"/>
      <c r="M211" s="282"/>
      <c r="N211" s="282"/>
      <c r="O211" s="282"/>
      <c r="P211" s="333"/>
    </row>
    <row r="212" spans="1:16" ht="14.25">
      <c r="A212" s="301" t="s">
        <v>406</v>
      </c>
      <c r="B212" s="273" t="s">
        <v>295</v>
      </c>
      <c r="C212" s="282"/>
      <c r="D212" s="282"/>
      <c r="E212" s="282"/>
      <c r="F212" s="282"/>
      <c r="G212" s="282"/>
      <c r="H212" s="282"/>
      <c r="I212" s="282"/>
      <c r="J212" s="282"/>
      <c r="K212" s="282"/>
      <c r="L212" s="282"/>
      <c r="M212" s="282"/>
      <c r="N212" s="282"/>
      <c r="O212" s="282"/>
      <c r="P212" s="333"/>
    </row>
    <row r="213" spans="1:16" ht="14.25">
      <c r="A213" s="298" t="s">
        <v>296</v>
      </c>
      <c r="B213" s="273" t="s">
        <v>297</v>
      </c>
      <c r="C213" s="282"/>
      <c r="D213" s="282"/>
      <c r="E213" s="282"/>
      <c r="F213" s="282"/>
      <c r="G213" s="282"/>
      <c r="H213" s="282"/>
      <c r="I213" s="282"/>
      <c r="J213" s="282"/>
      <c r="K213" s="282"/>
      <c r="L213" s="282"/>
      <c r="M213" s="282"/>
      <c r="N213" s="282"/>
      <c r="O213" s="282"/>
      <c r="P213" s="333"/>
    </row>
    <row r="214" spans="1:16" ht="15">
      <c r="A214" s="310" t="s">
        <v>407</v>
      </c>
      <c r="B214" s="311" t="s">
        <v>298</v>
      </c>
      <c r="C214" s="408">
        <f>C207</f>
        <v>52022239</v>
      </c>
      <c r="D214" s="408">
        <f>D207</f>
        <v>70694358</v>
      </c>
      <c r="E214" s="408"/>
      <c r="F214" s="408"/>
      <c r="G214" s="408"/>
      <c r="H214" s="408"/>
      <c r="I214" s="408">
        <f>I207</f>
        <v>10000000</v>
      </c>
      <c r="J214" s="408"/>
      <c r="K214" s="408"/>
      <c r="L214" s="408">
        <f>L207</f>
        <v>10000000</v>
      </c>
      <c r="M214" s="408"/>
      <c r="N214" s="408"/>
      <c r="O214" s="408">
        <f>O207</f>
        <v>142716597</v>
      </c>
      <c r="P214" s="333"/>
    </row>
    <row r="215" spans="1:16" ht="15">
      <c r="A215" s="315" t="s">
        <v>390</v>
      </c>
      <c r="B215" s="316"/>
      <c r="C215" s="406">
        <f>C185+C214</f>
        <v>68185197</v>
      </c>
      <c r="D215" s="406">
        <f aca="true" t="shared" si="32" ref="D215:O215">D185+D214</f>
        <v>115079414</v>
      </c>
      <c r="E215" s="406">
        <f t="shared" si="32"/>
        <v>15087375</v>
      </c>
      <c r="F215" s="406">
        <f t="shared" si="32"/>
        <v>173063517</v>
      </c>
      <c r="G215" s="406">
        <f t="shared" si="32"/>
        <v>12391924</v>
      </c>
      <c r="H215" s="406">
        <f t="shared" si="32"/>
        <v>22372371</v>
      </c>
      <c r="I215" s="406">
        <f t="shared" si="32"/>
        <v>20237937</v>
      </c>
      <c r="J215" s="406">
        <f t="shared" si="32"/>
        <v>8035875</v>
      </c>
      <c r="K215" s="406">
        <f t="shared" si="32"/>
        <v>172611975</v>
      </c>
      <c r="L215" s="406">
        <f t="shared" si="32"/>
        <v>26239475</v>
      </c>
      <c r="M215" s="406">
        <f t="shared" si="32"/>
        <v>8213941</v>
      </c>
      <c r="N215" s="406">
        <f t="shared" si="32"/>
        <v>29844752</v>
      </c>
      <c r="O215" s="406">
        <f t="shared" si="32"/>
        <v>671363753</v>
      </c>
      <c r="P215" s="333"/>
    </row>
    <row r="216" spans="2:16" ht="14.25">
      <c r="B216" s="136"/>
      <c r="C216" s="333"/>
      <c r="D216" s="333"/>
      <c r="E216" s="333"/>
      <c r="F216" s="333"/>
      <c r="G216" s="333"/>
      <c r="H216" s="333"/>
      <c r="I216" s="333"/>
      <c r="J216" s="333"/>
      <c r="K216" s="333"/>
      <c r="L216" s="333"/>
      <c r="M216" s="333"/>
      <c r="N216" s="333"/>
      <c r="O216" s="333"/>
      <c r="P216" s="333"/>
    </row>
    <row r="217" spans="2:16" ht="14.25">
      <c r="B217" s="136"/>
      <c r="C217" s="333"/>
      <c r="D217" s="333"/>
      <c r="E217" s="333"/>
      <c r="F217" s="333"/>
      <c r="G217" s="333"/>
      <c r="H217" s="333"/>
      <c r="I217" s="333"/>
      <c r="J217" s="333"/>
      <c r="K217" s="333"/>
      <c r="L217" s="333"/>
      <c r="M217" s="333"/>
      <c r="N217" s="333"/>
      <c r="O217" s="333"/>
      <c r="P217" s="333"/>
    </row>
    <row r="218" spans="2:16" ht="14.25">
      <c r="B218" s="136"/>
      <c r="C218" s="333"/>
      <c r="D218" s="333"/>
      <c r="E218" s="333"/>
      <c r="F218" s="333"/>
      <c r="G218" s="333"/>
      <c r="H218" s="333"/>
      <c r="I218" s="333"/>
      <c r="J218" s="333"/>
      <c r="K218" s="333"/>
      <c r="L218" s="333"/>
      <c r="M218" s="333"/>
      <c r="N218" s="333"/>
      <c r="O218" s="333"/>
      <c r="P218" s="333"/>
    </row>
    <row r="219" spans="2:16" ht="14.25">
      <c r="B219" s="136"/>
      <c r="C219" s="333"/>
      <c r="D219" s="333"/>
      <c r="E219" s="333"/>
      <c r="F219" s="333"/>
      <c r="G219" s="333"/>
      <c r="H219" s="333"/>
      <c r="I219" s="333"/>
      <c r="J219" s="333"/>
      <c r="K219" s="333"/>
      <c r="L219" s="333"/>
      <c r="M219" s="333"/>
      <c r="N219" s="333"/>
      <c r="O219" s="333"/>
      <c r="P219" s="333"/>
    </row>
    <row r="220" spans="2:16" ht="14.25">
      <c r="B220" s="136"/>
      <c r="C220" s="333"/>
      <c r="D220" s="333"/>
      <c r="E220" s="333"/>
      <c r="F220" s="333"/>
      <c r="G220" s="333"/>
      <c r="H220" s="333"/>
      <c r="I220" s="333"/>
      <c r="J220" s="333"/>
      <c r="K220" s="333"/>
      <c r="L220" s="333"/>
      <c r="M220" s="333"/>
      <c r="N220" s="333"/>
      <c r="O220" s="333"/>
      <c r="P220" s="333"/>
    </row>
    <row r="221" spans="2:16" ht="14.25">
      <c r="B221" s="136"/>
      <c r="C221" s="333"/>
      <c r="D221" s="333"/>
      <c r="E221" s="333"/>
      <c r="F221" s="333"/>
      <c r="G221" s="333"/>
      <c r="H221" s="333"/>
      <c r="I221" s="333"/>
      <c r="J221" s="333"/>
      <c r="K221" s="333"/>
      <c r="L221" s="333"/>
      <c r="M221" s="333"/>
      <c r="N221" s="333"/>
      <c r="O221" s="333"/>
      <c r="P221" s="333"/>
    </row>
    <row r="222" spans="2:16" ht="14.25">
      <c r="B222" s="136"/>
      <c r="C222" s="333"/>
      <c r="D222" s="333"/>
      <c r="E222" s="333"/>
      <c r="F222" s="333"/>
      <c r="G222" s="333"/>
      <c r="H222" s="333"/>
      <c r="I222" s="333"/>
      <c r="J222" s="333"/>
      <c r="K222" s="333"/>
      <c r="L222" s="333"/>
      <c r="M222" s="333"/>
      <c r="N222" s="333"/>
      <c r="O222" s="333"/>
      <c r="P222" s="333"/>
    </row>
    <row r="223" spans="2:16" ht="14.25">
      <c r="B223" s="136"/>
      <c r="C223" s="333"/>
      <c r="D223" s="333"/>
      <c r="E223" s="333"/>
      <c r="F223" s="333"/>
      <c r="G223" s="333"/>
      <c r="H223" s="333"/>
      <c r="I223" s="333"/>
      <c r="J223" s="333"/>
      <c r="K223" s="333"/>
      <c r="L223" s="333"/>
      <c r="M223" s="333"/>
      <c r="N223" s="333"/>
      <c r="O223" s="333"/>
      <c r="P223" s="333"/>
    </row>
    <row r="224" spans="2:16" ht="14.25">
      <c r="B224" s="136"/>
      <c r="C224" s="333"/>
      <c r="D224" s="333"/>
      <c r="E224" s="333"/>
      <c r="F224" s="333"/>
      <c r="G224" s="333"/>
      <c r="H224" s="333"/>
      <c r="I224" s="333"/>
      <c r="J224" s="333"/>
      <c r="K224" s="333"/>
      <c r="L224" s="333"/>
      <c r="M224" s="333"/>
      <c r="N224" s="333"/>
      <c r="O224" s="333"/>
      <c r="P224" s="333"/>
    </row>
    <row r="225" spans="2:16" ht="14.25">
      <c r="B225" s="136"/>
      <c r="C225" s="333"/>
      <c r="D225" s="333"/>
      <c r="E225" s="333"/>
      <c r="F225" s="333"/>
      <c r="G225" s="333"/>
      <c r="H225" s="333"/>
      <c r="I225" s="333"/>
      <c r="J225" s="333"/>
      <c r="K225" s="333"/>
      <c r="L225" s="333"/>
      <c r="M225" s="333"/>
      <c r="N225" s="333"/>
      <c r="O225" s="333"/>
      <c r="P225" s="333"/>
    </row>
    <row r="226" spans="2:16" ht="14.25">
      <c r="B226" s="136"/>
      <c r="C226" s="333"/>
      <c r="D226" s="333"/>
      <c r="E226" s="333"/>
      <c r="F226" s="333"/>
      <c r="G226" s="333"/>
      <c r="H226" s="333"/>
      <c r="I226" s="333"/>
      <c r="J226" s="333"/>
      <c r="K226" s="333"/>
      <c r="L226" s="333"/>
      <c r="M226" s="333"/>
      <c r="N226" s="333"/>
      <c r="O226" s="333"/>
      <c r="P226" s="333"/>
    </row>
    <row r="227" spans="2:16" ht="14.25">
      <c r="B227" s="136"/>
      <c r="C227" s="333"/>
      <c r="D227" s="333"/>
      <c r="E227" s="333"/>
      <c r="F227" s="333"/>
      <c r="G227" s="333"/>
      <c r="H227" s="333"/>
      <c r="I227" s="333"/>
      <c r="J227" s="333"/>
      <c r="K227" s="333"/>
      <c r="L227" s="333"/>
      <c r="M227" s="333"/>
      <c r="N227" s="333"/>
      <c r="O227" s="333"/>
      <c r="P227" s="333"/>
    </row>
    <row r="228" spans="2:16" ht="14.25">
      <c r="B228" s="136"/>
      <c r="C228" s="333"/>
      <c r="D228" s="333"/>
      <c r="E228" s="333"/>
      <c r="F228" s="333"/>
      <c r="G228" s="333"/>
      <c r="H228" s="333"/>
      <c r="I228" s="333"/>
      <c r="J228" s="333"/>
      <c r="K228" s="333"/>
      <c r="L228" s="333"/>
      <c r="M228" s="333"/>
      <c r="N228" s="333"/>
      <c r="O228" s="333"/>
      <c r="P228" s="333"/>
    </row>
  </sheetData>
  <sheetProtection/>
  <mergeCells count="2">
    <mergeCell ref="A2:O2"/>
    <mergeCell ref="A3:O3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landscape" paperSize="8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zoomScalePageLayoutView="0" workbookViewId="0" topLeftCell="A7">
      <selection activeCell="A1" sqref="A1:O34"/>
    </sheetView>
  </sheetViews>
  <sheetFormatPr defaultColWidth="9.140625" defaultRowHeight="15"/>
  <cols>
    <col min="1" max="1" width="64.8515625" style="174" customWidth="1"/>
    <col min="2" max="2" width="13.28125" style="174" bestFit="1" customWidth="1"/>
    <col min="3" max="3" width="11.8515625" style="174" bestFit="1" customWidth="1"/>
    <col min="4" max="4" width="8.8515625" style="174" customWidth="1"/>
    <col min="5" max="5" width="10.7109375" style="174" bestFit="1" customWidth="1"/>
    <col min="6" max="8" width="11.8515625" style="174" bestFit="1" customWidth="1"/>
    <col min="9" max="9" width="8.8515625" style="174" customWidth="1"/>
    <col min="10" max="11" width="10.7109375" style="174" bestFit="1" customWidth="1"/>
    <col min="12" max="12" width="8.8515625" style="174" customWidth="1"/>
    <col min="13" max="13" width="10.7109375" style="174" bestFit="1" customWidth="1"/>
    <col min="14" max="14" width="13.28125" style="174" bestFit="1" customWidth="1"/>
    <col min="15" max="16384" width="8.8515625" style="174" customWidth="1"/>
  </cols>
  <sheetData>
    <row r="1" s="200" customFormat="1" ht="13.5">
      <c r="A1" s="173" t="s">
        <v>611</v>
      </c>
    </row>
    <row r="2" s="200" customFormat="1" ht="13.5">
      <c r="A2" s="175" t="s">
        <v>595</v>
      </c>
    </row>
    <row r="3" s="200" customFormat="1" ht="12.75">
      <c r="N3" s="200" t="s">
        <v>591</v>
      </c>
    </row>
    <row r="6" spans="1:15" ht="132">
      <c r="A6" s="201" t="s">
        <v>443</v>
      </c>
      <c r="B6" s="201" t="s">
        <v>3</v>
      </c>
      <c r="C6" s="201" t="s">
        <v>467</v>
      </c>
      <c r="D6" s="201" t="s">
        <v>468</v>
      </c>
      <c r="E6" s="201" t="s">
        <v>469</v>
      </c>
      <c r="F6" s="201" t="s">
        <v>470</v>
      </c>
      <c r="G6" s="201" t="s">
        <v>472</v>
      </c>
      <c r="H6" s="201" t="s">
        <v>475</v>
      </c>
      <c r="I6" s="201" t="s">
        <v>478</v>
      </c>
      <c r="J6" s="201" t="s">
        <v>480</v>
      </c>
      <c r="K6" s="201" t="s">
        <v>532</v>
      </c>
      <c r="L6" s="201" t="s">
        <v>481</v>
      </c>
      <c r="M6" s="201" t="s">
        <v>482</v>
      </c>
      <c r="N6" s="201" t="s">
        <v>540</v>
      </c>
      <c r="O6" s="201" t="s">
        <v>598</v>
      </c>
    </row>
    <row r="7" spans="1:15" ht="12.75">
      <c r="A7" s="202" t="s">
        <v>187</v>
      </c>
      <c r="B7" s="203">
        <v>52142403</v>
      </c>
      <c r="C7" s="203">
        <v>0</v>
      </c>
      <c r="D7" s="203">
        <v>0</v>
      </c>
      <c r="E7" s="203">
        <v>0</v>
      </c>
      <c r="F7" s="203">
        <v>52142403</v>
      </c>
      <c r="G7" s="203">
        <v>0</v>
      </c>
      <c r="H7" s="203">
        <v>0</v>
      </c>
      <c r="I7" s="203">
        <v>0</v>
      </c>
      <c r="J7" s="203">
        <v>0</v>
      </c>
      <c r="K7" s="203">
        <v>0</v>
      </c>
      <c r="L7" s="203">
        <v>0</v>
      </c>
      <c r="M7" s="203">
        <v>0</v>
      </c>
      <c r="N7" s="203">
        <v>0</v>
      </c>
      <c r="O7" s="203">
        <v>0</v>
      </c>
    </row>
    <row r="8" spans="1:15" ht="26.25">
      <c r="A8" s="202" t="s">
        <v>545</v>
      </c>
      <c r="B8" s="203">
        <v>14444400</v>
      </c>
      <c r="C8" s="203">
        <v>0</v>
      </c>
      <c r="D8" s="203">
        <v>0</v>
      </c>
      <c r="E8" s="203">
        <v>0</v>
      </c>
      <c r="F8" s="203">
        <v>14444400</v>
      </c>
      <c r="G8" s="203">
        <v>0</v>
      </c>
      <c r="H8" s="203">
        <v>0</v>
      </c>
      <c r="I8" s="203">
        <v>0</v>
      </c>
      <c r="J8" s="203">
        <v>0</v>
      </c>
      <c r="K8" s="203">
        <v>0</v>
      </c>
      <c r="L8" s="203">
        <v>0</v>
      </c>
      <c r="M8" s="203">
        <v>0</v>
      </c>
      <c r="N8" s="203">
        <v>0</v>
      </c>
      <c r="O8" s="203">
        <v>0</v>
      </c>
    </row>
    <row r="9" spans="1:15" ht="12.75">
      <c r="A9" s="202" t="s">
        <v>191</v>
      </c>
      <c r="B9" s="203">
        <v>1800000</v>
      </c>
      <c r="C9" s="203">
        <v>0</v>
      </c>
      <c r="D9" s="203">
        <v>0</v>
      </c>
      <c r="E9" s="203">
        <v>0</v>
      </c>
      <c r="F9" s="203">
        <v>1800000</v>
      </c>
      <c r="G9" s="203">
        <v>0</v>
      </c>
      <c r="H9" s="203">
        <v>0</v>
      </c>
      <c r="I9" s="203">
        <v>0</v>
      </c>
      <c r="J9" s="203">
        <v>0</v>
      </c>
      <c r="K9" s="203">
        <v>0</v>
      </c>
      <c r="L9" s="203">
        <v>0</v>
      </c>
      <c r="M9" s="203">
        <v>0</v>
      </c>
      <c r="N9" s="203">
        <v>0</v>
      </c>
      <c r="O9" s="203">
        <v>0</v>
      </c>
    </row>
    <row r="10" spans="1:15" s="178" customFormat="1" ht="12.75">
      <c r="A10" s="204" t="s">
        <v>483</v>
      </c>
      <c r="B10" s="205">
        <v>68386803</v>
      </c>
      <c r="C10" s="205">
        <v>0</v>
      </c>
      <c r="D10" s="205">
        <v>0</v>
      </c>
      <c r="E10" s="205">
        <v>0</v>
      </c>
      <c r="F10" s="205">
        <v>68386803</v>
      </c>
      <c r="G10" s="205">
        <v>0</v>
      </c>
      <c r="H10" s="205">
        <v>0</v>
      </c>
      <c r="I10" s="205">
        <v>0</v>
      </c>
      <c r="J10" s="205">
        <v>0</v>
      </c>
      <c r="K10" s="205">
        <v>0</v>
      </c>
      <c r="L10" s="205">
        <v>0</v>
      </c>
      <c r="M10" s="205">
        <v>0</v>
      </c>
      <c r="N10" s="205">
        <v>0</v>
      </c>
      <c r="O10" s="205">
        <v>0</v>
      </c>
    </row>
    <row r="11" spans="1:15" ht="12.75">
      <c r="A11" s="202" t="s">
        <v>356</v>
      </c>
      <c r="B11" s="203">
        <v>12461804</v>
      </c>
      <c r="C11" s="203">
        <v>9848984</v>
      </c>
      <c r="D11" s="203">
        <v>0</v>
      </c>
      <c r="E11" s="203">
        <v>0</v>
      </c>
      <c r="F11" s="203">
        <v>0</v>
      </c>
      <c r="G11" s="203">
        <v>0</v>
      </c>
      <c r="H11" s="203">
        <v>0</v>
      </c>
      <c r="I11" s="203">
        <v>122400</v>
      </c>
      <c r="J11" s="203">
        <v>2490420</v>
      </c>
      <c r="K11" s="203">
        <v>0</v>
      </c>
      <c r="L11" s="203">
        <v>0</v>
      </c>
      <c r="M11" s="203">
        <v>0</v>
      </c>
      <c r="N11" s="203">
        <v>0</v>
      </c>
      <c r="O11" s="203">
        <v>0</v>
      </c>
    </row>
    <row r="12" spans="1:15" s="178" customFormat="1" ht="26.25">
      <c r="A12" s="204" t="s">
        <v>484</v>
      </c>
      <c r="B12" s="205">
        <v>80848607</v>
      </c>
      <c r="C12" s="205">
        <v>9848984</v>
      </c>
      <c r="D12" s="205">
        <v>0</v>
      </c>
      <c r="E12" s="205">
        <v>0</v>
      </c>
      <c r="F12" s="205">
        <v>68386803</v>
      </c>
      <c r="G12" s="205">
        <v>0</v>
      </c>
      <c r="H12" s="205">
        <v>0</v>
      </c>
      <c r="I12" s="205">
        <v>122400</v>
      </c>
      <c r="J12" s="205">
        <v>2490420</v>
      </c>
      <c r="K12" s="205">
        <v>0</v>
      </c>
      <c r="L12" s="205">
        <v>0</v>
      </c>
      <c r="M12" s="205">
        <v>0</v>
      </c>
      <c r="N12" s="205">
        <v>0</v>
      </c>
      <c r="O12" s="205">
        <v>0</v>
      </c>
    </row>
    <row r="13" spans="1:15" ht="12.75">
      <c r="A13" s="202" t="s">
        <v>206</v>
      </c>
      <c r="B13" s="203">
        <v>25500000</v>
      </c>
      <c r="C13" s="203">
        <v>0</v>
      </c>
      <c r="D13" s="203">
        <v>0</v>
      </c>
      <c r="E13" s="203">
        <v>0</v>
      </c>
      <c r="F13" s="203">
        <v>25500000</v>
      </c>
      <c r="G13" s="203">
        <v>0</v>
      </c>
      <c r="H13" s="203">
        <v>0</v>
      </c>
      <c r="I13" s="203">
        <v>0</v>
      </c>
      <c r="J13" s="203">
        <v>0</v>
      </c>
      <c r="K13" s="203">
        <v>0</v>
      </c>
      <c r="L13" s="203">
        <v>0</v>
      </c>
      <c r="M13" s="203">
        <v>0</v>
      </c>
      <c r="N13" s="203">
        <v>0</v>
      </c>
      <c r="O13" s="203">
        <v>0</v>
      </c>
    </row>
    <row r="14" spans="1:15" s="178" customFormat="1" ht="26.25">
      <c r="A14" s="204" t="s">
        <v>574</v>
      </c>
      <c r="B14" s="205">
        <v>25500000</v>
      </c>
      <c r="C14" s="205">
        <v>0</v>
      </c>
      <c r="D14" s="205">
        <v>0</v>
      </c>
      <c r="E14" s="205">
        <v>0</v>
      </c>
      <c r="F14" s="205">
        <v>25500000</v>
      </c>
      <c r="G14" s="205">
        <v>0</v>
      </c>
      <c r="H14" s="205">
        <v>0</v>
      </c>
      <c r="I14" s="205">
        <v>0</v>
      </c>
      <c r="J14" s="205">
        <v>0</v>
      </c>
      <c r="K14" s="205">
        <v>0</v>
      </c>
      <c r="L14" s="205">
        <v>0</v>
      </c>
      <c r="M14" s="205">
        <v>0</v>
      </c>
      <c r="N14" s="205">
        <v>0</v>
      </c>
      <c r="O14" s="205">
        <v>0</v>
      </c>
    </row>
    <row r="15" spans="1:15" ht="12.75">
      <c r="A15" s="202" t="s">
        <v>365</v>
      </c>
      <c r="B15" s="203">
        <v>350000000</v>
      </c>
      <c r="C15" s="203">
        <v>0</v>
      </c>
      <c r="D15" s="203">
        <v>0</v>
      </c>
      <c r="E15" s="203">
        <v>0</v>
      </c>
      <c r="F15" s="203">
        <v>0</v>
      </c>
      <c r="G15" s="203">
        <v>0</v>
      </c>
      <c r="H15" s="203">
        <v>0</v>
      </c>
      <c r="I15" s="203">
        <v>0</v>
      </c>
      <c r="J15" s="203">
        <v>0</v>
      </c>
      <c r="K15" s="203">
        <v>0</v>
      </c>
      <c r="L15" s="203">
        <v>0</v>
      </c>
      <c r="M15" s="203">
        <v>0</v>
      </c>
      <c r="N15" s="203">
        <v>350000000</v>
      </c>
      <c r="O15" s="203">
        <v>0</v>
      </c>
    </row>
    <row r="16" spans="1:15" ht="12.75">
      <c r="A16" s="202" t="s">
        <v>367</v>
      </c>
      <c r="B16" s="203">
        <v>4800000</v>
      </c>
      <c r="C16" s="203">
        <v>0</v>
      </c>
      <c r="D16" s="203">
        <v>0</v>
      </c>
      <c r="E16" s="203">
        <v>0</v>
      </c>
      <c r="F16" s="203">
        <v>0</v>
      </c>
      <c r="G16" s="203">
        <v>0</v>
      </c>
      <c r="H16" s="203">
        <v>0</v>
      </c>
      <c r="I16" s="203">
        <v>0</v>
      </c>
      <c r="J16" s="203">
        <v>0</v>
      </c>
      <c r="K16" s="203">
        <v>0</v>
      </c>
      <c r="L16" s="203">
        <v>0</v>
      </c>
      <c r="M16" s="203">
        <v>0</v>
      </c>
      <c r="N16" s="203">
        <v>4800000</v>
      </c>
      <c r="O16" s="203">
        <v>0</v>
      </c>
    </row>
    <row r="17" spans="1:15" s="178" customFormat="1" ht="12.75">
      <c r="A17" s="204" t="s">
        <v>485</v>
      </c>
      <c r="B17" s="205">
        <v>354800000</v>
      </c>
      <c r="C17" s="205">
        <v>0</v>
      </c>
      <c r="D17" s="205">
        <v>0</v>
      </c>
      <c r="E17" s="205">
        <v>0</v>
      </c>
      <c r="F17" s="205">
        <v>0</v>
      </c>
      <c r="G17" s="205">
        <v>0</v>
      </c>
      <c r="H17" s="205">
        <v>0</v>
      </c>
      <c r="I17" s="205">
        <v>0</v>
      </c>
      <c r="J17" s="205">
        <v>0</v>
      </c>
      <c r="K17" s="205">
        <v>0</v>
      </c>
      <c r="L17" s="205">
        <v>0</v>
      </c>
      <c r="M17" s="205">
        <v>0</v>
      </c>
      <c r="N17" s="205">
        <v>354800000</v>
      </c>
      <c r="O17" s="205">
        <v>0</v>
      </c>
    </row>
    <row r="18" spans="1:15" ht="12.75">
      <c r="A18" s="202" t="s">
        <v>369</v>
      </c>
      <c r="B18" s="203">
        <v>60000</v>
      </c>
      <c r="C18" s="203">
        <v>0</v>
      </c>
      <c r="D18" s="203">
        <v>0</v>
      </c>
      <c r="E18" s="203">
        <v>0</v>
      </c>
      <c r="F18" s="203">
        <v>0</v>
      </c>
      <c r="G18" s="203">
        <v>0</v>
      </c>
      <c r="H18" s="203">
        <v>60000</v>
      </c>
      <c r="I18" s="203">
        <v>0</v>
      </c>
      <c r="J18" s="203">
        <v>0</v>
      </c>
      <c r="K18" s="203">
        <v>0</v>
      </c>
      <c r="L18" s="203">
        <v>0</v>
      </c>
      <c r="M18" s="203">
        <v>0</v>
      </c>
      <c r="N18" s="203">
        <v>0</v>
      </c>
      <c r="O18" s="203">
        <v>0</v>
      </c>
    </row>
    <row r="19" spans="1:15" s="178" customFormat="1" ht="12.75">
      <c r="A19" s="204" t="s">
        <v>486</v>
      </c>
      <c r="B19" s="205">
        <v>354860000</v>
      </c>
      <c r="C19" s="205">
        <v>0</v>
      </c>
      <c r="D19" s="205">
        <v>0</v>
      </c>
      <c r="E19" s="205">
        <v>0</v>
      </c>
      <c r="F19" s="205">
        <v>0</v>
      </c>
      <c r="G19" s="205">
        <v>0</v>
      </c>
      <c r="H19" s="205">
        <v>60000</v>
      </c>
      <c r="I19" s="205">
        <v>0</v>
      </c>
      <c r="J19" s="205">
        <v>0</v>
      </c>
      <c r="K19" s="205">
        <v>0</v>
      </c>
      <c r="L19" s="205">
        <v>0</v>
      </c>
      <c r="M19" s="205">
        <v>0</v>
      </c>
      <c r="N19" s="205">
        <v>354800000</v>
      </c>
      <c r="O19" s="205">
        <v>0</v>
      </c>
    </row>
    <row r="20" spans="1:15" ht="12.75">
      <c r="A20" s="202" t="s">
        <v>544</v>
      </c>
      <c r="B20" s="203">
        <v>2200000</v>
      </c>
      <c r="C20" s="203">
        <v>0</v>
      </c>
      <c r="D20" s="203">
        <v>0</v>
      </c>
      <c r="E20" s="203">
        <v>0</v>
      </c>
      <c r="F20" s="203">
        <v>0</v>
      </c>
      <c r="G20" s="203">
        <v>0</v>
      </c>
      <c r="H20" s="203">
        <v>2200000</v>
      </c>
      <c r="I20" s="203">
        <v>0</v>
      </c>
      <c r="J20" s="203">
        <v>0</v>
      </c>
      <c r="K20" s="203">
        <v>0</v>
      </c>
      <c r="L20" s="203">
        <v>0</v>
      </c>
      <c r="M20" s="203">
        <v>0</v>
      </c>
      <c r="N20" s="203">
        <v>0</v>
      </c>
      <c r="O20" s="203">
        <v>0</v>
      </c>
    </row>
    <row r="21" spans="1:15" ht="12.75">
      <c r="A21" s="202" t="s">
        <v>370</v>
      </c>
      <c r="B21" s="203">
        <v>6030000</v>
      </c>
      <c r="C21" s="203">
        <v>0</v>
      </c>
      <c r="D21" s="203">
        <v>30000</v>
      </c>
      <c r="E21" s="203">
        <v>5000000</v>
      </c>
      <c r="F21" s="203">
        <v>0</v>
      </c>
      <c r="G21" s="203">
        <v>0</v>
      </c>
      <c r="H21" s="203">
        <v>1000000</v>
      </c>
      <c r="I21" s="203">
        <v>0</v>
      </c>
      <c r="J21" s="203">
        <v>0</v>
      </c>
      <c r="K21" s="203">
        <v>0</v>
      </c>
      <c r="L21" s="203">
        <v>0</v>
      </c>
      <c r="M21" s="203">
        <v>0</v>
      </c>
      <c r="N21" s="203">
        <v>0</v>
      </c>
      <c r="O21" s="203">
        <v>0</v>
      </c>
    </row>
    <row r="22" spans="1:15" ht="12.75">
      <c r="A22" s="202" t="s">
        <v>575</v>
      </c>
      <c r="B22" s="203">
        <v>700000</v>
      </c>
      <c r="C22" s="203">
        <v>700000</v>
      </c>
      <c r="D22" s="203">
        <v>0</v>
      </c>
      <c r="E22" s="203">
        <v>0</v>
      </c>
      <c r="F22" s="203">
        <v>0</v>
      </c>
      <c r="G22" s="203">
        <v>0</v>
      </c>
      <c r="H22" s="203">
        <v>0</v>
      </c>
      <c r="I22" s="203">
        <v>0</v>
      </c>
      <c r="J22" s="203">
        <v>0</v>
      </c>
      <c r="K22" s="203">
        <v>0</v>
      </c>
      <c r="L22" s="203">
        <v>0</v>
      </c>
      <c r="M22" s="203">
        <v>0</v>
      </c>
      <c r="N22" s="203">
        <v>0</v>
      </c>
      <c r="O22" s="203">
        <v>0</v>
      </c>
    </row>
    <row r="23" spans="1:15" ht="12.75">
      <c r="A23" s="202" t="s">
        <v>372</v>
      </c>
      <c r="B23" s="203">
        <v>11329000</v>
      </c>
      <c r="C23" s="203">
        <v>0</v>
      </c>
      <c r="D23" s="203">
        <v>0</v>
      </c>
      <c r="E23" s="203">
        <v>0</v>
      </c>
      <c r="F23" s="203">
        <v>0</v>
      </c>
      <c r="G23" s="203">
        <v>11329000</v>
      </c>
      <c r="H23" s="203">
        <v>0</v>
      </c>
      <c r="I23" s="203">
        <v>0</v>
      </c>
      <c r="J23" s="203">
        <v>0</v>
      </c>
      <c r="K23" s="203">
        <v>0</v>
      </c>
      <c r="L23" s="203">
        <v>0</v>
      </c>
      <c r="M23" s="203">
        <v>0</v>
      </c>
      <c r="N23" s="203">
        <v>0</v>
      </c>
      <c r="O23" s="203">
        <v>0</v>
      </c>
    </row>
    <row r="24" spans="1:15" ht="12.75">
      <c r="A24" s="202" t="s">
        <v>234</v>
      </c>
      <c r="B24" s="203">
        <v>8377000</v>
      </c>
      <c r="C24" s="203">
        <v>0</v>
      </c>
      <c r="D24" s="203">
        <v>0</v>
      </c>
      <c r="E24" s="203">
        <v>0</v>
      </c>
      <c r="F24" s="203">
        <v>0</v>
      </c>
      <c r="G24" s="203">
        <v>0</v>
      </c>
      <c r="H24" s="203">
        <v>0</v>
      </c>
      <c r="I24" s="203">
        <v>0</v>
      </c>
      <c r="J24" s="203">
        <v>0</v>
      </c>
      <c r="K24" s="203">
        <v>4417000</v>
      </c>
      <c r="L24" s="203">
        <v>360000</v>
      </c>
      <c r="M24" s="203">
        <v>3600000</v>
      </c>
      <c r="N24" s="203">
        <v>0</v>
      </c>
      <c r="O24" s="203">
        <v>0</v>
      </c>
    </row>
    <row r="25" spans="1:15" ht="12.75">
      <c r="A25" s="202" t="s">
        <v>236</v>
      </c>
      <c r="B25" s="203">
        <v>12592100</v>
      </c>
      <c r="C25" s="203">
        <v>189000</v>
      </c>
      <c r="D25" s="203">
        <v>8100</v>
      </c>
      <c r="E25" s="203">
        <v>0</v>
      </c>
      <c r="F25" s="203">
        <v>0</v>
      </c>
      <c r="G25" s="203">
        <v>3059000</v>
      </c>
      <c r="H25" s="203">
        <v>7074000</v>
      </c>
      <c r="I25" s="203">
        <v>0</v>
      </c>
      <c r="J25" s="203">
        <v>0</v>
      </c>
      <c r="K25" s="203">
        <v>1193000</v>
      </c>
      <c r="L25" s="203">
        <v>97000</v>
      </c>
      <c r="M25" s="203">
        <v>972000</v>
      </c>
      <c r="N25" s="203">
        <v>0</v>
      </c>
      <c r="O25" s="203">
        <v>0</v>
      </c>
    </row>
    <row r="26" spans="1:15" ht="12.75">
      <c r="A26" s="202" t="s">
        <v>238</v>
      </c>
      <c r="B26" s="203">
        <v>1670000</v>
      </c>
      <c r="C26" s="203">
        <v>0</v>
      </c>
      <c r="D26" s="203">
        <v>0</v>
      </c>
      <c r="E26" s="203">
        <v>0</v>
      </c>
      <c r="F26" s="203">
        <v>0</v>
      </c>
      <c r="G26" s="203">
        <v>0</v>
      </c>
      <c r="H26" s="203">
        <v>0</v>
      </c>
      <c r="I26" s="203">
        <v>0</v>
      </c>
      <c r="J26" s="203">
        <v>0</v>
      </c>
      <c r="K26" s="203">
        <v>1300000</v>
      </c>
      <c r="L26" s="203">
        <v>0</v>
      </c>
      <c r="M26" s="203">
        <v>370000</v>
      </c>
      <c r="N26" s="203">
        <v>0</v>
      </c>
      <c r="O26" s="203">
        <v>0</v>
      </c>
    </row>
    <row r="27" spans="1:15" ht="12.75">
      <c r="A27" s="202" t="s">
        <v>576</v>
      </c>
      <c r="B27" s="203">
        <v>500000</v>
      </c>
      <c r="C27" s="203">
        <v>0</v>
      </c>
      <c r="D27" s="203">
        <v>0</v>
      </c>
      <c r="E27" s="203">
        <v>0</v>
      </c>
      <c r="F27" s="203">
        <v>0</v>
      </c>
      <c r="G27" s="203">
        <v>0</v>
      </c>
      <c r="H27" s="203">
        <v>0</v>
      </c>
      <c r="I27" s="203">
        <v>0</v>
      </c>
      <c r="J27" s="203">
        <v>0</v>
      </c>
      <c r="K27" s="203">
        <v>0</v>
      </c>
      <c r="L27" s="203">
        <v>0</v>
      </c>
      <c r="M27" s="203">
        <v>0</v>
      </c>
      <c r="N27" s="203">
        <v>0</v>
      </c>
      <c r="O27" s="203">
        <v>500000</v>
      </c>
    </row>
    <row r="28" spans="1:15" s="178" customFormat="1" ht="12.75">
      <c r="A28" s="204" t="s">
        <v>577</v>
      </c>
      <c r="B28" s="205">
        <v>500000</v>
      </c>
      <c r="C28" s="205">
        <v>0</v>
      </c>
      <c r="D28" s="205">
        <v>0</v>
      </c>
      <c r="E28" s="205">
        <v>0</v>
      </c>
      <c r="F28" s="205">
        <v>0</v>
      </c>
      <c r="G28" s="205">
        <v>0</v>
      </c>
      <c r="H28" s="205">
        <v>0</v>
      </c>
      <c r="I28" s="205">
        <v>0</v>
      </c>
      <c r="J28" s="205">
        <v>0</v>
      </c>
      <c r="K28" s="205">
        <v>0</v>
      </c>
      <c r="L28" s="205">
        <v>0</v>
      </c>
      <c r="M28" s="205">
        <v>0</v>
      </c>
      <c r="N28" s="205">
        <v>0</v>
      </c>
      <c r="O28" s="205">
        <v>500000</v>
      </c>
    </row>
    <row r="29" spans="1:15" s="178" customFormat="1" ht="12.75">
      <c r="A29" s="204" t="s">
        <v>533</v>
      </c>
      <c r="B29" s="205">
        <v>43398100</v>
      </c>
      <c r="C29" s="205">
        <v>889000</v>
      </c>
      <c r="D29" s="205">
        <v>38100</v>
      </c>
      <c r="E29" s="205">
        <v>5000000</v>
      </c>
      <c r="F29" s="205">
        <v>0</v>
      </c>
      <c r="G29" s="205">
        <v>14388000</v>
      </c>
      <c r="H29" s="205">
        <v>10274000</v>
      </c>
      <c r="I29" s="205">
        <v>0</v>
      </c>
      <c r="J29" s="205">
        <v>0</v>
      </c>
      <c r="K29" s="205">
        <v>6910000</v>
      </c>
      <c r="L29" s="205">
        <v>457000</v>
      </c>
      <c r="M29" s="205">
        <v>4942000</v>
      </c>
      <c r="N29" s="205">
        <v>0</v>
      </c>
      <c r="O29" s="205">
        <v>500000</v>
      </c>
    </row>
    <row r="30" spans="1:15" ht="12.75">
      <c r="A30" s="202" t="s">
        <v>377</v>
      </c>
      <c r="B30" s="203">
        <v>24000000</v>
      </c>
      <c r="C30" s="203">
        <v>0</v>
      </c>
      <c r="D30" s="203">
        <v>0</v>
      </c>
      <c r="E30" s="203">
        <v>0</v>
      </c>
      <c r="F30" s="203">
        <v>0</v>
      </c>
      <c r="G30" s="203">
        <v>0</v>
      </c>
      <c r="H30" s="203">
        <v>24000000</v>
      </c>
      <c r="I30" s="203">
        <v>0</v>
      </c>
      <c r="J30" s="203">
        <v>0</v>
      </c>
      <c r="K30" s="203">
        <v>0</v>
      </c>
      <c r="L30" s="203">
        <v>0</v>
      </c>
      <c r="M30" s="203">
        <v>0</v>
      </c>
      <c r="N30" s="203">
        <v>0</v>
      </c>
      <c r="O30" s="203">
        <v>0</v>
      </c>
    </row>
    <row r="31" spans="1:15" s="178" customFormat="1" ht="12.75">
      <c r="A31" s="204" t="s">
        <v>543</v>
      </c>
      <c r="B31" s="205">
        <v>24000000</v>
      </c>
      <c r="C31" s="205">
        <v>0</v>
      </c>
      <c r="D31" s="205">
        <v>0</v>
      </c>
      <c r="E31" s="205">
        <v>0</v>
      </c>
      <c r="F31" s="205">
        <v>0</v>
      </c>
      <c r="G31" s="205">
        <v>0</v>
      </c>
      <c r="H31" s="205">
        <v>24000000</v>
      </c>
      <c r="I31" s="205">
        <v>0</v>
      </c>
      <c r="J31" s="205">
        <v>0</v>
      </c>
      <c r="K31" s="205">
        <v>0</v>
      </c>
      <c r="L31" s="205">
        <v>0</v>
      </c>
      <c r="M31" s="205">
        <v>0</v>
      </c>
      <c r="N31" s="205">
        <v>0</v>
      </c>
      <c r="O31" s="205">
        <v>0</v>
      </c>
    </row>
    <row r="32" spans="1:15" ht="26.25">
      <c r="A32" s="202" t="s">
        <v>379</v>
      </c>
      <c r="B32" s="203">
        <v>40449</v>
      </c>
      <c r="C32" s="203">
        <v>40449</v>
      </c>
      <c r="D32" s="203">
        <v>0</v>
      </c>
      <c r="E32" s="203">
        <v>0</v>
      </c>
      <c r="F32" s="203">
        <v>0</v>
      </c>
      <c r="G32" s="203">
        <v>0</v>
      </c>
      <c r="H32" s="203">
        <v>0</v>
      </c>
      <c r="I32" s="203">
        <v>0</v>
      </c>
      <c r="J32" s="203">
        <v>0</v>
      </c>
      <c r="K32" s="203">
        <v>0</v>
      </c>
      <c r="L32" s="203">
        <v>0</v>
      </c>
      <c r="M32" s="203">
        <v>0</v>
      </c>
      <c r="N32" s="203">
        <v>0</v>
      </c>
      <c r="O32" s="203">
        <v>0</v>
      </c>
    </row>
    <row r="33" spans="1:15" s="178" customFormat="1" ht="12.75">
      <c r="A33" s="204" t="s">
        <v>612</v>
      </c>
      <c r="B33" s="205">
        <v>40449</v>
      </c>
      <c r="C33" s="205">
        <v>40449</v>
      </c>
      <c r="D33" s="205">
        <v>0</v>
      </c>
      <c r="E33" s="205">
        <v>0</v>
      </c>
      <c r="F33" s="205">
        <v>0</v>
      </c>
      <c r="G33" s="205">
        <v>0</v>
      </c>
      <c r="H33" s="205">
        <v>0</v>
      </c>
      <c r="I33" s="205">
        <v>0</v>
      </c>
      <c r="J33" s="205">
        <v>0</v>
      </c>
      <c r="K33" s="205">
        <v>0</v>
      </c>
      <c r="L33" s="205">
        <v>0</v>
      </c>
      <c r="M33" s="205">
        <v>0</v>
      </c>
      <c r="N33" s="205">
        <v>0</v>
      </c>
      <c r="O33" s="205">
        <v>0</v>
      </c>
    </row>
    <row r="34" spans="1:15" s="178" customFormat="1" ht="12.75">
      <c r="A34" s="204" t="s">
        <v>529</v>
      </c>
      <c r="B34" s="205">
        <v>528647156</v>
      </c>
      <c r="C34" s="205">
        <v>10778433</v>
      </c>
      <c r="D34" s="205">
        <v>38100</v>
      </c>
      <c r="E34" s="205">
        <v>5000000</v>
      </c>
      <c r="F34" s="205">
        <v>93886803</v>
      </c>
      <c r="G34" s="205">
        <v>14388000</v>
      </c>
      <c r="H34" s="205">
        <v>34334000</v>
      </c>
      <c r="I34" s="205">
        <v>122400</v>
      </c>
      <c r="J34" s="205">
        <v>2490420</v>
      </c>
      <c r="K34" s="205">
        <v>6910000</v>
      </c>
      <c r="L34" s="205">
        <v>457000</v>
      </c>
      <c r="M34" s="205">
        <v>4942000</v>
      </c>
      <c r="N34" s="205">
        <v>354800000</v>
      </c>
      <c r="O34" s="205">
        <v>500000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8" scale="88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R228"/>
  <sheetViews>
    <sheetView zoomScalePageLayoutView="0" workbookViewId="0" topLeftCell="B187">
      <selection activeCell="S96" sqref="S96"/>
    </sheetView>
  </sheetViews>
  <sheetFormatPr defaultColWidth="9.140625" defaultRowHeight="15"/>
  <cols>
    <col min="1" max="1" width="91.140625" style="251" customWidth="1"/>
    <col min="2" max="2" width="9.140625" style="251" customWidth="1"/>
    <col min="3" max="5" width="12.421875" style="263" customWidth="1"/>
    <col min="6" max="6" width="13.140625" style="263" customWidth="1"/>
    <col min="7" max="9" width="12.421875" style="263" customWidth="1"/>
    <col min="10" max="10" width="15.00390625" style="263" customWidth="1"/>
    <col min="11" max="11" width="16.28125" style="263" customWidth="1"/>
    <col min="12" max="12" width="12.421875" style="263" customWidth="1"/>
    <col min="13" max="14" width="14.28125" style="263" customWidth="1"/>
    <col min="15" max="15" width="15.28125" style="263" customWidth="1"/>
    <col min="16" max="16" width="11.57421875" style="251" bestFit="1" customWidth="1"/>
    <col min="17" max="16384" width="9.140625" style="251" customWidth="1"/>
  </cols>
  <sheetData>
    <row r="1" spans="1:6" ht="14.25">
      <c r="A1" s="276" t="s">
        <v>678</v>
      </c>
      <c r="B1" s="277"/>
      <c r="C1" s="326"/>
      <c r="D1" s="326"/>
      <c r="E1" s="326"/>
      <c r="F1" s="326"/>
    </row>
    <row r="2" spans="1:15" ht="28.5" customHeight="1">
      <c r="A2" s="478" t="s">
        <v>770</v>
      </c>
      <c r="B2" s="472"/>
      <c r="C2" s="472"/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72"/>
      <c r="O2" s="472"/>
    </row>
    <row r="3" spans="1:15" ht="26.25" customHeight="1">
      <c r="A3" s="484" t="s">
        <v>709</v>
      </c>
      <c r="B3" s="485"/>
      <c r="C3" s="485"/>
      <c r="D3" s="485"/>
      <c r="E3" s="485"/>
      <c r="F3" s="485"/>
      <c r="G3" s="485"/>
      <c r="H3" s="485"/>
      <c r="I3" s="485"/>
      <c r="J3" s="485"/>
      <c r="K3" s="485"/>
      <c r="L3" s="485"/>
      <c r="M3" s="485"/>
      <c r="N3" s="485"/>
      <c r="O3" s="485"/>
    </row>
    <row r="5" spans="1:15" ht="14.25">
      <c r="A5" s="136" t="s">
        <v>710</v>
      </c>
      <c r="O5" s="327" t="s">
        <v>711</v>
      </c>
    </row>
    <row r="6" spans="1:16" ht="26.25">
      <c r="A6" s="125" t="s">
        <v>14</v>
      </c>
      <c r="B6" s="126" t="s">
        <v>15</v>
      </c>
      <c r="C6" s="282" t="s">
        <v>696</v>
      </c>
      <c r="D6" s="282" t="s">
        <v>697</v>
      </c>
      <c r="E6" s="282" t="s">
        <v>698</v>
      </c>
      <c r="F6" s="282" t="s">
        <v>699</v>
      </c>
      <c r="G6" s="282" t="s">
        <v>700</v>
      </c>
      <c r="H6" s="282" t="s">
        <v>701</v>
      </c>
      <c r="I6" s="282" t="s">
        <v>702</v>
      </c>
      <c r="J6" s="282" t="s">
        <v>703</v>
      </c>
      <c r="K6" s="282" t="s">
        <v>704</v>
      </c>
      <c r="L6" s="282" t="s">
        <v>705</v>
      </c>
      <c r="M6" s="282" t="s">
        <v>706</v>
      </c>
      <c r="N6" s="282" t="s">
        <v>707</v>
      </c>
      <c r="O6" s="328" t="s">
        <v>0</v>
      </c>
      <c r="P6" s="136"/>
    </row>
    <row r="7" spans="1:17" ht="14.25">
      <c r="A7" s="329" t="s">
        <v>16</v>
      </c>
      <c r="B7" s="329" t="s">
        <v>17</v>
      </c>
      <c r="C7" s="282">
        <v>3098500</v>
      </c>
      <c r="D7" s="282">
        <v>3098500</v>
      </c>
      <c r="E7" s="282">
        <v>3098500</v>
      </c>
      <c r="F7" s="282">
        <v>3098500</v>
      </c>
      <c r="G7" s="282">
        <v>3098500</v>
      </c>
      <c r="H7" s="282">
        <v>3098500</v>
      </c>
      <c r="I7" s="282">
        <v>3098500</v>
      </c>
      <c r="J7" s="282">
        <v>3098500</v>
      </c>
      <c r="K7" s="282">
        <v>3098500</v>
      </c>
      <c r="L7" s="282">
        <v>3098500</v>
      </c>
      <c r="M7" s="282">
        <v>3098500</v>
      </c>
      <c r="N7" s="282">
        <v>3098500</v>
      </c>
      <c r="O7" s="282">
        <f>SUM(C7:N7)</f>
        <v>37182000</v>
      </c>
      <c r="P7" s="136"/>
      <c r="Q7" s="263"/>
    </row>
    <row r="8" spans="1:16" ht="14.25">
      <c r="A8" s="329" t="s">
        <v>18</v>
      </c>
      <c r="B8" s="280" t="s">
        <v>19</v>
      </c>
      <c r="C8" s="282"/>
      <c r="D8" s="282"/>
      <c r="E8" s="282"/>
      <c r="F8" s="282"/>
      <c r="G8" s="282"/>
      <c r="H8" s="282"/>
      <c r="I8" s="282"/>
      <c r="J8" s="282"/>
      <c r="K8" s="282"/>
      <c r="L8" s="282"/>
      <c r="M8" s="282"/>
      <c r="N8" s="282"/>
      <c r="O8" s="282"/>
      <c r="P8" s="136"/>
    </row>
    <row r="9" spans="1:16" ht="14.25">
      <c r="A9" s="329" t="s">
        <v>20</v>
      </c>
      <c r="B9" s="280" t="s">
        <v>21</v>
      </c>
      <c r="C9" s="282"/>
      <c r="D9" s="282"/>
      <c r="E9" s="282"/>
      <c r="F9" s="282"/>
      <c r="G9" s="282"/>
      <c r="H9" s="282"/>
      <c r="I9" s="282"/>
      <c r="J9" s="282"/>
      <c r="K9" s="282"/>
      <c r="L9" s="282"/>
      <c r="M9" s="282"/>
      <c r="N9" s="282"/>
      <c r="O9" s="282"/>
      <c r="P9" s="136"/>
    </row>
    <row r="10" spans="1:16" ht="14.25">
      <c r="A10" s="279" t="s">
        <v>22</v>
      </c>
      <c r="B10" s="280" t="s">
        <v>23</v>
      </c>
      <c r="C10" s="282"/>
      <c r="D10" s="282"/>
      <c r="E10" s="282"/>
      <c r="F10" s="282"/>
      <c r="G10" s="282"/>
      <c r="H10" s="282"/>
      <c r="I10" s="282"/>
      <c r="J10" s="282"/>
      <c r="K10" s="282"/>
      <c r="L10" s="282"/>
      <c r="M10" s="282"/>
      <c r="N10" s="282"/>
      <c r="O10" s="282"/>
      <c r="P10" s="136"/>
    </row>
    <row r="11" spans="1:16" ht="14.25">
      <c r="A11" s="279" t="s">
        <v>24</v>
      </c>
      <c r="B11" s="280" t="s">
        <v>25</v>
      </c>
      <c r="C11" s="282"/>
      <c r="D11" s="282"/>
      <c r="E11" s="282"/>
      <c r="F11" s="282"/>
      <c r="G11" s="282"/>
      <c r="H11" s="282"/>
      <c r="I11" s="282"/>
      <c r="J11" s="282"/>
      <c r="K11" s="282"/>
      <c r="L11" s="282"/>
      <c r="M11" s="282"/>
      <c r="N11" s="282"/>
      <c r="O11" s="282"/>
      <c r="P11" s="136"/>
    </row>
    <row r="12" spans="1:16" ht="14.25">
      <c r="A12" s="279" t="s">
        <v>26</v>
      </c>
      <c r="B12" s="280" t="s">
        <v>27</v>
      </c>
      <c r="C12" s="282"/>
      <c r="D12" s="282"/>
      <c r="E12" s="282"/>
      <c r="F12" s="282"/>
      <c r="G12" s="282"/>
      <c r="H12" s="282"/>
      <c r="I12" s="282"/>
      <c r="J12" s="282"/>
      <c r="K12" s="282"/>
      <c r="L12" s="282"/>
      <c r="M12" s="282"/>
      <c r="N12" s="282"/>
      <c r="O12" s="282"/>
      <c r="P12" s="136"/>
    </row>
    <row r="13" spans="1:17" ht="14.25">
      <c r="A13" s="279" t="s">
        <v>28</v>
      </c>
      <c r="B13" s="280" t="s">
        <v>29</v>
      </c>
      <c r="C13" s="282"/>
      <c r="D13" s="282"/>
      <c r="E13" s="282"/>
      <c r="F13" s="282"/>
      <c r="G13" s="282">
        <v>1784376</v>
      </c>
      <c r="H13" s="282"/>
      <c r="I13" s="282"/>
      <c r="J13" s="282"/>
      <c r="K13" s="282"/>
      <c r="L13" s="282"/>
      <c r="M13" s="282"/>
      <c r="N13" s="282">
        <v>536624</v>
      </c>
      <c r="O13" s="282">
        <f>SUM(C13:N13)</f>
        <v>2321000</v>
      </c>
      <c r="P13" s="136"/>
      <c r="Q13" s="263"/>
    </row>
    <row r="14" spans="1:16" ht="14.25">
      <c r="A14" s="279" t="s">
        <v>30</v>
      </c>
      <c r="B14" s="280" t="s">
        <v>31</v>
      </c>
      <c r="C14" s="282"/>
      <c r="D14" s="282"/>
      <c r="E14" s="282"/>
      <c r="F14" s="282"/>
      <c r="G14" s="282"/>
      <c r="H14" s="282"/>
      <c r="I14" s="282"/>
      <c r="J14" s="282"/>
      <c r="K14" s="282"/>
      <c r="L14" s="282"/>
      <c r="M14" s="282"/>
      <c r="N14" s="282"/>
      <c r="O14" s="282"/>
      <c r="P14" s="136"/>
    </row>
    <row r="15" spans="1:16" ht="14.25">
      <c r="A15" s="131" t="s">
        <v>32</v>
      </c>
      <c r="B15" s="280" t="s">
        <v>33</v>
      </c>
      <c r="C15" s="282">
        <v>27000</v>
      </c>
      <c r="D15" s="282">
        <v>27000</v>
      </c>
      <c r="E15" s="282">
        <v>27000</v>
      </c>
      <c r="F15" s="282">
        <v>27000</v>
      </c>
      <c r="G15" s="282">
        <v>27000</v>
      </c>
      <c r="H15" s="282">
        <v>27000</v>
      </c>
      <c r="I15" s="282">
        <v>27000</v>
      </c>
      <c r="J15" s="282"/>
      <c r="K15" s="282">
        <v>16200</v>
      </c>
      <c r="L15" s="282">
        <v>16400</v>
      </c>
      <c r="M15" s="282">
        <v>16200</v>
      </c>
      <c r="N15" s="282">
        <v>16200</v>
      </c>
      <c r="O15" s="282">
        <f>SUM(C15:N15)</f>
        <v>254000</v>
      </c>
      <c r="P15" s="136"/>
    </row>
    <row r="16" spans="1:16" ht="14.25">
      <c r="A16" s="131" t="s">
        <v>34</v>
      </c>
      <c r="B16" s="280" t="s">
        <v>35</v>
      </c>
      <c r="C16" s="282"/>
      <c r="D16" s="282"/>
      <c r="E16" s="282"/>
      <c r="F16" s="282"/>
      <c r="G16" s="282"/>
      <c r="H16" s="282"/>
      <c r="I16" s="282"/>
      <c r="J16" s="282"/>
      <c r="K16" s="282"/>
      <c r="L16" s="282"/>
      <c r="M16" s="282"/>
      <c r="N16" s="282"/>
      <c r="O16" s="282"/>
      <c r="P16" s="136"/>
    </row>
    <row r="17" spans="1:16" ht="14.25">
      <c r="A17" s="131" t="s">
        <v>36</v>
      </c>
      <c r="B17" s="280" t="s">
        <v>37</v>
      </c>
      <c r="C17" s="282"/>
      <c r="D17" s="282"/>
      <c r="E17" s="282"/>
      <c r="F17" s="282"/>
      <c r="G17" s="282"/>
      <c r="H17" s="282"/>
      <c r="I17" s="282"/>
      <c r="J17" s="282"/>
      <c r="K17" s="282"/>
      <c r="L17" s="282"/>
      <c r="M17" s="282"/>
      <c r="N17" s="282"/>
      <c r="O17" s="282"/>
      <c r="P17" s="136"/>
    </row>
    <row r="18" spans="1:16" ht="14.25">
      <c r="A18" s="131" t="s">
        <v>38</v>
      </c>
      <c r="B18" s="280" t="s">
        <v>39</v>
      </c>
      <c r="C18" s="282"/>
      <c r="D18" s="282"/>
      <c r="E18" s="282"/>
      <c r="F18" s="282"/>
      <c r="G18" s="282"/>
      <c r="H18" s="282"/>
      <c r="I18" s="282"/>
      <c r="J18" s="282"/>
      <c r="K18" s="282"/>
      <c r="L18" s="282"/>
      <c r="M18" s="282"/>
      <c r="N18" s="282"/>
      <c r="O18" s="282"/>
      <c r="P18" s="136"/>
    </row>
    <row r="19" spans="1:16" ht="14.25">
      <c r="A19" s="131" t="s">
        <v>320</v>
      </c>
      <c r="B19" s="280" t="s">
        <v>40</v>
      </c>
      <c r="C19" s="282"/>
      <c r="D19" s="282"/>
      <c r="E19" s="282"/>
      <c r="F19" s="282"/>
      <c r="G19" s="282"/>
      <c r="H19" s="282"/>
      <c r="I19" s="282"/>
      <c r="J19" s="282"/>
      <c r="K19" s="282"/>
      <c r="L19" s="282"/>
      <c r="M19" s="282"/>
      <c r="N19" s="282"/>
      <c r="O19" s="282"/>
      <c r="P19" s="136"/>
    </row>
    <row r="20" spans="1:16" ht="14.25">
      <c r="A20" s="330" t="s">
        <v>299</v>
      </c>
      <c r="B20" s="331" t="s">
        <v>41</v>
      </c>
      <c r="C20" s="282">
        <f aca="true" t="shared" si="0" ref="C20:O20">SUM(C7:C19)</f>
        <v>3125500</v>
      </c>
      <c r="D20" s="282">
        <f t="shared" si="0"/>
        <v>3125500</v>
      </c>
      <c r="E20" s="282">
        <f t="shared" si="0"/>
        <v>3125500</v>
      </c>
      <c r="F20" s="282">
        <f t="shared" si="0"/>
        <v>3125500</v>
      </c>
      <c r="G20" s="282">
        <f t="shared" si="0"/>
        <v>4909876</v>
      </c>
      <c r="H20" s="282">
        <f t="shared" si="0"/>
        <v>3125500</v>
      </c>
      <c r="I20" s="282">
        <f t="shared" si="0"/>
        <v>3125500</v>
      </c>
      <c r="J20" s="282">
        <f t="shared" si="0"/>
        <v>3098500</v>
      </c>
      <c r="K20" s="282">
        <f t="shared" si="0"/>
        <v>3114700</v>
      </c>
      <c r="L20" s="282">
        <f t="shared" si="0"/>
        <v>3114900</v>
      </c>
      <c r="M20" s="282">
        <f t="shared" si="0"/>
        <v>3114700</v>
      </c>
      <c r="N20" s="282">
        <f t="shared" si="0"/>
        <v>3651324</v>
      </c>
      <c r="O20" s="282">
        <f t="shared" si="0"/>
        <v>39757000</v>
      </c>
      <c r="P20" s="136"/>
    </row>
    <row r="21" spans="1:16" ht="14.25">
      <c r="A21" s="131" t="s">
        <v>42</v>
      </c>
      <c r="B21" s="280" t="s">
        <v>43</v>
      </c>
      <c r="C21" s="282"/>
      <c r="D21" s="282"/>
      <c r="E21" s="282"/>
      <c r="F21" s="282"/>
      <c r="G21" s="282"/>
      <c r="H21" s="282"/>
      <c r="I21" s="282"/>
      <c r="J21" s="282"/>
      <c r="K21" s="282"/>
      <c r="L21" s="282"/>
      <c r="M21" s="282"/>
      <c r="N21" s="282"/>
      <c r="O21" s="282">
        <f>SUM(C21:N21)</f>
        <v>0</v>
      </c>
      <c r="P21" s="136"/>
    </row>
    <row r="22" spans="1:16" ht="14.25">
      <c r="A22" s="131" t="s">
        <v>44</v>
      </c>
      <c r="B22" s="280" t="s">
        <v>45</v>
      </c>
      <c r="C22" s="282"/>
      <c r="D22" s="282"/>
      <c r="E22" s="282"/>
      <c r="F22" s="282"/>
      <c r="G22" s="282"/>
      <c r="H22" s="282"/>
      <c r="I22" s="282"/>
      <c r="J22" s="282"/>
      <c r="K22" s="282"/>
      <c r="L22" s="282"/>
      <c r="M22" s="282"/>
      <c r="N22" s="282"/>
      <c r="O22" s="282">
        <f>SUM(C22:N22)</f>
        <v>0</v>
      </c>
      <c r="P22" s="136"/>
    </row>
    <row r="23" spans="1:16" ht="14.25">
      <c r="A23" s="130" t="s">
        <v>46</v>
      </c>
      <c r="B23" s="280" t="s">
        <v>47</v>
      </c>
      <c r="C23" s="282">
        <v>5000</v>
      </c>
      <c r="D23" s="282">
        <v>5000</v>
      </c>
      <c r="E23" s="282">
        <v>5000</v>
      </c>
      <c r="F23" s="282">
        <v>5000</v>
      </c>
      <c r="G23" s="282">
        <v>10000</v>
      </c>
      <c r="H23" s="282"/>
      <c r="I23" s="282"/>
      <c r="J23" s="282">
        <v>10000</v>
      </c>
      <c r="K23" s="282">
        <v>10000</v>
      </c>
      <c r="L23" s="282"/>
      <c r="M23" s="282"/>
      <c r="N23" s="282"/>
      <c r="O23" s="282">
        <f>SUM(C23:N23)</f>
        <v>50000</v>
      </c>
      <c r="P23" s="136"/>
    </row>
    <row r="24" spans="1:16" ht="14.25">
      <c r="A24" s="273" t="s">
        <v>300</v>
      </c>
      <c r="B24" s="331" t="s">
        <v>48</v>
      </c>
      <c r="C24" s="282">
        <f aca="true" t="shared" si="1" ref="C24:O24">SUM(C21:C23)</f>
        <v>5000</v>
      </c>
      <c r="D24" s="282">
        <f t="shared" si="1"/>
        <v>5000</v>
      </c>
      <c r="E24" s="282">
        <f t="shared" si="1"/>
        <v>5000</v>
      </c>
      <c r="F24" s="282">
        <f t="shared" si="1"/>
        <v>5000</v>
      </c>
      <c r="G24" s="282">
        <f t="shared" si="1"/>
        <v>10000</v>
      </c>
      <c r="H24" s="282">
        <f t="shared" si="1"/>
        <v>0</v>
      </c>
      <c r="I24" s="282">
        <f t="shared" si="1"/>
        <v>0</v>
      </c>
      <c r="J24" s="282">
        <f t="shared" si="1"/>
        <v>10000</v>
      </c>
      <c r="K24" s="282">
        <f t="shared" si="1"/>
        <v>10000</v>
      </c>
      <c r="L24" s="282">
        <f t="shared" si="1"/>
        <v>0</v>
      </c>
      <c r="M24" s="282">
        <f t="shared" si="1"/>
        <v>0</v>
      </c>
      <c r="N24" s="282">
        <f t="shared" si="1"/>
        <v>0</v>
      </c>
      <c r="O24" s="282">
        <f t="shared" si="1"/>
        <v>50000</v>
      </c>
      <c r="P24" s="136"/>
    </row>
    <row r="25" spans="1:16" ht="14.25">
      <c r="A25" s="283" t="s">
        <v>350</v>
      </c>
      <c r="B25" s="284" t="s">
        <v>49</v>
      </c>
      <c r="C25" s="282">
        <f aca="true" t="shared" si="2" ref="C25:O25">SUM(C20,C24)</f>
        <v>3130500</v>
      </c>
      <c r="D25" s="282">
        <f t="shared" si="2"/>
        <v>3130500</v>
      </c>
      <c r="E25" s="282">
        <f t="shared" si="2"/>
        <v>3130500</v>
      </c>
      <c r="F25" s="282">
        <f t="shared" si="2"/>
        <v>3130500</v>
      </c>
      <c r="G25" s="282">
        <f t="shared" si="2"/>
        <v>4919876</v>
      </c>
      <c r="H25" s="282">
        <f t="shared" si="2"/>
        <v>3125500</v>
      </c>
      <c r="I25" s="282">
        <f t="shared" si="2"/>
        <v>3125500</v>
      </c>
      <c r="J25" s="282">
        <f t="shared" si="2"/>
        <v>3108500</v>
      </c>
      <c r="K25" s="282">
        <f t="shared" si="2"/>
        <v>3124700</v>
      </c>
      <c r="L25" s="282">
        <f t="shared" si="2"/>
        <v>3114900</v>
      </c>
      <c r="M25" s="282">
        <f t="shared" si="2"/>
        <v>3114700</v>
      </c>
      <c r="N25" s="282">
        <f t="shared" si="2"/>
        <v>3651324</v>
      </c>
      <c r="O25" s="282">
        <f t="shared" si="2"/>
        <v>39807000</v>
      </c>
      <c r="P25" s="136"/>
    </row>
    <row r="26" spans="1:18" ht="14.25">
      <c r="A26" s="285" t="s">
        <v>321</v>
      </c>
      <c r="B26" s="284" t="s">
        <v>50</v>
      </c>
      <c r="C26" s="282">
        <v>1244082</v>
      </c>
      <c r="D26" s="282">
        <f aca="true" t="shared" si="3" ref="D26:N26">D25*19.5%</f>
        <v>610447.5</v>
      </c>
      <c r="E26" s="282">
        <f t="shared" si="3"/>
        <v>610447.5</v>
      </c>
      <c r="F26" s="282">
        <f t="shared" si="3"/>
        <v>610447.5</v>
      </c>
      <c r="G26" s="282">
        <f t="shared" si="3"/>
        <v>959375.8200000001</v>
      </c>
      <c r="H26" s="282">
        <f t="shared" si="3"/>
        <v>609472.5</v>
      </c>
      <c r="I26" s="282">
        <f t="shared" si="3"/>
        <v>609472.5</v>
      </c>
      <c r="J26" s="282">
        <f t="shared" si="3"/>
        <v>606157.5</v>
      </c>
      <c r="K26" s="282">
        <f t="shared" si="3"/>
        <v>609316.5</v>
      </c>
      <c r="L26" s="282">
        <f t="shared" si="3"/>
        <v>607405.5</v>
      </c>
      <c r="M26" s="282">
        <f t="shared" si="3"/>
        <v>607366.5</v>
      </c>
      <c r="N26" s="282">
        <f t="shared" si="3"/>
        <v>712008.18</v>
      </c>
      <c r="O26" s="282">
        <f>SUM(C26:N26)</f>
        <v>8395999.5</v>
      </c>
      <c r="P26" s="136"/>
      <c r="Q26" s="263"/>
      <c r="R26" s="263"/>
    </row>
    <row r="27" spans="1:16" ht="14.25">
      <c r="A27" s="131" t="s">
        <v>51</v>
      </c>
      <c r="B27" s="280" t="s">
        <v>52</v>
      </c>
      <c r="C27" s="282">
        <v>20000</v>
      </c>
      <c r="D27" s="282">
        <v>20000</v>
      </c>
      <c r="E27" s="282">
        <v>20000</v>
      </c>
      <c r="F27" s="282">
        <v>67000</v>
      </c>
      <c r="G27" s="282">
        <v>30000</v>
      </c>
      <c r="H27" s="282">
        <v>29000</v>
      </c>
      <c r="I27" s="282">
        <v>10000</v>
      </c>
      <c r="J27" s="282">
        <v>15000</v>
      </c>
      <c r="K27" s="282">
        <v>15000</v>
      </c>
      <c r="L27" s="282">
        <v>35000</v>
      </c>
      <c r="M27" s="282">
        <v>47000</v>
      </c>
      <c r="N27" s="282">
        <v>252000</v>
      </c>
      <c r="O27" s="282">
        <f>SUM(C27:N27)</f>
        <v>560000</v>
      </c>
      <c r="P27" s="136"/>
    </row>
    <row r="28" spans="1:16" ht="14.25">
      <c r="A28" s="131" t="s">
        <v>53</v>
      </c>
      <c r="B28" s="280" t="s">
        <v>54</v>
      </c>
      <c r="C28" s="282">
        <v>15000</v>
      </c>
      <c r="D28" s="282">
        <v>35000</v>
      </c>
      <c r="E28" s="282">
        <v>70000</v>
      </c>
      <c r="F28" s="282">
        <v>90000</v>
      </c>
      <c r="G28" s="282">
        <v>100000</v>
      </c>
      <c r="H28" s="282">
        <v>180000</v>
      </c>
      <c r="I28" s="282">
        <v>87000</v>
      </c>
      <c r="J28" s="282">
        <v>102000</v>
      </c>
      <c r="K28" s="282">
        <v>49000</v>
      </c>
      <c r="L28" s="282">
        <v>52000</v>
      </c>
      <c r="M28" s="282">
        <v>20000</v>
      </c>
      <c r="N28" s="282">
        <v>120000</v>
      </c>
      <c r="O28" s="282">
        <f>SUM(C28:N28)</f>
        <v>920000</v>
      </c>
      <c r="P28" s="136"/>
    </row>
    <row r="29" spans="1:16" ht="14.25">
      <c r="A29" s="131" t="s">
        <v>55</v>
      </c>
      <c r="B29" s="280" t="s">
        <v>56</v>
      </c>
      <c r="C29" s="282"/>
      <c r="D29" s="282"/>
      <c r="E29" s="282"/>
      <c r="F29" s="282"/>
      <c r="G29" s="282"/>
      <c r="H29" s="282"/>
      <c r="I29" s="282"/>
      <c r="J29" s="282"/>
      <c r="K29" s="282"/>
      <c r="L29" s="282"/>
      <c r="M29" s="282"/>
      <c r="N29" s="282"/>
      <c r="O29" s="282"/>
      <c r="P29" s="136"/>
    </row>
    <row r="30" spans="1:16" ht="14.25">
      <c r="A30" s="273" t="s">
        <v>301</v>
      </c>
      <c r="B30" s="331" t="s">
        <v>57</v>
      </c>
      <c r="C30" s="282">
        <f aca="true" t="shared" si="4" ref="C30:M30">SUM(C27:C29)</f>
        <v>35000</v>
      </c>
      <c r="D30" s="282">
        <f t="shared" si="4"/>
        <v>55000</v>
      </c>
      <c r="E30" s="282">
        <f t="shared" si="4"/>
        <v>90000</v>
      </c>
      <c r="F30" s="282">
        <f t="shared" si="4"/>
        <v>157000</v>
      </c>
      <c r="G30" s="282">
        <f t="shared" si="4"/>
        <v>130000</v>
      </c>
      <c r="H30" s="282">
        <f t="shared" si="4"/>
        <v>209000</v>
      </c>
      <c r="I30" s="282">
        <f t="shared" si="4"/>
        <v>97000</v>
      </c>
      <c r="J30" s="282">
        <f t="shared" si="4"/>
        <v>117000</v>
      </c>
      <c r="K30" s="282">
        <f t="shared" si="4"/>
        <v>64000</v>
      </c>
      <c r="L30" s="282">
        <f t="shared" si="4"/>
        <v>87000</v>
      </c>
      <c r="M30" s="282">
        <f t="shared" si="4"/>
        <v>67000</v>
      </c>
      <c r="N30" s="282">
        <v>477</v>
      </c>
      <c r="O30" s="282">
        <f>SUM(O27:O29)</f>
        <v>1480000</v>
      </c>
      <c r="P30" s="136"/>
    </row>
    <row r="31" spans="1:16" ht="14.25">
      <c r="A31" s="131" t="s">
        <v>58</v>
      </c>
      <c r="B31" s="280" t="s">
        <v>59</v>
      </c>
      <c r="C31" s="282"/>
      <c r="D31" s="282"/>
      <c r="E31" s="282"/>
      <c r="F31" s="282"/>
      <c r="G31" s="282"/>
      <c r="H31" s="282"/>
      <c r="I31" s="282"/>
      <c r="J31" s="282"/>
      <c r="K31" s="282"/>
      <c r="L31" s="282"/>
      <c r="M31" s="282"/>
      <c r="N31" s="282"/>
      <c r="O31" s="282"/>
      <c r="P31" s="136"/>
    </row>
    <row r="32" spans="1:16" ht="14.25">
      <c r="A32" s="131" t="s">
        <v>60</v>
      </c>
      <c r="B32" s="280" t="s">
        <v>61</v>
      </c>
      <c r="C32" s="282">
        <v>15000</v>
      </c>
      <c r="D32" s="282">
        <v>15000</v>
      </c>
      <c r="E32" s="282">
        <v>15000</v>
      </c>
      <c r="F32" s="282">
        <v>15000</v>
      </c>
      <c r="G32" s="282">
        <v>15000</v>
      </c>
      <c r="H32" s="282">
        <v>15000</v>
      </c>
      <c r="I32" s="282">
        <v>15000</v>
      </c>
      <c r="J32" s="282">
        <v>15000</v>
      </c>
      <c r="K32" s="282">
        <v>15000</v>
      </c>
      <c r="L32" s="282">
        <v>15000</v>
      </c>
      <c r="M32" s="282">
        <v>15000</v>
      </c>
      <c r="N32" s="282">
        <v>15000</v>
      </c>
      <c r="O32" s="282">
        <f>SUM(C32:N32)</f>
        <v>180000</v>
      </c>
      <c r="P32" s="136"/>
    </row>
    <row r="33" spans="1:16" ht="14.25">
      <c r="A33" s="273" t="s">
        <v>351</v>
      </c>
      <c r="B33" s="331" t="s">
        <v>62</v>
      </c>
      <c r="C33" s="282">
        <f>SUM(C31:C32)</f>
        <v>15000</v>
      </c>
      <c r="D33" s="282">
        <f aca="true" t="shared" si="5" ref="D33:N33">SUM(D31:D32)</f>
        <v>15000</v>
      </c>
      <c r="E33" s="282">
        <f t="shared" si="5"/>
        <v>15000</v>
      </c>
      <c r="F33" s="282">
        <f t="shared" si="5"/>
        <v>15000</v>
      </c>
      <c r="G33" s="282">
        <f t="shared" si="5"/>
        <v>15000</v>
      </c>
      <c r="H33" s="282">
        <f t="shared" si="5"/>
        <v>15000</v>
      </c>
      <c r="I33" s="282">
        <f t="shared" si="5"/>
        <v>15000</v>
      </c>
      <c r="J33" s="282">
        <f t="shared" si="5"/>
        <v>15000</v>
      </c>
      <c r="K33" s="282">
        <f t="shared" si="5"/>
        <v>15000</v>
      </c>
      <c r="L33" s="282">
        <f t="shared" si="5"/>
        <v>15000</v>
      </c>
      <c r="M33" s="282">
        <f t="shared" si="5"/>
        <v>15000</v>
      </c>
      <c r="N33" s="282">
        <f t="shared" si="5"/>
        <v>15000</v>
      </c>
      <c r="O33" s="282">
        <f>SUM(O31:O32)</f>
        <v>180000</v>
      </c>
      <c r="P33" s="136"/>
    </row>
    <row r="34" spans="1:16" ht="14.25">
      <c r="A34" s="131" t="s">
        <v>63</v>
      </c>
      <c r="B34" s="280" t="s">
        <v>64</v>
      </c>
      <c r="C34" s="282">
        <v>170000</v>
      </c>
      <c r="D34" s="282">
        <v>215000</v>
      </c>
      <c r="E34" s="282">
        <v>245000</v>
      </c>
      <c r="F34" s="282">
        <v>160000</v>
      </c>
      <c r="G34" s="282">
        <v>125000</v>
      </c>
      <c r="H34" s="282">
        <v>40000</v>
      </c>
      <c r="I34" s="282">
        <v>70000</v>
      </c>
      <c r="J34" s="282">
        <v>28000</v>
      </c>
      <c r="K34" s="282">
        <v>21000</v>
      </c>
      <c r="L34" s="282">
        <v>90000</v>
      </c>
      <c r="M34" s="282">
        <v>99000</v>
      </c>
      <c r="N34" s="282">
        <v>287000</v>
      </c>
      <c r="O34" s="282">
        <f>SUM(C34:N34)</f>
        <v>1550000</v>
      </c>
      <c r="P34" s="136"/>
    </row>
    <row r="35" spans="1:18" ht="14.25">
      <c r="A35" s="131" t="s">
        <v>65</v>
      </c>
      <c r="B35" s="280" t="s">
        <v>66</v>
      </c>
      <c r="C35" s="282">
        <v>890000</v>
      </c>
      <c r="D35" s="282">
        <v>895000</v>
      </c>
      <c r="E35" s="282">
        <v>899000</v>
      </c>
      <c r="F35" s="282">
        <v>855000</v>
      </c>
      <c r="G35" s="282">
        <v>895000</v>
      </c>
      <c r="H35" s="282">
        <v>890000</v>
      </c>
      <c r="I35" s="282"/>
      <c r="J35" s="282">
        <v>790000</v>
      </c>
      <c r="K35" s="282">
        <v>895000</v>
      </c>
      <c r="L35" s="282">
        <v>940000</v>
      </c>
      <c r="M35" s="282">
        <v>940000</v>
      </c>
      <c r="N35" s="282">
        <v>931000</v>
      </c>
      <c r="O35" s="282">
        <f>SUM(C35:N35)</f>
        <v>9820000</v>
      </c>
      <c r="P35" s="136"/>
      <c r="R35" s="263"/>
    </row>
    <row r="36" spans="1:16" ht="14.25">
      <c r="A36" s="131" t="s">
        <v>322</v>
      </c>
      <c r="B36" s="280" t="s">
        <v>67</v>
      </c>
      <c r="C36" s="282"/>
      <c r="D36" s="282"/>
      <c r="E36" s="282"/>
      <c r="F36" s="282"/>
      <c r="G36" s="282"/>
      <c r="H36" s="282"/>
      <c r="I36" s="282"/>
      <c r="J36" s="282"/>
      <c r="K36" s="282"/>
      <c r="L36" s="282"/>
      <c r="M36" s="282"/>
      <c r="N36" s="282"/>
      <c r="O36" s="282">
        <f>SUM(C36:N36)</f>
        <v>0</v>
      </c>
      <c r="P36" s="136"/>
    </row>
    <row r="37" spans="1:16" ht="14.25">
      <c r="A37" s="131" t="s">
        <v>68</v>
      </c>
      <c r="B37" s="280" t="s">
        <v>69</v>
      </c>
      <c r="C37" s="282"/>
      <c r="D37" s="282"/>
      <c r="E37" s="282"/>
      <c r="F37" s="282"/>
      <c r="G37" s="282">
        <v>10000</v>
      </c>
      <c r="H37" s="282">
        <v>40000</v>
      </c>
      <c r="I37" s="282">
        <v>300000</v>
      </c>
      <c r="J37" s="282">
        <v>40000</v>
      </c>
      <c r="K37" s="282"/>
      <c r="L37" s="282"/>
      <c r="M37" s="282"/>
      <c r="N37" s="282">
        <v>10000</v>
      </c>
      <c r="O37" s="282">
        <f>SUM(C37:N37)</f>
        <v>400000</v>
      </c>
      <c r="P37" s="136"/>
    </row>
    <row r="38" spans="1:16" ht="14.25">
      <c r="A38" s="332" t="s">
        <v>323</v>
      </c>
      <c r="B38" s="280" t="s">
        <v>70</v>
      </c>
      <c r="C38" s="282"/>
      <c r="D38" s="282"/>
      <c r="E38" s="282"/>
      <c r="F38" s="282"/>
      <c r="G38" s="282"/>
      <c r="H38" s="282"/>
      <c r="I38" s="282"/>
      <c r="J38" s="282"/>
      <c r="K38" s="282"/>
      <c r="L38" s="282"/>
      <c r="M38" s="282"/>
      <c r="N38" s="282"/>
      <c r="O38" s="282"/>
      <c r="P38" s="136"/>
    </row>
    <row r="39" spans="1:16" ht="14.25">
      <c r="A39" s="130" t="s">
        <v>71</v>
      </c>
      <c r="B39" s="280" t="s">
        <v>72</v>
      </c>
      <c r="C39" s="282"/>
      <c r="D39" s="282"/>
      <c r="E39" s="282"/>
      <c r="F39" s="282"/>
      <c r="G39" s="282"/>
      <c r="H39" s="282"/>
      <c r="I39" s="282"/>
      <c r="J39" s="282"/>
      <c r="K39" s="282"/>
      <c r="L39" s="282"/>
      <c r="M39" s="282"/>
      <c r="N39" s="282"/>
      <c r="O39" s="282"/>
      <c r="P39" s="136"/>
    </row>
    <row r="40" spans="1:18" ht="14.25">
      <c r="A40" s="131" t="s">
        <v>324</v>
      </c>
      <c r="B40" s="280" t="s">
        <v>73</v>
      </c>
      <c r="C40" s="282">
        <v>20000</v>
      </c>
      <c r="D40" s="282">
        <v>20000</v>
      </c>
      <c r="E40" s="282">
        <v>40000</v>
      </c>
      <c r="F40" s="282">
        <v>70000</v>
      </c>
      <c r="G40" s="282">
        <v>50000</v>
      </c>
      <c r="H40" s="282">
        <v>50000</v>
      </c>
      <c r="I40" s="282">
        <v>100000</v>
      </c>
      <c r="J40" s="282">
        <v>50000</v>
      </c>
      <c r="K40" s="282">
        <v>50000</v>
      </c>
      <c r="L40" s="282">
        <v>50000</v>
      </c>
      <c r="M40" s="282">
        <v>50000</v>
      </c>
      <c r="N40" s="282">
        <v>150000</v>
      </c>
      <c r="O40" s="282">
        <f>SUM(C40:N40)</f>
        <v>700000</v>
      </c>
      <c r="P40" s="136"/>
      <c r="R40" s="263"/>
    </row>
    <row r="41" spans="1:16" ht="14.25">
      <c r="A41" s="273" t="s">
        <v>302</v>
      </c>
      <c r="B41" s="331" t="s">
        <v>74</v>
      </c>
      <c r="C41" s="282">
        <f aca="true" t="shared" si="6" ref="C41:O41">SUM(C34:C40)</f>
        <v>1080000</v>
      </c>
      <c r="D41" s="282">
        <f t="shared" si="6"/>
        <v>1130000</v>
      </c>
      <c r="E41" s="282">
        <f t="shared" si="6"/>
        <v>1184000</v>
      </c>
      <c r="F41" s="282">
        <f t="shared" si="6"/>
        <v>1085000</v>
      </c>
      <c r="G41" s="282">
        <f t="shared" si="6"/>
        <v>1080000</v>
      </c>
      <c r="H41" s="282">
        <f t="shared" si="6"/>
        <v>1020000</v>
      </c>
      <c r="I41" s="282">
        <f t="shared" si="6"/>
        <v>470000</v>
      </c>
      <c r="J41" s="282">
        <f t="shared" si="6"/>
        <v>908000</v>
      </c>
      <c r="K41" s="282">
        <f t="shared" si="6"/>
        <v>966000</v>
      </c>
      <c r="L41" s="282">
        <f t="shared" si="6"/>
        <v>1080000</v>
      </c>
      <c r="M41" s="282">
        <f t="shared" si="6"/>
        <v>1089000</v>
      </c>
      <c r="N41" s="282">
        <f t="shared" si="6"/>
        <v>1378000</v>
      </c>
      <c r="O41" s="282">
        <f t="shared" si="6"/>
        <v>12470000</v>
      </c>
      <c r="P41" s="136"/>
    </row>
    <row r="42" spans="1:16" ht="14.25">
      <c r="A42" s="131" t="s">
        <v>75</v>
      </c>
      <c r="B42" s="280" t="s">
        <v>76</v>
      </c>
      <c r="C42" s="282"/>
      <c r="D42" s="282"/>
      <c r="E42" s="282">
        <v>4000</v>
      </c>
      <c r="F42" s="282">
        <v>4000</v>
      </c>
      <c r="G42" s="282">
        <v>4000</v>
      </c>
      <c r="H42" s="282"/>
      <c r="I42" s="282"/>
      <c r="J42" s="282">
        <v>4000</v>
      </c>
      <c r="K42" s="282"/>
      <c r="L42" s="282"/>
      <c r="M42" s="282">
        <v>5000</v>
      </c>
      <c r="N42" s="282">
        <v>9000</v>
      </c>
      <c r="O42" s="282">
        <f>SUM(C42:N42)</f>
        <v>30000</v>
      </c>
      <c r="P42" s="136"/>
    </row>
    <row r="43" spans="1:16" ht="14.25">
      <c r="A43" s="131" t="s">
        <v>77</v>
      </c>
      <c r="B43" s="280" t="s">
        <v>78</v>
      </c>
      <c r="C43" s="282"/>
      <c r="D43" s="282"/>
      <c r="E43" s="282"/>
      <c r="F43" s="282"/>
      <c r="G43" s="282"/>
      <c r="H43" s="282"/>
      <c r="I43" s="282"/>
      <c r="J43" s="282"/>
      <c r="K43" s="282"/>
      <c r="L43" s="282"/>
      <c r="M43" s="282"/>
      <c r="N43" s="282"/>
      <c r="O43" s="282"/>
      <c r="P43" s="136"/>
    </row>
    <row r="44" spans="1:16" ht="14.25">
      <c r="A44" s="273" t="s">
        <v>303</v>
      </c>
      <c r="B44" s="331" t="s">
        <v>79</v>
      </c>
      <c r="C44" s="282">
        <f>SUM(C42:C43)</f>
        <v>0</v>
      </c>
      <c r="D44" s="282">
        <f aca="true" t="shared" si="7" ref="D44:O44">SUM(D42:D43)</f>
        <v>0</v>
      </c>
      <c r="E44" s="282">
        <f t="shared" si="7"/>
        <v>4000</v>
      </c>
      <c r="F44" s="282">
        <f t="shared" si="7"/>
        <v>4000</v>
      </c>
      <c r="G44" s="282">
        <f t="shared" si="7"/>
        <v>4000</v>
      </c>
      <c r="H44" s="282">
        <f t="shared" si="7"/>
        <v>0</v>
      </c>
      <c r="I44" s="282"/>
      <c r="J44" s="282">
        <f t="shared" si="7"/>
        <v>4000</v>
      </c>
      <c r="K44" s="282">
        <f t="shared" si="7"/>
        <v>0</v>
      </c>
      <c r="L44" s="282">
        <f t="shared" si="7"/>
        <v>0</v>
      </c>
      <c r="M44" s="282">
        <f t="shared" si="7"/>
        <v>5000</v>
      </c>
      <c r="N44" s="282">
        <f t="shared" si="7"/>
        <v>9000</v>
      </c>
      <c r="O44" s="282">
        <f t="shared" si="7"/>
        <v>30000</v>
      </c>
      <c r="P44" s="136"/>
    </row>
    <row r="45" spans="1:18" ht="14.25">
      <c r="A45" s="131" t="s">
        <v>80</v>
      </c>
      <c r="B45" s="280" t="s">
        <v>81</v>
      </c>
      <c r="C45" s="282">
        <v>305100</v>
      </c>
      <c r="D45" s="282">
        <v>324000</v>
      </c>
      <c r="E45" s="282">
        <v>348030</v>
      </c>
      <c r="F45" s="282">
        <v>339390</v>
      </c>
      <c r="G45" s="282">
        <v>330750</v>
      </c>
      <c r="H45" s="282">
        <v>335880</v>
      </c>
      <c r="I45" s="282">
        <v>157140</v>
      </c>
      <c r="J45" s="282">
        <v>280800</v>
      </c>
      <c r="K45" s="282">
        <v>282150</v>
      </c>
      <c r="L45" s="282">
        <v>319140</v>
      </c>
      <c r="M45" s="282">
        <v>316170</v>
      </c>
      <c r="N45" s="282">
        <v>452450</v>
      </c>
      <c r="O45" s="282">
        <f>SUM(C45:N45)</f>
        <v>3791000</v>
      </c>
      <c r="P45" s="136"/>
      <c r="R45" s="263"/>
    </row>
    <row r="46" spans="1:16" ht="14.25">
      <c r="A46" s="131" t="s">
        <v>82</v>
      </c>
      <c r="B46" s="280" t="s">
        <v>83</v>
      </c>
      <c r="C46" s="282"/>
      <c r="D46" s="282"/>
      <c r="E46" s="282"/>
      <c r="F46" s="282"/>
      <c r="G46" s="282"/>
      <c r="H46" s="282"/>
      <c r="I46" s="282"/>
      <c r="J46" s="282"/>
      <c r="K46" s="282"/>
      <c r="L46" s="282"/>
      <c r="M46" s="282"/>
      <c r="N46" s="282"/>
      <c r="O46" s="282">
        <f>SUM(C46:N46)</f>
        <v>0</v>
      </c>
      <c r="P46" s="136"/>
    </row>
    <row r="47" spans="1:16" ht="14.25">
      <c r="A47" s="131" t="s">
        <v>325</v>
      </c>
      <c r="B47" s="280" t="s">
        <v>84</v>
      </c>
      <c r="C47" s="282"/>
      <c r="D47" s="282"/>
      <c r="E47" s="282"/>
      <c r="F47" s="282"/>
      <c r="G47" s="282"/>
      <c r="H47" s="282"/>
      <c r="I47" s="282"/>
      <c r="J47" s="282"/>
      <c r="K47" s="282"/>
      <c r="L47" s="282"/>
      <c r="M47" s="282"/>
      <c r="N47" s="282"/>
      <c r="O47" s="282"/>
      <c r="P47" s="136"/>
    </row>
    <row r="48" spans="1:16" ht="14.25">
      <c r="A48" s="131" t="s">
        <v>326</v>
      </c>
      <c r="B48" s="280" t="s">
        <v>85</v>
      </c>
      <c r="C48" s="282"/>
      <c r="D48" s="282"/>
      <c r="E48" s="282"/>
      <c r="F48" s="282"/>
      <c r="G48" s="282"/>
      <c r="H48" s="282"/>
      <c r="I48" s="282"/>
      <c r="J48" s="282"/>
      <c r="K48" s="282"/>
      <c r="L48" s="282"/>
      <c r="M48" s="282"/>
      <c r="N48" s="282"/>
      <c r="O48" s="282"/>
      <c r="P48" s="136"/>
    </row>
    <row r="49" spans="1:16" ht="14.25">
      <c r="A49" s="131" t="s">
        <v>86</v>
      </c>
      <c r="B49" s="280" t="s">
        <v>87</v>
      </c>
      <c r="C49" s="282"/>
      <c r="D49" s="282"/>
      <c r="E49" s="282"/>
      <c r="F49" s="282"/>
      <c r="G49" s="282"/>
      <c r="H49" s="282"/>
      <c r="I49" s="282"/>
      <c r="J49" s="282"/>
      <c r="K49" s="282"/>
      <c r="L49" s="282"/>
      <c r="M49" s="282"/>
      <c r="N49" s="282"/>
      <c r="O49" s="282">
        <f>SUM(C49:N49)</f>
        <v>0</v>
      </c>
      <c r="P49" s="136"/>
    </row>
    <row r="50" spans="1:16" ht="14.25">
      <c r="A50" s="273" t="s">
        <v>304</v>
      </c>
      <c r="B50" s="331" t="s">
        <v>88</v>
      </c>
      <c r="C50" s="282">
        <f>C45+C46+C47+C48+C49</f>
        <v>305100</v>
      </c>
      <c r="D50" s="282">
        <f aca="true" t="shared" si="8" ref="D50:O50">D45+D46+D47+D48+D49</f>
        <v>324000</v>
      </c>
      <c r="E50" s="282">
        <f t="shared" si="8"/>
        <v>348030</v>
      </c>
      <c r="F50" s="282">
        <f t="shared" si="8"/>
        <v>339390</v>
      </c>
      <c r="G50" s="282">
        <f t="shared" si="8"/>
        <v>330750</v>
      </c>
      <c r="H50" s="282">
        <f t="shared" si="8"/>
        <v>335880</v>
      </c>
      <c r="I50" s="282">
        <f t="shared" si="8"/>
        <v>157140</v>
      </c>
      <c r="J50" s="282">
        <f t="shared" si="8"/>
        <v>280800</v>
      </c>
      <c r="K50" s="282">
        <f t="shared" si="8"/>
        <v>282150</v>
      </c>
      <c r="L50" s="282">
        <f t="shared" si="8"/>
        <v>319140</v>
      </c>
      <c r="M50" s="282">
        <f t="shared" si="8"/>
        <v>316170</v>
      </c>
      <c r="N50" s="282">
        <f t="shared" si="8"/>
        <v>452450</v>
      </c>
      <c r="O50" s="282">
        <f t="shared" si="8"/>
        <v>3791000</v>
      </c>
      <c r="P50" s="136"/>
    </row>
    <row r="51" spans="1:16" ht="14.25">
      <c r="A51" s="285" t="s">
        <v>305</v>
      </c>
      <c r="B51" s="284" t="s">
        <v>89</v>
      </c>
      <c r="C51" s="282">
        <f aca="true" t="shared" si="9" ref="C51:O51">SUM(C30,C33,C41,C44,C50)</f>
        <v>1435100</v>
      </c>
      <c r="D51" s="282">
        <f t="shared" si="9"/>
        <v>1524000</v>
      </c>
      <c r="E51" s="282">
        <f t="shared" si="9"/>
        <v>1641030</v>
      </c>
      <c r="F51" s="282">
        <f t="shared" si="9"/>
        <v>1600390</v>
      </c>
      <c r="G51" s="282">
        <f t="shared" si="9"/>
        <v>1559750</v>
      </c>
      <c r="H51" s="282">
        <f t="shared" si="9"/>
        <v>1579880</v>
      </c>
      <c r="I51" s="282">
        <f t="shared" si="9"/>
        <v>739140</v>
      </c>
      <c r="J51" s="282">
        <f t="shared" si="9"/>
        <v>1324800</v>
      </c>
      <c r="K51" s="282">
        <f t="shared" si="9"/>
        <v>1327150</v>
      </c>
      <c r="L51" s="282">
        <f t="shared" si="9"/>
        <v>1501140</v>
      </c>
      <c r="M51" s="282">
        <f t="shared" si="9"/>
        <v>1492170</v>
      </c>
      <c r="N51" s="282">
        <f t="shared" si="9"/>
        <v>1854927</v>
      </c>
      <c r="O51" s="282">
        <f t="shared" si="9"/>
        <v>17951000</v>
      </c>
      <c r="P51" s="136"/>
    </row>
    <row r="52" spans="1:16" ht="14.25">
      <c r="A52" s="129" t="s">
        <v>90</v>
      </c>
      <c r="B52" s="280" t="s">
        <v>91</v>
      </c>
      <c r="C52" s="282"/>
      <c r="D52" s="282"/>
      <c r="E52" s="282"/>
      <c r="F52" s="282"/>
      <c r="G52" s="282"/>
      <c r="H52" s="282"/>
      <c r="I52" s="282"/>
      <c r="J52" s="282"/>
      <c r="K52" s="282"/>
      <c r="L52" s="282"/>
      <c r="M52" s="282"/>
      <c r="N52" s="282"/>
      <c r="O52" s="282"/>
      <c r="P52" s="136"/>
    </row>
    <row r="53" spans="1:16" ht="14.25">
      <c r="A53" s="129" t="s">
        <v>306</v>
      </c>
      <c r="B53" s="280" t="s">
        <v>92</v>
      </c>
      <c r="C53" s="282"/>
      <c r="D53" s="282"/>
      <c r="E53" s="282"/>
      <c r="F53" s="282"/>
      <c r="G53" s="282"/>
      <c r="H53" s="282"/>
      <c r="I53" s="282"/>
      <c r="J53" s="282"/>
      <c r="K53" s="282"/>
      <c r="L53" s="282"/>
      <c r="M53" s="282"/>
      <c r="N53" s="282"/>
      <c r="O53" s="282"/>
      <c r="P53" s="136"/>
    </row>
    <row r="54" spans="1:16" ht="14.25">
      <c r="A54" s="286" t="s">
        <v>327</v>
      </c>
      <c r="B54" s="280" t="s">
        <v>93</v>
      </c>
      <c r="C54" s="282"/>
      <c r="D54" s="282"/>
      <c r="E54" s="282"/>
      <c r="F54" s="282"/>
      <c r="G54" s="282"/>
      <c r="H54" s="282"/>
      <c r="I54" s="282"/>
      <c r="J54" s="282"/>
      <c r="K54" s="282"/>
      <c r="L54" s="282"/>
      <c r="M54" s="282"/>
      <c r="N54" s="282"/>
      <c r="O54" s="282"/>
      <c r="P54" s="136"/>
    </row>
    <row r="55" spans="1:16" ht="14.25">
      <c r="A55" s="286" t="s">
        <v>328</v>
      </c>
      <c r="B55" s="280" t="s">
        <v>94</v>
      </c>
      <c r="C55" s="282"/>
      <c r="D55" s="282"/>
      <c r="E55" s="282"/>
      <c r="F55" s="282"/>
      <c r="G55" s="282"/>
      <c r="H55" s="282"/>
      <c r="I55" s="282"/>
      <c r="J55" s="282"/>
      <c r="K55" s="282"/>
      <c r="L55" s="282"/>
      <c r="M55" s="282"/>
      <c r="N55" s="282"/>
      <c r="O55" s="282"/>
      <c r="P55" s="136"/>
    </row>
    <row r="56" spans="1:16" ht="14.25">
      <c r="A56" s="286" t="s">
        <v>329</v>
      </c>
      <c r="B56" s="280" t="s">
        <v>95</v>
      </c>
      <c r="C56" s="282"/>
      <c r="D56" s="282"/>
      <c r="E56" s="282"/>
      <c r="F56" s="282"/>
      <c r="G56" s="282"/>
      <c r="H56" s="282"/>
      <c r="I56" s="282"/>
      <c r="J56" s="282"/>
      <c r="K56" s="282"/>
      <c r="L56" s="282"/>
      <c r="M56" s="282"/>
      <c r="N56" s="282"/>
      <c r="O56" s="282"/>
      <c r="P56" s="136"/>
    </row>
    <row r="57" spans="1:16" ht="14.25">
      <c r="A57" s="129" t="s">
        <v>330</v>
      </c>
      <c r="B57" s="280" t="s">
        <v>96</v>
      </c>
      <c r="C57" s="282"/>
      <c r="D57" s="282"/>
      <c r="E57" s="282"/>
      <c r="F57" s="282"/>
      <c r="G57" s="282"/>
      <c r="H57" s="282"/>
      <c r="I57" s="282"/>
      <c r="J57" s="282"/>
      <c r="K57" s="282"/>
      <c r="L57" s="282"/>
      <c r="M57" s="282"/>
      <c r="N57" s="282"/>
      <c r="O57" s="282"/>
      <c r="P57" s="136"/>
    </row>
    <row r="58" spans="1:16" ht="14.25">
      <c r="A58" s="129" t="s">
        <v>331</v>
      </c>
      <c r="B58" s="280" t="s">
        <v>97</v>
      </c>
      <c r="C58" s="282"/>
      <c r="D58" s="282"/>
      <c r="E58" s="282"/>
      <c r="F58" s="282"/>
      <c r="G58" s="282"/>
      <c r="H58" s="282"/>
      <c r="I58" s="282"/>
      <c r="J58" s="282"/>
      <c r="K58" s="282"/>
      <c r="L58" s="282"/>
      <c r="M58" s="282"/>
      <c r="N58" s="282"/>
      <c r="O58" s="282"/>
      <c r="P58" s="136"/>
    </row>
    <row r="59" spans="1:16" ht="14.25">
      <c r="A59" s="129" t="s">
        <v>332</v>
      </c>
      <c r="B59" s="280" t="s">
        <v>98</v>
      </c>
      <c r="C59" s="282"/>
      <c r="D59" s="282"/>
      <c r="E59" s="282"/>
      <c r="F59" s="282"/>
      <c r="G59" s="282"/>
      <c r="H59" s="282"/>
      <c r="I59" s="282"/>
      <c r="J59" s="282"/>
      <c r="K59" s="282"/>
      <c r="L59" s="282"/>
      <c r="M59" s="282"/>
      <c r="N59" s="282"/>
      <c r="O59" s="282"/>
      <c r="P59" s="136"/>
    </row>
    <row r="60" spans="1:16" ht="14.25">
      <c r="A60" s="287" t="s">
        <v>307</v>
      </c>
      <c r="B60" s="284" t="s">
        <v>99</v>
      </c>
      <c r="C60" s="282"/>
      <c r="D60" s="282"/>
      <c r="E60" s="282"/>
      <c r="F60" s="282"/>
      <c r="G60" s="282"/>
      <c r="H60" s="282"/>
      <c r="I60" s="282"/>
      <c r="J60" s="282"/>
      <c r="K60" s="282"/>
      <c r="L60" s="282"/>
      <c r="M60" s="282"/>
      <c r="N60" s="282"/>
      <c r="O60" s="282"/>
      <c r="P60" s="136"/>
    </row>
    <row r="61" spans="1:16" ht="14.25">
      <c r="A61" s="288" t="s">
        <v>333</v>
      </c>
      <c r="B61" s="280" t="s">
        <v>100</v>
      </c>
      <c r="C61" s="282"/>
      <c r="D61" s="282"/>
      <c r="E61" s="282"/>
      <c r="F61" s="282"/>
      <c r="G61" s="282"/>
      <c r="H61" s="282"/>
      <c r="I61" s="282"/>
      <c r="J61" s="282"/>
      <c r="K61" s="282"/>
      <c r="L61" s="282"/>
      <c r="M61" s="282"/>
      <c r="N61" s="282"/>
      <c r="O61" s="282"/>
      <c r="P61" s="136"/>
    </row>
    <row r="62" spans="1:16" ht="14.25">
      <c r="A62" s="288" t="s">
        <v>684</v>
      </c>
      <c r="B62" s="280" t="s">
        <v>101</v>
      </c>
      <c r="C62" s="282"/>
      <c r="D62" s="282"/>
      <c r="E62" s="282"/>
      <c r="F62" s="282"/>
      <c r="G62" s="282"/>
      <c r="H62" s="282"/>
      <c r="I62" s="282"/>
      <c r="J62" s="282"/>
      <c r="K62" s="282"/>
      <c r="L62" s="282"/>
      <c r="M62" s="282"/>
      <c r="N62" s="282"/>
      <c r="O62" s="282"/>
      <c r="P62" s="136"/>
    </row>
    <row r="63" spans="1:16" ht="14.25">
      <c r="A63" s="288" t="s">
        <v>102</v>
      </c>
      <c r="B63" s="280" t="s">
        <v>103</v>
      </c>
      <c r="C63" s="282"/>
      <c r="D63" s="282"/>
      <c r="E63" s="282"/>
      <c r="F63" s="282"/>
      <c r="G63" s="282"/>
      <c r="H63" s="282"/>
      <c r="I63" s="282"/>
      <c r="J63" s="282"/>
      <c r="K63" s="282"/>
      <c r="L63" s="282"/>
      <c r="M63" s="282"/>
      <c r="N63" s="282"/>
      <c r="O63" s="282"/>
      <c r="P63" s="136"/>
    </row>
    <row r="64" spans="1:16" ht="14.25">
      <c r="A64" s="288" t="s">
        <v>308</v>
      </c>
      <c r="B64" s="280" t="s">
        <v>104</v>
      </c>
      <c r="C64" s="282"/>
      <c r="D64" s="282"/>
      <c r="E64" s="282"/>
      <c r="F64" s="282"/>
      <c r="G64" s="282"/>
      <c r="H64" s="282"/>
      <c r="I64" s="282"/>
      <c r="J64" s="282"/>
      <c r="K64" s="282"/>
      <c r="L64" s="282"/>
      <c r="M64" s="282"/>
      <c r="N64" s="282"/>
      <c r="O64" s="282"/>
      <c r="P64" s="136"/>
    </row>
    <row r="65" spans="1:16" ht="14.25">
      <c r="A65" s="288" t="s">
        <v>334</v>
      </c>
      <c r="B65" s="280" t="s">
        <v>105</v>
      </c>
      <c r="C65" s="282"/>
      <c r="D65" s="282"/>
      <c r="E65" s="282"/>
      <c r="F65" s="282"/>
      <c r="G65" s="282"/>
      <c r="H65" s="282"/>
      <c r="I65" s="282"/>
      <c r="J65" s="282"/>
      <c r="K65" s="282"/>
      <c r="L65" s="282"/>
      <c r="M65" s="282"/>
      <c r="N65" s="282"/>
      <c r="O65" s="282"/>
      <c r="P65" s="136"/>
    </row>
    <row r="66" spans="1:16" ht="14.25">
      <c r="A66" s="288" t="s">
        <v>309</v>
      </c>
      <c r="B66" s="280" t="s">
        <v>106</v>
      </c>
      <c r="C66" s="282"/>
      <c r="D66" s="282"/>
      <c r="E66" s="282"/>
      <c r="F66" s="282"/>
      <c r="G66" s="282"/>
      <c r="H66" s="282"/>
      <c r="I66" s="282"/>
      <c r="J66" s="282"/>
      <c r="K66" s="282"/>
      <c r="L66" s="282"/>
      <c r="M66" s="282"/>
      <c r="N66" s="282"/>
      <c r="O66" s="282"/>
      <c r="P66" s="136"/>
    </row>
    <row r="67" spans="1:16" ht="14.25">
      <c r="A67" s="288" t="s">
        <v>335</v>
      </c>
      <c r="B67" s="280" t="s">
        <v>107</v>
      </c>
      <c r="C67" s="282"/>
      <c r="D67" s="282"/>
      <c r="E67" s="282"/>
      <c r="F67" s="282"/>
      <c r="G67" s="282"/>
      <c r="H67" s="282"/>
      <c r="I67" s="282"/>
      <c r="J67" s="282"/>
      <c r="K67" s="282"/>
      <c r="L67" s="282"/>
      <c r="M67" s="282"/>
      <c r="N67" s="282"/>
      <c r="O67" s="282"/>
      <c r="P67" s="136"/>
    </row>
    <row r="68" spans="1:16" ht="14.25">
      <c r="A68" s="288" t="s">
        <v>336</v>
      </c>
      <c r="B68" s="280" t="s">
        <v>108</v>
      </c>
      <c r="C68" s="282"/>
      <c r="D68" s="282"/>
      <c r="E68" s="282"/>
      <c r="F68" s="282"/>
      <c r="G68" s="282"/>
      <c r="H68" s="282"/>
      <c r="I68" s="282"/>
      <c r="J68" s="282"/>
      <c r="K68" s="282"/>
      <c r="L68" s="282"/>
      <c r="M68" s="282"/>
      <c r="N68" s="282"/>
      <c r="O68" s="282"/>
      <c r="P68" s="136"/>
    </row>
    <row r="69" spans="1:16" ht="14.25">
      <c r="A69" s="288" t="s">
        <v>109</v>
      </c>
      <c r="B69" s="280" t="s">
        <v>110</v>
      </c>
      <c r="C69" s="282"/>
      <c r="D69" s="282"/>
      <c r="E69" s="282"/>
      <c r="F69" s="282"/>
      <c r="G69" s="282"/>
      <c r="H69" s="282"/>
      <c r="I69" s="282"/>
      <c r="J69" s="282"/>
      <c r="K69" s="282"/>
      <c r="L69" s="282"/>
      <c r="M69" s="282"/>
      <c r="N69" s="282"/>
      <c r="O69" s="282"/>
      <c r="P69" s="136"/>
    </row>
    <row r="70" spans="1:16" ht="14.25">
      <c r="A70" s="289" t="s">
        <v>111</v>
      </c>
      <c r="B70" s="280" t="s">
        <v>112</v>
      </c>
      <c r="C70" s="282"/>
      <c r="D70" s="282"/>
      <c r="E70" s="282"/>
      <c r="F70" s="282"/>
      <c r="G70" s="282"/>
      <c r="H70" s="282"/>
      <c r="I70" s="282"/>
      <c r="J70" s="282"/>
      <c r="K70" s="282"/>
      <c r="L70" s="282"/>
      <c r="M70" s="282"/>
      <c r="N70" s="282"/>
      <c r="O70" s="282"/>
      <c r="P70" s="136"/>
    </row>
    <row r="71" spans="1:16" ht="14.25">
      <c r="A71" s="288" t="s">
        <v>337</v>
      </c>
      <c r="B71" s="280" t="s">
        <v>113</v>
      </c>
      <c r="C71" s="282"/>
      <c r="D71" s="282"/>
      <c r="E71" s="282"/>
      <c r="F71" s="282"/>
      <c r="G71" s="282"/>
      <c r="H71" s="282"/>
      <c r="I71" s="282"/>
      <c r="J71" s="282"/>
      <c r="K71" s="282"/>
      <c r="L71" s="282"/>
      <c r="M71" s="282"/>
      <c r="N71" s="282"/>
      <c r="O71" s="282"/>
      <c r="P71" s="136"/>
    </row>
    <row r="72" spans="1:16" ht="14.25">
      <c r="A72" s="289" t="s">
        <v>441</v>
      </c>
      <c r="B72" s="280" t="s">
        <v>114</v>
      </c>
      <c r="C72" s="282"/>
      <c r="D72" s="282"/>
      <c r="E72" s="282"/>
      <c r="F72" s="282"/>
      <c r="G72" s="282"/>
      <c r="H72" s="282"/>
      <c r="I72" s="282"/>
      <c r="J72" s="282"/>
      <c r="K72" s="282"/>
      <c r="L72" s="282"/>
      <c r="M72" s="282"/>
      <c r="N72" s="282"/>
      <c r="O72" s="282"/>
      <c r="P72" s="136"/>
    </row>
    <row r="73" spans="1:16" ht="14.25">
      <c r="A73" s="289" t="s">
        <v>442</v>
      </c>
      <c r="B73" s="280" t="s">
        <v>114</v>
      </c>
      <c r="C73" s="282"/>
      <c r="D73" s="282"/>
      <c r="E73" s="282"/>
      <c r="F73" s="282"/>
      <c r="G73" s="282"/>
      <c r="H73" s="282"/>
      <c r="I73" s="282"/>
      <c r="J73" s="282"/>
      <c r="K73" s="282"/>
      <c r="L73" s="282"/>
      <c r="M73" s="282"/>
      <c r="N73" s="282"/>
      <c r="O73" s="282"/>
      <c r="P73" s="136"/>
    </row>
    <row r="74" spans="1:16" ht="14.25">
      <c r="A74" s="287" t="s">
        <v>310</v>
      </c>
      <c r="B74" s="284" t="s">
        <v>115</v>
      </c>
      <c r="C74" s="282"/>
      <c r="D74" s="282"/>
      <c r="E74" s="282"/>
      <c r="F74" s="282"/>
      <c r="G74" s="282"/>
      <c r="H74" s="282"/>
      <c r="I74" s="282"/>
      <c r="J74" s="282"/>
      <c r="K74" s="282"/>
      <c r="L74" s="282"/>
      <c r="M74" s="282"/>
      <c r="N74" s="282"/>
      <c r="O74" s="282"/>
      <c r="P74" s="136"/>
    </row>
    <row r="75" spans="1:16" ht="15">
      <c r="A75" s="411" t="s">
        <v>685</v>
      </c>
      <c r="B75" s="409"/>
      <c r="C75" s="410">
        <f aca="true" t="shared" si="10" ref="C75:O75">SUM(C25,C26,C51,C60,C74)</f>
        <v>5809682</v>
      </c>
      <c r="D75" s="410">
        <f t="shared" si="10"/>
        <v>5264947.5</v>
      </c>
      <c r="E75" s="410">
        <f t="shared" si="10"/>
        <v>5381977.5</v>
      </c>
      <c r="F75" s="410">
        <f t="shared" si="10"/>
        <v>5341337.5</v>
      </c>
      <c r="G75" s="410">
        <f t="shared" si="10"/>
        <v>7439001.82</v>
      </c>
      <c r="H75" s="410">
        <f t="shared" si="10"/>
        <v>5314852.5</v>
      </c>
      <c r="I75" s="410">
        <f t="shared" si="10"/>
        <v>4474112.5</v>
      </c>
      <c r="J75" s="410">
        <f t="shared" si="10"/>
        <v>5039457.5</v>
      </c>
      <c r="K75" s="410">
        <f t="shared" si="10"/>
        <v>5061166.5</v>
      </c>
      <c r="L75" s="410">
        <f t="shared" si="10"/>
        <v>5223445.5</v>
      </c>
      <c r="M75" s="410">
        <f t="shared" si="10"/>
        <v>5214236.5</v>
      </c>
      <c r="N75" s="410">
        <f t="shared" si="10"/>
        <v>6218259.18</v>
      </c>
      <c r="O75" s="410">
        <f t="shared" si="10"/>
        <v>66153999.5</v>
      </c>
      <c r="P75" s="136"/>
    </row>
    <row r="76" spans="1:16" ht="14.25">
      <c r="A76" s="293" t="s">
        <v>116</v>
      </c>
      <c r="B76" s="280" t="s">
        <v>117</v>
      </c>
      <c r="C76" s="282"/>
      <c r="D76" s="282"/>
      <c r="E76" s="282"/>
      <c r="F76" s="282"/>
      <c r="G76" s="282"/>
      <c r="H76" s="282"/>
      <c r="I76" s="282"/>
      <c r="J76" s="282"/>
      <c r="K76" s="282"/>
      <c r="L76" s="282"/>
      <c r="M76" s="282"/>
      <c r="N76" s="282"/>
      <c r="O76" s="282"/>
      <c r="P76" s="136"/>
    </row>
    <row r="77" spans="1:16" ht="14.25">
      <c r="A77" s="293" t="s">
        <v>338</v>
      </c>
      <c r="B77" s="280" t="s">
        <v>118</v>
      </c>
      <c r="C77" s="282"/>
      <c r="D77" s="282"/>
      <c r="E77" s="282"/>
      <c r="F77" s="282"/>
      <c r="G77" s="282"/>
      <c r="H77" s="282"/>
      <c r="I77" s="282"/>
      <c r="J77" s="282"/>
      <c r="K77" s="282"/>
      <c r="L77" s="282"/>
      <c r="M77" s="282"/>
      <c r="N77" s="282"/>
      <c r="O77" s="282"/>
      <c r="P77" s="136"/>
    </row>
    <row r="78" spans="1:16" ht="14.25">
      <c r="A78" s="293" t="s">
        <v>119</v>
      </c>
      <c r="B78" s="280" t="s">
        <v>120</v>
      </c>
      <c r="C78" s="282"/>
      <c r="D78" s="282"/>
      <c r="E78" s="282"/>
      <c r="F78" s="282"/>
      <c r="G78" s="282"/>
      <c r="H78" s="282"/>
      <c r="I78" s="282"/>
      <c r="J78" s="282"/>
      <c r="K78" s="282"/>
      <c r="L78" s="282"/>
      <c r="M78" s="282"/>
      <c r="N78" s="282"/>
      <c r="O78" s="282"/>
      <c r="P78" s="136"/>
    </row>
    <row r="79" spans="1:16" ht="14.25">
      <c r="A79" s="293" t="s">
        <v>121</v>
      </c>
      <c r="B79" s="280" t="s">
        <v>122</v>
      </c>
      <c r="C79" s="282"/>
      <c r="D79" s="282"/>
      <c r="E79" s="282"/>
      <c r="F79" s="282"/>
      <c r="G79" s="282"/>
      <c r="H79" s="282"/>
      <c r="I79" s="282"/>
      <c r="J79" s="282"/>
      <c r="K79" s="282"/>
      <c r="L79" s="282"/>
      <c r="M79" s="282"/>
      <c r="N79" s="282">
        <v>200000</v>
      </c>
      <c r="O79" s="282">
        <f>SUM(C79:N79)</f>
        <v>200000</v>
      </c>
      <c r="P79" s="136"/>
    </row>
    <row r="80" spans="1:16" ht="14.25">
      <c r="A80" s="130" t="s">
        <v>123</v>
      </c>
      <c r="B80" s="280" t="s">
        <v>124</v>
      </c>
      <c r="C80" s="282"/>
      <c r="D80" s="282"/>
      <c r="E80" s="282"/>
      <c r="F80" s="282"/>
      <c r="G80" s="282"/>
      <c r="H80" s="282"/>
      <c r="I80" s="282"/>
      <c r="J80" s="282"/>
      <c r="K80" s="282"/>
      <c r="L80" s="282"/>
      <c r="M80" s="282"/>
      <c r="N80" s="282"/>
      <c r="O80" s="282"/>
      <c r="P80" s="136"/>
    </row>
    <row r="81" spans="1:16" ht="14.25">
      <c r="A81" s="130" t="s">
        <v>125</v>
      </c>
      <c r="B81" s="280" t="s">
        <v>126</v>
      </c>
      <c r="C81" s="282"/>
      <c r="D81" s="282"/>
      <c r="E81" s="282"/>
      <c r="F81" s="282"/>
      <c r="G81" s="282"/>
      <c r="H81" s="282"/>
      <c r="I81" s="282"/>
      <c r="J81" s="282"/>
      <c r="K81" s="282"/>
      <c r="L81" s="282"/>
      <c r="M81" s="282"/>
      <c r="N81" s="282"/>
      <c r="O81" s="282"/>
      <c r="P81" s="136"/>
    </row>
    <row r="82" spans="1:16" ht="14.25">
      <c r="A82" s="130" t="s">
        <v>127</v>
      </c>
      <c r="B82" s="280" t="s">
        <v>128</v>
      </c>
      <c r="C82" s="282"/>
      <c r="D82" s="282"/>
      <c r="E82" s="282"/>
      <c r="F82" s="282"/>
      <c r="G82" s="282"/>
      <c r="H82" s="282"/>
      <c r="I82" s="282"/>
      <c r="J82" s="282"/>
      <c r="K82" s="282"/>
      <c r="L82" s="282"/>
      <c r="M82" s="282"/>
      <c r="N82" s="282">
        <v>54000</v>
      </c>
      <c r="O82" s="282">
        <f>SUM(C82:N82)</f>
        <v>54000</v>
      </c>
      <c r="P82" s="136"/>
    </row>
    <row r="83" spans="1:16" ht="14.25">
      <c r="A83" s="294" t="s">
        <v>311</v>
      </c>
      <c r="B83" s="284" t="s">
        <v>129</v>
      </c>
      <c r="C83" s="282"/>
      <c r="D83" s="282"/>
      <c r="E83" s="282"/>
      <c r="F83" s="282"/>
      <c r="G83" s="282"/>
      <c r="H83" s="282"/>
      <c r="I83" s="282"/>
      <c r="J83" s="282"/>
      <c r="K83" s="282"/>
      <c r="L83" s="282"/>
      <c r="M83" s="282"/>
      <c r="N83" s="282">
        <f>N76+N77+N78+N79+N80+N82+N81</f>
        <v>254000</v>
      </c>
      <c r="O83" s="282">
        <f>SUM(O76:O82)</f>
        <v>254000</v>
      </c>
      <c r="P83" s="136"/>
    </row>
    <row r="84" spans="1:16" ht="14.25">
      <c r="A84" s="129" t="s">
        <v>130</v>
      </c>
      <c r="B84" s="280" t="s">
        <v>131</v>
      </c>
      <c r="C84" s="282"/>
      <c r="D84" s="282"/>
      <c r="E84" s="282"/>
      <c r="F84" s="282"/>
      <c r="G84" s="282"/>
      <c r="H84" s="282"/>
      <c r="I84" s="282"/>
      <c r="J84" s="282"/>
      <c r="K84" s="282"/>
      <c r="L84" s="282"/>
      <c r="M84" s="282"/>
      <c r="N84" s="282"/>
      <c r="O84" s="282"/>
      <c r="P84" s="136"/>
    </row>
    <row r="85" spans="1:16" ht="14.25">
      <c r="A85" s="129" t="s">
        <v>132</v>
      </c>
      <c r="B85" s="280" t="s">
        <v>133</v>
      </c>
      <c r="C85" s="282"/>
      <c r="D85" s="282"/>
      <c r="E85" s="282"/>
      <c r="F85" s="282"/>
      <c r="G85" s="282"/>
      <c r="H85" s="282"/>
      <c r="I85" s="282"/>
      <c r="J85" s="282"/>
      <c r="K85" s="282"/>
      <c r="L85" s="282"/>
      <c r="M85" s="282"/>
      <c r="N85" s="282"/>
      <c r="O85" s="282"/>
      <c r="P85" s="136"/>
    </row>
    <row r="86" spans="1:16" ht="14.25">
      <c r="A86" s="129" t="s">
        <v>134</v>
      </c>
      <c r="B86" s="280" t="s">
        <v>135</v>
      </c>
      <c r="C86" s="282"/>
      <c r="D86" s="282"/>
      <c r="E86" s="282"/>
      <c r="F86" s="282"/>
      <c r="G86" s="282"/>
      <c r="H86" s="282"/>
      <c r="I86" s="282"/>
      <c r="J86" s="282"/>
      <c r="K86" s="282"/>
      <c r="L86" s="282"/>
      <c r="M86" s="282"/>
      <c r="N86" s="282"/>
      <c r="O86" s="282"/>
      <c r="P86" s="136"/>
    </row>
    <row r="87" spans="1:16" ht="14.25">
      <c r="A87" s="129" t="s">
        <v>136</v>
      </c>
      <c r="B87" s="280" t="s">
        <v>137</v>
      </c>
      <c r="C87" s="282"/>
      <c r="D87" s="282"/>
      <c r="E87" s="282"/>
      <c r="F87" s="282"/>
      <c r="G87" s="282"/>
      <c r="H87" s="282"/>
      <c r="I87" s="282"/>
      <c r="J87" s="282"/>
      <c r="K87" s="282"/>
      <c r="L87" s="282"/>
      <c r="M87" s="282"/>
      <c r="N87" s="282"/>
      <c r="O87" s="282"/>
      <c r="P87" s="136"/>
    </row>
    <row r="88" spans="1:16" ht="14.25">
      <c r="A88" s="287" t="s">
        <v>312</v>
      </c>
      <c r="B88" s="284" t="s">
        <v>138</v>
      </c>
      <c r="C88" s="282"/>
      <c r="D88" s="282"/>
      <c r="E88" s="282"/>
      <c r="F88" s="282"/>
      <c r="G88" s="282"/>
      <c r="H88" s="282"/>
      <c r="I88" s="282"/>
      <c r="J88" s="282"/>
      <c r="K88" s="282"/>
      <c r="L88" s="282"/>
      <c r="M88" s="282"/>
      <c r="N88" s="282"/>
      <c r="O88" s="282"/>
      <c r="P88" s="136"/>
    </row>
    <row r="89" spans="1:16" ht="26.25">
      <c r="A89" s="129" t="s">
        <v>139</v>
      </c>
      <c r="B89" s="280" t="s">
        <v>140</v>
      </c>
      <c r="C89" s="282"/>
      <c r="D89" s="282"/>
      <c r="E89" s="282"/>
      <c r="F89" s="282"/>
      <c r="G89" s="282"/>
      <c r="H89" s="282"/>
      <c r="I89" s="282"/>
      <c r="J89" s="282"/>
      <c r="K89" s="282"/>
      <c r="L89" s="282"/>
      <c r="M89" s="282"/>
      <c r="N89" s="282"/>
      <c r="O89" s="282"/>
      <c r="P89" s="136"/>
    </row>
    <row r="90" spans="1:16" ht="14.25">
      <c r="A90" s="129" t="s">
        <v>339</v>
      </c>
      <c r="B90" s="280" t="s">
        <v>141</v>
      </c>
      <c r="C90" s="282"/>
      <c r="D90" s="282"/>
      <c r="E90" s="282"/>
      <c r="F90" s="282"/>
      <c r="G90" s="282"/>
      <c r="H90" s="282"/>
      <c r="I90" s="282"/>
      <c r="J90" s="282"/>
      <c r="K90" s="282"/>
      <c r="L90" s="282"/>
      <c r="M90" s="282"/>
      <c r="N90" s="282"/>
      <c r="O90" s="282"/>
      <c r="P90" s="136"/>
    </row>
    <row r="91" spans="1:16" ht="26.25">
      <c r="A91" s="129" t="s">
        <v>340</v>
      </c>
      <c r="B91" s="280" t="s">
        <v>142</v>
      </c>
      <c r="C91" s="282"/>
      <c r="D91" s="282"/>
      <c r="E91" s="282"/>
      <c r="F91" s="282"/>
      <c r="G91" s="282"/>
      <c r="H91" s="282"/>
      <c r="I91" s="282"/>
      <c r="J91" s="282"/>
      <c r="K91" s="282"/>
      <c r="L91" s="282"/>
      <c r="M91" s="282"/>
      <c r="N91" s="282"/>
      <c r="O91" s="282"/>
      <c r="P91" s="136"/>
    </row>
    <row r="92" spans="1:16" ht="14.25">
      <c r="A92" s="129" t="s">
        <v>341</v>
      </c>
      <c r="B92" s="280" t="s">
        <v>143</v>
      </c>
      <c r="C92" s="282"/>
      <c r="D92" s="282"/>
      <c r="E92" s="282"/>
      <c r="F92" s="282"/>
      <c r="G92" s="282"/>
      <c r="H92" s="282"/>
      <c r="I92" s="282"/>
      <c r="J92" s="282"/>
      <c r="K92" s="282"/>
      <c r="L92" s="282"/>
      <c r="M92" s="282"/>
      <c r="N92" s="282"/>
      <c r="O92" s="282"/>
      <c r="P92" s="136"/>
    </row>
    <row r="93" spans="1:16" ht="26.25">
      <c r="A93" s="129" t="s">
        <v>342</v>
      </c>
      <c r="B93" s="280" t="s">
        <v>144</v>
      </c>
      <c r="C93" s="282"/>
      <c r="D93" s="282"/>
      <c r="E93" s="282"/>
      <c r="F93" s="282"/>
      <c r="G93" s="282"/>
      <c r="H93" s="282"/>
      <c r="I93" s="282"/>
      <c r="J93" s="282"/>
      <c r="K93" s="282"/>
      <c r="L93" s="282"/>
      <c r="M93" s="282"/>
      <c r="N93" s="282"/>
      <c r="O93" s="282"/>
      <c r="P93" s="136"/>
    </row>
    <row r="94" spans="1:16" ht="14.25">
      <c r="A94" s="129" t="s">
        <v>343</v>
      </c>
      <c r="B94" s="280" t="s">
        <v>145</v>
      </c>
      <c r="C94" s="282"/>
      <c r="D94" s="282"/>
      <c r="E94" s="282"/>
      <c r="F94" s="282"/>
      <c r="G94" s="282"/>
      <c r="H94" s="282"/>
      <c r="I94" s="282"/>
      <c r="J94" s="282"/>
      <c r="K94" s="282"/>
      <c r="L94" s="282"/>
      <c r="M94" s="282"/>
      <c r="N94" s="282"/>
      <c r="O94" s="282"/>
      <c r="P94" s="136"/>
    </row>
    <row r="95" spans="1:16" ht="14.25">
      <c r="A95" s="129" t="s">
        <v>146</v>
      </c>
      <c r="B95" s="280" t="s">
        <v>147</v>
      </c>
      <c r="C95" s="282"/>
      <c r="D95" s="282"/>
      <c r="E95" s="282"/>
      <c r="F95" s="282"/>
      <c r="G95" s="282"/>
      <c r="H95" s="282"/>
      <c r="I95" s="282"/>
      <c r="J95" s="282"/>
      <c r="K95" s="282"/>
      <c r="L95" s="282"/>
      <c r="M95" s="282"/>
      <c r="N95" s="282"/>
      <c r="O95" s="282"/>
      <c r="P95" s="136"/>
    </row>
    <row r="96" spans="1:16" ht="14.25">
      <c r="A96" s="129" t="s">
        <v>344</v>
      </c>
      <c r="B96" s="280" t="s">
        <v>148</v>
      </c>
      <c r="C96" s="282"/>
      <c r="D96" s="282"/>
      <c r="E96" s="282"/>
      <c r="F96" s="282"/>
      <c r="G96" s="282"/>
      <c r="H96" s="282"/>
      <c r="I96" s="282"/>
      <c r="J96" s="282"/>
      <c r="K96" s="282"/>
      <c r="L96" s="282"/>
      <c r="M96" s="282"/>
      <c r="N96" s="282"/>
      <c r="O96" s="282"/>
      <c r="P96" s="136"/>
    </row>
    <row r="97" spans="1:16" ht="14.25">
      <c r="A97" s="287" t="s">
        <v>313</v>
      </c>
      <c r="B97" s="284" t="s">
        <v>149</v>
      </c>
      <c r="C97" s="282"/>
      <c r="D97" s="282"/>
      <c r="E97" s="282"/>
      <c r="F97" s="282"/>
      <c r="G97" s="282"/>
      <c r="H97" s="282"/>
      <c r="I97" s="282"/>
      <c r="J97" s="282"/>
      <c r="K97" s="282"/>
      <c r="L97" s="282"/>
      <c r="M97" s="282"/>
      <c r="N97" s="282"/>
      <c r="O97" s="282"/>
      <c r="P97" s="136"/>
    </row>
    <row r="98" spans="1:16" ht="15">
      <c r="A98" s="411" t="s">
        <v>686</v>
      </c>
      <c r="B98" s="409"/>
      <c r="C98" s="410">
        <f>C83+C88+C97</f>
        <v>0</v>
      </c>
      <c r="D98" s="410">
        <f aca="true" t="shared" si="11" ref="D98:O98">D83+D88+D97</f>
        <v>0</v>
      </c>
      <c r="E98" s="410">
        <f t="shared" si="11"/>
        <v>0</v>
      </c>
      <c r="F98" s="410">
        <f t="shared" si="11"/>
        <v>0</v>
      </c>
      <c r="G98" s="410">
        <f t="shared" si="11"/>
        <v>0</v>
      </c>
      <c r="H98" s="410">
        <f t="shared" si="11"/>
        <v>0</v>
      </c>
      <c r="I98" s="410">
        <f t="shared" si="11"/>
        <v>0</v>
      </c>
      <c r="J98" s="410">
        <f t="shared" si="11"/>
        <v>0</v>
      </c>
      <c r="K98" s="410">
        <f t="shared" si="11"/>
        <v>0</v>
      </c>
      <c r="L98" s="410">
        <f t="shared" si="11"/>
        <v>0</v>
      </c>
      <c r="M98" s="410">
        <f t="shared" si="11"/>
        <v>0</v>
      </c>
      <c r="N98" s="410">
        <f t="shared" si="11"/>
        <v>254000</v>
      </c>
      <c r="O98" s="410">
        <f t="shared" si="11"/>
        <v>254000</v>
      </c>
      <c r="P98" s="136"/>
    </row>
    <row r="99" spans="1:16" ht="15">
      <c r="A99" s="295" t="s">
        <v>352</v>
      </c>
      <c r="B99" s="296" t="s">
        <v>150</v>
      </c>
      <c r="C99" s="296" t="s">
        <v>787</v>
      </c>
      <c r="D99" s="296" t="s">
        <v>788</v>
      </c>
      <c r="E99" s="296" t="s">
        <v>789</v>
      </c>
      <c r="F99" s="296" t="s">
        <v>790</v>
      </c>
      <c r="G99" s="296" t="s">
        <v>791</v>
      </c>
      <c r="H99" s="296" t="s">
        <v>792</v>
      </c>
      <c r="I99" s="296" t="s">
        <v>793</v>
      </c>
      <c r="J99" s="296" t="s">
        <v>794</v>
      </c>
      <c r="K99" s="296" t="s">
        <v>795</v>
      </c>
      <c r="L99" s="296" t="s">
        <v>796</v>
      </c>
      <c r="M99" s="296" t="s">
        <v>797</v>
      </c>
      <c r="N99" s="296" t="s">
        <v>798</v>
      </c>
      <c r="O99" s="296" t="s">
        <v>799</v>
      </c>
      <c r="P99" s="136"/>
    </row>
    <row r="100" spans="1:16" ht="14.25">
      <c r="A100" s="129" t="s">
        <v>345</v>
      </c>
      <c r="B100" s="131" t="s">
        <v>151</v>
      </c>
      <c r="C100" s="282"/>
      <c r="D100" s="282"/>
      <c r="E100" s="282"/>
      <c r="F100" s="282"/>
      <c r="G100" s="282"/>
      <c r="H100" s="282"/>
      <c r="I100" s="282"/>
      <c r="J100" s="282"/>
      <c r="K100" s="282"/>
      <c r="L100" s="282"/>
      <c r="M100" s="282"/>
      <c r="N100" s="282"/>
      <c r="O100" s="282"/>
      <c r="P100" s="136"/>
    </row>
    <row r="101" spans="1:16" ht="14.25">
      <c r="A101" s="129" t="s">
        <v>152</v>
      </c>
      <c r="B101" s="131" t="s">
        <v>153</v>
      </c>
      <c r="C101" s="282"/>
      <c r="D101" s="282"/>
      <c r="E101" s="282"/>
      <c r="F101" s="282"/>
      <c r="G101" s="282"/>
      <c r="H101" s="282"/>
      <c r="I101" s="282"/>
      <c r="J101" s="282"/>
      <c r="K101" s="282"/>
      <c r="L101" s="282"/>
      <c r="M101" s="282"/>
      <c r="N101" s="282"/>
      <c r="O101" s="282"/>
      <c r="P101" s="136"/>
    </row>
    <row r="102" spans="1:16" ht="14.25">
      <c r="A102" s="129" t="s">
        <v>346</v>
      </c>
      <c r="B102" s="131" t="s">
        <v>154</v>
      </c>
      <c r="C102" s="282"/>
      <c r="D102" s="282"/>
      <c r="E102" s="282"/>
      <c r="F102" s="282"/>
      <c r="G102" s="282"/>
      <c r="H102" s="282"/>
      <c r="I102" s="282"/>
      <c r="J102" s="282"/>
      <c r="K102" s="282"/>
      <c r="L102" s="282"/>
      <c r="M102" s="282"/>
      <c r="N102" s="282"/>
      <c r="O102" s="282"/>
      <c r="P102" s="136"/>
    </row>
    <row r="103" spans="1:16" ht="14.25">
      <c r="A103" s="298" t="s">
        <v>314</v>
      </c>
      <c r="B103" s="273" t="s">
        <v>155</v>
      </c>
      <c r="C103" s="282"/>
      <c r="D103" s="282"/>
      <c r="E103" s="282"/>
      <c r="F103" s="282"/>
      <c r="G103" s="282"/>
      <c r="H103" s="282"/>
      <c r="I103" s="282"/>
      <c r="J103" s="282"/>
      <c r="K103" s="282"/>
      <c r="L103" s="282"/>
      <c r="M103" s="282"/>
      <c r="N103" s="282"/>
      <c r="O103" s="282"/>
      <c r="P103" s="136"/>
    </row>
    <row r="104" spans="1:16" ht="14.25">
      <c r="A104" s="304" t="s">
        <v>347</v>
      </c>
      <c r="B104" s="131" t="s">
        <v>156</v>
      </c>
      <c r="C104" s="282"/>
      <c r="D104" s="282"/>
      <c r="E104" s="282"/>
      <c r="F104" s="282"/>
      <c r="G104" s="282"/>
      <c r="H104" s="282"/>
      <c r="I104" s="282"/>
      <c r="J104" s="282"/>
      <c r="K104" s="282"/>
      <c r="L104" s="282"/>
      <c r="M104" s="282"/>
      <c r="N104" s="282"/>
      <c r="O104" s="282"/>
      <c r="P104" s="136"/>
    </row>
    <row r="105" spans="1:16" ht="14.25">
      <c r="A105" s="304" t="s">
        <v>317</v>
      </c>
      <c r="B105" s="131" t="s">
        <v>157</v>
      </c>
      <c r="C105" s="282"/>
      <c r="D105" s="282"/>
      <c r="E105" s="282"/>
      <c r="F105" s="282"/>
      <c r="G105" s="282"/>
      <c r="H105" s="282"/>
      <c r="I105" s="282"/>
      <c r="J105" s="282"/>
      <c r="K105" s="282"/>
      <c r="L105" s="282"/>
      <c r="M105" s="282"/>
      <c r="N105" s="282"/>
      <c r="O105" s="282"/>
      <c r="P105" s="136"/>
    </row>
    <row r="106" spans="1:16" ht="14.25">
      <c r="A106" s="129" t="s">
        <v>158</v>
      </c>
      <c r="B106" s="131" t="s">
        <v>159</v>
      </c>
      <c r="C106" s="282"/>
      <c r="D106" s="282"/>
      <c r="E106" s="282"/>
      <c r="F106" s="282"/>
      <c r="G106" s="282"/>
      <c r="H106" s="282"/>
      <c r="I106" s="282"/>
      <c r="J106" s="282"/>
      <c r="K106" s="282"/>
      <c r="L106" s="282"/>
      <c r="M106" s="282"/>
      <c r="N106" s="282"/>
      <c r="O106" s="282"/>
      <c r="P106" s="136"/>
    </row>
    <row r="107" spans="1:16" ht="14.25">
      <c r="A107" s="129" t="s">
        <v>348</v>
      </c>
      <c r="B107" s="131" t="s">
        <v>160</v>
      </c>
      <c r="C107" s="282"/>
      <c r="D107" s="282"/>
      <c r="E107" s="282"/>
      <c r="F107" s="282"/>
      <c r="G107" s="282"/>
      <c r="H107" s="282"/>
      <c r="I107" s="282"/>
      <c r="J107" s="282"/>
      <c r="K107" s="282"/>
      <c r="L107" s="282"/>
      <c r="M107" s="282"/>
      <c r="N107" s="282"/>
      <c r="O107" s="282"/>
      <c r="P107" s="136"/>
    </row>
    <row r="108" spans="1:16" ht="14.25">
      <c r="A108" s="301" t="s">
        <v>315</v>
      </c>
      <c r="B108" s="273" t="s">
        <v>161</v>
      </c>
      <c r="C108" s="282"/>
      <c r="D108" s="282"/>
      <c r="E108" s="282"/>
      <c r="F108" s="282"/>
      <c r="G108" s="282"/>
      <c r="H108" s="282"/>
      <c r="I108" s="282"/>
      <c r="J108" s="282"/>
      <c r="K108" s="282"/>
      <c r="L108" s="282"/>
      <c r="M108" s="282"/>
      <c r="N108" s="282"/>
      <c r="O108" s="282"/>
      <c r="P108" s="136"/>
    </row>
    <row r="109" spans="1:16" ht="14.25">
      <c r="A109" s="304" t="s">
        <v>162</v>
      </c>
      <c r="B109" s="131" t="s">
        <v>163</v>
      </c>
      <c r="C109" s="282"/>
      <c r="D109" s="282"/>
      <c r="E109" s="282"/>
      <c r="F109" s="282"/>
      <c r="G109" s="282"/>
      <c r="H109" s="282"/>
      <c r="I109" s="282"/>
      <c r="J109" s="282"/>
      <c r="K109" s="282"/>
      <c r="L109" s="282"/>
      <c r="M109" s="282"/>
      <c r="N109" s="282"/>
      <c r="O109" s="282"/>
      <c r="P109" s="136"/>
    </row>
    <row r="110" spans="1:16" ht="14.25">
      <c r="A110" s="304" t="s">
        <v>164</v>
      </c>
      <c r="B110" s="131" t="s">
        <v>165</v>
      </c>
      <c r="C110" s="282"/>
      <c r="D110" s="282"/>
      <c r="E110" s="282"/>
      <c r="F110" s="282"/>
      <c r="G110" s="282"/>
      <c r="H110" s="282"/>
      <c r="I110" s="282"/>
      <c r="J110" s="282"/>
      <c r="K110" s="282"/>
      <c r="L110" s="282"/>
      <c r="M110" s="282"/>
      <c r="N110" s="282"/>
      <c r="O110" s="282"/>
      <c r="P110" s="136"/>
    </row>
    <row r="111" spans="1:16" ht="14.25">
      <c r="A111" s="301" t="s">
        <v>166</v>
      </c>
      <c r="B111" s="273" t="s">
        <v>167</v>
      </c>
      <c r="C111" s="282"/>
      <c r="D111" s="282"/>
      <c r="E111" s="282"/>
      <c r="F111" s="282"/>
      <c r="G111" s="282"/>
      <c r="H111" s="282"/>
      <c r="I111" s="282"/>
      <c r="J111" s="282"/>
      <c r="K111" s="282"/>
      <c r="L111" s="282"/>
      <c r="M111" s="282"/>
      <c r="N111" s="282"/>
      <c r="O111" s="282"/>
      <c r="P111" s="136"/>
    </row>
    <row r="112" spans="1:16" ht="14.25">
      <c r="A112" s="304" t="s">
        <v>168</v>
      </c>
      <c r="B112" s="131" t="s">
        <v>169</v>
      </c>
      <c r="C112" s="282"/>
      <c r="D112" s="282"/>
      <c r="E112" s="282"/>
      <c r="F112" s="282"/>
      <c r="G112" s="282"/>
      <c r="H112" s="282"/>
      <c r="I112" s="282"/>
      <c r="J112" s="282"/>
      <c r="K112" s="282"/>
      <c r="L112" s="282"/>
      <c r="M112" s="282"/>
      <c r="N112" s="282"/>
      <c r="O112" s="282"/>
      <c r="P112" s="136"/>
    </row>
    <row r="113" spans="1:16" ht="14.25">
      <c r="A113" s="304" t="s">
        <v>170</v>
      </c>
      <c r="B113" s="131" t="s">
        <v>171</v>
      </c>
      <c r="C113" s="282"/>
      <c r="D113" s="282"/>
      <c r="E113" s="282"/>
      <c r="F113" s="282"/>
      <c r="G113" s="282"/>
      <c r="H113" s="282"/>
      <c r="I113" s="282"/>
      <c r="J113" s="282"/>
      <c r="K113" s="282"/>
      <c r="L113" s="282"/>
      <c r="M113" s="282"/>
      <c r="N113" s="282"/>
      <c r="O113" s="282"/>
      <c r="P113" s="136"/>
    </row>
    <row r="114" spans="1:16" ht="14.25">
      <c r="A114" s="304" t="s">
        <v>172</v>
      </c>
      <c r="B114" s="131" t="s">
        <v>173</v>
      </c>
      <c r="C114" s="282"/>
      <c r="D114" s="282"/>
      <c r="E114" s="282"/>
      <c r="F114" s="282"/>
      <c r="G114" s="282"/>
      <c r="H114" s="282"/>
      <c r="I114" s="282"/>
      <c r="J114" s="282"/>
      <c r="K114" s="282"/>
      <c r="L114" s="282"/>
      <c r="M114" s="282"/>
      <c r="N114" s="282"/>
      <c r="O114" s="282"/>
      <c r="P114" s="136"/>
    </row>
    <row r="115" spans="1:16" ht="14.25">
      <c r="A115" s="307" t="s">
        <v>316</v>
      </c>
      <c r="B115" s="285" t="s">
        <v>174</v>
      </c>
      <c r="C115" s="282"/>
      <c r="D115" s="282"/>
      <c r="E115" s="282"/>
      <c r="F115" s="282"/>
      <c r="G115" s="282"/>
      <c r="H115" s="282"/>
      <c r="I115" s="282"/>
      <c r="J115" s="282"/>
      <c r="K115" s="282"/>
      <c r="L115" s="282"/>
      <c r="M115" s="282"/>
      <c r="N115" s="282"/>
      <c r="O115" s="282"/>
      <c r="P115" s="136"/>
    </row>
    <row r="116" spans="1:16" ht="14.25">
      <c r="A116" s="304" t="s">
        <v>175</v>
      </c>
      <c r="B116" s="131" t="s">
        <v>176</v>
      </c>
      <c r="C116" s="282"/>
      <c r="D116" s="282"/>
      <c r="E116" s="282"/>
      <c r="F116" s="282"/>
      <c r="G116" s="282"/>
      <c r="H116" s="282"/>
      <c r="I116" s="282"/>
      <c r="J116" s="282"/>
      <c r="K116" s="282"/>
      <c r="L116" s="282"/>
      <c r="M116" s="282"/>
      <c r="N116" s="282"/>
      <c r="O116" s="282"/>
      <c r="P116" s="136"/>
    </row>
    <row r="117" spans="1:16" ht="14.25">
      <c r="A117" s="129" t="s">
        <v>177</v>
      </c>
      <c r="B117" s="131" t="s">
        <v>178</v>
      </c>
      <c r="C117" s="282"/>
      <c r="D117" s="282"/>
      <c r="E117" s="282"/>
      <c r="F117" s="282"/>
      <c r="G117" s="282"/>
      <c r="H117" s="282"/>
      <c r="I117" s="282"/>
      <c r="J117" s="282"/>
      <c r="K117" s="282"/>
      <c r="L117" s="282"/>
      <c r="M117" s="282"/>
      <c r="N117" s="282"/>
      <c r="O117" s="282"/>
      <c r="P117" s="136"/>
    </row>
    <row r="118" spans="1:16" ht="14.25">
      <c r="A118" s="304" t="s">
        <v>349</v>
      </c>
      <c r="B118" s="131" t="s">
        <v>179</v>
      </c>
      <c r="C118" s="282"/>
      <c r="D118" s="282"/>
      <c r="E118" s="282"/>
      <c r="F118" s="282"/>
      <c r="G118" s="282"/>
      <c r="H118" s="282"/>
      <c r="I118" s="282"/>
      <c r="J118" s="282"/>
      <c r="K118" s="282"/>
      <c r="L118" s="282"/>
      <c r="M118" s="282"/>
      <c r="N118" s="282"/>
      <c r="O118" s="282"/>
      <c r="P118" s="136"/>
    </row>
    <row r="119" spans="1:16" ht="14.25">
      <c r="A119" s="304" t="s">
        <v>318</v>
      </c>
      <c r="B119" s="131" t="s">
        <v>180</v>
      </c>
      <c r="C119" s="282"/>
      <c r="D119" s="282"/>
      <c r="E119" s="282"/>
      <c r="F119" s="282"/>
      <c r="G119" s="282"/>
      <c r="H119" s="282"/>
      <c r="I119" s="282"/>
      <c r="J119" s="282"/>
      <c r="K119" s="282"/>
      <c r="L119" s="282"/>
      <c r="M119" s="282"/>
      <c r="N119" s="282"/>
      <c r="O119" s="282"/>
      <c r="P119" s="136"/>
    </row>
    <row r="120" spans="1:16" ht="14.25">
      <c r="A120" s="307" t="s">
        <v>319</v>
      </c>
      <c r="B120" s="285" t="s">
        <v>181</v>
      </c>
      <c r="C120" s="282"/>
      <c r="D120" s="282"/>
      <c r="E120" s="282"/>
      <c r="F120" s="282"/>
      <c r="G120" s="282"/>
      <c r="H120" s="282"/>
      <c r="I120" s="282"/>
      <c r="J120" s="282"/>
      <c r="K120" s="282"/>
      <c r="L120" s="282"/>
      <c r="M120" s="282"/>
      <c r="N120" s="282"/>
      <c r="O120" s="282"/>
      <c r="P120" s="136"/>
    </row>
    <row r="121" spans="1:16" ht="14.25">
      <c r="A121" s="129" t="s">
        <v>182</v>
      </c>
      <c r="B121" s="131" t="s">
        <v>183</v>
      </c>
      <c r="C121" s="282"/>
      <c r="D121" s="282"/>
      <c r="E121" s="282"/>
      <c r="F121" s="282"/>
      <c r="G121" s="282"/>
      <c r="H121" s="282"/>
      <c r="I121" s="282"/>
      <c r="J121" s="282"/>
      <c r="K121" s="282"/>
      <c r="L121" s="282"/>
      <c r="M121" s="282"/>
      <c r="N121" s="282"/>
      <c r="O121" s="282"/>
      <c r="P121" s="136"/>
    </row>
    <row r="122" spans="1:16" ht="15">
      <c r="A122" s="310" t="s">
        <v>353</v>
      </c>
      <c r="B122" s="311" t="s">
        <v>184</v>
      </c>
      <c r="C122" s="311"/>
      <c r="D122" s="311"/>
      <c r="E122" s="311"/>
      <c r="F122" s="311"/>
      <c r="G122" s="311"/>
      <c r="H122" s="311"/>
      <c r="I122" s="311"/>
      <c r="J122" s="311"/>
      <c r="K122" s="311"/>
      <c r="L122" s="311"/>
      <c r="M122" s="311"/>
      <c r="N122" s="311"/>
      <c r="O122" s="311"/>
      <c r="P122" s="136"/>
    </row>
    <row r="123" spans="1:16" ht="15">
      <c r="A123" s="315" t="s">
        <v>389</v>
      </c>
      <c r="B123" s="316"/>
      <c r="C123" s="413">
        <f aca="true" t="shared" si="12" ref="C123:O123">SUM(C99,C122)</f>
        <v>0</v>
      </c>
      <c r="D123" s="413">
        <f t="shared" si="12"/>
        <v>0</v>
      </c>
      <c r="E123" s="413">
        <f t="shared" si="12"/>
        <v>0</v>
      </c>
      <c r="F123" s="413">
        <f t="shared" si="12"/>
        <v>0</v>
      </c>
      <c r="G123" s="413">
        <f t="shared" si="12"/>
        <v>0</v>
      </c>
      <c r="H123" s="413">
        <f t="shared" si="12"/>
        <v>0</v>
      </c>
      <c r="I123" s="413">
        <f t="shared" si="12"/>
        <v>0</v>
      </c>
      <c r="J123" s="413">
        <f t="shared" si="12"/>
        <v>0</v>
      </c>
      <c r="K123" s="413">
        <f t="shared" si="12"/>
        <v>0</v>
      </c>
      <c r="L123" s="413">
        <f t="shared" si="12"/>
        <v>0</v>
      </c>
      <c r="M123" s="413">
        <f t="shared" si="12"/>
        <v>0</v>
      </c>
      <c r="N123" s="413">
        <f t="shared" si="12"/>
        <v>0</v>
      </c>
      <c r="O123" s="413">
        <f t="shared" si="12"/>
        <v>0</v>
      </c>
      <c r="P123" s="136"/>
    </row>
    <row r="124" spans="1:16" ht="26.25">
      <c r="A124" s="125" t="s">
        <v>14</v>
      </c>
      <c r="B124" s="126" t="s">
        <v>708</v>
      </c>
      <c r="C124" s="282"/>
      <c r="D124" s="282"/>
      <c r="E124" s="282"/>
      <c r="F124" s="282"/>
      <c r="G124" s="282"/>
      <c r="H124" s="282"/>
      <c r="I124" s="282"/>
      <c r="J124" s="282"/>
      <c r="K124" s="282"/>
      <c r="L124" s="282"/>
      <c r="M124" s="282"/>
      <c r="N124" s="282"/>
      <c r="O124" s="282"/>
      <c r="P124" s="136"/>
    </row>
    <row r="125" spans="1:16" ht="14.25">
      <c r="A125" s="279" t="s">
        <v>185</v>
      </c>
      <c r="B125" s="130" t="s">
        <v>186</v>
      </c>
      <c r="C125" s="282"/>
      <c r="D125" s="282"/>
      <c r="E125" s="282"/>
      <c r="F125" s="282"/>
      <c r="G125" s="282"/>
      <c r="H125" s="282"/>
      <c r="I125" s="282"/>
      <c r="J125" s="282"/>
      <c r="K125" s="282"/>
      <c r="L125" s="282"/>
      <c r="M125" s="282"/>
      <c r="N125" s="282"/>
      <c r="O125" s="282"/>
      <c r="P125" s="136"/>
    </row>
    <row r="126" spans="1:16" ht="14.25">
      <c r="A126" s="131" t="s">
        <v>187</v>
      </c>
      <c r="B126" s="130" t="s">
        <v>188</v>
      </c>
      <c r="C126" s="282"/>
      <c r="D126" s="282"/>
      <c r="E126" s="282"/>
      <c r="F126" s="282"/>
      <c r="G126" s="282"/>
      <c r="H126" s="282"/>
      <c r="I126" s="282"/>
      <c r="J126" s="282"/>
      <c r="K126" s="282"/>
      <c r="L126" s="282"/>
      <c r="M126" s="282"/>
      <c r="N126" s="282"/>
      <c r="O126" s="282"/>
      <c r="P126" s="136"/>
    </row>
    <row r="127" spans="1:16" ht="14.25">
      <c r="A127" s="131" t="s">
        <v>189</v>
      </c>
      <c r="B127" s="130" t="s">
        <v>190</v>
      </c>
      <c r="C127" s="282"/>
      <c r="D127" s="282"/>
      <c r="E127" s="282"/>
      <c r="F127" s="282"/>
      <c r="G127" s="282"/>
      <c r="H127" s="282"/>
      <c r="I127" s="282"/>
      <c r="J127" s="282"/>
      <c r="K127" s="282"/>
      <c r="L127" s="282"/>
      <c r="M127" s="282"/>
      <c r="N127" s="282"/>
      <c r="O127" s="282"/>
      <c r="P127" s="136"/>
    </row>
    <row r="128" spans="1:16" ht="14.25">
      <c r="A128" s="131" t="s">
        <v>191</v>
      </c>
      <c r="B128" s="130" t="s">
        <v>192</v>
      </c>
      <c r="C128" s="282"/>
      <c r="D128" s="282"/>
      <c r="E128" s="282"/>
      <c r="F128" s="282"/>
      <c r="G128" s="282"/>
      <c r="H128" s="282"/>
      <c r="I128" s="282"/>
      <c r="J128" s="282"/>
      <c r="K128" s="282"/>
      <c r="L128" s="282"/>
      <c r="M128" s="282"/>
      <c r="N128" s="282"/>
      <c r="O128" s="282"/>
      <c r="P128" s="136"/>
    </row>
    <row r="129" spans="1:16" ht="14.25">
      <c r="A129" s="131" t="s">
        <v>193</v>
      </c>
      <c r="B129" s="130" t="s">
        <v>194</v>
      </c>
      <c r="C129" s="282"/>
      <c r="D129" s="282"/>
      <c r="E129" s="282"/>
      <c r="F129" s="282"/>
      <c r="G129" s="282"/>
      <c r="H129" s="282"/>
      <c r="I129" s="282"/>
      <c r="J129" s="282"/>
      <c r="K129" s="282"/>
      <c r="L129" s="282"/>
      <c r="M129" s="282"/>
      <c r="N129" s="282"/>
      <c r="O129" s="282"/>
      <c r="P129" s="136"/>
    </row>
    <row r="130" spans="1:16" ht="14.25">
      <c r="A130" s="131" t="s">
        <v>195</v>
      </c>
      <c r="B130" s="130" t="s">
        <v>196</v>
      </c>
      <c r="C130" s="282"/>
      <c r="D130" s="282"/>
      <c r="E130" s="282"/>
      <c r="F130" s="282"/>
      <c r="G130" s="282"/>
      <c r="H130" s="282"/>
      <c r="I130" s="282"/>
      <c r="J130" s="282"/>
      <c r="K130" s="282"/>
      <c r="L130" s="282"/>
      <c r="M130" s="282"/>
      <c r="N130" s="282"/>
      <c r="O130" s="282"/>
      <c r="P130" s="136"/>
    </row>
    <row r="131" spans="1:16" ht="14.25">
      <c r="A131" s="273" t="s">
        <v>391</v>
      </c>
      <c r="B131" s="274" t="s">
        <v>197</v>
      </c>
      <c r="C131" s="282"/>
      <c r="D131" s="282"/>
      <c r="E131" s="282"/>
      <c r="F131" s="282"/>
      <c r="G131" s="282"/>
      <c r="H131" s="282"/>
      <c r="I131" s="282"/>
      <c r="J131" s="282"/>
      <c r="K131" s="282"/>
      <c r="L131" s="282"/>
      <c r="M131" s="282"/>
      <c r="N131" s="282"/>
      <c r="O131" s="282"/>
      <c r="P131" s="136"/>
    </row>
    <row r="132" spans="1:16" ht="14.25">
      <c r="A132" s="131" t="s">
        <v>198</v>
      </c>
      <c r="B132" s="130" t="s">
        <v>199</v>
      </c>
      <c r="C132" s="282"/>
      <c r="D132" s="282"/>
      <c r="E132" s="282"/>
      <c r="F132" s="282"/>
      <c r="G132" s="282"/>
      <c r="H132" s="282"/>
      <c r="I132" s="282"/>
      <c r="J132" s="282"/>
      <c r="K132" s="282"/>
      <c r="L132" s="282"/>
      <c r="M132" s="282"/>
      <c r="N132" s="282"/>
      <c r="O132" s="282"/>
      <c r="P132" s="136"/>
    </row>
    <row r="133" spans="1:16" ht="26.25">
      <c r="A133" s="131" t="s">
        <v>200</v>
      </c>
      <c r="B133" s="130" t="s">
        <v>201</v>
      </c>
      <c r="C133" s="282"/>
      <c r="D133" s="282"/>
      <c r="E133" s="282"/>
      <c r="F133" s="282"/>
      <c r="G133" s="282"/>
      <c r="H133" s="282"/>
      <c r="I133" s="282"/>
      <c r="J133" s="282"/>
      <c r="K133" s="282"/>
      <c r="L133" s="282"/>
      <c r="M133" s="282"/>
      <c r="N133" s="282"/>
      <c r="O133" s="282"/>
      <c r="P133" s="136"/>
    </row>
    <row r="134" spans="1:16" ht="26.25">
      <c r="A134" s="131" t="s">
        <v>354</v>
      </c>
      <c r="B134" s="130" t="s">
        <v>202</v>
      </c>
      <c r="C134" s="282"/>
      <c r="D134" s="282"/>
      <c r="E134" s="282"/>
      <c r="F134" s="282"/>
      <c r="G134" s="282"/>
      <c r="H134" s="282"/>
      <c r="I134" s="282"/>
      <c r="J134" s="282"/>
      <c r="K134" s="282"/>
      <c r="L134" s="282"/>
      <c r="M134" s="282"/>
      <c r="N134" s="282"/>
      <c r="O134" s="282"/>
      <c r="P134" s="136"/>
    </row>
    <row r="135" spans="1:16" ht="26.25">
      <c r="A135" s="131" t="s">
        <v>355</v>
      </c>
      <c r="B135" s="130" t="s">
        <v>203</v>
      </c>
      <c r="C135" s="282"/>
      <c r="D135" s="282"/>
      <c r="E135" s="282"/>
      <c r="F135" s="282"/>
      <c r="G135" s="282"/>
      <c r="H135" s="282"/>
      <c r="I135" s="282"/>
      <c r="J135" s="282"/>
      <c r="K135" s="282"/>
      <c r="L135" s="282"/>
      <c r="M135" s="282"/>
      <c r="N135" s="282"/>
      <c r="O135" s="282"/>
      <c r="P135" s="136"/>
    </row>
    <row r="136" spans="1:16" ht="14.25">
      <c r="A136" s="131" t="s">
        <v>356</v>
      </c>
      <c r="B136" s="130" t="s">
        <v>204</v>
      </c>
      <c r="C136" s="282"/>
      <c r="D136" s="282"/>
      <c r="E136" s="282"/>
      <c r="F136" s="282"/>
      <c r="G136" s="282"/>
      <c r="H136" s="282"/>
      <c r="I136" s="282"/>
      <c r="J136" s="282"/>
      <c r="K136" s="282"/>
      <c r="L136" s="282"/>
      <c r="M136" s="282"/>
      <c r="N136" s="282"/>
      <c r="O136" s="282"/>
      <c r="P136" s="136"/>
    </row>
    <row r="137" spans="1:16" ht="14.25">
      <c r="A137" s="285" t="s">
        <v>392</v>
      </c>
      <c r="B137" s="294" t="s">
        <v>205</v>
      </c>
      <c r="C137" s="282"/>
      <c r="D137" s="282"/>
      <c r="E137" s="282"/>
      <c r="F137" s="282"/>
      <c r="G137" s="282"/>
      <c r="H137" s="282"/>
      <c r="I137" s="282"/>
      <c r="J137" s="282"/>
      <c r="K137" s="282"/>
      <c r="L137" s="282"/>
      <c r="M137" s="282"/>
      <c r="N137" s="282"/>
      <c r="O137" s="282"/>
      <c r="P137" s="136"/>
    </row>
    <row r="138" spans="1:16" ht="14.25">
      <c r="A138" s="131" t="s">
        <v>360</v>
      </c>
      <c r="B138" s="130" t="s">
        <v>214</v>
      </c>
      <c r="C138" s="282"/>
      <c r="D138" s="282"/>
      <c r="E138" s="282"/>
      <c r="F138" s="282"/>
      <c r="G138" s="282"/>
      <c r="H138" s="282"/>
      <c r="I138" s="282"/>
      <c r="J138" s="282"/>
      <c r="K138" s="282"/>
      <c r="L138" s="282"/>
      <c r="M138" s="282"/>
      <c r="N138" s="282"/>
      <c r="O138" s="282"/>
      <c r="P138" s="136"/>
    </row>
    <row r="139" spans="1:16" ht="14.25">
      <c r="A139" s="131" t="s">
        <v>361</v>
      </c>
      <c r="B139" s="130" t="s">
        <v>215</v>
      </c>
      <c r="C139" s="282"/>
      <c r="D139" s="282"/>
      <c r="E139" s="282"/>
      <c r="F139" s="282"/>
      <c r="G139" s="282"/>
      <c r="H139" s="282"/>
      <c r="I139" s="282"/>
      <c r="J139" s="282"/>
      <c r="K139" s="282"/>
      <c r="L139" s="282"/>
      <c r="M139" s="282"/>
      <c r="N139" s="282"/>
      <c r="O139" s="282"/>
      <c r="P139" s="136"/>
    </row>
    <row r="140" spans="1:16" ht="14.25">
      <c r="A140" s="273" t="s">
        <v>394</v>
      </c>
      <c r="B140" s="274" t="s">
        <v>216</v>
      </c>
      <c r="C140" s="282"/>
      <c r="D140" s="282"/>
      <c r="E140" s="282"/>
      <c r="F140" s="282"/>
      <c r="G140" s="282"/>
      <c r="H140" s="282"/>
      <c r="I140" s="282"/>
      <c r="J140" s="282"/>
      <c r="K140" s="282"/>
      <c r="L140" s="282"/>
      <c r="M140" s="282"/>
      <c r="N140" s="282"/>
      <c r="O140" s="282"/>
      <c r="P140" s="136"/>
    </row>
    <row r="141" spans="1:16" ht="14.25">
      <c r="A141" s="131" t="s">
        <v>362</v>
      </c>
      <c r="B141" s="130" t="s">
        <v>217</v>
      </c>
      <c r="C141" s="282"/>
      <c r="D141" s="282"/>
      <c r="E141" s="282"/>
      <c r="F141" s="282"/>
      <c r="G141" s="282"/>
      <c r="H141" s="282"/>
      <c r="I141" s="282"/>
      <c r="J141" s="282"/>
      <c r="K141" s="282"/>
      <c r="L141" s="282"/>
      <c r="M141" s="282"/>
      <c r="N141" s="282"/>
      <c r="O141" s="282"/>
      <c r="P141" s="136"/>
    </row>
    <row r="142" spans="1:16" ht="14.25">
      <c r="A142" s="131" t="s">
        <v>363</v>
      </c>
      <c r="B142" s="130" t="s">
        <v>218</v>
      </c>
      <c r="C142" s="282"/>
      <c r="D142" s="282"/>
      <c r="E142" s="282"/>
      <c r="F142" s="282"/>
      <c r="G142" s="282"/>
      <c r="H142" s="282"/>
      <c r="I142" s="282"/>
      <c r="J142" s="282"/>
      <c r="K142" s="282"/>
      <c r="L142" s="282"/>
      <c r="M142" s="282"/>
      <c r="N142" s="282"/>
      <c r="O142" s="282"/>
      <c r="P142" s="136"/>
    </row>
    <row r="143" spans="1:16" ht="14.25">
      <c r="A143" s="131" t="s">
        <v>364</v>
      </c>
      <c r="B143" s="130" t="s">
        <v>219</v>
      </c>
      <c r="C143" s="282"/>
      <c r="D143" s="282"/>
      <c r="E143" s="282"/>
      <c r="F143" s="282"/>
      <c r="G143" s="282"/>
      <c r="H143" s="282"/>
      <c r="I143" s="282"/>
      <c r="J143" s="282"/>
      <c r="K143" s="282"/>
      <c r="L143" s="282"/>
      <c r="M143" s="282"/>
      <c r="N143" s="282"/>
      <c r="O143" s="282"/>
      <c r="P143" s="136"/>
    </row>
    <row r="144" spans="1:16" ht="14.25">
      <c r="A144" s="131" t="s">
        <v>365</v>
      </c>
      <c r="B144" s="130" t="s">
        <v>220</v>
      </c>
      <c r="C144" s="282"/>
      <c r="D144" s="282"/>
      <c r="E144" s="282"/>
      <c r="F144" s="282"/>
      <c r="G144" s="282"/>
      <c r="H144" s="282"/>
      <c r="I144" s="282"/>
      <c r="J144" s="282"/>
      <c r="K144" s="282"/>
      <c r="L144" s="282"/>
      <c r="M144" s="282"/>
      <c r="N144" s="282"/>
      <c r="O144" s="282"/>
      <c r="P144" s="136"/>
    </row>
    <row r="145" spans="1:16" ht="14.25">
      <c r="A145" s="131" t="s">
        <v>366</v>
      </c>
      <c r="B145" s="130" t="s">
        <v>221</v>
      </c>
      <c r="C145" s="282"/>
      <c r="D145" s="282"/>
      <c r="E145" s="282"/>
      <c r="F145" s="282"/>
      <c r="G145" s="282"/>
      <c r="H145" s="282"/>
      <c r="I145" s="282"/>
      <c r="J145" s="282"/>
      <c r="K145" s="282"/>
      <c r="L145" s="282"/>
      <c r="M145" s="282"/>
      <c r="N145" s="282"/>
      <c r="O145" s="282"/>
      <c r="P145" s="136"/>
    </row>
    <row r="146" spans="1:16" ht="14.25">
      <c r="A146" s="131" t="s">
        <v>222</v>
      </c>
      <c r="B146" s="130" t="s">
        <v>223</v>
      </c>
      <c r="C146" s="282"/>
      <c r="D146" s="282"/>
      <c r="E146" s="282"/>
      <c r="F146" s="282"/>
      <c r="G146" s="282"/>
      <c r="H146" s="282"/>
      <c r="I146" s="282"/>
      <c r="J146" s="282"/>
      <c r="K146" s="282"/>
      <c r="L146" s="282"/>
      <c r="M146" s="282"/>
      <c r="N146" s="282"/>
      <c r="O146" s="282"/>
      <c r="P146" s="136"/>
    </row>
    <row r="147" spans="1:16" ht="14.25">
      <c r="A147" s="131" t="s">
        <v>367</v>
      </c>
      <c r="B147" s="130" t="s">
        <v>224</v>
      </c>
      <c r="C147" s="282"/>
      <c r="D147" s="282"/>
      <c r="E147" s="282"/>
      <c r="F147" s="282"/>
      <c r="G147" s="282"/>
      <c r="H147" s="282"/>
      <c r="I147" s="282"/>
      <c r="J147" s="282"/>
      <c r="K147" s="282"/>
      <c r="L147" s="282"/>
      <c r="M147" s="282"/>
      <c r="N147" s="282"/>
      <c r="O147" s="282"/>
      <c r="P147" s="136"/>
    </row>
    <row r="148" spans="1:16" ht="14.25">
      <c r="A148" s="131" t="s">
        <v>368</v>
      </c>
      <c r="B148" s="130" t="s">
        <v>225</v>
      </c>
      <c r="C148" s="282"/>
      <c r="D148" s="282"/>
      <c r="E148" s="282"/>
      <c r="F148" s="282"/>
      <c r="G148" s="282"/>
      <c r="H148" s="282"/>
      <c r="I148" s="282"/>
      <c r="J148" s="282"/>
      <c r="K148" s="282"/>
      <c r="L148" s="282"/>
      <c r="M148" s="282"/>
      <c r="N148" s="282"/>
      <c r="O148" s="282"/>
      <c r="P148" s="136"/>
    </row>
    <row r="149" spans="1:16" ht="14.25">
      <c r="A149" s="273" t="s">
        <v>395</v>
      </c>
      <c r="B149" s="274" t="s">
        <v>226</v>
      </c>
      <c r="C149" s="282"/>
      <c r="D149" s="282"/>
      <c r="E149" s="282"/>
      <c r="F149" s="282"/>
      <c r="G149" s="282"/>
      <c r="H149" s="282"/>
      <c r="I149" s="282"/>
      <c r="J149" s="282"/>
      <c r="K149" s="282"/>
      <c r="L149" s="282"/>
      <c r="M149" s="282"/>
      <c r="N149" s="282"/>
      <c r="O149" s="282"/>
      <c r="P149" s="136"/>
    </row>
    <row r="150" spans="1:16" ht="14.25">
      <c r="A150" s="131" t="s">
        <v>369</v>
      </c>
      <c r="B150" s="130" t="s">
        <v>227</v>
      </c>
      <c r="C150" s="282"/>
      <c r="D150" s="282"/>
      <c r="E150" s="282"/>
      <c r="F150" s="282"/>
      <c r="G150" s="282"/>
      <c r="H150" s="282"/>
      <c r="I150" s="282"/>
      <c r="J150" s="282"/>
      <c r="K150" s="282"/>
      <c r="L150" s="282"/>
      <c r="M150" s="282"/>
      <c r="N150" s="282"/>
      <c r="O150" s="282"/>
      <c r="P150" s="136"/>
    </row>
    <row r="151" spans="1:16" ht="14.25">
      <c r="A151" s="285" t="s">
        <v>396</v>
      </c>
      <c r="B151" s="294" t="s">
        <v>228</v>
      </c>
      <c r="C151" s="282"/>
      <c r="D151" s="282"/>
      <c r="E151" s="282"/>
      <c r="F151" s="282"/>
      <c r="G151" s="282"/>
      <c r="H151" s="282"/>
      <c r="I151" s="282"/>
      <c r="J151" s="282"/>
      <c r="K151" s="282"/>
      <c r="L151" s="282"/>
      <c r="M151" s="282"/>
      <c r="N151" s="282"/>
      <c r="O151" s="282"/>
      <c r="P151" s="136"/>
    </row>
    <row r="152" spans="1:16" ht="14.25">
      <c r="A152" s="129" t="s">
        <v>229</v>
      </c>
      <c r="B152" s="130" t="s">
        <v>230</v>
      </c>
      <c r="C152" s="282"/>
      <c r="D152" s="282"/>
      <c r="E152" s="282"/>
      <c r="F152" s="282"/>
      <c r="G152" s="282"/>
      <c r="H152" s="282"/>
      <c r="I152" s="282"/>
      <c r="J152" s="282"/>
      <c r="K152" s="282"/>
      <c r="L152" s="282"/>
      <c r="M152" s="282"/>
      <c r="N152" s="282"/>
      <c r="O152" s="282"/>
      <c r="P152" s="136"/>
    </row>
    <row r="153" spans="1:16" ht="14.25">
      <c r="A153" s="129" t="s">
        <v>370</v>
      </c>
      <c r="B153" s="130" t="s">
        <v>231</v>
      </c>
      <c r="C153" s="282"/>
      <c r="D153" s="282"/>
      <c r="E153" s="282"/>
      <c r="F153" s="282"/>
      <c r="G153" s="282"/>
      <c r="H153" s="282"/>
      <c r="I153" s="282"/>
      <c r="J153" s="282"/>
      <c r="K153" s="282"/>
      <c r="L153" s="282"/>
      <c r="M153" s="282"/>
      <c r="N153" s="282"/>
      <c r="O153" s="282"/>
      <c r="P153" s="136"/>
    </row>
    <row r="154" spans="1:16" ht="14.25">
      <c r="A154" s="129" t="s">
        <v>371</v>
      </c>
      <c r="B154" s="130" t="s">
        <v>232</v>
      </c>
      <c r="C154" s="282"/>
      <c r="D154" s="282"/>
      <c r="E154" s="282"/>
      <c r="F154" s="282"/>
      <c r="G154" s="282"/>
      <c r="H154" s="282"/>
      <c r="I154" s="282"/>
      <c r="J154" s="282"/>
      <c r="K154" s="282"/>
      <c r="L154" s="282"/>
      <c r="M154" s="282"/>
      <c r="N154" s="282"/>
      <c r="O154" s="282"/>
      <c r="P154" s="136"/>
    </row>
    <row r="155" spans="1:16" ht="14.25">
      <c r="A155" s="129" t="s">
        <v>372</v>
      </c>
      <c r="B155" s="130" t="s">
        <v>233</v>
      </c>
      <c r="C155" s="282"/>
      <c r="D155" s="282"/>
      <c r="E155" s="282"/>
      <c r="F155" s="282"/>
      <c r="G155" s="282"/>
      <c r="H155" s="282"/>
      <c r="I155" s="282"/>
      <c r="J155" s="282"/>
      <c r="K155" s="282"/>
      <c r="L155" s="282"/>
      <c r="M155" s="282"/>
      <c r="N155" s="282"/>
      <c r="O155" s="282"/>
      <c r="P155" s="136"/>
    </row>
    <row r="156" spans="1:18" ht="14.25">
      <c r="A156" s="129" t="s">
        <v>234</v>
      </c>
      <c r="B156" s="130" t="s">
        <v>235</v>
      </c>
      <c r="C156" s="282">
        <v>320000</v>
      </c>
      <c r="D156" s="282">
        <v>300000</v>
      </c>
      <c r="E156" s="282">
        <v>350000</v>
      </c>
      <c r="F156" s="282">
        <v>340000</v>
      </c>
      <c r="G156" s="282">
        <v>340000</v>
      </c>
      <c r="H156" s="282">
        <v>335000</v>
      </c>
      <c r="I156" s="282"/>
      <c r="J156" s="282">
        <v>125000</v>
      </c>
      <c r="K156" s="282">
        <v>380000</v>
      </c>
      <c r="L156" s="282">
        <v>400000</v>
      </c>
      <c r="M156" s="282">
        <v>340000</v>
      </c>
      <c r="N156" s="282">
        <v>290000</v>
      </c>
      <c r="O156" s="282">
        <f aca="true" t="shared" si="13" ref="O156:O162">SUM(C156:N156)</f>
        <v>3520000</v>
      </c>
      <c r="P156" s="136"/>
      <c r="R156" s="263"/>
    </row>
    <row r="157" spans="1:16" ht="14.25">
      <c r="A157" s="129" t="s">
        <v>236</v>
      </c>
      <c r="B157" s="130" t="s">
        <v>237</v>
      </c>
      <c r="C157" s="282">
        <f>C156*27%</f>
        <v>86400</v>
      </c>
      <c r="D157" s="282">
        <f aca="true" t="shared" si="14" ref="D157:M157">D156*27%</f>
        <v>81000</v>
      </c>
      <c r="E157" s="282">
        <f t="shared" si="14"/>
        <v>94500</v>
      </c>
      <c r="F157" s="282">
        <f t="shared" si="14"/>
        <v>91800</v>
      </c>
      <c r="G157" s="282">
        <f t="shared" si="14"/>
        <v>91800</v>
      </c>
      <c r="H157" s="282">
        <f t="shared" si="14"/>
        <v>90450</v>
      </c>
      <c r="I157" s="282"/>
      <c r="J157" s="282">
        <f t="shared" si="14"/>
        <v>33750</v>
      </c>
      <c r="K157" s="282">
        <f t="shared" si="14"/>
        <v>102600</v>
      </c>
      <c r="L157" s="282">
        <f t="shared" si="14"/>
        <v>108000</v>
      </c>
      <c r="M157" s="282">
        <f t="shared" si="14"/>
        <v>91800</v>
      </c>
      <c r="N157" s="282">
        <v>77900</v>
      </c>
      <c r="O157" s="282">
        <f t="shared" si="13"/>
        <v>950000</v>
      </c>
      <c r="P157" s="136"/>
    </row>
    <row r="158" spans="1:16" ht="14.25">
      <c r="A158" s="129" t="s">
        <v>238</v>
      </c>
      <c r="B158" s="130" t="s">
        <v>239</v>
      </c>
      <c r="C158" s="282"/>
      <c r="D158" s="282"/>
      <c r="E158" s="282"/>
      <c r="F158" s="282"/>
      <c r="G158" s="282">
        <v>415000</v>
      </c>
      <c r="H158" s="282"/>
      <c r="I158" s="282"/>
      <c r="J158" s="282"/>
      <c r="K158" s="282"/>
      <c r="L158" s="282">
        <v>285000</v>
      </c>
      <c r="M158" s="282"/>
      <c r="N158" s="282"/>
      <c r="O158" s="282">
        <f t="shared" si="13"/>
        <v>700000</v>
      </c>
      <c r="P158" s="136"/>
    </row>
    <row r="159" spans="1:16" ht="14.25">
      <c r="A159" s="129" t="s">
        <v>373</v>
      </c>
      <c r="B159" s="130" t="s">
        <v>240</v>
      </c>
      <c r="C159" s="282">
        <v>20</v>
      </c>
      <c r="D159" s="282"/>
      <c r="E159" s="282"/>
      <c r="F159" s="282"/>
      <c r="G159" s="282">
        <v>20</v>
      </c>
      <c r="H159" s="282"/>
      <c r="I159" s="282"/>
      <c r="J159" s="282">
        <v>20</v>
      </c>
      <c r="K159" s="282">
        <v>20</v>
      </c>
      <c r="L159" s="282"/>
      <c r="M159" s="282"/>
      <c r="N159" s="282">
        <v>20</v>
      </c>
      <c r="O159" s="282">
        <f t="shared" si="13"/>
        <v>100</v>
      </c>
      <c r="P159" s="136"/>
    </row>
    <row r="160" spans="1:16" ht="14.25">
      <c r="A160" s="129" t="s">
        <v>374</v>
      </c>
      <c r="B160" s="130" t="s">
        <v>241</v>
      </c>
      <c r="C160" s="282"/>
      <c r="D160" s="282"/>
      <c r="E160" s="282"/>
      <c r="F160" s="282"/>
      <c r="G160" s="282"/>
      <c r="H160" s="282"/>
      <c r="I160" s="282"/>
      <c r="J160" s="282"/>
      <c r="K160" s="282"/>
      <c r="L160" s="282"/>
      <c r="M160" s="282"/>
      <c r="N160" s="282"/>
      <c r="O160" s="282">
        <f t="shared" si="13"/>
        <v>0</v>
      </c>
      <c r="P160" s="136"/>
    </row>
    <row r="161" spans="1:16" ht="14.25">
      <c r="A161" s="129" t="s">
        <v>375</v>
      </c>
      <c r="B161" s="130" t="s">
        <v>242</v>
      </c>
      <c r="C161" s="282"/>
      <c r="D161" s="282"/>
      <c r="E161" s="282"/>
      <c r="F161" s="282"/>
      <c r="G161" s="282"/>
      <c r="H161" s="282"/>
      <c r="I161" s="282"/>
      <c r="J161" s="282"/>
      <c r="K161" s="282"/>
      <c r="L161" s="282"/>
      <c r="M161" s="282"/>
      <c r="N161" s="282"/>
      <c r="O161" s="282">
        <f t="shared" si="13"/>
        <v>0</v>
      </c>
      <c r="P161" s="136"/>
    </row>
    <row r="162" spans="1:16" ht="14.25">
      <c r="A162" s="287" t="s">
        <v>397</v>
      </c>
      <c r="B162" s="294" t="s">
        <v>243</v>
      </c>
      <c r="C162" s="282">
        <f aca="true" t="shared" si="15" ref="C162:N162">SUM(C152:C161)</f>
        <v>406420</v>
      </c>
      <c r="D162" s="282">
        <f t="shared" si="15"/>
        <v>381000</v>
      </c>
      <c r="E162" s="282">
        <f t="shared" si="15"/>
        <v>444500</v>
      </c>
      <c r="F162" s="282">
        <f t="shared" si="15"/>
        <v>431800</v>
      </c>
      <c r="G162" s="282">
        <f t="shared" si="15"/>
        <v>846820</v>
      </c>
      <c r="H162" s="282">
        <f t="shared" si="15"/>
        <v>425450</v>
      </c>
      <c r="I162" s="282">
        <f t="shared" si="15"/>
        <v>0</v>
      </c>
      <c r="J162" s="282">
        <f t="shared" si="15"/>
        <v>158770</v>
      </c>
      <c r="K162" s="282">
        <f t="shared" si="15"/>
        <v>482620</v>
      </c>
      <c r="L162" s="282">
        <f t="shared" si="15"/>
        <v>793000</v>
      </c>
      <c r="M162" s="282">
        <f t="shared" si="15"/>
        <v>431800</v>
      </c>
      <c r="N162" s="282">
        <f t="shared" si="15"/>
        <v>367920</v>
      </c>
      <c r="O162" s="282">
        <f t="shared" si="13"/>
        <v>5170100</v>
      </c>
      <c r="P162" s="136"/>
    </row>
    <row r="163" spans="1:16" ht="26.25">
      <c r="A163" s="129" t="s">
        <v>252</v>
      </c>
      <c r="B163" s="130" t="s">
        <v>253</v>
      </c>
      <c r="C163" s="282"/>
      <c r="D163" s="282"/>
      <c r="E163" s="282"/>
      <c r="F163" s="282"/>
      <c r="G163" s="282"/>
      <c r="H163" s="282"/>
      <c r="I163" s="282"/>
      <c r="J163" s="282"/>
      <c r="K163" s="282"/>
      <c r="L163" s="282"/>
      <c r="M163" s="282"/>
      <c r="N163" s="282"/>
      <c r="O163" s="282"/>
      <c r="P163" s="136"/>
    </row>
    <row r="164" spans="1:16" ht="26.25">
      <c r="A164" s="131" t="s">
        <v>379</v>
      </c>
      <c r="B164" s="130" t="s">
        <v>254</v>
      </c>
      <c r="C164" s="282"/>
      <c r="D164" s="282"/>
      <c r="E164" s="282"/>
      <c r="F164" s="282"/>
      <c r="G164" s="282"/>
      <c r="H164" s="282"/>
      <c r="I164" s="282"/>
      <c r="J164" s="282"/>
      <c r="K164" s="282"/>
      <c r="L164" s="282"/>
      <c r="M164" s="282"/>
      <c r="N164" s="282"/>
      <c r="O164" s="282"/>
      <c r="P164" s="136"/>
    </row>
    <row r="165" spans="1:16" ht="14.25">
      <c r="A165" s="129" t="s">
        <v>380</v>
      </c>
      <c r="B165" s="130" t="s">
        <v>255</v>
      </c>
      <c r="C165" s="282"/>
      <c r="D165" s="282"/>
      <c r="E165" s="282"/>
      <c r="F165" s="282"/>
      <c r="G165" s="282"/>
      <c r="H165" s="282"/>
      <c r="I165" s="282"/>
      <c r="J165" s="282"/>
      <c r="K165" s="282"/>
      <c r="L165" s="282"/>
      <c r="M165" s="282"/>
      <c r="N165" s="282"/>
      <c r="O165" s="282"/>
      <c r="P165" s="136"/>
    </row>
    <row r="166" spans="1:16" ht="14.25">
      <c r="A166" s="285" t="s">
        <v>399</v>
      </c>
      <c r="B166" s="294" t="s">
        <v>256</v>
      </c>
      <c r="C166" s="282"/>
      <c r="D166" s="282"/>
      <c r="E166" s="282"/>
      <c r="F166" s="282"/>
      <c r="G166" s="282"/>
      <c r="H166" s="282"/>
      <c r="I166" s="282"/>
      <c r="J166" s="282"/>
      <c r="K166" s="282"/>
      <c r="L166" s="282"/>
      <c r="M166" s="282"/>
      <c r="N166" s="282"/>
      <c r="O166" s="282"/>
      <c r="P166" s="136"/>
    </row>
    <row r="167" spans="1:16" ht="15">
      <c r="A167" s="290" t="s">
        <v>689</v>
      </c>
      <c r="B167" s="318"/>
      <c r="C167" s="414">
        <f>SUM(C137,C151,C162,C166)</f>
        <v>406420</v>
      </c>
      <c r="D167" s="414">
        <f>SUM(D137,D151,D162)</f>
        <v>381000</v>
      </c>
      <c r="E167" s="414">
        <f aca="true" t="shared" si="16" ref="E167:O167">SUM(E137,E151,E162,E166)</f>
        <v>444500</v>
      </c>
      <c r="F167" s="414">
        <f t="shared" si="16"/>
        <v>431800</v>
      </c>
      <c r="G167" s="414">
        <f t="shared" si="16"/>
        <v>846820</v>
      </c>
      <c r="H167" s="414">
        <f t="shared" si="16"/>
        <v>425450</v>
      </c>
      <c r="I167" s="414">
        <f t="shared" si="16"/>
        <v>0</v>
      </c>
      <c r="J167" s="414">
        <f t="shared" si="16"/>
        <v>158770</v>
      </c>
      <c r="K167" s="414">
        <f t="shared" si="16"/>
        <v>482620</v>
      </c>
      <c r="L167" s="414">
        <f t="shared" si="16"/>
        <v>793000</v>
      </c>
      <c r="M167" s="414">
        <f t="shared" si="16"/>
        <v>431800</v>
      </c>
      <c r="N167" s="414">
        <f t="shared" si="16"/>
        <v>367920</v>
      </c>
      <c r="O167" s="414">
        <f t="shared" si="16"/>
        <v>5170100</v>
      </c>
      <c r="P167" s="136"/>
    </row>
    <row r="168" spans="1:16" ht="14.25">
      <c r="A168" s="131" t="s">
        <v>206</v>
      </c>
      <c r="B168" s="130" t="s">
        <v>207</v>
      </c>
      <c r="C168" s="282"/>
      <c r="D168" s="282"/>
      <c r="E168" s="282"/>
      <c r="F168" s="282"/>
      <c r="G168" s="282"/>
      <c r="H168" s="282"/>
      <c r="I168" s="282"/>
      <c r="J168" s="282"/>
      <c r="K168" s="282"/>
      <c r="L168" s="282"/>
      <c r="M168" s="282"/>
      <c r="N168" s="282"/>
      <c r="O168" s="282"/>
      <c r="P168" s="136"/>
    </row>
    <row r="169" spans="1:16" ht="26.25">
      <c r="A169" s="131" t="s">
        <v>208</v>
      </c>
      <c r="B169" s="130" t="s">
        <v>209</v>
      </c>
      <c r="C169" s="282"/>
      <c r="D169" s="282"/>
      <c r="E169" s="282"/>
      <c r="F169" s="282"/>
      <c r="G169" s="282"/>
      <c r="H169" s="282"/>
      <c r="I169" s="282"/>
      <c r="J169" s="282"/>
      <c r="K169" s="282"/>
      <c r="L169" s="282"/>
      <c r="M169" s="282"/>
      <c r="N169" s="282"/>
      <c r="O169" s="282"/>
      <c r="P169" s="136"/>
    </row>
    <row r="170" spans="1:16" ht="26.25">
      <c r="A170" s="131" t="s">
        <v>357</v>
      </c>
      <c r="B170" s="130" t="s">
        <v>210</v>
      </c>
      <c r="C170" s="282"/>
      <c r="D170" s="282"/>
      <c r="E170" s="282"/>
      <c r="F170" s="282"/>
      <c r="G170" s="282"/>
      <c r="H170" s="282"/>
      <c r="I170" s="282"/>
      <c r="J170" s="282"/>
      <c r="K170" s="282"/>
      <c r="L170" s="282"/>
      <c r="M170" s="282"/>
      <c r="N170" s="282"/>
      <c r="O170" s="282"/>
      <c r="P170" s="136"/>
    </row>
    <row r="171" spans="1:16" ht="26.25">
      <c r="A171" s="131" t="s">
        <v>358</v>
      </c>
      <c r="B171" s="130" t="s">
        <v>211</v>
      </c>
      <c r="C171" s="282"/>
      <c r="D171" s="282"/>
      <c r="E171" s="282"/>
      <c r="F171" s="282"/>
      <c r="G171" s="282"/>
      <c r="H171" s="282"/>
      <c r="I171" s="282"/>
      <c r="J171" s="282"/>
      <c r="K171" s="282"/>
      <c r="L171" s="282"/>
      <c r="M171" s="282"/>
      <c r="N171" s="282"/>
      <c r="O171" s="282"/>
      <c r="P171" s="136"/>
    </row>
    <row r="172" spans="1:16" ht="14.25">
      <c r="A172" s="131" t="s">
        <v>359</v>
      </c>
      <c r="B172" s="130" t="s">
        <v>212</v>
      </c>
      <c r="C172" s="282"/>
      <c r="D172" s="282"/>
      <c r="E172" s="282"/>
      <c r="F172" s="282"/>
      <c r="G172" s="282"/>
      <c r="H172" s="282"/>
      <c r="I172" s="282"/>
      <c r="J172" s="282"/>
      <c r="K172" s="282"/>
      <c r="L172" s="282"/>
      <c r="M172" s="282"/>
      <c r="N172" s="282"/>
      <c r="O172" s="282"/>
      <c r="P172" s="136"/>
    </row>
    <row r="173" spans="1:16" ht="14.25">
      <c r="A173" s="285" t="s">
        <v>393</v>
      </c>
      <c r="B173" s="294" t="s">
        <v>213</v>
      </c>
      <c r="C173" s="282"/>
      <c r="D173" s="282"/>
      <c r="E173" s="282"/>
      <c r="F173" s="282"/>
      <c r="G173" s="282"/>
      <c r="H173" s="282"/>
      <c r="I173" s="282"/>
      <c r="J173" s="282"/>
      <c r="K173" s="282"/>
      <c r="L173" s="282"/>
      <c r="M173" s="282"/>
      <c r="N173" s="282"/>
      <c r="O173" s="282"/>
      <c r="P173" s="136"/>
    </row>
    <row r="174" spans="1:16" ht="14.25">
      <c r="A174" s="129" t="s">
        <v>376</v>
      </c>
      <c r="B174" s="130" t="s">
        <v>244</v>
      </c>
      <c r="C174" s="282"/>
      <c r="D174" s="282"/>
      <c r="E174" s="282"/>
      <c r="F174" s="282"/>
      <c r="G174" s="282"/>
      <c r="H174" s="282"/>
      <c r="I174" s="282"/>
      <c r="J174" s="282"/>
      <c r="K174" s="282"/>
      <c r="L174" s="282"/>
      <c r="M174" s="282"/>
      <c r="N174" s="282"/>
      <c r="O174" s="282"/>
      <c r="P174" s="136"/>
    </row>
    <row r="175" spans="1:16" ht="14.25">
      <c r="A175" s="129" t="s">
        <v>377</v>
      </c>
      <c r="B175" s="130" t="s">
        <v>245</v>
      </c>
      <c r="C175" s="282"/>
      <c r="D175" s="282"/>
      <c r="E175" s="282"/>
      <c r="F175" s="282"/>
      <c r="G175" s="282"/>
      <c r="H175" s="282"/>
      <c r="I175" s="282"/>
      <c r="J175" s="282"/>
      <c r="K175" s="282"/>
      <c r="L175" s="282"/>
      <c r="M175" s="282"/>
      <c r="N175" s="282"/>
      <c r="O175" s="282"/>
      <c r="P175" s="136"/>
    </row>
    <row r="176" spans="1:16" ht="14.25">
      <c r="A176" s="129" t="s">
        <v>246</v>
      </c>
      <c r="B176" s="130" t="s">
        <v>247</v>
      </c>
      <c r="C176" s="282"/>
      <c r="D176" s="282"/>
      <c r="E176" s="282"/>
      <c r="F176" s="282"/>
      <c r="G176" s="282"/>
      <c r="H176" s="282"/>
      <c r="I176" s="282"/>
      <c r="J176" s="282"/>
      <c r="K176" s="282"/>
      <c r="L176" s="282"/>
      <c r="M176" s="282"/>
      <c r="N176" s="282"/>
      <c r="O176" s="282"/>
      <c r="P176" s="136"/>
    </row>
    <row r="177" spans="1:16" ht="14.25">
      <c r="A177" s="129" t="s">
        <v>378</v>
      </c>
      <c r="B177" s="130" t="s">
        <v>248</v>
      </c>
      <c r="C177" s="282"/>
      <c r="D177" s="282"/>
      <c r="E177" s="282"/>
      <c r="F177" s="282"/>
      <c r="G177" s="282"/>
      <c r="H177" s="282"/>
      <c r="I177" s="282"/>
      <c r="J177" s="282"/>
      <c r="K177" s="282"/>
      <c r="L177" s="282"/>
      <c r="M177" s="282"/>
      <c r="N177" s="282"/>
      <c r="O177" s="282"/>
      <c r="P177" s="136"/>
    </row>
    <row r="178" spans="1:16" ht="14.25">
      <c r="A178" s="129" t="s">
        <v>249</v>
      </c>
      <c r="B178" s="130" t="s">
        <v>250</v>
      </c>
      <c r="C178" s="282"/>
      <c r="D178" s="282"/>
      <c r="E178" s="282"/>
      <c r="F178" s="282"/>
      <c r="G178" s="282"/>
      <c r="H178" s="282"/>
      <c r="I178" s="282"/>
      <c r="J178" s="282"/>
      <c r="K178" s="282"/>
      <c r="L178" s="282"/>
      <c r="M178" s="282"/>
      <c r="N178" s="282"/>
      <c r="O178" s="282"/>
      <c r="P178" s="136"/>
    </row>
    <row r="179" spans="1:16" ht="14.25">
      <c r="A179" s="285" t="s">
        <v>398</v>
      </c>
      <c r="B179" s="294" t="s">
        <v>251</v>
      </c>
      <c r="C179" s="282"/>
      <c r="D179" s="282"/>
      <c r="E179" s="282"/>
      <c r="F179" s="282"/>
      <c r="G179" s="282"/>
      <c r="H179" s="282"/>
      <c r="I179" s="282"/>
      <c r="J179" s="282"/>
      <c r="K179" s="282"/>
      <c r="L179" s="282"/>
      <c r="M179" s="282"/>
      <c r="N179" s="282"/>
      <c r="O179" s="282"/>
      <c r="P179" s="136"/>
    </row>
    <row r="180" spans="1:16" ht="26.25">
      <c r="A180" s="129" t="s">
        <v>257</v>
      </c>
      <c r="B180" s="130" t="s">
        <v>258</v>
      </c>
      <c r="C180" s="282"/>
      <c r="D180" s="282"/>
      <c r="E180" s="282"/>
      <c r="F180" s="282"/>
      <c r="G180" s="282"/>
      <c r="H180" s="282"/>
      <c r="I180" s="282"/>
      <c r="J180" s="282"/>
      <c r="K180" s="282"/>
      <c r="L180" s="282"/>
      <c r="M180" s="282"/>
      <c r="N180" s="282"/>
      <c r="O180" s="282"/>
      <c r="P180" s="136"/>
    </row>
    <row r="181" spans="1:16" ht="26.25">
      <c r="A181" s="131" t="s">
        <v>381</v>
      </c>
      <c r="B181" s="130" t="s">
        <v>259</v>
      </c>
      <c r="C181" s="282"/>
      <c r="D181" s="282"/>
      <c r="E181" s="282"/>
      <c r="F181" s="282"/>
      <c r="G181" s="282"/>
      <c r="H181" s="282"/>
      <c r="I181" s="282"/>
      <c r="J181" s="282"/>
      <c r="K181" s="282"/>
      <c r="L181" s="282"/>
      <c r="M181" s="282"/>
      <c r="N181" s="282"/>
      <c r="O181" s="282"/>
      <c r="P181" s="136"/>
    </row>
    <row r="182" spans="1:16" ht="14.25">
      <c r="A182" s="129" t="s">
        <v>382</v>
      </c>
      <c r="B182" s="130" t="s">
        <v>260</v>
      </c>
      <c r="C182" s="282"/>
      <c r="D182" s="282"/>
      <c r="E182" s="282"/>
      <c r="F182" s="282"/>
      <c r="G182" s="282"/>
      <c r="H182" s="282"/>
      <c r="I182" s="282"/>
      <c r="J182" s="282"/>
      <c r="K182" s="282"/>
      <c r="L182" s="282"/>
      <c r="M182" s="282"/>
      <c r="N182" s="282"/>
      <c r="O182" s="282"/>
      <c r="P182" s="136"/>
    </row>
    <row r="183" spans="1:16" ht="14.25">
      <c r="A183" s="285" t="s">
        <v>401</v>
      </c>
      <c r="B183" s="294" t="s">
        <v>261</v>
      </c>
      <c r="C183" s="282"/>
      <c r="D183" s="282"/>
      <c r="E183" s="282"/>
      <c r="F183" s="282"/>
      <c r="G183" s="282"/>
      <c r="H183" s="282"/>
      <c r="I183" s="282"/>
      <c r="J183" s="282"/>
      <c r="K183" s="282"/>
      <c r="L183" s="282"/>
      <c r="M183" s="282"/>
      <c r="N183" s="282"/>
      <c r="O183" s="282"/>
      <c r="P183" s="136"/>
    </row>
    <row r="184" spans="1:16" ht="15">
      <c r="A184" s="290" t="s">
        <v>691</v>
      </c>
      <c r="B184" s="318"/>
      <c r="C184" s="414"/>
      <c r="D184" s="414"/>
      <c r="E184" s="414"/>
      <c r="F184" s="414"/>
      <c r="G184" s="414"/>
      <c r="H184" s="414"/>
      <c r="I184" s="414"/>
      <c r="J184" s="414"/>
      <c r="K184" s="414"/>
      <c r="L184" s="414"/>
      <c r="M184" s="414"/>
      <c r="N184" s="414"/>
      <c r="O184" s="414"/>
      <c r="P184" s="136"/>
    </row>
    <row r="185" spans="1:16" ht="15">
      <c r="A185" s="320" t="s">
        <v>400</v>
      </c>
      <c r="B185" s="295" t="s">
        <v>262</v>
      </c>
      <c r="C185" s="407">
        <f aca="true" t="shared" si="17" ref="C185:K185">SUM(C167,C184)</f>
        <v>406420</v>
      </c>
      <c r="D185" s="407">
        <f t="shared" si="17"/>
        <v>381000</v>
      </c>
      <c r="E185" s="407">
        <f t="shared" si="17"/>
        <v>444500</v>
      </c>
      <c r="F185" s="407">
        <f t="shared" si="17"/>
        <v>431800</v>
      </c>
      <c r="G185" s="407">
        <f t="shared" si="17"/>
        <v>846820</v>
      </c>
      <c r="H185" s="407">
        <f t="shared" si="17"/>
        <v>425450</v>
      </c>
      <c r="I185" s="407">
        <f t="shared" si="17"/>
        <v>0</v>
      </c>
      <c r="J185" s="407">
        <f t="shared" si="17"/>
        <v>158770</v>
      </c>
      <c r="K185" s="407">
        <f t="shared" si="17"/>
        <v>482620</v>
      </c>
      <c r="L185" s="407">
        <f>SUM(L167:L168,L184)</f>
        <v>793000</v>
      </c>
      <c r="M185" s="407">
        <f>SUM(M167,M184)</f>
        <v>431800</v>
      </c>
      <c r="N185" s="407">
        <f>SUM(N167,N184)</f>
        <v>367920</v>
      </c>
      <c r="O185" s="407">
        <f>SUM(O167,O184)</f>
        <v>5170100</v>
      </c>
      <c r="P185" s="136"/>
    </row>
    <row r="186" spans="1:16" ht="15">
      <c r="A186" s="322" t="s">
        <v>692</v>
      </c>
      <c r="B186" s="323"/>
      <c r="C186" s="415">
        <f>C167-C75</f>
        <v>-5403262</v>
      </c>
      <c r="D186" s="415">
        <f>D167-D75</f>
        <v>-4883947.5</v>
      </c>
      <c r="E186" s="415">
        <f>E167-E75</f>
        <v>-4937477.5</v>
      </c>
      <c r="F186" s="415">
        <f aca="true" t="shared" si="18" ref="F186:O186">F167-F75</f>
        <v>-4909537.5</v>
      </c>
      <c r="G186" s="415">
        <f t="shared" si="18"/>
        <v>-6592181.82</v>
      </c>
      <c r="H186" s="415">
        <f t="shared" si="18"/>
        <v>-4889402.5</v>
      </c>
      <c r="I186" s="415">
        <f t="shared" si="18"/>
        <v>-4474112.5</v>
      </c>
      <c r="J186" s="415">
        <f t="shared" si="18"/>
        <v>-4880687.5</v>
      </c>
      <c r="K186" s="415">
        <f t="shared" si="18"/>
        <v>-4578546.5</v>
      </c>
      <c r="L186" s="415">
        <f t="shared" si="18"/>
        <v>-4430445.5</v>
      </c>
      <c r="M186" s="415">
        <f t="shared" si="18"/>
        <v>-4782436.5</v>
      </c>
      <c r="N186" s="415">
        <f t="shared" si="18"/>
        <v>-5850339.18</v>
      </c>
      <c r="O186" s="415">
        <f t="shared" si="18"/>
        <v>-60983899.5</v>
      </c>
      <c r="P186" s="136"/>
    </row>
    <row r="187" spans="1:16" ht="15">
      <c r="A187" s="322" t="s">
        <v>693</v>
      </c>
      <c r="B187" s="323"/>
      <c r="C187" s="415">
        <f>C184-C98</f>
        <v>0</v>
      </c>
      <c r="D187" s="415">
        <f aca="true" t="shared" si="19" ref="D187:O187">D184-D98</f>
        <v>0</v>
      </c>
      <c r="E187" s="415">
        <f t="shared" si="19"/>
        <v>0</v>
      </c>
      <c r="F187" s="415">
        <f t="shared" si="19"/>
        <v>0</v>
      </c>
      <c r="G187" s="415">
        <f t="shared" si="19"/>
        <v>0</v>
      </c>
      <c r="H187" s="415">
        <f t="shared" si="19"/>
        <v>0</v>
      </c>
      <c r="I187" s="415">
        <f t="shared" si="19"/>
        <v>0</v>
      </c>
      <c r="J187" s="415">
        <f t="shared" si="19"/>
        <v>0</v>
      </c>
      <c r="K187" s="415">
        <f t="shared" si="19"/>
        <v>0</v>
      </c>
      <c r="L187" s="415">
        <f t="shared" si="19"/>
        <v>0</v>
      </c>
      <c r="M187" s="415">
        <f t="shared" si="19"/>
        <v>0</v>
      </c>
      <c r="N187" s="415">
        <f t="shared" si="19"/>
        <v>-254000</v>
      </c>
      <c r="O187" s="415">
        <f t="shared" si="19"/>
        <v>-254000</v>
      </c>
      <c r="P187" s="136"/>
    </row>
    <row r="188" spans="1:16" ht="14.25">
      <c r="A188" s="304" t="s">
        <v>383</v>
      </c>
      <c r="B188" s="131" t="s">
        <v>263</v>
      </c>
      <c r="C188" s="282"/>
      <c r="D188" s="282"/>
      <c r="E188" s="282"/>
      <c r="F188" s="282"/>
      <c r="G188" s="282"/>
      <c r="H188" s="282"/>
      <c r="I188" s="282"/>
      <c r="J188" s="282"/>
      <c r="K188" s="282"/>
      <c r="L188" s="282"/>
      <c r="M188" s="282"/>
      <c r="N188" s="282"/>
      <c r="O188" s="282"/>
      <c r="P188" s="136"/>
    </row>
    <row r="189" spans="1:16" ht="14.25">
      <c r="A189" s="129" t="s">
        <v>264</v>
      </c>
      <c r="B189" s="131" t="s">
        <v>265</v>
      </c>
      <c r="C189" s="282"/>
      <c r="D189" s="282"/>
      <c r="E189" s="282"/>
      <c r="F189" s="282"/>
      <c r="G189" s="282"/>
      <c r="H189" s="282"/>
      <c r="I189" s="282"/>
      <c r="J189" s="282"/>
      <c r="K189" s="282"/>
      <c r="L189" s="282"/>
      <c r="M189" s="282"/>
      <c r="N189" s="282"/>
      <c r="O189" s="282"/>
      <c r="P189" s="136"/>
    </row>
    <row r="190" spans="1:16" ht="14.25">
      <c r="A190" s="304" t="s">
        <v>384</v>
      </c>
      <c r="B190" s="131" t="s">
        <v>266</v>
      </c>
      <c r="C190" s="282"/>
      <c r="D190" s="282"/>
      <c r="E190" s="282"/>
      <c r="F190" s="282"/>
      <c r="G190" s="282"/>
      <c r="H190" s="282"/>
      <c r="I190" s="282"/>
      <c r="J190" s="282"/>
      <c r="K190" s="282"/>
      <c r="L190" s="282"/>
      <c r="M190" s="282"/>
      <c r="N190" s="282"/>
      <c r="O190" s="282"/>
      <c r="P190" s="136"/>
    </row>
    <row r="191" spans="1:16" ht="14.25">
      <c r="A191" s="298" t="s">
        <v>402</v>
      </c>
      <c r="B191" s="273" t="s">
        <v>267</v>
      </c>
      <c r="C191" s="282"/>
      <c r="D191" s="282"/>
      <c r="E191" s="282"/>
      <c r="F191" s="282"/>
      <c r="G191" s="282"/>
      <c r="H191" s="282"/>
      <c r="I191" s="282"/>
      <c r="J191" s="282"/>
      <c r="K191" s="282"/>
      <c r="L191" s="282"/>
      <c r="M191" s="282"/>
      <c r="N191" s="282"/>
      <c r="O191" s="282"/>
      <c r="P191" s="136"/>
    </row>
    <row r="192" spans="1:16" ht="14.25">
      <c r="A192" s="129" t="s">
        <v>385</v>
      </c>
      <c r="B192" s="131" t="s">
        <v>268</v>
      </c>
      <c r="C192" s="282"/>
      <c r="D192" s="282"/>
      <c r="E192" s="282"/>
      <c r="F192" s="282"/>
      <c r="G192" s="282"/>
      <c r="H192" s="282"/>
      <c r="I192" s="282"/>
      <c r="J192" s="282"/>
      <c r="K192" s="282"/>
      <c r="L192" s="282"/>
      <c r="M192" s="282"/>
      <c r="N192" s="282"/>
      <c r="O192" s="282"/>
      <c r="P192" s="136"/>
    </row>
    <row r="193" spans="1:16" ht="14.25">
      <c r="A193" s="304" t="s">
        <v>269</v>
      </c>
      <c r="B193" s="131" t="s">
        <v>270</v>
      </c>
      <c r="C193" s="282"/>
      <c r="D193" s="282"/>
      <c r="E193" s="282"/>
      <c r="F193" s="282"/>
      <c r="G193" s="282"/>
      <c r="H193" s="282"/>
      <c r="I193" s="282"/>
      <c r="J193" s="282"/>
      <c r="K193" s="282"/>
      <c r="L193" s="282"/>
      <c r="M193" s="282"/>
      <c r="N193" s="282"/>
      <c r="O193" s="282"/>
      <c r="P193" s="136"/>
    </row>
    <row r="194" spans="1:16" ht="14.25">
      <c r="A194" s="129" t="s">
        <v>386</v>
      </c>
      <c r="B194" s="131" t="s">
        <v>271</v>
      </c>
      <c r="C194" s="282"/>
      <c r="D194" s="282"/>
      <c r="E194" s="282"/>
      <c r="F194" s="282"/>
      <c r="G194" s="282"/>
      <c r="H194" s="282"/>
      <c r="I194" s="282"/>
      <c r="J194" s="282"/>
      <c r="K194" s="282"/>
      <c r="L194" s="282"/>
      <c r="M194" s="282"/>
      <c r="N194" s="282"/>
      <c r="O194" s="282"/>
      <c r="P194" s="136"/>
    </row>
    <row r="195" spans="1:16" ht="14.25">
      <c r="A195" s="304" t="s">
        <v>272</v>
      </c>
      <c r="B195" s="131" t="s">
        <v>273</v>
      </c>
      <c r="C195" s="282"/>
      <c r="D195" s="282"/>
      <c r="E195" s="282"/>
      <c r="F195" s="282"/>
      <c r="G195" s="282"/>
      <c r="H195" s="282"/>
      <c r="I195" s="282"/>
      <c r="J195" s="282"/>
      <c r="K195" s="282"/>
      <c r="L195" s="282"/>
      <c r="M195" s="282"/>
      <c r="N195" s="282"/>
      <c r="O195" s="282"/>
      <c r="P195" s="136"/>
    </row>
    <row r="196" spans="1:16" ht="14.25">
      <c r="A196" s="301" t="s">
        <v>403</v>
      </c>
      <c r="B196" s="273" t="s">
        <v>274</v>
      </c>
      <c r="C196" s="282"/>
      <c r="D196" s="282"/>
      <c r="E196" s="282"/>
      <c r="F196" s="282"/>
      <c r="G196" s="282"/>
      <c r="H196" s="282"/>
      <c r="I196" s="282"/>
      <c r="J196" s="282"/>
      <c r="K196" s="282"/>
      <c r="L196" s="282"/>
      <c r="M196" s="282"/>
      <c r="N196" s="282"/>
      <c r="O196" s="282"/>
      <c r="P196" s="136"/>
    </row>
    <row r="197" spans="1:16" ht="14.25">
      <c r="A197" s="131" t="s">
        <v>439</v>
      </c>
      <c r="B197" s="131" t="s">
        <v>275</v>
      </c>
      <c r="C197" s="282">
        <v>430277</v>
      </c>
      <c r="D197" s="282"/>
      <c r="E197" s="282"/>
      <c r="F197" s="282"/>
      <c r="G197" s="282"/>
      <c r="H197" s="282"/>
      <c r="I197" s="282"/>
      <c r="J197" s="282"/>
      <c r="K197" s="282"/>
      <c r="L197" s="282"/>
      <c r="M197" s="282"/>
      <c r="N197" s="282"/>
      <c r="O197" s="282">
        <f>SUM(C197:N197)</f>
        <v>430277</v>
      </c>
      <c r="P197" s="136"/>
    </row>
    <row r="198" spans="1:16" ht="14.25">
      <c r="A198" s="131" t="s">
        <v>440</v>
      </c>
      <c r="B198" s="131" t="s">
        <v>275</v>
      </c>
      <c r="C198" s="282"/>
      <c r="D198" s="282"/>
      <c r="E198" s="282"/>
      <c r="F198" s="282"/>
      <c r="G198" s="282"/>
      <c r="H198" s="282"/>
      <c r="I198" s="282"/>
      <c r="J198" s="282"/>
      <c r="K198" s="282"/>
      <c r="L198" s="282"/>
      <c r="M198" s="282"/>
      <c r="N198" s="282"/>
      <c r="O198" s="282"/>
      <c r="P198" s="136"/>
    </row>
    <row r="199" spans="1:16" ht="14.25">
      <c r="A199" s="131" t="s">
        <v>437</v>
      </c>
      <c r="B199" s="131" t="s">
        <v>276</v>
      </c>
      <c r="C199" s="282"/>
      <c r="D199" s="282"/>
      <c r="E199" s="282"/>
      <c r="F199" s="282"/>
      <c r="G199" s="282"/>
      <c r="H199" s="282"/>
      <c r="I199" s="282"/>
      <c r="J199" s="282"/>
      <c r="K199" s="282"/>
      <c r="L199" s="282"/>
      <c r="M199" s="282"/>
      <c r="N199" s="282"/>
      <c r="O199" s="282"/>
      <c r="P199" s="136"/>
    </row>
    <row r="200" spans="1:16" ht="14.25">
      <c r="A200" s="131" t="s">
        <v>438</v>
      </c>
      <c r="B200" s="131" t="s">
        <v>276</v>
      </c>
      <c r="C200" s="282"/>
      <c r="D200" s="282"/>
      <c r="E200" s="282"/>
      <c r="F200" s="282"/>
      <c r="G200" s="282"/>
      <c r="H200" s="282"/>
      <c r="I200" s="282"/>
      <c r="J200" s="282"/>
      <c r="K200" s="282"/>
      <c r="L200" s="282"/>
      <c r="M200" s="282"/>
      <c r="N200" s="282"/>
      <c r="O200" s="282"/>
      <c r="P200" s="136"/>
    </row>
    <row r="201" spans="1:16" ht="14.25">
      <c r="A201" s="273" t="s">
        <v>404</v>
      </c>
      <c r="B201" s="273" t="s">
        <v>277</v>
      </c>
      <c r="C201" s="282">
        <f>SUM(C197:C200)</f>
        <v>430277</v>
      </c>
      <c r="D201" s="282"/>
      <c r="E201" s="282"/>
      <c r="F201" s="282"/>
      <c r="G201" s="282"/>
      <c r="H201" s="282"/>
      <c r="I201" s="282"/>
      <c r="J201" s="282"/>
      <c r="K201" s="282"/>
      <c r="L201" s="282"/>
      <c r="M201" s="282"/>
      <c r="N201" s="282"/>
      <c r="O201" s="282">
        <f>SUM(O197:O200)</f>
        <v>430277</v>
      </c>
      <c r="P201" s="136"/>
    </row>
    <row r="202" spans="1:16" ht="14.25">
      <c r="A202" s="304" t="s">
        <v>278</v>
      </c>
      <c r="B202" s="131" t="s">
        <v>279</v>
      </c>
      <c r="C202" s="282"/>
      <c r="D202" s="282"/>
      <c r="E202" s="282"/>
      <c r="F202" s="282"/>
      <c r="G202" s="282"/>
      <c r="H202" s="282"/>
      <c r="I202" s="282"/>
      <c r="J202" s="282"/>
      <c r="K202" s="282"/>
      <c r="L202" s="282"/>
      <c r="M202" s="282"/>
      <c r="N202" s="282"/>
      <c r="O202" s="282"/>
      <c r="P202" s="136"/>
    </row>
    <row r="203" spans="1:16" ht="14.25">
      <c r="A203" s="304" t="s">
        <v>280</v>
      </c>
      <c r="B203" s="131" t="s">
        <v>281</v>
      </c>
      <c r="C203" s="282"/>
      <c r="D203" s="282"/>
      <c r="E203" s="282"/>
      <c r="F203" s="282"/>
      <c r="G203" s="282"/>
      <c r="H203" s="282"/>
      <c r="I203" s="282"/>
      <c r="J203" s="282"/>
      <c r="K203" s="282"/>
      <c r="L203" s="282"/>
      <c r="M203" s="282"/>
      <c r="N203" s="282"/>
      <c r="O203" s="282"/>
      <c r="P203" s="136"/>
    </row>
    <row r="204" spans="1:18" ht="14.25">
      <c r="A204" s="304" t="s">
        <v>282</v>
      </c>
      <c r="B204" s="131" t="s">
        <v>283</v>
      </c>
      <c r="C204" s="282">
        <v>5000000</v>
      </c>
      <c r="D204" s="282">
        <v>5065000</v>
      </c>
      <c r="E204" s="282">
        <v>5032000</v>
      </c>
      <c r="F204" s="282">
        <v>5065000</v>
      </c>
      <c r="G204" s="282">
        <v>5010000</v>
      </c>
      <c r="H204" s="282">
        <v>5620000</v>
      </c>
      <c r="I204" s="282">
        <v>5410000</v>
      </c>
      <c r="J204" s="282">
        <v>5310000</v>
      </c>
      <c r="K204" s="282">
        <v>5260000</v>
      </c>
      <c r="L204" s="282">
        <v>5100000</v>
      </c>
      <c r="M204" s="282">
        <v>4750000</v>
      </c>
      <c r="N204" s="282">
        <v>4185623</v>
      </c>
      <c r="O204" s="282">
        <f>SUM(C204:N204)</f>
        <v>60807623</v>
      </c>
      <c r="P204" s="136"/>
      <c r="R204" s="263"/>
    </row>
    <row r="205" spans="1:16" ht="14.25">
      <c r="A205" s="304" t="s">
        <v>284</v>
      </c>
      <c r="B205" s="131" t="s">
        <v>285</v>
      </c>
      <c r="C205" s="282"/>
      <c r="D205" s="282"/>
      <c r="E205" s="282"/>
      <c r="F205" s="282"/>
      <c r="G205" s="282"/>
      <c r="H205" s="282"/>
      <c r="I205" s="282"/>
      <c r="J205" s="282"/>
      <c r="K205" s="282"/>
      <c r="L205" s="282"/>
      <c r="M205" s="282"/>
      <c r="N205" s="282"/>
      <c r="O205" s="282"/>
      <c r="P205" s="136"/>
    </row>
    <row r="206" spans="1:16" ht="14.25">
      <c r="A206" s="129" t="s">
        <v>387</v>
      </c>
      <c r="B206" s="131" t="s">
        <v>286</v>
      </c>
      <c r="C206" s="282"/>
      <c r="D206" s="282"/>
      <c r="E206" s="282"/>
      <c r="F206" s="282"/>
      <c r="G206" s="282"/>
      <c r="H206" s="282"/>
      <c r="I206" s="282"/>
      <c r="J206" s="282"/>
      <c r="K206" s="282"/>
      <c r="L206" s="282"/>
      <c r="M206" s="282"/>
      <c r="N206" s="282"/>
      <c r="O206" s="282"/>
      <c r="P206" s="136"/>
    </row>
    <row r="207" spans="1:16" ht="14.25">
      <c r="A207" s="298" t="s">
        <v>405</v>
      </c>
      <c r="B207" s="273" t="s">
        <v>287</v>
      </c>
      <c r="C207" s="282">
        <f>SUM(C202:C206)</f>
        <v>5000000</v>
      </c>
      <c r="D207" s="282">
        <f aca="true" t="shared" si="20" ref="D207:N207">SUM(D202:D206)</f>
        <v>5065000</v>
      </c>
      <c r="E207" s="282">
        <f t="shared" si="20"/>
        <v>5032000</v>
      </c>
      <c r="F207" s="282">
        <f t="shared" si="20"/>
        <v>5065000</v>
      </c>
      <c r="G207" s="282">
        <f t="shared" si="20"/>
        <v>5010000</v>
      </c>
      <c r="H207" s="282">
        <f t="shared" si="20"/>
        <v>5620000</v>
      </c>
      <c r="I207" s="282">
        <f t="shared" si="20"/>
        <v>5410000</v>
      </c>
      <c r="J207" s="282">
        <f t="shared" si="20"/>
        <v>5310000</v>
      </c>
      <c r="K207" s="282">
        <f t="shared" si="20"/>
        <v>5260000</v>
      </c>
      <c r="L207" s="282">
        <f t="shared" si="20"/>
        <v>5100000</v>
      </c>
      <c r="M207" s="282">
        <f t="shared" si="20"/>
        <v>4750000</v>
      </c>
      <c r="N207" s="282">
        <f t="shared" si="20"/>
        <v>4185623</v>
      </c>
      <c r="O207" s="282">
        <f>SUM(O202:O206)</f>
        <v>60807623</v>
      </c>
      <c r="P207" s="136"/>
    </row>
    <row r="208" spans="1:16" ht="14.25">
      <c r="A208" s="129" t="s">
        <v>288</v>
      </c>
      <c r="B208" s="131" t="s">
        <v>289</v>
      </c>
      <c r="C208" s="282"/>
      <c r="D208" s="282"/>
      <c r="E208" s="282"/>
      <c r="F208" s="282"/>
      <c r="G208" s="282"/>
      <c r="H208" s="282"/>
      <c r="I208" s="282"/>
      <c r="J208" s="282"/>
      <c r="K208" s="282"/>
      <c r="L208" s="282"/>
      <c r="M208" s="282"/>
      <c r="N208" s="282"/>
      <c r="O208" s="282"/>
      <c r="P208" s="136"/>
    </row>
    <row r="209" spans="1:16" ht="14.25">
      <c r="A209" s="129" t="s">
        <v>290</v>
      </c>
      <c r="B209" s="131" t="s">
        <v>291</v>
      </c>
      <c r="C209" s="282"/>
      <c r="D209" s="282"/>
      <c r="E209" s="282"/>
      <c r="F209" s="282"/>
      <c r="G209" s="282"/>
      <c r="H209" s="282"/>
      <c r="I209" s="282"/>
      <c r="J209" s="282"/>
      <c r="K209" s="282"/>
      <c r="L209" s="282"/>
      <c r="M209" s="282"/>
      <c r="N209" s="282"/>
      <c r="O209" s="282"/>
      <c r="P209" s="136"/>
    </row>
    <row r="210" spans="1:16" ht="14.25">
      <c r="A210" s="304" t="s">
        <v>292</v>
      </c>
      <c r="B210" s="131" t="s">
        <v>293</v>
      </c>
      <c r="C210" s="282"/>
      <c r="D210" s="282"/>
      <c r="E210" s="282"/>
      <c r="F210" s="282"/>
      <c r="G210" s="282"/>
      <c r="H210" s="282"/>
      <c r="I210" s="282"/>
      <c r="J210" s="282"/>
      <c r="K210" s="282"/>
      <c r="L210" s="282"/>
      <c r="M210" s="282"/>
      <c r="N210" s="282"/>
      <c r="O210" s="282"/>
      <c r="P210" s="136"/>
    </row>
    <row r="211" spans="1:16" ht="14.25">
      <c r="A211" s="304" t="s">
        <v>388</v>
      </c>
      <c r="B211" s="131" t="s">
        <v>294</v>
      </c>
      <c r="C211" s="282"/>
      <c r="D211" s="282"/>
      <c r="E211" s="282"/>
      <c r="F211" s="282"/>
      <c r="G211" s="282"/>
      <c r="H211" s="282"/>
      <c r="I211" s="282"/>
      <c r="J211" s="282"/>
      <c r="K211" s="282"/>
      <c r="L211" s="282"/>
      <c r="M211" s="282"/>
      <c r="N211" s="282"/>
      <c r="O211" s="282"/>
      <c r="P211" s="136"/>
    </row>
    <row r="212" spans="1:16" ht="14.25">
      <c r="A212" s="301" t="s">
        <v>406</v>
      </c>
      <c r="B212" s="273" t="s">
        <v>295</v>
      </c>
      <c r="C212" s="282"/>
      <c r="D212" s="282"/>
      <c r="E212" s="282"/>
      <c r="F212" s="282"/>
      <c r="G212" s="282"/>
      <c r="H212" s="282"/>
      <c r="I212" s="282"/>
      <c r="J212" s="282"/>
      <c r="K212" s="282"/>
      <c r="L212" s="282"/>
      <c r="M212" s="282"/>
      <c r="N212" s="282"/>
      <c r="O212" s="282"/>
      <c r="P212" s="136"/>
    </row>
    <row r="213" spans="1:16" ht="14.25">
      <c r="A213" s="298" t="s">
        <v>296</v>
      </c>
      <c r="B213" s="273" t="s">
        <v>297</v>
      </c>
      <c r="C213" s="282"/>
      <c r="D213" s="282"/>
      <c r="E213" s="282"/>
      <c r="F213" s="282"/>
      <c r="G213" s="282"/>
      <c r="H213" s="282"/>
      <c r="I213" s="282"/>
      <c r="J213" s="282"/>
      <c r="K213" s="282"/>
      <c r="L213" s="282"/>
      <c r="M213" s="282"/>
      <c r="N213" s="282"/>
      <c r="O213" s="282"/>
      <c r="P213" s="136"/>
    </row>
    <row r="214" spans="1:16" ht="15">
      <c r="A214" s="310" t="s">
        <v>407</v>
      </c>
      <c r="B214" s="311" t="s">
        <v>298</v>
      </c>
      <c r="C214" s="408">
        <f>C201+C207</f>
        <v>5430277</v>
      </c>
      <c r="D214" s="408">
        <f aca="true" t="shared" si="21" ref="D214:O214">D201+D207</f>
        <v>5065000</v>
      </c>
      <c r="E214" s="408">
        <f t="shared" si="21"/>
        <v>5032000</v>
      </c>
      <c r="F214" s="408">
        <f t="shared" si="21"/>
        <v>5065000</v>
      </c>
      <c r="G214" s="408">
        <f t="shared" si="21"/>
        <v>5010000</v>
      </c>
      <c r="H214" s="408">
        <f t="shared" si="21"/>
        <v>5620000</v>
      </c>
      <c r="I214" s="408">
        <f t="shared" si="21"/>
        <v>5410000</v>
      </c>
      <c r="J214" s="408">
        <f t="shared" si="21"/>
        <v>5310000</v>
      </c>
      <c r="K214" s="408">
        <f t="shared" si="21"/>
        <v>5260000</v>
      </c>
      <c r="L214" s="408">
        <f t="shared" si="21"/>
        <v>5100000</v>
      </c>
      <c r="M214" s="408">
        <f t="shared" si="21"/>
        <v>4750000</v>
      </c>
      <c r="N214" s="408">
        <f t="shared" si="21"/>
        <v>4185623</v>
      </c>
      <c r="O214" s="408">
        <f t="shared" si="21"/>
        <v>61237900</v>
      </c>
      <c r="P214" s="136"/>
    </row>
    <row r="215" spans="1:16" ht="15">
      <c r="A215" s="315" t="s">
        <v>390</v>
      </c>
      <c r="B215" s="316"/>
      <c r="C215" s="406">
        <f aca="true" t="shared" si="22" ref="C215:N215">SUM(C185,C214)</f>
        <v>5836697</v>
      </c>
      <c r="D215" s="406">
        <f t="shared" si="22"/>
        <v>5446000</v>
      </c>
      <c r="E215" s="406">
        <f t="shared" si="22"/>
        <v>5476500</v>
      </c>
      <c r="F215" s="406">
        <f t="shared" si="22"/>
        <v>5496800</v>
      </c>
      <c r="G215" s="406">
        <f t="shared" si="22"/>
        <v>5856820</v>
      </c>
      <c r="H215" s="406">
        <f t="shared" si="22"/>
        <v>6045450</v>
      </c>
      <c r="I215" s="406">
        <f t="shared" si="22"/>
        <v>5410000</v>
      </c>
      <c r="J215" s="406">
        <f t="shared" si="22"/>
        <v>5468770</v>
      </c>
      <c r="K215" s="406">
        <f t="shared" si="22"/>
        <v>5742620</v>
      </c>
      <c r="L215" s="406">
        <f t="shared" si="22"/>
        <v>5893000</v>
      </c>
      <c r="M215" s="406">
        <f t="shared" si="22"/>
        <v>5181800</v>
      </c>
      <c r="N215" s="406">
        <f t="shared" si="22"/>
        <v>4553543</v>
      </c>
      <c r="O215" s="406">
        <f>SUM(C215:N215)</f>
        <v>66408000</v>
      </c>
      <c r="P215" s="136"/>
    </row>
    <row r="216" spans="2:16" ht="14.25">
      <c r="B216" s="136"/>
      <c r="C216" s="333"/>
      <c r="D216" s="333"/>
      <c r="E216" s="333"/>
      <c r="F216" s="333"/>
      <c r="G216" s="333"/>
      <c r="H216" s="333"/>
      <c r="I216" s="333"/>
      <c r="J216" s="333"/>
      <c r="K216" s="333"/>
      <c r="L216" s="333"/>
      <c r="M216" s="333"/>
      <c r="N216" s="333"/>
      <c r="O216" s="333"/>
      <c r="P216" s="136"/>
    </row>
    <row r="217" spans="2:16" ht="14.25">
      <c r="B217" s="136"/>
      <c r="C217" s="333"/>
      <c r="D217" s="333"/>
      <c r="E217" s="333"/>
      <c r="F217" s="333"/>
      <c r="G217" s="333"/>
      <c r="H217" s="333"/>
      <c r="I217" s="333"/>
      <c r="J217" s="333"/>
      <c r="K217" s="333"/>
      <c r="L217" s="333"/>
      <c r="M217" s="333"/>
      <c r="N217" s="333"/>
      <c r="O217" s="333"/>
      <c r="P217" s="136"/>
    </row>
    <row r="218" spans="2:16" ht="14.25">
      <c r="B218" s="136"/>
      <c r="C218" s="333"/>
      <c r="D218" s="333"/>
      <c r="E218" s="333"/>
      <c r="F218" s="333"/>
      <c r="G218" s="333"/>
      <c r="H218" s="333"/>
      <c r="I218" s="333"/>
      <c r="J218" s="333"/>
      <c r="K218" s="333"/>
      <c r="L218" s="333"/>
      <c r="M218" s="333"/>
      <c r="N218" s="333"/>
      <c r="O218" s="333"/>
      <c r="P218" s="136"/>
    </row>
    <row r="219" spans="2:16" ht="14.25">
      <c r="B219" s="136"/>
      <c r="C219" s="333"/>
      <c r="D219" s="333"/>
      <c r="E219" s="333"/>
      <c r="F219" s="333"/>
      <c r="G219" s="333"/>
      <c r="H219" s="333"/>
      <c r="I219" s="333"/>
      <c r="J219" s="333"/>
      <c r="K219" s="333"/>
      <c r="L219" s="333"/>
      <c r="M219" s="333"/>
      <c r="N219" s="333"/>
      <c r="O219" s="333"/>
      <c r="P219" s="136"/>
    </row>
    <row r="220" spans="2:16" ht="14.25">
      <c r="B220" s="136"/>
      <c r="C220" s="333"/>
      <c r="D220" s="333"/>
      <c r="E220" s="333"/>
      <c r="F220" s="333"/>
      <c r="G220" s="333"/>
      <c r="H220" s="333"/>
      <c r="I220" s="333"/>
      <c r="J220" s="333"/>
      <c r="K220" s="333"/>
      <c r="L220" s="333"/>
      <c r="M220" s="333"/>
      <c r="N220" s="333"/>
      <c r="O220" s="333"/>
      <c r="P220" s="136"/>
    </row>
    <row r="221" spans="2:16" ht="14.25">
      <c r="B221" s="136"/>
      <c r="C221" s="333"/>
      <c r="D221" s="333"/>
      <c r="E221" s="333"/>
      <c r="F221" s="333"/>
      <c r="G221" s="333"/>
      <c r="H221" s="333"/>
      <c r="I221" s="333"/>
      <c r="J221" s="333"/>
      <c r="K221" s="333"/>
      <c r="L221" s="333"/>
      <c r="M221" s="333"/>
      <c r="N221" s="333"/>
      <c r="O221" s="333"/>
      <c r="P221" s="136"/>
    </row>
    <row r="222" spans="2:16" ht="14.25">
      <c r="B222" s="136"/>
      <c r="C222" s="333"/>
      <c r="D222" s="333"/>
      <c r="E222" s="333"/>
      <c r="F222" s="333"/>
      <c r="G222" s="333"/>
      <c r="H222" s="333"/>
      <c r="I222" s="333"/>
      <c r="J222" s="333"/>
      <c r="K222" s="333"/>
      <c r="L222" s="333"/>
      <c r="M222" s="333"/>
      <c r="N222" s="333"/>
      <c r="O222" s="333"/>
      <c r="P222" s="136"/>
    </row>
    <row r="223" spans="2:16" ht="14.25">
      <c r="B223" s="136"/>
      <c r="C223" s="333"/>
      <c r="D223" s="333"/>
      <c r="E223" s="333"/>
      <c r="F223" s="333"/>
      <c r="G223" s="333"/>
      <c r="H223" s="333"/>
      <c r="I223" s="333"/>
      <c r="J223" s="333"/>
      <c r="K223" s="333"/>
      <c r="L223" s="333"/>
      <c r="M223" s="333"/>
      <c r="N223" s="333"/>
      <c r="O223" s="333"/>
      <c r="P223" s="136"/>
    </row>
    <row r="224" spans="2:16" ht="14.25">
      <c r="B224" s="136"/>
      <c r="C224" s="333"/>
      <c r="D224" s="333"/>
      <c r="E224" s="333"/>
      <c r="F224" s="333"/>
      <c r="G224" s="333"/>
      <c r="H224" s="333"/>
      <c r="I224" s="333"/>
      <c r="J224" s="333"/>
      <c r="K224" s="333"/>
      <c r="L224" s="333"/>
      <c r="M224" s="333"/>
      <c r="N224" s="333"/>
      <c r="O224" s="333"/>
      <c r="P224" s="136"/>
    </row>
    <row r="225" spans="2:16" ht="14.25">
      <c r="B225" s="136"/>
      <c r="C225" s="333"/>
      <c r="D225" s="333"/>
      <c r="E225" s="333"/>
      <c r="F225" s="333"/>
      <c r="G225" s="333"/>
      <c r="H225" s="333"/>
      <c r="I225" s="333"/>
      <c r="J225" s="333"/>
      <c r="K225" s="333"/>
      <c r="L225" s="333"/>
      <c r="M225" s="333"/>
      <c r="N225" s="333"/>
      <c r="O225" s="333"/>
      <c r="P225" s="136"/>
    </row>
    <row r="226" spans="2:16" ht="14.25">
      <c r="B226" s="136"/>
      <c r="C226" s="333"/>
      <c r="D226" s="333"/>
      <c r="E226" s="333"/>
      <c r="F226" s="333"/>
      <c r="G226" s="333"/>
      <c r="H226" s="333"/>
      <c r="I226" s="333"/>
      <c r="J226" s="333"/>
      <c r="K226" s="333"/>
      <c r="L226" s="333"/>
      <c r="M226" s="333"/>
      <c r="N226" s="333"/>
      <c r="O226" s="333"/>
      <c r="P226" s="136"/>
    </row>
    <row r="227" spans="2:16" ht="14.25">
      <c r="B227" s="136"/>
      <c r="C227" s="333"/>
      <c r="D227" s="333"/>
      <c r="E227" s="333"/>
      <c r="F227" s="333"/>
      <c r="G227" s="333"/>
      <c r="H227" s="333"/>
      <c r="I227" s="333"/>
      <c r="J227" s="333"/>
      <c r="K227" s="333"/>
      <c r="L227" s="333"/>
      <c r="M227" s="333"/>
      <c r="N227" s="333"/>
      <c r="O227" s="333"/>
      <c r="P227" s="136"/>
    </row>
    <row r="228" spans="2:16" ht="14.25">
      <c r="B228" s="136"/>
      <c r="C228" s="333"/>
      <c r="D228" s="333"/>
      <c r="E228" s="333"/>
      <c r="F228" s="333"/>
      <c r="G228" s="333"/>
      <c r="H228" s="333"/>
      <c r="I228" s="333"/>
      <c r="J228" s="333"/>
      <c r="K228" s="333"/>
      <c r="L228" s="333"/>
      <c r="M228" s="333"/>
      <c r="N228" s="333"/>
      <c r="O228" s="333"/>
      <c r="P228" s="136"/>
    </row>
  </sheetData>
  <sheetProtection/>
  <mergeCells count="2">
    <mergeCell ref="A2:O2"/>
    <mergeCell ref="A3:O3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landscape" paperSize="8" scale="6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R228"/>
  <sheetViews>
    <sheetView zoomScalePageLayoutView="0" workbookViewId="0" topLeftCell="A185">
      <selection activeCell="G192" sqref="G192"/>
    </sheetView>
  </sheetViews>
  <sheetFormatPr defaultColWidth="9.140625" defaultRowHeight="15"/>
  <cols>
    <col min="1" max="1" width="91.140625" style="251" customWidth="1"/>
    <col min="2" max="2" width="9.140625" style="251" customWidth="1"/>
    <col min="3" max="9" width="13.140625" style="263" customWidth="1"/>
    <col min="10" max="10" width="15.28125" style="263" customWidth="1"/>
    <col min="11" max="11" width="15.421875" style="263" customWidth="1"/>
    <col min="12" max="14" width="13.140625" style="263" customWidth="1"/>
    <col min="15" max="15" width="15.140625" style="263" customWidth="1"/>
    <col min="16" max="16" width="11.57421875" style="251" bestFit="1" customWidth="1"/>
    <col min="17" max="17" width="9.140625" style="251" customWidth="1"/>
    <col min="18" max="18" width="10.00390625" style="251" bestFit="1" customWidth="1"/>
    <col min="19" max="16384" width="9.140625" style="251" customWidth="1"/>
  </cols>
  <sheetData>
    <row r="1" spans="1:6" ht="14.25">
      <c r="A1" s="276" t="s">
        <v>678</v>
      </c>
      <c r="B1" s="277"/>
      <c r="C1" s="326"/>
      <c r="D1" s="326"/>
      <c r="E1" s="326"/>
      <c r="F1" s="326"/>
    </row>
    <row r="2" spans="1:15" ht="28.5" customHeight="1">
      <c r="A2" s="478" t="s">
        <v>763</v>
      </c>
      <c r="B2" s="472"/>
      <c r="C2" s="472"/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72"/>
      <c r="O2" s="472"/>
    </row>
    <row r="3" spans="1:15" ht="26.25" customHeight="1">
      <c r="A3" s="471" t="s">
        <v>694</v>
      </c>
      <c r="B3" s="472"/>
      <c r="C3" s="472"/>
      <c r="D3" s="472"/>
      <c r="E3" s="472"/>
      <c r="F3" s="472"/>
      <c r="G3" s="472"/>
      <c r="H3" s="472"/>
      <c r="I3" s="472"/>
      <c r="J3" s="472"/>
      <c r="K3" s="472"/>
      <c r="L3" s="472"/>
      <c r="M3" s="472"/>
      <c r="N3" s="472"/>
      <c r="O3" s="472"/>
    </row>
    <row r="5" spans="1:15" ht="14.25">
      <c r="A5" s="136" t="s">
        <v>712</v>
      </c>
      <c r="O5" s="327" t="s">
        <v>713</v>
      </c>
    </row>
    <row r="6" spans="1:16" ht="26.25">
      <c r="A6" s="125" t="s">
        <v>14</v>
      </c>
      <c r="B6" s="126" t="s">
        <v>15</v>
      </c>
      <c r="C6" s="282" t="s">
        <v>696</v>
      </c>
      <c r="D6" s="282" t="s">
        <v>697</v>
      </c>
      <c r="E6" s="282" t="s">
        <v>698</v>
      </c>
      <c r="F6" s="282" t="s">
        <v>699</v>
      </c>
      <c r="G6" s="282" t="s">
        <v>700</v>
      </c>
      <c r="H6" s="282" t="s">
        <v>701</v>
      </c>
      <c r="I6" s="282" t="s">
        <v>702</v>
      </c>
      <c r="J6" s="282" t="s">
        <v>703</v>
      </c>
      <c r="K6" s="282" t="s">
        <v>704</v>
      </c>
      <c r="L6" s="282" t="s">
        <v>705</v>
      </c>
      <c r="M6" s="282" t="s">
        <v>706</v>
      </c>
      <c r="N6" s="282" t="s">
        <v>707</v>
      </c>
      <c r="O6" s="328" t="s">
        <v>0</v>
      </c>
      <c r="P6" s="136"/>
    </row>
    <row r="7" spans="1:18" ht="14.25">
      <c r="A7" s="329" t="s">
        <v>16</v>
      </c>
      <c r="B7" s="329" t="s">
        <v>17</v>
      </c>
      <c r="C7" s="282">
        <v>3610000</v>
      </c>
      <c r="D7" s="282">
        <v>3871000</v>
      </c>
      <c r="E7" s="282">
        <v>3895000</v>
      </c>
      <c r="F7" s="282">
        <v>4115000</v>
      </c>
      <c r="G7" s="282">
        <v>3950000</v>
      </c>
      <c r="H7" s="282">
        <v>4050000</v>
      </c>
      <c r="I7" s="282">
        <v>4021000</v>
      </c>
      <c r="J7" s="282">
        <v>4025000</v>
      </c>
      <c r="K7" s="282">
        <v>4000000</v>
      </c>
      <c r="L7" s="282">
        <v>3885000</v>
      </c>
      <c r="M7" s="282">
        <v>3807000</v>
      </c>
      <c r="N7" s="282">
        <v>3663000</v>
      </c>
      <c r="O7" s="282">
        <f>SUM(C7:N7)</f>
        <v>46892000</v>
      </c>
      <c r="P7" s="136"/>
      <c r="R7" s="263"/>
    </row>
    <row r="8" spans="1:16" ht="14.25">
      <c r="A8" s="329" t="s">
        <v>18</v>
      </c>
      <c r="B8" s="280" t="s">
        <v>19</v>
      </c>
      <c r="C8" s="282">
        <v>250000</v>
      </c>
      <c r="D8" s="282"/>
      <c r="E8" s="282"/>
      <c r="F8" s="282"/>
      <c r="G8" s="282"/>
      <c r="H8" s="282"/>
      <c r="I8" s="282"/>
      <c r="J8" s="282"/>
      <c r="K8" s="282"/>
      <c r="L8" s="282"/>
      <c r="M8" s="282"/>
      <c r="N8" s="282"/>
      <c r="O8" s="282">
        <f aca="true" t="shared" si="0" ref="O8:O16">SUM(C8:N8)</f>
        <v>250000</v>
      </c>
      <c r="P8" s="136"/>
    </row>
    <row r="9" spans="1:16" ht="14.25">
      <c r="A9" s="329" t="s">
        <v>20</v>
      </c>
      <c r="B9" s="280" t="s">
        <v>21</v>
      </c>
      <c r="C9" s="282"/>
      <c r="D9" s="282"/>
      <c r="E9" s="282"/>
      <c r="F9" s="282"/>
      <c r="G9" s="282"/>
      <c r="H9" s="282"/>
      <c r="I9" s="282"/>
      <c r="J9" s="282"/>
      <c r="K9" s="282"/>
      <c r="L9" s="282"/>
      <c r="M9" s="282"/>
      <c r="N9" s="282"/>
      <c r="O9" s="282"/>
      <c r="P9" s="136"/>
    </row>
    <row r="10" spans="1:16" ht="14.25">
      <c r="A10" s="279" t="s">
        <v>22</v>
      </c>
      <c r="B10" s="280" t="s">
        <v>23</v>
      </c>
      <c r="C10" s="282"/>
      <c r="D10" s="282"/>
      <c r="E10" s="282"/>
      <c r="F10" s="282"/>
      <c r="G10" s="282"/>
      <c r="H10" s="282"/>
      <c r="I10" s="282"/>
      <c r="J10" s="282"/>
      <c r="K10" s="282"/>
      <c r="L10" s="282"/>
      <c r="M10" s="282"/>
      <c r="N10" s="282"/>
      <c r="O10" s="282"/>
      <c r="P10" s="136"/>
    </row>
    <row r="11" spans="1:16" ht="14.25">
      <c r="A11" s="279" t="s">
        <v>24</v>
      </c>
      <c r="B11" s="280" t="s">
        <v>25</v>
      </c>
      <c r="C11" s="282"/>
      <c r="D11" s="282"/>
      <c r="E11" s="282"/>
      <c r="F11" s="282"/>
      <c r="G11" s="282"/>
      <c r="H11" s="282"/>
      <c r="I11" s="282"/>
      <c r="J11" s="282"/>
      <c r="K11" s="282"/>
      <c r="L11" s="282"/>
      <c r="M11" s="282"/>
      <c r="N11" s="282"/>
      <c r="O11" s="282"/>
      <c r="P11" s="136"/>
    </row>
    <row r="12" spans="1:16" ht="14.25">
      <c r="A12" s="279" t="s">
        <v>26</v>
      </c>
      <c r="B12" s="280" t="s">
        <v>27</v>
      </c>
      <c r="C12" s="282"/>
      <c r="D12" s="282"/>
      <c r="E12" s="282"/>
      <c r="F12" s="282"/>
      <c r="G12" s="282"/>
      <c r="H12" s="282"/>
      <c r="I12" s="282"/>
      <c r="J12" s="282"/>
      <c r="K12" s="282"/>
      <c r="L12" s="282"/>
      <c r="M12" s="282"/>
      <c r="N12" s="282"/>
      <c r="O12" s="282"/>
      <c r="P12" s="136"/>
    </row>
    <row r="13" spans="1:17" ht="14.25">
      <c r="A13" s="279" t="s">
        <v>28</v>
      </c>
      <c r="B13" s="280" t="s">
        <v>29</v>
      </c>
      <c r="C13" s="282"/>
      <c r="D13" s="282"/>
      <c r="E13" s="282"/>
      <c r="F13" s="282"/>
      <c r="G13" s="282">
        <v>1784380</v>
      </c>
      <c r="H13" s="282"/>
      <c r="I13" s="282"/>
      <c r="J13" s="282"/>
      <c r="K13" s="282"/>
      <c r="L13" s="282"/>
      <c r="M13" s="282"/>
      <c r="N13" s="282">
        <v>720620</v>
      </c>
      <c r="O13" s="282">
        <f t="shared" si="0"/>
        <v>2505000</v>
      </c>
      <c r="P13" s="136"/>
      <c r="Q13" s="263"/>
    </row>
    <row r="14" spans="1:16" ht="14.25">
      <c r="A14" s="279" t="s">
        <v>30</v>
      </c>
      <c r="B14" s="280" t="s">
        <v>31</v>
      </c>
      <c r="C14" s="282"/>
      <c r="D14" s="282"/>
      <c r="E14" s="282"/>
      <c r="F14" s="282"/>
      <c r="G14" s="282"/>
      <c r="H14" s="282"/>
      <c r="I14" s="282"/>
      <c r="J14" s="282"/>
      <c r="K14" s="282"/>
      <c r="L14" s="282"/>
      <c r="M14" s="282"/>
      <c r="N14" s="282"/>
      <c r="O14" s="282"/>
      <c r="P14" s="136"/>
    </row>
    <row r="15" spans="1:16" ht="14.25">
      <c r="A15" s="131" t="s">
        <v>32</v>
      </c>
      <c r="B15" s="280" t="s">
        <v>33</v>
      </c>
      <c r="C15" s="282">
        <v>42000</v>
      </c>
      <c r="D15" s="282">
        <v>42000</v>
      </c>
      <c r="E15" s="282">
        <v>42000</v>
      </c>
      <c r="F15" s="282">
        <v>42000</v>
      </c>
      <c r="G15" s="282">
        <v>42000</v>
      </c>
      <c r="H15" s="282">
        <v>40000</v>
      </c>
      <c r="I15" s="282">
        <v>30000</v>
      </c>
      <c r="J15" s="282">
        <v>30000</v>
      </c>
      <c r="K15" s="282">
        <v>40000</v>
      </c>
      <c r="L15" s="282">
        <v>45000</v>
      </c>
      <c r="M15" s="282">
        <v>45000</v>
      </c>
      <c r="N15" s="282">
        <v>40000</v>
      </c>
      <c r="O15" s="282">
        <f t="shared" si="0"/>
        <v>480000</v>
      </c>
      <c r="P15" s="136"/>
    </row>
    <row r="16" spans="1:16" ht="14.25">
      <c r="A16" s="131" t="s">
        <v>34</v>
      </c>
      <c r="B16" s="280" t="s">
        <v>35</v>
      </c>
      <c r="C16" s="282">
        <v>5000</v>
      </c>
      <c r="D16" s="282">
        <v>5000</v>
      </c>
      <c r="E16" s="282">
        <v>5000</v>
      </c>
      <c r="F16" s="282">
        <v>5000</v>
      </c>
      <c r="G16" s="282">
        <v>5000</v>
      </c>
      <c r="H16" s="282">
        <v>5000</v>
      </c>
      <c r="I16" s="282">
        <v>5000</v>
      </c>
      <c r="J16" s="282">
        <v>5000</v>
      </c>
      <c r="K16" s="282">
        <v>5000</v>
      </c>
      <c r="L16" s="282">
        <v>5000</v>
      </c>
      <c r="M16" s="282">
        <v>5000</v>
      </c>
      <c r="N16" s="282">
        <v>5000</v>
      </c>
      <c r="O16" s="282">
        <f t="shared" si="0"/>
        <v>60000</v>
      </c>
      <c r="P16" s="136"/>
    </row>
    <row r="17" spans="1:16" ht="14.25">
      <c r="A17" s="131" t="s">
        <v>36</v>
      </c>
      <c r="B17" s="280" t="s">
        <v>37</v>
      </c>
      <c r="C17" s="282"/>
      <c r="D17" s="282"/>
      <c r="E17" s="282"/>
      <c r="F17" s="282"/>
      <c r="G17" s="282"/>
      <c r="H17" s="282"/>
      <c r="I17" s="282"/>
      <c r="J17" s="282"/>
      <c r="K17" s="282"/>
      <c r="L17" s="282"/>
      <c r="M17" s="282"/>
      <c r="N17" s="282"/>
      <c r="O17" s="282"/>
      <c r="P17" s="136"/>
    </row>
    <row r="18" spans="1:16" ht="14.25">
      <c r="A18" s="131" t="s">
        <v>38</v>
      </c>
      <c r="B18" s="280" t="s">
        <v>39</v>
      </c>
      <c r="C18" s="282"/>
      <c r="D18" s="282"/>
      <c r="E18" s="282"/>
      <c r="F18" s="282"/>
      <c r="G18" s="282"/>
      <c r="H18" s="282"/>
      <c r="I18" s="282"/>
      <c r="J18" s="282"/>
      <c r="K18" s="282"/>
      <c r="L18" s="282"/>
      <c r="M18" s="282"/>
      <c r="N18" s="282"/>
      <c r="O18" s="282"/>
      <c r="P18" s="136"/>
    </row>
    <row r="19" spans="1:16" ht="14.25">
      <c r="A19" s="131" t="s">
        <v>320</v>
      </c>
      <c r="B19" s="280" t="s">
        <v>40</v>
      </c>
      <c r="C19" s="282"/>
      <c r="D19" s="282"/>
      <c r="E19" s="282"/>
      <c r="F19" s="282"/>
      <c r="G19" s="282"/>
      <c r="H19" s="282"/>
      <c r="I19" s="282"/>
      <c r="J19" s="282"/>
      <c r="K19" s="282"/>
      <c r="L19" s="282"/>
      <c r="M19" s="282"/>
      <c r="N19" s="282"/>
      <c r="O19" s="282"/>
      <c r="P19" s="136"/>
    </row>
    <row r="20" spans="1:16" ht="14.25">
      <c r="A20" s="330" t="s">
        <v>299</v>
      </c>
      <c r="B20" s="331" t="s">
        <v>41</v>
      </c>
      <c r="C20" s="282">
        <f aca="true" t="shared" si="1" ref="C20:O20">SUM(C7:C19)</f>
        <v>3907000</v>
      </c>
      <c r="D20" s="282">
        <f t="shared" si="1"/>
        <v>3918000</v>
      </c>
      <c r="E20" s="282">
        <f t="shared" si="1"/>
        <v>3942000</v>
      </c>
      <c r="F20" s="282">
        <f t="shared" si="1"/>
        <v>4162000</v>
      </c>
      <c r="G20" s="282">
        <f t="shared" si="1"/>
        <v>5781380</v>
      </c>
      <c r="H20" s="282">
        <f t="shared" si="1"/>
        <v>4095000</v>
      </c>
      <c r="I20" s="282">
        <f t="shared" si="1"/>
        <v>4056000</v>
      </c>
      <c r="J20" s="282">
        <f>SUM(J7:J19)</f>
        <v>4060000</v>
      </c>
      <c r="K20" s="282">
        <f t="shared" si="1"/>
        <v>4045000</v>
      </c>
      <c r="L20" s="282">
        <f t="shared" si="1"/>
        <v>3935000</v>
      </c>
      <c r="M20" s="282">
        <f t="shared" si="1"/>
        <v>3857000</v>
      </c>
      <c r="N20" s="282">
        <f t="shared" si="1"/>
        <v>4428620</v>
      </c>
      <c r="O20" s="282">
        <f t="shared" si="1"/>
        <v>50187000</v>
      </c>
      <c r="P20" s="136"/>
    </row>
    <row r="21" spans="1:16" ht="14.25">
      <c r="A21" s="131" t="s">
        <v>42</v>
      </c>
      <c r="B21" s="280" t="s">
        <v>43</v>
      </c>
      <c r="C21" s="282"/>
      <c r="D21" s="282"/>
      <c r="E21" s="282"/>
      <c r="F21" s="282"/>
      <c r="G21" s="282"/>
      <c r="H21" s="282"/>
      <c r="I21" s="282"/>
      <c r="J21" s="282"/>
      <c r="K21" s="282"/>
      <c r="L21" s="282"/>
      <c r="M21" s="282"/>
      <c r="N21" s="282"/>
      <c r="O21" s="282"/>
      <c r="P21" s="136"/>
    </row>
    <row r="22" spans="1:16" ht="14.25">
      <c r="A22" s="131" t="s">
        <v>44</v>
      </c>
      <c r="B22" s="280" t="s">
        <v>45</v>
      </c>
      <c r="C22" s="282">
        <v>15000</v>
      </c>
      <c r="D22" s="282">
        <v>15000</v>
      </c>
      <c r="E22" s="282">
        <v>16000</v>
      </c>
      <c r="F22" s="282">
        <v>17000</v>
      </c>
      <c r="G22" s="282">
        <v>17000</v>
      </c>
      <c r="H22" s="282">
        <v>17000</v>
      </c>
      <c r="I22" s="282">
        <v>17000</v>
      </c>
      <c r="J22" s="282">
        <v>17000</v>
      </c>
      <c r="K22" s="282">
        <v>17000</v>
      </c>
      <c r="L22" s="282">
        <v>17000</v>
      </c>
      <c r="M22" s="282">
        <v>17000</v>
      </c>
      <c r="N22" s="282">
        <v>18000</v>
      </c>
      <c r="O22" s="282">
        <f>C22+D22+E22+F22+G22+H22+I22+J22+K22+L22+M22+N22</f>
        <v>200000</v>
      </c>
      <c r="P22" s="136"/>
    </row>
    <row r="23" spans="1:16" ht="14.25">
      <c r="A23" s="130" t="s">
        <v>46</v>
      </c>
      <c r="B23" s="280" t="s">
        <v>47</v>
      </c>
      <c r="C23" s="282">
        <v>0</v>
      </c>
      <c r="D23" s="282">
        <v>0</v>
      </c>
      <c r="E23" s="282">
        <v>20000</v>
      </c>
      <c r="F23" s="282">
        <v>20000</v>
      </c>
      <c r="G23" s="282">
        <v>40000</v>
      </c>
      <c r="H23" s="282">
        <v>20000</v>
      </c>
      <c r="I23" s="282">
        <v>20000</v>
      </c>
      <c r="J23" s="282">
        <v>30000</v>
      </c>
      <c r="K23" s="282">
        <v>40000</v>
      </c>
      <c r="L23" s="282">
        <v>50000</v>
      </c>
      <c r="M23" s="282">
        <v>20000</v>
      </c>
      <c r="N23" s="282">
        <v>40000</v>
      </c>
      <c r="O23" s="282">
        <f>SUM(C23:N23)</f>
        <v>300000</v>
      </c>
      <c r="P23" s="136"/>
    </row>
    <row r="24" spans="1:16" ht="14.25">
      <c r="A24" s="273" t="s">
        <v>300</v>
      </c>
      <c r="B24" s="331" t="s">
        <v>48</v>
      </c>
      <c r="C24" s="282">
        <f>SUM(C21:C23)</f>
        <v>15000</v>
      </c>
      <c r="D24" s="282">
        <f aca="true" t="shared" si="2" ref="D24:O24">SUM(D21:D23)</f>
        <v>15000</v>
      </c>
      <c r="E24" s="282">
        <f t="shared" si="2"/>
        <v>36000</v>
      </c>
      <c r="F24" s="282">
        <f t="shared" si="2"/>
        <v>37000</v>
      </c>
      <c r="G24" s="282">
        <f t="shared" si="2"/>
        <v>57000</v>
      </c>
      <c r="H24" s="282">
        <f t="shared" si="2"/>
        <v>37000</v>
      </c>
      <c r="I24" s="282">
        <f t="shared" si="2"/>
        <v>37000</v>
      </c>
      <c r="J24" s="282">
        <f t="shared" si="2"/>
        <v>47000</v>
      </c>
      <c r="K24" s="282">
        <f t="shared" si="2"/>
        <v>57000</v>
      </c>
      <c r="L24" s="282">
        <f t="shared" si="2"/>
        <v>67000</v>
      </c>
      <c r="M24" s="282">
        <f t="shared" si="2"/>
        <v>37000</v>
      </c>
      <c r="N24" s="282">
        <f t="shared" si="2"/>
        <v>58000</v>
      </c>
      <c r="O24" s="282">
        <f t="shared" si="2"/>
        <v>500000</v>
      </c>
      <c r="P24" s="136"/>
    </row>
    <row r="25" spans="1:16" ht="14.25">
      <c r="A25" s="283" t="s">
        <v>350</v>
      </c>
      <c r="B25" s="284" t="s">
        <v>49</v>
      </c>
      <c r="C25" s="282">
        <f>C20+C24</f>
        <v>3922000</v>
      </c>
      <c r="D25" s="282">
        <f aca="true" t="shared" si="3" ref="D25:N25">D20+D24</f>
        <v>3933000</v>
      </c>
      <c r="E25" s="282">
        <f t="shared" si="3"/>
        <v>3978000</v>
      </c>
      <c r="F25" s="282">
        <f t="shared" si="3"/>
        <v>4199000</v>
      </c>
      <c r="G25" s="282">
        <f t="shared" si="3"/>
        <v>5838380</v>
      </c>
      <c r="H25" s="282">
        <f t="shared" si="3"/>
        <v>4132000</v>
      </c>
      <c r="I25" s="282">
        <f t="shared" si="3"/>
        <v>4093000</v>
      </c>
      <c r="J25" s="282">
        <f t="shared" si="3"/>
        <v>4107000</v>
      </c>
      <c r="K25" s="282">
        <f t="shared" si="3"/>
        <v>4102000</v>
      </c>
      <c r="L25" s="282">
        <f t="shared" si="3"/>
        <v>4002000</v>
      </c>
      <c r="M25" s="282">
        <f t="shared" si="3"/>
        <v>3894000</v>
      </c>
      <c r="N25" s="282">
        <f t="shared" si="3"/>
        <v>4486620</v>
      </c>
      <c r="O25" s="282">
        <f>O20+O24</f>
        <v>50687000</v>
      </c>
      <c r="P25" s="136"/>
    </row>
    <row r="26" spans="1:18" ht="14.25">
      <c r="A26" s="285" t="s">
        <v>321</v>
      </c>
      <c r="B26" s="284" t="s">
        <v>50</v>
      </c>
      <c r="C26" s="282">
        <f>C25*19.5%</f>
        <v>764790</v>
      </c>
      <c r="D26" s="282">
        <f>D25*19.5%</f>
        <v>766935</v>
      </c>
      <c r="E26" s="282">
        <f aca="true" t="shared" si="4" ref="E26:N26">E25*19.5%</f>
        <v>775710</v>
      </c>
      <c r="F26" s="282">
        <f t="shared" si="4"/>
        <v>818805</v>
      </c>
      <c r="G26" s="282">
        <v>1456519</v>
      </c>
      <c r="H26" s="282">
        <f t="shared" si="4"/>
        <v>805740</v>
      </c>
      <c r="I26" s="282">
        <f t="shared" si="4"/>
        <v>798135</v>
      </c>
      <c r="J26" s="282">
        <f t="shared" si="4"/>
        <v>800865</v>
      </c>
      <c r="K26" s="282">
        <f t="shared" si="4"/>
        <v>799890</v>
      </c>
      <c r="L26" s="282">
        <f t="shared" si="4"/>
        <v>780390</v>
      </c>
      <c r="M26" s="282">
        <f t="shared" si="4"/>
        <v>759330</v>
      </c>
      <c r="N26" s="282">
        <f t="shared" si="4"/>
        <v>874890.9</v>
      </c>
      <c r="O26" s="282">
        <f>SUM(C26:N26)</f>
        <v>10201999.9</v>
      </c>
      <c r="P26" s="136"/>
      <c r="R26" s="263"/>
    </row>
    <row r="27" spans="1:16" ht="14.25">
      <c r="A27" s="131" t="s">
        <v>51</v>
      </c>
      <c r="B27" s="280" t="s">
        <v>52</v>
      </c>
      <c r="C27" s="282"/>
      <c r="D27" s="282"/>
      <c r="E27" s="282">
        <v>8000</v>
      </c>
      <c r="F27" s="282">
        <v>2000</v>
      </c>
      <c r="G27" s="282"/>
      <c r="H27" s="282">
        <v>7000</v>
      </c>
      <c r="I27" s="282"/>
      <c r="J27" s="282">
        <v>5000</v>
      </c>
      <c r="K27" s="282">
        <v>9000</v>
      </c>
      <c r="L27" s="282">
        <v>12000</v>
      </c>
      <c r="M27" s="282">
        <v>5000</v>
      </c>
      <c r="N27" s="282">
        <v>2000</v>
      </c>
      <c r="O27" s="282">
        <f>SUM(C27:N27)</f>
        <v>50000</v>
      </c>
      <c r="P27" s="136"/>
    </row>
    <row r="28" spans="1:16" ht="14.25">
      <c r="A28" s="131" t="s">
        <v>53</v>
      </c>
      <c r="B28" s="280" t="s">
        <v>54</v>
      </c>
      <c r="C28" s="282">
        <v>68000</v>
      </c>
      <c r="D28" s="282">
        <v>85000</v>
      </c>
      <c r="E28" s="282">
        <v>95000</v>
      </c>
      <c r="F28" s="282">
        <v>129000</v>
      </c>
      <c r="G28" s="282">
        <v>89000</v>
      </c>
      <c r="H28" s="282">
        <v>89000</v>
      </c>
      <c r="I28" s="282">
        <v>95000</v>
      </c>
      <c r="J28" s="282">
        <v>57000</v>
      </c>
      <c r="K28" s="282">
        <v>47000</v>
      </c>
      <c r="L28" s="282">
        <v>50000</v>
      </c>
      <c r="M28" s="282">
        <v>35000</v>
      </c>
      <c r="N28" s="282">
        <v>111000</v>
      </c>
      <c r="O28" s="282">
        <f>SUM(C28:N28)</f>
        <v>950000</v>
      </c>
      <c r="P28" s="136"/>
    </row>
    <row r="29" spans="1:18" ht="14.25">
      <c r="A29" s="131" t="s">
        <v>55</v>
      </c>
      <c r="B29" s="280" t="s">
        <v>56</v>
      </c>
      <c r="C29" s="282"/>
      <c r="D29" s="282"/>
      <c r="E29" s="282"/>
      <c r="F29" s="282"/>
      <c r="G29" s="282"/>
      <c r="H29" s="282"/>
      <c r="I29" s="282"/>
      <c r="J29" s="282"/>
      <c r="K29" s="282"/>
      <c r="L29" s="282"/>
      <c r="M29" s="282"/>
      <c r="N29" s="282"/>
      <c r="O29" s="282"/>
      <c r="P29" s="136"/>
      <c r="R29" s="263"/>
    </row>
    <row r="30" spans="1:16" ht="14.25">
      <c r="A30" s="273" t="s">
        <v>301</v>
      </c>
      <c r="B30" s="331" t="s">
        <v>57</v>
      </c>
      <c r="C30" s="282">
        <f>SUM(C27:C29)</f>
        <v>68000</v>
      </c>
      <c r="D30" s="282">
        <f aca="true" t="shared" si="5" ref="D30:O30">SUM(D27:D29)</f>
        <v>85000</v>
      </c>
      <c r="E30" s="282">
        <f t="shared" si="5"/>
        <v>103000</v>
      </c>
      <c r="F30" s="282">
        <f t="shared" si="5"/>
        <v>131000</v>
      </c>
      <c r="G30" s="282">
        <f t="shared" si="5"/>
        <v>89000</v>
      </c>
      <c r="H30" s="282">
        <f t="shared" si="5"/>
        <v>96000</v>
      </c>
      <c r="I30" s="282">
        <f t="shared" si="5"/>
        <v>95000</v>
      </c>
      <c r="J30" s="282">
        <f t="shared" si="5"/>
        <v>62000</v>
      </c>
      <c r="K30" s="282">
        <f t="shared" si="5"/>
        <v>56000</v>
      </c>
      <c r="L30" s="282">
        <f t="shared" si="5"/>
        <v>62000</v>
      </c>
      <c r="M30" s="282">
        <f t="shared" si="5"/>
        <v>40000</v>
      </c>
      <c r="N30" s="282">
        <f t="shared" si="5"/>
        <v>113000</v>
      </c>
      <c r="O30" s="282">
        <f t="shared" si="5"/>
        <v>1000000</v>
      </c>
      <c r="P30" s="136"/>
    </row>
    <row r="31" spans="1:16" ht="14.25">
      <c r="A31" s="131" t="s">
        <v>58</v>
      </c>
      <c r="B31" s="280" t="s">
        <v>59</v>
      </c>
      <c r="C31" s="282">
        <v>42500</v>
      </c>
      <c r="D31" s="282">
        <v>42500</v>
      </c>
      <c r="E31" s="282">
        <v>42500</v>
      </c>
      <c r="F31" s="282">
        <v>42500</v>
      </c>
      <c r="G31" s="282">
        <v>42500</v>
      </c>
      <c r="H31" s="282">
        <v>42500</v>
      </c>
      <c r="I31" s="282">
        <v>42500</v>
      </c>
      <c r="J31" s="282">
        <v>42500</v>
      </c>
      <c r="K31" s="282">
        <v>42500</v>
      </c>
      <c r="L31" s="282">
        <v>42500</v>
      </c>
      <c r="M31" s="282">
        <v>42500</v>
      </c>
      <c r="N31" s="282">
        <v>42500</v>
      </c>
      <c r="O31" s="282">
        <f>SUM(C31:N31)</f>
        <v>510000</v>
      </c>
      <c r="P31" s="136"/>
    </row>
    <row r="32" spans="1:16" ht="14.25">
      <c r="A32" s="131" t="s">
        <v>60</v>
      </c>
      <c r="B32" s="280" t="s">
        <v>61</v>
      </c>
      <c r="C32" s="282"/>
      <c r="D32" s="282"/>
      <c r="E32" s="282"/>
      <c r="F32" s="282"/>
      <c r="G32" s="282"/>
      <c r="H32" s="282"/>
      <c r="I32" s="282"/>
      <c r="J32" s="282"/>
      <c r="K32" s="282"/>
      <c r="L32" s="282"/>
      <c r="M32" s="282"/>
      <c r="N32" s="282"/>
      <c r="O32" s="282"/>
      <c r="P32" s="136"/>
    </row>
    <row r="33" spans="1:16" ht="14.25">
      <c r="A33" s="273" t="s">
        <v>351</v>
      </c>
      <c r="B33" s="331" t="s">
        <v>62</v>
      </c>
      <c r="C33" s="282">
        <f>SUM(C31:C32)</f>
        <v>42500</v>
      </c>
      <c r="D33" s="282">
        <f aca="true" t="shared" si="6" ref="D33:O33">SUM(D31:D32)</f>
        <v>42500</v>
      </c>
      <c r="E33" s="282">
        <f t="shared" si="6"/>
        <v>42500</v>
      </c>
      <c r="F33" s="282">
        <f t="shared" si="6"/>
        <v>42500</v>
      </c>
      <c r="G33" s="282">
        <f t="shared" si="6"/>
        <v>42500</v>
      </c>
      <c r="H33" s="282">
        <f t="shared" si="6"/>
        <v>42500</v>
      </c>
      <c r="I33" s="282">
        <f t="shared" si="6"/>
        <v>42500</v>
      </c>
      <c r="J33" s="282">
        <f t="shared" si="6"/>
        <v>42500</v>
      </c>
      <c r="K33" s="282">
        <f t="shared" si="6"/>
        <v>42500</v>
      </c>
      <c r="L33" s="282">
        <f t="shared" si="6"/>
        <v>42500</v>
      </c>
      <c r="M33" s="282">
        <f t="shared" si="6"/>
        <v>42500</v>
      </c>
      <c r="N33" s="282">
        <f t="shared" si="6"/>
        <v>42500</v>
      </c>
      <c r="O33" s="282">
        <f t="shared" si="6"/>
        <v>510000</v>
      </c>
      <c r="P33" s="136"/>
    </row>
    <row r="34" spans="1:16" ht="14.25">
      <c r="A34" s="131" t="s">
        <v>63</v>
      </c>
      <c r="B34" s="280" t="s">
        <v>64</v>
      </c>
      <c r="C34" s="282"/>
      <c r="D34" s="282"/>
      <c r="E34" s="282"/>
      <c r="F34" s="282"/>
      <c r="G34" s="282"/>
      <c r="H34" s="282"/>
      <c r="I34" s="282"/>
      <c r="J34" s="282"/>
      <c r="K34" s="282"/>
      <c r="L34" s="282"/>
      <c r="M34" s="282"/>
      <c r="N34" s="282"/>
      <c r="O34" s="282"/>
      <c r="P34" s="136"/>
    </row>
    <row r="35" spans="1:16" ht="14.25">
      <c r="A35" s="131" t="s">
        <v>65</v>
      </c>
      <c r="B35" s="280" t="s">
        <v>66</v>
      </c>
      <c r="C35" s="282"/>
      <c r="D35" s="282"/>
      <c r="E35" s="282"/>
      <c r="F35" s="282"/>
      <c r="G35" s="282"/>
      <c r="H35" s="282"/>
      <c r="I35" s="282"/>
      <c r="J35" s="282"/>
      <c r="K35" s="282"/>
      <c r="L35" s="282"/>
      <c r="M35" s="282"/>
      <c r="N35" s="282"/>
      <c r="O35" s="282"/>
      <c r="P35" s="136"/>
    </row>
    <row r="36" spans="1:16" ht="14.25">
      <c r="A36" s="131" t="s">
        <v>322</v>
      </c>
      <c r="B36" s="280" t="s">
        <v>67</v>
      </c>
      <c r="C36" s="282"/>
      <c r="D36" s="282"/>
      <c r="E36" s="282"/>
      <c r="F36" s="282"/>
      <c r="G36" s="282"/>
      <c r="H36" s="282"/>
      <c r="I36" s="282"/>
      <c r="J36" s="282"/>
      <c r="K36" s="282"/>
      <c r="L36" s="282"/>
      <c r="M36" s="282"/>
      <c r="N36" s="282"/>
      <c r="O36" s="282"/>
      <c r="P36" s="136"/>
    </row>
    <row r="37" spans="1:16" ht="14.25">
      <c r="A37" s="131" t="s">
        <v>68</v>
      </c>
      <c r="B37" s="280" t="s">
        <v>69</v>
      </c>
      <c r="C37" s="282"/>
      <c r="D37" s="282"/>
      <c r="E37" s="282">
        <v>250000</v>
      </c>
      <c r="F37" s="282">
        <v>25000</v>
      </c>
      <c r="G37" s="282"/>
      <c r="H37" s="282"/>
      <c r="I37" s="282"/>
      <c r="J37" s="282">
        <v>200000</v>
      </c>
      <c r="K37" s="282"/>
      <c r="L37" s="282">
        <v>325000</v>
      </c>
      <c r="M37" s="282"/>
      <c r="N37" s="282"/>
      <c r="O37" s="282">
        <f>SUM(C37:N37)</f>
        <v>800000</v>
      </c>
      <c r="P37" s="136"/>
    </row>
    <row r="38" spans="1:16" ht="14.25">
      <c r="A38" s="332" t="s">
        <v>323</v>
      </c>
      <c r="B38" s="280" t="s">
        <v>70</v>
      </c>
      <c r="C38" s="282"/>
      <c r="D38" s="282"/>
      <c r="E38" s="282"/>
      <c r="F38" s="282"/>
      <c r="G38" s="282"/>
      <c r="H38" s="282"/>
      <c r="I38" s="282"/>
      <c r="J38" s="282"/>
      <c r="K38" s="282"/>
      <c r="L38" s="282"/>
      <c r="M38" s="282"/>
      <c r="N38" s="282"/>
      <c r="O38" s="282"/>
      <c r="P38" s="136"/>
    </row>
    <row r="39" spans="1:16" ht="14.25">
      <c r="A39" s="130" t="s">
        <v>71</v>
      </c>
      <c r="B39" s="280" t="s">
        <v>72</v>
      </c>
      <c r="C39" s="282"/>
      <c r="D39" s="282">
        <v>600000</v>
      </c>
      <c r="E39" s="282">
        <v>100000</v>
      </c>
      <c r="F39" s="282">
        <v>70000</v>
      </c>
      <c r="G39" s="282"/>
      <c r="H39" s="282"/>
      <c r="I39" s="282">
        <v>200000</v>
      </c>
      <c r="J39" s="282"/>
      <c r="K39" s="282">
        <v>100000</v>
      </c>
      <c r="L39" s="282"/>
      <c r="M39" s="282"/>
      <c r="N39" s="282">
        <v>230000</v>
      </c>
      <c r="O39" s="282">
        <f>SUM(C39:N39)</f>
        <v>1300000</v>
      </c>
      <c r="P39" s="136"/>
    </row>
    <row r="40" spans="1:16" ht="14.25">
      <c r="A40" s="131" t="s">
        <v>324</v>
      </c>
      <c r="B40" s="280" t="s">
        <v>73</v>
      </c>
      <c r="C40" s="282">
        <v>90000</v>
      </c>
      <c r="D40" s="282">
        <v>90000</v>
      </c>
      <c r="E40" s="282">
        <v>65000</v>
      </c>
      <c r="F40" s="282">
        <v>70000</v>
      </c>
      <c r="G40" s="282">
        <v>129000</v>
      </c>
      <c r="H40" s="282">
        <v>128000</v>
      </c>
      <c r="I40" s="282">
        <v>120000</v>
      </c>
      <c r="J40" s="282">
        <v>79000</v>
      </c>
      <c r="K40" s="282">
        <v>125000</v>
      </c>
      <c r="L40" s="282">
        <v>140000</v>
      </c>
      <c r="M40" s="282">
        <v>140000</v>
      </c>
      <c r="N40" s="282">
        <v>144000</v>
      </c>
      <c r="O40" s="282">
        <f>SUM(C40:N40)</f>
        <v>1320000</v>
      </c>
      <c r="P40" s="136"/>
    </row>
    <row r="41" spans="1:16" ht="14.25">
      <c r="A41" s="273" t="s">
        <v>302</v>
      </c>
      <c r="B41" s="331" t="s">
        <v>74</v>
      </c>
      <c r="C41" s="282">
        <f aca="true" t="shared" si="7" ref="C41:O41">SUM(C34:C40)</f>
        <v>90000</v>
      </c>
      <c r="D41" s="282">
        <f t="shared" si="7"/>
        <v>690000</v>
      </c>
      <c r="E41" s="282">
        <f t="shared" si="7"/>
        <v>415000</v>
      </c>
      <c r="F41" s="282">
        <f t="shared" si="7"/>
        <v>165000</v>
      </c>
      <c r="G41" s="282">
        <f t="shared" si="7"/>
        <v>129000</v>
      </c>
      <c r="H41" s="282">
        <f t="shared" si="7"/>
        <v>128000</v>
      </c>
      <c r="I41" s="282">
        <f t="shared" si="7"/>
        <v>320000</v>
      </c>
      <c r="J41" s="282">
        <f t="shared" si="7"/>
        <v>279000</v>
      </c>
      <c r="K41" s="282">
        <f t="shared" si="7"/>
        <v>225000</v>
      </c>
      <c r="L41" s="282">
        <f t="shared" si="7"/>
        <v>465000</v>
      </c>
      <c r="M41" s="282">
        <f t="shared" si="7"/>
        <v>140000</v>
      </c>
      <c r="N41" s="282">
        <f t="shared" si="7"/>
        <v>374000</v>
      </c>
      <c r="O41" s="282">
        <f t="shared" si="7"/>
        <v>3420000</v>
      </c>
      <c r="P41" s="136"/>
    </row>
    <row r="42" spans="1:16" ht="14.25">
      <c r="A42" s="131" t="s">
        <v>75</v>
      </c>
      <c r="B42" s="280" t="s">
        <v>76</v>
      </c>
      <c r="C42" s="282"/>
      <c r="D42" s="282">
        <v>20000</v>
      </c>
      <c r="E42" s="282">
        <v>35000</v>
      </c>
      <c r="F42" s="282">
        <v>26000</v>
      </c>
      <c r="G42" s="282">
        <v>28000</v>
      </c>
      <c r="H42" s="282"/>
      <c r="I42" s="282">
        <v>28000</v>
      </c>
      <c r="J42" s="282">
        <v>28000</v>
      </c>
      <c r="K42" s="282">
        <v>20000</v>
      </c>
      <c r="L42" s="282">
        <v>28000</v>
      </c>
      <c r="M42" s="282">
        <v>35000</v>
      </c>
      <c r="N42" s="282">
        <v>2000</v>
      </c>
      <c r="O42" s="282">
        <f>SUM(C42:N42)</f>
        <v>250000</v>
      </c>
      <c r="P42" s="136"/>
    </row>
    <row r="43" spans="1:16" ht="14.25">
      <c r="A43" s="131" t="s">
        <v>77</v>
      </c>
      <c r="B43" s="280" t="s">
        <v>78</v>
      </c>
      <c r="C43" s="282"/>
      <c r="D43" s="282"/>
      <c r="E43" s="282"/>
      <c r="F43" s="282"/>
      <c r="G43" s="282"/>
      <c r="H43" s="282"/>
      <c r="I43" s="282"/>
      <c r="J43" s="282"/>
      <c r="K43" s="282"/>
      <c r="L43" s="282"/>
      <c r="M43" s="282"/>
      <c r="N43" s="282"/>
      <c r="O43" s="282"/>
      <c r="P43" s="136"/>
    </row>
    <row r="44" spans="1:16" ht="14.25">
      <c r="A44" s="273" t="s">
        <v>303</v>
      </c>
      <c r="B44" s="331" t="s">
        <v>79</v>
      </c>
      <c r="C44" s="282">
        <f>SUM(C42:C43)</f>
        <v>0</v>
      </c>
      <c r="D44" s="282">
        <f aca="true" t="shared" si="8" ref="D44:O44">SUM(D42:D43)</f>
        <v>20000</v>
      </c>
      <c r="E44" s="282">
        <f t="shared" si="8"/>
        <v>35000</v>
      </c>
      <c r="F44" s="282">
        <f t="shared" si="8"/>
        <v>26000</v>
      </c>
      <c r="G44" s="282">
        <f t="shared" si="8"/>
        <v>28000</v>
      </c>
      <c r="H44" s="282">
        <f t="shared" si="8"/>
        <v>0</v>
      </c>
      <c r="I44" s="282">
        <f t="shared" si="8"/>
        <v>28000</v>
      </c>
      <c r="J44" s="282">
        <f t="shared" si="8"/>
        <v>28000</v>
      </c>
      <c r="K44" s="282">
        <f t="shared" si="8"/>
        <v>20000</v>
      </c>
      <c r="L44" s="282">
        <f t="shared" si="8"/>
        <v>28000</v>
      </c>
      <c r="M44" s="282">
        <f t="shared" si="8"/>
        <v>35000</v>
      </c>
      <c r="N44" s="282">
        <f t="shared" si="8"/>
        <v>2000</v>
      </c>
      <c r="O44" s="282">
        <f t="shared" si="8"/>
        <v>250000</v>
      </c>
      <c r="P44" s="136"/>
    </row>
    <row r="45" spans="1:18" ht="14.25">
      <c r="A45" s="131" t="s">
        <v>80</v>
      </c>
      <c r="B45" s="280" t="s">
        <v>81</v>
      </c>
      <c r="C45" s="282">
        <v>54135</v>
      </c>
      <c r="D45" s="282">
        <v>120725</v>
      </c>
      <c r="E45" s="282">
        <v>151335</v>
      </c>
      <c r="F45" s="282">
        <v>91395</v>
      </c>
      <c r="G45" s="282">
        <v>70335</v>
      </c>
      <c r="H45" s="282">
        <v>71955</v>
      </c>
      <c r="I45" s="282">
        <v>83525</v>
      </c>
      <c r="J45" s="282">
        <v>103545</v>
      </c>
      <c r="K45" s="282">
        <v>87345</v>
      </c>
      <c r="L45" s="282">
        <v>153215</v>
      </c>
      <c r="M45" s="282">
        <v>69525</v>
      </c>
      <c r="N45" s="282">
        <v>42965</v>
      </c>
      <c r="O45" s="282">
        <f>SUM(C45:N45)</f>
        <v>1100000</v>
      </c>
      <c r="P45" s="136"/>
      <c r="R45" s="263"/>
    </row>
    <row r="46" spans="1:16" ht="14.25">
      <c r="A46" s="131" t="s">
        <v>82</v>
      </c>
      <c r="B46" s="280" t="s">
        <v>83</v>
      </c>
      <c r="C46" s="282"/>
      <c r="D46" s="282"/>
      <c r="E46" s="282"/>
      <c r="F46" s="282"/>
      <c r="G46" s="282"/>
      <c r="H46" s="282"/>
      <c r="I46" s="282"/>
      <c r="J46" s="282"/>
      <c r="K46" s="282"/>
      <c r="L46" s="282"/>
      <c r="M46" s="282"/>
      <c r="N46" s="282"/>
      <c r="O46" s="282"/>
      <c r="P46" s="136"/>
    </row>
    <row r="47" spans="1:16" ht="14.25">
      <c r="A47" s="131" t="s">
        <v>325</v>
      </c>
      <c r="B47" s="280" t="s">
        <v>84</v>
      </c>
      <c r="C47" s="282"/>
      <c r="D47" s="282"/>
      <c r="E47" s="282"/>
      <c r="F47" s="282"/>
      <c r="G47" s="282"/>
      <c r="H47" s="282"/>
      <c r="I47" s="282"/>
      <c r="J47" s="282"/>
      <c r="K47" s="282"/>
      <c r="L47" s="282"/>
      <c r="M47" s="282"/>
      <c r="N47" s="282"/>
      <c r="O47" s="282"/>
      <c r="P47" s="136"/>
    </row>
    <row r="48" spans="1:16" ht="14.25">
      <c r="A48" s="131" t="s">
        <v>326</v>
      </c>
      <c r="B48" s="280" t="s">
        <v>85</v>
      </c>
      <c r="C48" s="282"/>
      <c r="D48" s="282"/>
      <c r="E48" s="282"/>
      <c r="F48" s="282"/>
      <c r="G48" s="282"/>
      <c r="H48" s="282"/>
      <c r="I48" s="282"/>
      <c r="J48" s="282"/>
      <c r="K48" s="282"/>
      <c r="L48" s="282"/>
      <c r="M48" s="282"/>
      <c r="N48" s="282"/>
      <c r="O48" s="282"/>
      <c r="P48" s="136"/>
    </row>
    <row r="49" spans="1:16" ht="14.25">
      <c r="A49" s="131" t="s">
        <v>86</v>
      </c>
      <c r="B49" s="280" t="s">
        <v>87</v>
      </c>
      <c r="C49" s="282"/>
      <c r="D49" s="282"/>
      <c r="E49" s="282"/>
      <c r="F49" s="282"/>
      <c r="G49" s="282"/>
      <c r="H49" s="282"/>
      <c r="I49" s="282"/>
      <c r="J49" s="282"/>
      <c r="K49" s="282"/>
      <c r="L49" s="282"/>
      <c r="M49" s="282"/>
      <c r="N49" s="282"/>
      <c r="O49" s="282"/>
      <c r="P49" s="136"/>
    </row>
    <row r="50" spans="1:16" ht="14.25">
      <c r="A50" s="273" t="s">
        <v>304</v>
      </c>
      <c r="B50" s="331" t="s">
        <v>88</v>
      </c>
      <c r="C50" s="282">
        <f aca="true" t="shared" si="9" ref="C50:O50">SUM(C45:C49)</f>
        <v>54135</v>
      </c>
      <c r="D50" s="282">
        <f t="shared" si="9"/>
        <v>120725</v>
      </c>
      <c r="E50" s="282">
        <f t="shared" si="9"/>
        <v>151335</v>
      </c>
      <c r="F50" s="282">
        <f t="shared" si="9"/>
        <v>91395</v>
      </c>
      <c r="G50" s="282">
        <f t="shared" si="9"/>
        <v>70335</v>
      </c>
      <c r="H50" s="282">
        <f t="shared" si="9"/>
        <v>71955</v>
      </c>
      <c r="I50" s="282">
        <f t="shared" si="9"/>
        <v>83525</v>
      </c>
      <c r="J50" s="282">
        <f t="shared" si="9"/>
        <v>103545</v>
      </c>
      <c r="K50" s="282">
        <f t="shared" si="9"/>
        <v>87345</v>
      </c>
      <c r="L50" s="282">
        <f t="shared" si="9"/>
        <v>153215</v>
      </c>
      <c r="M50" s="282">
        <f t="shared" si="9"/>
        <v>69525</v>
      </c>
      <c r="N50" s="282">
        <f t="shared" si="9"/>
        <v>42965</v>
      </c>
      <c r="O50" s="282">
        <f t="shared" si="9"/>
        <v>1100000</v>
      </c>
      <c r="P50" s="136"/>
    </row>
    <row r="51" spans="1:16" ht="14.25">
      <c r="A51" s="285" t="s">
        <v>305</v>
      </c>
      <c r="B51" s="284" t="s">
        <v>89</v>
      </c>
      <c r="C51" s="282">
        <f aca="true" t="shared" si="10" ref="C51:O51">SUM(C30,C33,C41,C44,C50)</f>
        <v>254635</v>
      </c>
      <c r="D51" s="282">
        <f t="shared" si="10"/>
        <v>958225</v>
      </c>
      <c r="E51" s="282">
        <f t="shared" si="10"/>
        <v>746835</v>
      </c>
      <c r="F51" s="282">
        <f t="shared" si="10"/>
        <v>455895</v>
      </c>
      <c r="G51" s="282">
        <f t="shared" si="10"/>
        <v>358835</v>
      </c>
      <c r="H51" s="282">
        <f t="shared" si="10"/>
        <v>338455</v>
      </c>
      <c r="I51" s="282">
        <f t="shared" si="10"/>
        <v>569025</v>
      </c>
      <c r="J51" s="282">
        <f t="shared" si="10"/>
        <v>515045</v>
      </c>
      <c r="K51" s="282">
        <f t="shared" si="10"/>
        <v>430845</v>
      </c>
      <c r="L51" s="282">
        <f t="shared" si="10"/>
        <v>750715</v>
      </c>
      <c r="M51" s="282">
        <f t="shared" si="10"/>
        <v>327025</v>
      </c>
      <c r="N51" s="282">
        <f t="shared" si="10"/>
        <v>574465</v>
      </c>
      <c r="O51" s="282">
        <f t="shared" si="10"/>
        <v>6280000</v>
      </c>
      <c r="P51" s="136"/>
    </row>
    <row r="52" spans="1:16" ht="14.25">
      <c r="A52" s="129" t="s">
        <v>90</v>
      </c>
      <c r="B52" s="280" t="s">
        <v>91</v>
      </c>
      <c r="C52" s="282"/>
      <c r="D52" s="282"/>
      <c r="E52" s="282"/>
      <c r="F52" s="282"/>
      <c r="G52" s="282"/>
      <c r="H52" s="282"/>
      <c r="I52" s="282"/>
      <c r="J52" s="282"/>
      <c r="K52" s="282"/>
      <c r="L52" s="282"/>
      <c r="M52" s="282"/>
      <c r="N52" s="282"/>
      <c r="O52" s="282"/>
      <c r="P52" s="136"/>
    </row>
    <row r="53" spans="1:16" ht="14.25">
      <c r="A53" s="129" t="s">
        <v>306</v>
      </c>
      <c r="B53" s="280" t="s">
        <v>92</v>
      </c>
      <c r="C53" s="282"/>
      <c r="D53" s="282"/>
      <c r="E53" s="282"/>
      <c r="F53" s="282"/>
      <c r="G53" s="282"/>
      <c r="H53" s="282"/>
      <c r="I53" s="282"/>
      <c r="J53" s="282"/>
      <c r="K53" s="282"/>
      <c r="L53" s="282"/>
      <c r="M53" s="282"/>
      <c r="N53" s="282"/>
      <c r="O53" s="282"/>
      <c r="P53" s="136"/>
    </row>
    <row r="54" spans="1:16" ht="14.25">
      <c r="A54" s="286" t="s">
        <v>327</v>
      </c>
      <c r="B54" s="280" t="s">
        <v>93</v>
      </c>
      <c r="C54" s="282"/>
      <c r="D54" s="282"/>
      <c r="E54" s="282"/>
      <c r="F54" s="282"/>
      <c r="G54" s="282"/>
      <c r="H54" s="282"/>
      <c r="I54" s="282"/>
      <c r="J54" s="282"/>
      <c r="K54" s="282"/>
      <c r="L54" s="282"/>
      <c r="M54" s="282"/>
      <c r="N54" s="282"/>
      <c r="O54" s="282"/>
      <c r="P54" s="136"/>
    </row>
    <row r="55" spans="1:16" ht="14.25">
      <c r="A55" s="286" t="s">
        <v>328</v>
      </c>
      <c r="B55" s="280" t="s">
        <v>94</v>
      </c>
      <c r="C55" s="282"/>
      <c r="D55" s="282"/>
      <c r="E55" s="282"/>
      <c r="F55" s="282"/>
      <c r="G55" s="282"/>
      <c r="H55" s="282"/>
      <c r="I55" s="282"/>
      <c r="J55" s="282"/>
      <c r="K55" s="282"/>
      <c r="L55" s="282"/>
      <c r="M55" s="282"/>
      <c r="N55" s="282"/>
      <c r="O55" s="282"/>
      <c r="P55" s="136"/>
    </row>
    <row r="56" spans="1:16" ht="14.25">
      <c r="A56" s="286" t="s">
        <v>329</v>
      </c>
      <c r="B56" s="280" t="s">
        <v>95</v>
      </c>
      <c r="C56" s="282"/>
      <c r="D56" s="282"/>
      <c r="E56" s="282"/>
      <c r="F56" s="282"/>
      <c r="G56" s="282"/>
      <c r="H56" s="282"/>
      <c r="I56" s="282"/>
      <c r="J56" s="282"/>
      <c r="K56" s="282"/>
      <c r="L56" s="282"/>
      <c r="M56" s="282"/>
      <c r="N56" s="282"/>
      <c r="O56" s="282"/>
      <c r="P56" s="136"/>
    </row>
    <row r="57" spans="1:16" ht="14.25">
      <c r="A57" s="129" t="s">
        <v>330</v>
      </c>
      <c r="B57" s="280" t="s">
        <v>96</v>
      </c>
      <c r="C57" s="282"/>
      <c r="D57" s="282"/>
      <c r="E57" s="282"/>
      <c r="F57" s="282"/>
      <c r="G57" s="282"/>
      <c r="H57" s="282"/>
      <c r="I57" s="282"/>
      <c r="J57" s="282"/>
      <c r="K57" s="282"/>
      <c r="L57" s="282"/>
      <c r="M57" s="282"/>
      <c r="N57" s="282"/>
      <c r="O57" s="282"/>
      <c r="P57" s="136"/>
    </row>
    <row r="58" spans="1:16" ht="14.25">
      <c r="A58" s="129" t="s">
        <v>331</v>
      </c>
      <c r="B58" s="280" t="s">
        <v>97</v>
      </c>
      <c r="C58" s="282"/>
      <c r="D58" s="282"/>
      <c r="E58" s="282"/>
      <c r="F58" s="282"/>
      <c r="G58" s="282"/>
      <c r="H58" s="282"/>
      <c r="I58" s="282"/>
      <c r="J58" s="282"/>
      <c r="K58" s="282"/>
      <c r="L58" s="282"/>
      <c r="M58" s="282"/>
      <c r="N58" s="282"/>
      <c r="O58" s="282"/>
      <c r="P58" s="136"/>
    </row>
    <row r="59" spans="1:16" ht="14.25">
      <c r="A59" s="129" t="s">
        <v>332</v>
      </c>
      <c r="B59" s="280" t="s">
        <v>98</v>
      </c>
      <c r="C59" s="282"/>
      <c r="D59" s="282"/>
      <c r="E59" s="282"/>
      <c r="F59" s="282"/>
      <c r="G59" s="282"/>
      <c r="H59" s="282"/>
      <c r="I59" s="282"/>
      <c r="J59" s="282"/>
      <c r="K59" s="282"/>
      <c r="L59" s="282"/>
      <c r="M59" s="282"/>
      <c r="N59" s="282"/>
      <c r="O59" s="282"/>
      <c r="P59" s="136"/>
    </row>
    <row r="60" spans="1:16" ht="14.25">
      <c r="A60" s="287" t="s">
        <v>307</v>
      </c>
      <c r="B60" s="284" t="s">
        <v>99</v>
      </c>
      <c r="C60" s="282"/>
      <c r="D60" s="282"/>
      <c r="E60" s="282"/>
      <c r="F60" s="282"/>
      <c r="G60" s="282"/>
      <c r="H60" s="282"/>
      <c r="I60" s="282"/>
      <c r="J60" s="282"/>
      <c r="K60" s="282"/>
      <c r="L60" s="282"/>
      <c r="M60" s="282"/>
      <c r="N60" s="282"/>
      <c r="O60" s="282"/>
      <c r="P60" s="136"/>
    </row>
    <row r="61" spans="1:16" ht="14.25">
      <c r="A61" s="288" t="s">
        <v>333</v>
      </c>
      <c r="B61" s="280" t="s">
        <v>100</v>
      </c>
      <c r="C61" s="282"/>
      <c r="D61" s="282"/>
      <c r="E61" s="282"/>
      <c r="F61" s="282"/>
      <c r="G61" s="282"/>
      <c r="H61" s="282"/>
      <c r="I61" s="282"/>
      <c r="J61" s="282"/>
      <c r="K61" s="282"/>
      <c r="L61" s="282"/>
      <c r="M61" s="282"/>
      <c r="N61" s="282"/>
      <c r="O61" s="282"/>
      <c r="P61" s="136"/>
    </row>
    <row r="62" spans="1:16" ht="14.25">
      <c r="A62" s="288" t="s">
        <v>684</v>
      </c>
      <c r="B62" s="280" t="s">
        <v>101</v>
      </c>
      <c r="C62" s="282"/>
      <c r="D62" s="282"/>
      <c r="E62" s="282"/>
      <c r="F62" s="282"/>
      <c r="G62" s="282"/>
      <c r="H62" s="282"/>
      <c r="I62" s="282"/>
      <c r="J62" s="282"/>
      <c r="K62" s="282"/>
      <c r="L62" s="282"/>
      <c r="M62" s="282"/>
      <c r="N62" s="282"/>
      <c r="O62" s="282"/>
      <c r="P62" s="136"/>
    </row>
    <row r="63" spans="1:16" ht="14.25">
      <c r="A63" s="288" t="s">
        <v>102</v>
      </c>
      <c r="B63" s="280" t="s">
        <v>103</v>
      </c>
      <c r="C63" s="282"/>
      <c r="D63" s="282"/>
      <c r="E63" s="282"/>
      <c r="F63" s="282"/>
      <c r="G63" s="282"/>
      <c r="H63" s="282"/>
      <c r="I63" s="282"/>
      <c r="J63" s="282"/>
      <c r="K63" s="282"/>
      <c r="L63" s="282"/>
      <c r="M63" s="282"/>
      <c r="N63" s="282"/>
      <c r="O63" s="282"/>
      <c r="P63" s="136"/>
    </row>
    <row r="64" spans="1:16" ht="14.25">
      <c r="A64" s="288" t="s">
        <v>308</v>
      </c>
      <c r="B64" s="280" t="s">
        <v>104</v>
      </c>
      <c r="C64" s="282"/>
      <c r="D64" s="282"/>
      <c r="E64" s="282"/>
      <c r="F64" s="282"/>
      <c r="G64" s="282"/>
      <c r="H64" s="282"/>
      <c r="I64" s="282"/>
      <c r="J64" s="282"/>
      <c r="K64" s="282"/>
      <c r="L64" s="282"/>
      <c r="M64" s="282"/>
      <c r="N64" s="282"/>
      <c r="O64" s="282"/>
      <c r="P64" s="136"/>
    </row>
    <row r="65" spans="1:16" ht="14.25">
      <c r="A65" s="288" t="s">
        <v>334</v>
      </c>
      <c r="B65" s="280" t="s">
        <v>105</v>
      </c>
      <c r="C65" s="282"/>
      <c r="D65" s="282"/>
      <c r="E65" s="282"/>
      <c r="F65" s="282"/>
      <c r="G65" s="282"/>
      <c r="H65" s="282"/>
      <c r="I65" s="282"/>
      <c r="J65" s="282"/>
      <c r="K65" s="282"/>
      <c r="L65" s="282"/>
      <c r="M65" s="282"/>
      <c r="N65" s="282"/>
      <c r="O65" s="282"/>
      <c r="P65" s="136"/>
    </row>
    <row r="66" spans="1:16" ht="14.25">
      <c r="A66" s="288" t="s">
        <v>309</v>
      </c>
      <c r="B66" s="280" t="s">
        <v>106</v>
      </c>
      <c r="C66" s="282"/>
      <c r="D66" s="282"/>
      <c r="E66" s="282"/>
      <c r="F66" s="282"/>
      <c r="G66" s="282"/>
      <c r="H66" s="282"/>
      <c r="I66" s="282"/>
      <c r="J66" s="282"/>
      <c r="K66" s="282"/>
      <c r="L66" s="282"/>
      <c r="M66" s="282"/>
      <c r="N66" s="282"/>
      <c r="O66" s="282"/>
      <c r="P66" s="136"/>
    </row>
    <row r="67" spans="1:16" ht="14.25">
      <c r="A67" s="288" t="s">
        <v>335</v>
      </c>
      <c r="B67" s="280" t="s">
        <v>107</v>
      </c>
      <c r="C67" s="282"/>
      <c r="D67" s="282"/>
      <c r="E67" s="282"/>
      <c r="F67" s="282"/>
      <c r="G67" s="282"/>
      <c r="H67" s="282"/>
      <c r="I67" s="282"/>
      <c r="J67" s="282"/>
      <c r="K67" s="282"/>
      <c r="L67" s="282"/>
      <c r="M67" s="282"/>
      <c r="N67" s="282"/>
      <c r="O67" s="282"/>
      <c r="P67" s="136"/>
    </row>
    <row r="68" spans="1:16" ht="14.25">
      <c r="A68" s="288" t="s">
        <v>336</v>
      </c>
      <c r="B68" s="280" t="s">
        <v>108</v>
      </c>
      <c r="C68" s="282"/>
      <c r="D68" s="282"/>
      <c r="E68" s="282"/>
      <c r="F68" s="282"/>
      <c r="G68" s="282"/>
      <c r="H68" s="282"/>
      <c r="I68" s="282"/>
      <c r="J68" s="282"/>
      <c r="K68" s="282"/>
      <c r="L68" s="282"/>
      <c r="M68" s="282"/>
      <c r="N68" s="282"/>
      <c r="O68" s="282"/>
      <c r="P68" s="136"/>
    </row>
    <row r="69" spans="1:16" ht="14.25">
      <c r="A69" s="288" t="s">
        <v>109</v>
      </c>
      <c r="B69" s="280" t="s">
        <v>110</v>
      </c>
      <c r="C69" s="282"/>
      <c r="D69" s="282"/>
      <c r="E69" s="282"/>
      <c r="F69" s="282"/>
      <c r="G69" s="282"/>
      <c r="H69" s="282"/>
      <c r="I69" s="282"/>
      <c r="J69" s="282"/>
      <c r="K69" s="282"/>
      <c r="L69" s="282"/>
      <c r="M69" s="282"/>
      <c r="N69" s="282"/>
      <c r="O69" s="282"/>
      <c r="P69" s="136"/>
    </row>
    <row r="70" spans="1:16" ht="14.25">
      <c r="A70" s="289" t="s">
        <v>111</v>
      </c>
      <c r="B70" s="280" t="s">
        <v>112</v>
      </c>
      <c r="C70" s="282"/>
      <c r="D70" s="282"/>
      <c r="E70" s="282"/>
      <c r="F70" s="282"/>
      <c r="G70" s="282"/>
      <c r="H70" s="282"/>
      <c r="I70" s="282"/>
      <c r="J70" s="282"/>
      <c r="K70" s="282"/>
      <c r="L70" s="282"/>
      <c r="M70" s="282"/>
      <c r="N70" s="282"/>
      <c r="O70" s="282"/>
      <c r="P70" s="136"/>
    </row>
    <row r="71" spans="1:16" ht="14.25">
      <c r="A71" s="288" t="s">
        <v>337</v>
      </c>
      <c r="B71" s="280" t="s">
        <v>113</v>
      </c>
      <c r="C71" s="282"/>
      <c r="D71" s="282"/>
      <c r="E71" s="282"/>
      <c r="F71" s="282"/>
      <c r="G71" s="282"/>
      <c r="H71" s="282"/>
      <c r="I71" s="282"/>
      <c r="J71" s="282"/>
      <c r="K71" s="282"/>
      <c r="L71" s="282"/>
      <c r="M71" s="282"/>
      <c r="N71" s="282"/>
      <c r="O71" s="282"/>
      <c r="P71" s="136"/>
    </row>
    <row r="72" spans="1:16" ht="14.25">
      <c r="A72" s="289" t="s">
        <v>441</v>
      </c>
      <c r="B72" s="280" t="s">
        <v>114</v>
      </c>
      <c r="C72" s="282"/>
      <c r="D72" s="282"/>
      <c r="E72" s="282"/>
      <c r="F72" s="282"/>
      <c r="G72" s="282"/>
      <c r="H72" s="282"/>
      <c r="I72" s="282"/>
      <c r="J72" s="282"/>
      <c r="K72" s="282"/>
      <c r="L72" s="282"/>
      <c r="M72" s="282"/>
      <c r="N72" s="282"/>
      <c r="O72" s="282"/>
      <c r="P72" s="136"/>
    </row>
    <row r="73" spans="1:16" ht="14.25">
      <c r="A73" s="289" t="s">
        <v>442</v>
      </c>
      <c r="B73" s="280" t="s">
        <v>114</v>
      </c>
      <c r="C73" s="282"/>
      <c r="D73" s="282"/>
      <c r="E73" s="282"/>
      <c r="F73" s="282"/>
      <c r="G73" s="282"/>
      <c r="H73" s="282"/>
      <c r="I73" s="282"/>
      <c r="J73" s="282"/>
      <c r="K73" s="282"/>
      <c r="L73" s="282"/>
      <c r="M73" s="282"/>
      <c r="N73" s="282"/>
      <c r="O73" s="282"/>
      <c r="P73" s="136"/>
    </row>
    <row r="74" spans="1:16" ht="14.25">
      <c r="A74" s="287" t="s">
        <v>310</v>
      </c>
      <c r="B74" s="284" t="s">
        <v>115</v>
      </c>
      <c r="C74" s="282"/>
      <c r="D74" s="282"/>
      <c r="E74" s="282"/>
      <c r="F74" s="282"/>
      <c r="G74" s="282"/>
      <c r="H74" s="282"/>
      <c r="I74" s="282"/>
      <c r="J74" s="282"/>
      <c r="K74" s="282"/>
      <c r="L74" s="282"/>
      <c r="M74" s="282"/>
      <c r="N74" s="282"/>
      <c r="O74" s="282"/>
      <c r="P74" s="136"/>
    </row>
    <row r="75" spans="1:16" ht="15">
      <c r="A75" s="290" t="s">
        <v>685</v>
      </c>
      <c r="B75" s="416"/>
      <c r="C75" s="414">
        <f aca="true" t="shared" si="11" ref="C75:O75">SUM(C25,C26,C51,C60,C74)</f>
        <v>4941425</v>
      </c>
      <c r="D75" s="414">
        <f t="shared" si="11"/>
        <v>5658160</v>
      </c>
      <c r="E75" s="414">
        <f t="shared" si="11"/>
        <v>5500545</v>
      </c>
      <c r="F75" s="414">
        <f t="shared" si="11"/>
        <v>5473700</v>
      </c>
      <c r="G75" s="414">
        <f t="shared" si="11"/>
        <v>7653734</v>
      </c>
      <c r="H75" s="414">
        <f t="shared" si="11"/>
        <v>5276195</v>
      </c>
      <c r="I75" s="414">
        <f t="shared" si="11"/>
        <v>5460160</v>
      </c>
      <c r="J75" s="414">
        <f t="shared" si="11"/>
        <v>5422910</v>
      </c>
      <c r="K75" s="414">
        <f t="shared" si="11"/>
        <v>5332735</v>
      </c>
      <c r="L75" s="414">
        <f t="shared" si="11"/>
        <v>5533105</v>
      </c>
      <c r="M75" s="414">
        <f t="shared" si="11"/>
        <v>4980355</v>
      </c>
      <c r="N75" s="414">
        <f t="shared" si="11"/>
        <v>5935975.9</v>
      </c>
      <c r="O75" s="414">
        <f t="shared" si="11"/>
        <v>67168999.9</v>
      </c>
      <c r="P75" s="136"/>
    </row>
    <row r="76" spans="1:16" ht="14.25">
      <c r="A76" s="293" t="s">
        <v>116</v>
      </c>
      <c r="B76" s="280" t="s">
        <v>117</v>
      </c>
      <c r="C76" s="282"/>
      <c r="D76" s="282"/>
      <c r="E76" s="282"/>
      <c r="F76" s="282"/>
      <c r="G76" s="282"/>
      <c r="H76" s="282"/>
      <c r="I76" s="282"/>
      <c r="J76" s="282"/>
      <c r="K76" s="282"/>
      <c r="L76" s="282"/>
      <c r="M76" s="282"/>
      <c r="N76" s="282"/>
      <c r="O76" s="282"/>
      <c r="P76" s="136"/>
    </row>
    <row r="77" spans="1:16" ht="14.25">
      <c r="A77" s="293" t="s">
        <v>338</v>
      </c>
      <c r="B77" s="280" t="s">
        <v>118</v>
      </c>
      <c r="C77" s="282"/>
      <c r="D77" s="282"/>
      <c r="E77" s="282"/>
      <c r="F77" s="282"/>
      <c r="G77" s="282"/>
      <c r="H77" s="282"/>
      <c r="I77" s="282"/>
      <c r="J77" s="282"/>
      <c r="K77" s="282"/>
      <c r="L77" s="282"/>
      <c r="M77" s="282"/>
      <c r="N77" s="282"/>
      <c r="O77" s="282"/>
      <c r="P77" s="136"/>
    </row>
    <row r="78" spans="1:16" ht="14.25">
      <c r="A78" s="293" t="s">
        <v>119</v>
      </c>
      <c r="B78" s="280" t="s">
        <v>120</v>
      </c>
      <c r="C78" s="282"/>
      <c r="D78" s="282"/>
      <c r="E78" s="282"/>
      <c r="F78" s="282"/>
      <c r="G78" s="282"/>
      <c r="H78" s="282"/>
      <c r="I78" s="282"/>
      <c r="J78" s="282"/>
      <c r="K78" s="282"/>
      <c r="L78" s="282"/>
      <c r="M78" s="282"/>
      <c r="N78" s="282"/>
      <c r="O78" s="282"/>
      <c r="P78" s="136"/>
    </row>
    <row r="79" spans="1:16" ht="14.25">
      <c r="A79" s="293" t="s">
        <v>121</v>
      </c>
      <c r="B79" s="280" t="s">
        <v>122</v>
      </c>
      <c r="C79" s="282"/>
      <c r="D79" s="282"/>
      <c r="E79" s="282"/>
      <c r="F79" s="282"/>
      <c r="G79" s="282"/>
      <c r="H79" s="282"/>
      <c r="I79" s="282"/>
      <c r="J79" s="282"/>
      <c r="K79" s="282"/>
      <c r="L79" s="282"/>
      <c r="M79" s="282"/>
      <c r="N79" s="282"/>
      <c r="O79" s="282"/>
      <c r="P79" s="136"/>
    </row>
    <row r="80" spans="1:16" ht="14.25">
      <c r="A80" s="130" t="s">
        <v>123</v>
      </c>
      <c r="B80" s="280" t="s">
        <v>124</v>
      </c>
      <c r="C80" s="282"/>
      <c r="D80" s="282"/>
      <c r="E80" s="282"/>
      <c r="F80" s="282"/>
      <c r="G80" s="282"/>
      <c r="H80" s="282"/>
      <c r="I80" s="282"/>
      <c r="J80" s="282"/>
      <c r="K80" s="282"/>
      <c r="L80" s="282"/>
      <c r="M80" s="282"/>
      <c r="N80" s="282"/>
      <c r="O80" s="282"/>
      <c r="P80" s="136"/>
    </row>
    <row r="81" spans="1:16" ht="14.25">
      <c r="A81" s="130" t="s">
        <v>125</v>
      </c>
      <c r="B81" s="280" t="s">
        <v>126</v>
      </c>
      <c r="C81" s="282"/>
      <c r="D81" s="282"/>
      <c r="E81" s="282"/>
      <c r="F81" s="282"/>
      <c r="G81" s="282"/>
      <c r="H81" s="282"/>
      <c r="I81" s="282"/>
      <c r="J81" s="282"/>
      <c r="K81" s="282"/>
      <c r="L81" s="282"/>
      <c r="M81" s="282"/>
      <c r="N81" s="282"/>
      <c r="O81" s="282"/>
      <c r="P81" s="136"/>
    </row>
    <row r="82" spans="1:16" ht="14.25">
      <c r="A82" s="130" t="s">
        <v>127</v>
      </c>
      <c r="B82" s="280" t="s">
        <v>128</v>
      </c>
      <c r="C82" s="282"/>
      <c r="D82" s="282"/>
      <c r="E82" s="282"/>
      <c r="F82" s="282"/>
      <c r="G82" s="282"/>
      <c r="H82" s="282"/>
      <c r="I82" s="282"/>
      <c r="J82" s="282"/>
      <c r="K82" s="282"/>
      <c r="L82" s="282"/>
      <c r="M82" s="282"/>
      <c r="N82" s="282"/>
      <c r="O82" s="282"/>
      <c r="P82" s="136"/>
    </row>
    <row r="83" spans="1:16" ht="14.25">
      <c r="A83" s="294" t="s">
        <v>311</v>
      </c>
      <c r="B83" s="284" t="s">
        <v>129</v>
      </c>
      <c r="C83" s="282"/>
      <c r="D83" s="282"/>
      <c r="E83" s="282"/>
      <c r="F83" s="282"/>
      <c r="G83" s="282"/>
      <c r="H83" s="282"/>
      <c r="I83" s="282"/>
      <c r="J83" s="282"/>
      <c r="K83" s="282"/>
      <c r="L83" s="282"/>
      <c r="M83" s="282"/>
      <c r="N83" s="282"/>
      <c r="O83" s="282"/>
      <c r="P83" s="136"/>
    </row>
    <row r="84" spans="1:16" ht="14.25">
      <c r="A84" s="129" t="s">
        <v>130</v>
      </c>
      <c r="B84" s="280" t="s">
        <v>131</v>
      </c>
      <c r="C84" s="282"/>
      <c r="D84" s="282"/>
      <c r="E84" s="282"/>
      <c r="F84" s="282"/>
      <c r="G84" s="282"/>
      <c r="H84" s="282"/>
      <c r="I84" s="282"/>
      <c r="J84" s="282"/>
      <c r="K84" s="282"/>
      <c r="L84" s="282"/>
      <c r="M84" s="282"/>
      <c r="N84" s="282"/>
      <c r="O84" s="282"/>
      <c r="P84" s="136"/>
    </row>
    <row r="85" spans="1:16" ht="14.25">
      <c r="A85" s="129" t="s">
        <v>132</v>
      </c>
      <c r="B85" s="280" t="s">
        <v>133</v>
      </c>
      <c r="C85" s="282"/>
      <c r="D85" s="282"/>
      <c r="E85" s="282"/>
      <c r="F85" s="282"/>
      <c r="G85" s="282"/>
      <c r="H85" s="282"/>
      <c r="I85" s="282"/>
      <c r="J85" s="282"/>
      <c r="K85" s="282"/>
      <c r="L85" s="282"/>
      <c r="M85" s="282"/>
      <c r="N85" s="282"/>
      <c r="O85" s="282"/>
      <c r="P85" s="136"/>
    </row>
    <row r="86" spans="1:16" ht="14.25">
      <c r="A86" s="129" t="s">
        <v>134</v>
      </c>
      <c r="B86" s="280" t="s">
        <v>135</v>
      </c>
      <c r="C86" s="282"/>
      <c r="D86" s="282"/>
      <c r="E86" s="282"/>
      <c r="F86" s="282"/>
      <c r="G86" s="282"/>
      <c r="H86" s="282"/>
      <c r="I86" s="282"/>
      <c r="J86" s="282"/>
      <c r="K86" s="282"/>
      <c r="L86" s="282"/>
      <c r="M86" s="282"/>
      <c r="N86" s="282"/>
      <c r="O86" s="282"/>
      <c r="P86" s="136"/>
    </row>
    <row r="87" spans="1:16" ht="14.25">
      <c r="A87" s="129" t="s">
        <v>136</v>
      </c>
      <c r="B87" s="280" t="s">
        <v>137</v>
      </c>
      <c r="C87" s="282"/>
      <c r="D87" s="282"/>
      <c r="E87" s="282"/>
      <c r="F87" s="282"/>
      <c r="G87" s="282"/>
      <c r="H87" s="282"/>
      <c r="I87" s="282"/>
      <c r="J87" s="282"/>
      <c r="K87" s="282"/>
      <c r="L87" s="282"/>
      <c r="M87" s="282"/>
      <c r="N87" s="282"/>
      <c r="O87" s="282"/>
      <c r="P87" s="136"/>
    </row>
    <row r="88" spans="1:16" ht="14.25">
      <c r="A88" s="287" t="s">
        <v>312</v>
      </c>
      <c r="B88" s="284" t="s">
        <v>138</v>
      </c>
      <c r="C88" s="282"/>
      <c r="D88" s="282"/>
      <c r="E88" s="282"/>
      <c r="F88" s="282"/>
      <c r="G88" s="282"/>
      <c r="H88" s="282"/>
      <c r="I88" s="282"/>
      <c r="J88" s="282"/>
      <c r="K88" s="282"/>
      <c r="L88" s="282"/>
      <c r="M88" s="282"/>
      <c r="N88" s="282"/>
      <c r="O88" s="282"/>
      <c r="P88" s="136"/>
    </row>
    <row r="89" spans="1:16" ht="26.25">
      <c r="A89" s="129" t="s">
        <v>139</v>
      </c>
      <c r="B89" s="280" t="s">
        <v>140</v>
      </c>
      <c r="C89" s="282"/>
      <c r="D89" s="282"/>
      <c r="E89" s="282"/>
      <c r="F89" s="282"/>
      <c r="G89" s="282"/>
      <c r="H89" s="282"/>
      <c r="I89" s="282"/>
      <c r="J89" s="282"/>
      <c r="K89" s="282"/>
      <c r="L89" s="282"/>
      <c r="M89" s="282"/>
      <c r="N89" s="282"/>
      <c r="O89" s="282"/>
      <c r="P89" s="136"/>
    </row>
    <row r="90" spans="1:16" ht="14.25">
      <c r="A90" s="129" t="s">
        <v>339</v>
      </c>
      <c r="B90" s="280" t="s">
        <v>141</v>
      </c>
      <c r="C90" s="282"/>
      <c r="D90" s="282"/>
      <c r="E90" s="282"/>
      <c r="F90" s="282"/>
      <c r="G90" s="282"/>
      <c r="H90" s="282"/>
      <c r="I90" s="282"/>
      <c r="J90" s="282"/>
      <c r="K90" s="282"/>
      <c r="L90" s="282"/>
      <c r="M90" s="282"/>
      <c r="N90" s="282"/>
      <c r="O90" s="282"/>
      <c r="P90" s="136"/>
    </row>
    <row r="91" spans="1:16" ht="26.25">
      <c r="A91" s="129" t="s">
        <v>340</v>
      </c>
      <c r="B91" s="280" t="s">
        <v>142</v>
      </c>
      <c r="C91" s="282"/>
      <c r="D91" s="282"/>
      <c r="E91" s="282"/>
      <c r="F91" s="282"/>
      <c r="G91" s="282"/>
      <c r="H91" s="282"/>
      <c r="I91" s="282"/>
      <c r="J91" s="282"/>
      <c r="K91" s="282"/>
      <c r="L91" s="282"/>
      <c r="M91" s="282"/>
      <c r="N91" s="282"/>
      <c r="O91" s="282"/>
      <c r="P91" s="136"/>
    </row>
    <row r="92" spans="1:16" ht="14.25">
      <c r="A92" s="129" t="s">
        <v>341</v>
      </c>
      <c r="B92" s="280" t="s">
        <v>143</v>
      </c>
      <c r="C92" s="282"/>
      <c r="D92" s="282"/>
      <c r="E92" s="282"/>
      <c r="F92" s="282"/>
      <c r="G92" s="282"/>
      <c r="H92" s="282"/>
      <c r="I92" s="282"/>
      <c r="J92" s="282"/>
      <c r="K92" s="282"/>
      <c r="L92" s="282"/>
      <c r="M92" s="282"/>
      <c r="N92" s="282"/>
      <c r="O92" s="282"/>
      <c r="P92" s="136"/>
    </row>
    <row r="93" spans="1:16" ht="26.25">
      <c r="A93" s="129" t="s">
        <v>342</v>
      </c>
      <c r="B93" s="280" t="s">
        <v>144</v>
      </c>
      <c r="C93" s="282"/>
      <c r="D93" s="282"/>
      <c r="E93" s="282"/>
      <c r="F93" s="282"/>
      <c r="G93" s="282"/>
      <c r="H93" s="282"/>
      <c r="I93" s="282"/>
      <c r="J93" s="282"/>
      <c r="K93" s="282"/>
      <c r="L93" s="282"/>
      <c r="M93" s="282"/>
      <c r="N93" s="282"/>
      <c r="O93" s="282"/>
      <c r="P93" s="136"/>
    </row>
    <row r="94" spans="1:16" ht="14.25">
      <c r="A94" s="129" t="s">
        <v>343</v>
      </c>
      <c r="B94" s="280" t="s">
        <v>145</v>
      </c>
      <c r="C94" s="282"/>
      <c r="D94" s="282"/>
      <c r="E94" s="282"/>
      <c r="F94" s="282"/>
      <c r="G94" s="282"/>
      <c r="H94" s="282"/>
      <c r="I94" s="282"/>
      <c r="J94" s="282"/>
      <c r="K94" s="282"/>
      <c r="L94" s="282"/>
      <c r="M94" s="282"/>
      <c r="N94" s="282"/>
      <c r="O94" s="282"/>
      <c r="P94" s="136"/>
    </row>
    <row r="95" spans="1:16" ht="14.25">
      <c r="A95" s="129" t="s">
        <v>146</v>
      </c>
      <c r="B95" s="280" t="s">
        <v>147</v>
      </c>
      <c r="C95" s="282"/>
      <c r="D95" s="282"/>
      <c r="E95" s="282"/>
      <c r="F95" s="282"/>
      <c r="G95" s="282"/>
      <c r="H95" s="282"/>
      <c r="I95" s="282"/>
      <c r="J95" s="282"/>
      <c r="K95" s="282"/>
      <c r="L95" s="282"/>
      <c r="M95" s="282"/>
      <c r="N95" s="282"/>
      <c r="O95" s="282"/>
      <c r="P95" s="136"/>
    </row>
    <row r="96" spans="1:16" ht="14.25">
      <c r="A96" s="129" t="s">
        <v>344</v>
      </c>
      <c r="B96" s="280" t="s">
        <v>148</v>
      </c>
      <c r="C96" s="282"/>
      <c r="D96" s="282"/>
      <c r="E96" s="282"/>
      <c r="F96" s="282"/>
      <c r="G96" s="282"/>
      <c r="H96" s="282"/>
      <c r="I96" s="282"/>
      <c r="J96" s="282"/>
      <c r="K96" s="282"/>
      <c r="L96" s="282"/>
      <c r="M96" s="282"/>
      <c r="N96" s="282"/>
      <c r="O96" s="282"/>
      <c r="P96" s="136"/>
    </row>
    <row r="97" spans="1:16" ht="14.25">
      <c r="A97" s="287" t="s">
        <v>313</v>
      </c>
      <c r="B97" s="284" t="s">
        <v>149</v>
      </c>
      <c r="C97" s="282"/>
      <c r="D97" s="282"/>
      <c r="E97" s="282"/>
      <c r="F97" s="282"/>
      <c r="G97" s="282"/>
      <c r="H97" s="282"/>
      <c r="I97" s="282"/>
      <c r="J97" s="282"/>
      <c r="K97" s="282"/>
      <c r="L97" s="282"/>
      <c r="M97" s="282"/>
      <c r="N97" s="282"/>
      <c r="O97" s="282"/>
      <c r="P97" s="136"/>
    </row>
    <row r="98" spans="1:16" ht="15">
      <c r="A98" s="290" t="s">
        <v>686</v>
      </c>
      <c r="B98" s="416"/>
      <c r="C98" s="414"/>
      <c r="D98" s="414"/>
      <c r="E98" s="414"/>
      <c r="F98" s="414"/>
      <c r="G98" s="414"/>
      <c r="H98" s="414"/>
      <c r="I98" s="414"/>
      <c r="J98" s="414"/>
      <c r="K98" s="414"/>
      <c r="L98" s="414"/>
      <c r="M98" s="414"/>
      <c r="N98" s="414"/>
      <c r="O98" s="414"/>
      <c r="P98" s="136"/>
    </row>
    <row r="99" spans="1:16" ht="15">
      <c r="A99" s="295" t="s">
        <v>352</v>
      </c>
      <c r="B99" s="296" t="s">
        <v>150</v>
      </c>
      <c r="C99" s="407">
        <f aca="true" t="shared" si="12" ref="C99:O99">SUM(C75,C98)</f>
        <v>4941425</v>
      </c>
      <c r="D99" s="407">
        <f t="shared" si="12"/>
        <v>5658160</v>
      </c>
      <c r="E99" s="407">
        <f t="shared" si="12"/>
        <v>5500545</v>
      </c>
      <c r="F99" s="407">
        <f t="shared" si="12"/>
        <v>5473700</v>
      </c>
      <c r="G99" s="407">
        <f t="shared" si="12"/>
        <v>7653734</v>
      </c>
      <c r="H99" s="407">
        <f t="shared" si="12"/>
        <v>5276195</v>
      </c>
      <c r="I99" s="407">
        <f t="shared" si="12"/>
        <v>5460160</v>
      </c>
      <c r="J99" s="407">
        <f t="shared" si="12"/>
        <v>5422910</v>
      </c>
      <c r="K99" s="407">
        <f t="shared" si="12"/>
        <v>5332735</v>
      </c>
      <c r="L99" s="407">
        <f t="shared" si="12"/>
        <v>5533105</v>
      </c>
      <c r="M99" s="407">
        <f t="shared" si="12"/>
        <v>4980355</v>
      </c>
      <c r="N99" s="407">
        <f t="shared" si="12"/>
        <v>5935975.9</v>
      </c>
      <c r="O99" s="407">
        <f t="shared" si="12"/>
        <v>67168999.9</v>
      </c>
      <c r="P99" s="136"/>
    </row>
    <row r="100" spans="1:16" ht="14.25">
      <c r="A100" s="129" t="s">
        <v>345</v>
      </c>
      <c r="B100" s="131" t="s">
        <v>151</v>
      </c>
      <c r="C100" s="282"/>
      <c r="D100" s="282"/>
      <c r="E100" s="282"/>
      <c r="F100" s="282"/>
      <c r="G100" s="282"/>
      <c r="H100" s="282"/>
      <c r="I100" s="282"/>
      <c r="J100" s="282"/>
      <c r="K100" s="282"/>
      <c r="L100" s="282"/>
      <c r="M100" s="282"/>
      <c r="N100" s="282"/>
      <c r="O100" s="282"/>
      <c r="P100" s="136"/>
    </row>
    <row r="101" spans="1:16" ht="14.25">
      <c r="A101" s="129" t="s">
        <v>152</v>
      </c>
      <c r="B101" s="131" t="s">
        <v>153</v>
      </c>
      <c r="C101" s="282"/>
      <c r="D101" s="282"/>
      <c r="E101" s="282"/>
      <c r="F101" s="282"/>
      <c r="G101" s="282"/>
      <c r="H101" s="282"/>
      <c r="I101" s="282"/>
      <c r="J101" s="282"/>
      <c r="K101" s="282"/>
      <c r="L101" s="282"/>
      <c r="M101" s="282"/>
      <c r="N101" s="282"/>
      <c r="O101" s="282"/>
      <c r="P101" s="136"/>
    </row>
    <row r="102" spans="1:16" ht="14.25">
      <c r="A102" s="129" t="s">
        <v>346</v>
      </c>
      <c r="B102" s="131" t="s">
        <v>154</v>
      </c>
      <c r="C102" s="282"/>
      <c r="D102" s="282"/>
      <c r="E102" s="282"/>
      <c r="F102" s="282"/>
      <c r="G102" s="282"/>
      <c r="H102" s="282"/>
      <c r="I102" s="282"/>
      <c r="J102" s="282"/>
      <c r="K102" s="282"/>
      <c r="L102" s="282"/>
      <c r="M102" s="282"/>
      <c r="N102" s="282"/>
      <c r="O102" s="282"/>
      <c r="P102" s="136"/>
    </row>
    <row r="103" spans="1:16" ht="14.25">
      <c r="A103" s="298" t="s">
        <v>314</v>
      </c>
      <c r="B103" s="273" t="s">
        <v>155</v>
      </c>
      <c r="C103" s="282"/>
      <c r="D103" s="282"/>
      <c r="E103" s="282"/>
      <c r="F103" s="282"/>
      <c r="G103" s="282"/>
      <c r="H103" s="282"/>
      <c r="I103" s="282"/>
      <c r="J103" s="282"/>
      <c r="K103" s="282"/>
      <c r="L103" s="282"/>
      <c r="M103" s="282"/>
      <c r="N103" s="282"/>
      <c r="O103" s="282"/>
      <c r="P103" s="136"/>
    </row>
    <row r="104" spans="1:16" ht="14.25">
      <c r="A104" s="304" t="s">
        <v>347</v>
      </c>
      <c r="B104" s="131" t="s">
        <v>156</v>
      </c>
      <c r="C104" s="282"/>
      <c r="D104" s="282"/>
      <c r="E104" s="282"/>
      <c r="F104" s="282"/>
      <c r="G104" s="282"/>
      <c r="H104" s="282"/>
      <c r="I104" s="282"/>
      <c r="J104" s="282"/>
      <c r="K104" s="282"/>
      <c r="L104" s="282"/>
      <c r="M104" s="282"/>
      <c r="N104" s="282"/>
      <c r="O104" s="282"/>
      <c r="P104" s="136"/>
    </row>
    <row r="105" spans="1:16" ht="14.25">
      <c r="A105" s="304" t="s">
        <v>317</v>
      </c>
      <c r="B105" s="131" t="s">
        <v>157</v>
      </c>
      <c r="C105" s="282"/>
      <c r="D105" s="282"/>
      <c r="E105" s="282"/>
      <c r="F105" s="282"/>
      <c r="G105" s="282"/>
      <c r="H105" s="282"/>
      <c r="I105" s="282"/>
      <c r="J105" s="282"/>
      <c r="K105" s="282"/>
      <c r="L105" s="282"/>
      <c r="M105" s="282"/>
      <c r="N105" s="282"/>
      <c r="O105" s="282"/>
      <c r="P105" s="136"/>
    </row>
    <row r="106" spans="1:16" ht="14.25">
      <c r="A106" s="129" t="s">
        <v>158</v>
      </c>
      <c r="B106" s="131" t="s">
        <v>159</v>
      </c>
      <c r="C106" s="282"/>
      <c r="D106" s="282"/>
      <c r="E106" s="282"/>
      <c r="F106" s="282"/>
      <c r="G106" s="282"/>
      <c r="H106" s="282"/>
      <c r="I106" s="282"/>
      <c r="J106" s="282"/>
      <c r="K106" s="282"/>
      <c r="L106" s="282"/>
      <c r="M106" s="282"/>
      <c r="N106" s="282"/>
      <c r="O106" s="282"/>
      <c r="P106" s="136"/>
    </row>
    <row r="107" spans="1:16" ht="14.25">
      <c r="A107" s="129" t="s">
        <v>348</v>
      </c>
      <c r="B107" s="131" t="s">
        <v>160</v>
      </c>
      <c r="C107" s="282"/>
      <c r="D107" s="282"/>
      <c r="E107" s="282"/>
      <c r="F107" s="282"/>
      <c r="G107" s="282"/>
      <c r="H107" s="282"/>
      <c r="I107" s="282"/>
      <c r="J107" s="282"/>
      <c r="K107" s="282"/>
      <c r="L107" s="282"/>
      <c r="M107" s="282"/>
      <c r="N107" s="282"/>
      <c r="O107" s="282"/>
      <c r="P107" s="136"/>
    </row>
    <row r="108" spans="1:16" ht="14.25">
      <c r="A108" s="301" t="s">
        <v>315</v>
      </c>
      <c r="B108" s="273" t="s">
        <v>161</v>
      </c>
      <c r="C108" s="282"/>
      <c r="D108" s="282"/>
      <c r="E108" s="282"/>
      <c r="F108" s="282"/>
      <c r="G108" s="282"/>
      <c r="H108" s="282"/>
      <c r="I108" s="282"/>
      <c r="J108" s="282"/>
      <c r="K108" s="282"/>
      <c r="L108" s="282"/>
      <c r="M108" s="282"/>
      <c r="N108" s="282"/>
      <c r="O108" s="282"/>
      <c r="P108" s="136"/>
    </row>
    <row r="109" spans="1:16" ht="14.25">
      <c r="A109" s="304" t="s">
        <v>162</v>
      </c>
      <c r="B109" s="131" t="s">
        <v>163</v>
      </c>
      <c r="C109" s="282"/>
      <c r="D109" s="282"/>
      <c r="E109" s="282"/>
      <c r="F109" s="282"/>
      <c r="G109" s="282"/>
      <c r="H109" s="282"/>
      <c r="I109" s="282"/>
      <c r="J109" s="282"/>
      <c r="K109" s="282"/>
      <c r="L109" s="282"/>
      <c r="M109" s="282"/>
      <c r="N109" s="282"/>
      <c r="O109" s="282"/>
      <c r="P109" s="136"/>
    </row>
    <row r="110" spans="1:16" ht="14.25">
      <c r="A110" s="304" t="s">
        <v>164</v>
      </c>
      <c r="B110" s="131" t="s">
        <v>165</v>
      </c>
      <c r="C110" s="282"/>
      <c r="D110" s="282"/>
      <c r="E110" s="282"/>
      <c r="F110" s="282"/>
      <c r="G110" s="282"/>
      <c r="H110" s="282"/>
      <c r="I110" s="282"/>
      <c r="J110" s="282"/>
      <c r="K110" s="282"/>
      <c r="L110" s="282"/>
      <c r="M110" s="282"/>
      <c r="N110" s="282"/>
      <c r="O110" s="282"/>
      <c r="P110" s="136"/>
    </row>
    <row r="111" spans="1:16" ht="14.25">
      <c r="A111" s="301" t="s">
        <v>166</v>
      </c>
      <c r="B111" s="273" t="s">
        <v>167</v>
      </c>
      <c r="C111" s="282"/>
      <c r="D111" s="282"/>
      <c r="E111" s="282"/>
      <c r="F111" s="282"/>
      <c r="G111" s="282"/>
      <c r="H111" s="282"/>
      <c r="I111" s="282"/>
      <c r="J111" s="282"/>
      <c r="K111" s="282"/>
      <c r="L111" s="282"/>
      <c r="M111" s="282"/>
      <c r="N111" s="282"/>
      <c r="O111" s="282"/>
      <c r="P111" s="136"/>
    </row>
    <row r="112" spans="1:16" ht="14.25">
      <c r="A112" s="304" t="s">
        <v>168</v>
      </c>
      <c r="B112" s="131" t="s">
        <v>169</v>
      </c>
      <c r="C112" s="282"/>
      <c r="D112" s="282"/>
      <c r="E112" s="282"/>
      <c r="F112" s="282"/>
      <c r="G112" s="282"/>
      <c r="H112" s="282"/>
      <c r="I112" s="282"/>
      <c r="J112" s="282"/>
      <c r="K112" s="282"/>
      <c r="L112" s="282"/>
      <c r="M112" s="282"/>
      <c r="N112" s="282"/>
      <c r="O112" s="282"/>
      <c r="P112" s="136"/>
    </row>
    <row r="113" spans="1:16" ht="14.25">
      <c r="A113" s="304" t="s">
        <v>170</v>
      </c>
      <c r="B113" s="131" t="s">
        <v>171</v>
      </c>
      <c r="C113" s="282"/>
      <c r="D113" s="282"/>
      <c r="E113" s="282"/>
      <c r="F113" s="282"/>
      <c r="G113" s="282"/>
      <c r="H113" s="282"/>
      <c r="I113" s="282"/>
      <c r="J113" s="282"/>
      <c r="K113" s="282"/>
      <c r="L113" s="282"/>
      <c r="M113" s="282"/>
      <c r="N113" s="282"/>
      <c r="O113" s="282"/>
      <c r="P113" s="136"/>
    </row>
    <row r="114" spans="1:16" ht="14.25">
      <c r="A114" s="304" t="s">
        <v>172</v>
      </c>
      <c r="B114" s="131" t="s">
        <v>173</v>
      </c>
      <c r="C114" s="282"/>
      <c r="D114" s="282"/>
      <c r="E114" s="282"/>
      <c r="F114" s="282"/>
      <c r="G114" s="282"/>
      <c r="H114" s="282"/>
      <c r="I114" s="282"/>
      <c r="J114" s="282"/>
      <c r="K114" s="282"/>
      <c r="L114" s="282"/>
      <c r="M114" s="282"/>
      <c r="N114" s="282"/>
      <c r="O114" s="282"/>
      <c r="P114" s="136"/>
    </row>
    <row r="115" spans="1:16" ht="14.25">
      <c r="A115" s="307" t="s">
        <v>316</v>
      </c>
      <c r="B115" s="285" t="s">
        <v>174</v>
      </c>
      <c r="C115" s="282"/>
      <c r="D115" s="282"/>
      <c r="E115" s="282"/>
      <c r="F115" s="282"/>
      <c r="G115" s="282"/>
      <c r="H115" s="282"/>
      <c r="I115" s="282"/>
      <c r="J115" s="282"/>
      <c r="K115" s="282"/>
      <c r="L115" s="282"/>
      <c r="M115" s="282"/>
      <c r="N115" s="282"/>
      <c r="O115" s="282"/>
      <c r="P115" s="136"/>
    </row>
    <row r="116" spans="1:16" ht="14.25">
      <c r="A116" s="304" t="s">
        <v>175</v>
      </c>
      <c r="B116" s="131" t="s">
        <v>176</v>
      </c>
      <c r="C116" s="282"/>
      <c r="D116" s="282"/>
      <c r="E116" s="282"/>
      <c r="F116" s="282"/>
      <c r="G116" s="282"/>
      <c r="H116" s="282"/>
      <c r="I116" s="282"/>
      <c r="J116" s="282"/>
      <c r="K116" s="282"/>
      <c r="L116" s="282"/>
      <c r="M116" s="282"/>
      <c r="N116" s="282"/>
      <c r="O116" s="282"/>
      <c r="P116" s="136"/>
    </row>
    <row r="117" spans="1:16" ht="14.25">
      <c r="A117" s="129" t="s">
        <v>177</v>
      </c>
      <c r="B117" s="131" t="s">
        <v>178</v>
      </c>
      <c r="C117" s="282"/>
      <c r="D117" s="282"/>
      <c r="E117" s="282"/>
      <c r="F117" s="282"/>
      <c r="G117" s="282"/>
      <c r="H117" s="282"/>
      <c r="I117" s="282"/>
      <c r="J117" s="282"/>
      <c r="K117" s="282"/>
      <c r="L117" s="282"/>
      <c r="M117" s="282"/>
      <c r="N117" s="282"/>
      <c r="O117" s="282"/>
      <c r="P117" s="136"/>
    </row>
    <row r="118" spans="1:16" ht="14.25">
      <c r="A118" s="304" t="s">
        <v>349</v>
      </c>
      <c r="B118" s="131" t="s">
        <v>179</v>
      </c>
      <c r="C118" s="282"/>
      <c r="D118" s="282"/>
      <c r="E118" s="282"/>
      <c r="F118" s="282"/>
      <c r="G118" s="282"/>
      <c r="H118" s="282"/>
      <c r="I118" s="282"/>
      <c r="J118" s="282"/>
      <c r="K118" s="282"/>
      <c r="L118" s="282"/>
      <c r="M118" s="282"/>
      <c r="N118" s="282"/>
      <c r="O118" s="282"/>
      <c r="P118" s="136"/>
    </row>
    <row r="119" spans="1:16" ht="14.25">
      <c r="A119" s="304" t="s">
        <v>318</v>
      </c>
      <c r="B119" s="131" t="s">
        <v>180</v>
      </c>
      <c r="C119" s="282"/>
      <c r="D119" s="282"/>
      <c r="E119" s="282"/>
      <c r="F119" s="282"/>
      <c r="G119" s="282"/>
      <c r="H119" s="282"/>
      <c r="I119" s="282"/>
      <c r="J119" s="282"/>
      <c r="K119" s="282"/>
      <c r="L119" s="282"/>
      <c r="M119" s="282"/>
      <c r="N119" s="282"/>
      <c r="O119" s="282"/>
      <c r="P119" s="136"/>
    </row>
    <row r="120" spans="1:16" ht="14.25">
      <c r="A120" s="307" t="s">
        <v>319</v>
      </c>
      <c r="B120" s="285" t="s">
        <v>181</v>
      </c>
      <c r="C120" s="282"/>
      <c r="D120" s="282"/>
      <c r="E120" s="282"/>
      <c r="F120" s="282"/>
      <c r="G120" s="282"/>
      <c r="H120" s="282"/>
      <c r="I120" s="282"/>
      <c r="J120" s="282"/>
      <c r="K120" s="282"/>
      <c r="L120" s="282"/>
      <c r="M120" s="282"/>
      <c r="N120" s="282"/>
      <c r="O120" s="282"/>
      <c r="P120" s="136"/>
    </row>
    <row r="121" spans="1:16" ht="14.25">
      <c r="A121" s="129" t="s">
        <v>182</v>
      </c>
      <c r="B121" s="131" t="s">
        <v>183</v>
      </c>
      <c r="C121" s="282"/>
      <c r="D121" s="282"/>
      <c r="E121" s="282"/>
      <c r="F121" s="282"/>
      <c r="G121" s="282"/>
      <c r="H121" s="282"/>
      <c r="I121" s="282"/>
      <c r="J121" s="282"/>
      <c r="K121" s="282"/>
      <c r="L121" s="282"/>
      <c r="M121" s="282"/>
      <c r="N121" s="282"/>
      <c r="O121" s="282"/>
      <c r="P121" s="136"/>
    </row>
    <row r="122" spans="1:16" ht="15">
      <c r="A122" s="310" t="s">
        <v>353</v>
      </c>
      <c r="B122" s="311" t="s">
        <v>184</v>
      </c>
      <c r="C122" s="407"/>
      <c r="D122" s="407"/>
      <c r="E122" s="407"/>
      <c r="F122" s="407"/>
      <c r="G122" s="407"/>
      <c r="H122" s="407"/>
      <c r="I122" s="407"/>
      <c r="J122" s="407"/>
      <c r="K122" s="407"/>
      <c r="L122" s="407"/>
      <c r="M122" s="407"/>
      <c r="N122" s="407"/>
      <c r="O122" s="407"/>
      <c r="P122" s="136"/>
    </row>
    <row r="123" spans="1:16" ht="15">
      <c r="A123" s="315" t="s">
        <v>389</v>
      </c>
      <c r="B123" s="316"/>
      <c r="C123" s="406">
        <f aca="true" t="shared" si="13" ref="C123:O123">SUM(C99,C122)</f>
        <v>4941425</v>
      </c>
      <c r="D123" s="406">
        <f t="shared" si="13"/>
        <v>5658160</v>
      </c>
      <c r="E123" s="406">
        <f t="shared" si="13"/>
        <v>5500545</v>
      </c>
      <c r="F123" s="406">
        <f t="shared" si="13"/>
        <v>5473700</v>
      </c>
      <c r="G123" s="406">
        <f t="shared" si="13"/>
        <v>7653734</v>
      </c>
      <c r="H123" s="406">
        <f t="shared" si="13"/>
        <v>5276195</v>
      </c>
      <c r="I123" s="406">
        <f t="shared" si="13"/>
        <v>5460160</v>
      </c>
      <c r="J123" s="406">
        <f t="shared" si="13"/>
        <v>5422910</v>
      </c>
      <c r="K123" s="406">
        <f t="shared" si="13"/>
        <v>5332735</v>
      </c>
      <c r="L123" s="406">
        <f t="shared" si="13"/>
        <v>5533105</v>
      </c>
      <c r="M123" s="406">
        <f t="shared" si="13"/>
        <v>4980355</v>
      </c>
      <c r="N123" s="406">
        <f t="shared" si="13"/>
        <v>5935975.9</v>
      </c>
      <c r="O123" s="406">
        <f t="shared" si="13"/>
        <v>67168999.9</v>
      </c>
      <c r="P123" s="136"/>
    </row>
    <row r="124" spans="1:16" ht="26.25">
      <c r="A124" s="125" t="s">
        <v>14</v>
      </c>
      <c r="B124" s="126" t="s">
        <v>708</v>
      </c>
      <c r="C124" s="282"/>
      <c r="D124" s="282"/>
      <c r="E124" s="282"/>
      <c r="F124" s="282"/>
      <c r="G124" s="282"/>
      <c r="H124" s="282"/>
      <c r="I124" s="282"/>
      <c r="J124" s="282"/>
      <c r="K124" s="282"/>
      <c r="L124" s="282"/>
      <c r="M124" s="282"/>
      <c r="N124" s="282"/>
      <c r="O124" s="282"/>
      <c r="P124" s="136"/>
    </row>
    <row r="125" spans="1:16" ht="14.25">
      <c r="A125" s="279" t="s">
        <v>185</v>
      </c>
      <c r="B125" s="130" t="s">
        <v>186</v>
      </c>
      <c r="C125" s="282"/>
      <c r="D125" s="282"/>
      <c r="E125" s="282"/>
      <c r="F125" s="282"/>
      <c r="G125" s="282"/>
      <c r="H125" s="282"/>
      <c r="I125" s="282"/>
      <c r="J125" s="282"/>
      <c r="K125" s="282"/>
      <c r="L125" s="282"/>
      <c r="M125" s="282"/>
      <c r="N125" s="282"/>
      <c r="O125" s="282"/>
      <c r="P125" s="136"/>
    </row>
    <row r="126" spans="1:16" ht="14.25">
      <c r="A126" s="131" t="s">
        <v>187</v>
      </c>
      <c r="B126" s="130" t="s">
        <v>188</v>
      </c>
      <c r="C126" s="282"/>
      <c r="D126" s="282"/>
      <c r="E126" s="282"/>
      <c r="F126" s="282"/>
      <c r="G126" s="282"/>
      <c r="H126" s="282"/>
      <c r="I126" s="282"/>
      <c r="J126" s="282"/>
      <c r="K126" s="282"/>
      <c r="L126" s="282"/>
      <c r="M126" s="282"/>
      <c r="N126" s="282"/>
      <c r="O126" s="282"/>
      <c r="P126" s="136"/>
    </row>
    <row r="127" spans="1:16" ht="14.25">
      <c r="A127" s="131" t="s">
        <v>189</v>
      </c>
      <c r="B127" s="130" t="s">
        <v>190</v>
      </c>
      <c r="C127" s="282"/>
      <c r="D127" s="282"/>
      <c r="E127" s="282"/>
      <c r="F127" s="282"/>
      <c r="G127" s="282"/>
      <c r="H127" s="282"/>
      <c r="I127" s="282"/>
      <c r="J127" s="282"/>
      <c r="K127" s="282"/>
      <c r="L127" s="282"/>
      <c r="M127" s="282"/>
      <c r="N127" s="282"/>
      <c r="O127" s="282"/>
      <c r="P127" s="136"/>
    </row>
    <row r="128" spans="1:16" ht="14.25">
      <c r="A128" s="131" t="s">
        <v>191</v>
      </c>
      <c r="B128" s="130" t="s">
        <v>192</v>
      </c>
      <c r="C128" s="282"/>
      <c r="D128" s="282"/>
      <c r="E128" s="282"/>
      <c r="F128" s="282"/>
      <c r="G128" s="282"/>
      <c r="H128" s="282"/>
      <c r="I128" s="282"/>
      <c r="J128" s="282"/>
      <c r="K128" s="282"/>
      <c r="L128" s="282"/>
      <c r="M128" s="282"/>
      <c r="N128" s="282"/>
      <c r="O128" s="282"/>
      <c r="P128" s="136"/>
    </row>
    <row r="129" spans="1:16" ht="14.25">
      <c r="A129" s="131" t="s">
        <v>193</v>
      </c>
      <c r="B129" s="130" t="s">
        <v>194</v>
      </c>
      <c r="C129" s="282"/>
      <c r="D129" s="282"/>
      <c r="E129" s="282"/>
      <c r="F129" s="282"/>
      <c r="G129" s="282"/>
      <c r="H129" s="282"/>
      <c r="I129" s="282"/>
      <c r="J129" s="282"/>
      <c r="K129" s="282"/>
      <c r="L129" s="282"/>
      <c r="M129" s="282"/>
      <c r="N129" s="282"/>
      <c r="O129" s="282"/>
      <c r="P129" s="136"/>
    </row>
    <row r="130" spans="1:16" ht="14.25">
      <c r="A130" s="131" t="s">
        <v>195</v>
      </c>
      <c r="B130" s="130" t="s">
        <v>196</v>
      </c>
      <c r="C130" s="282"/>
      <c r="D130" s="282"/>
      <c r="E130" s="282"/>
      <c r="F130" s="282"/>
      <c r="G130" s="282"/>
      <c r="H130" s="282"/>
      <c r="I130" s="282"/>
      <c r="J130" s="282"/>
      <c r="K130" s="282"/>
      <c r="L130" s="282"/>
      <c r="M130" s="282"/>
      <c r="N130" s="282"/>
      <c r="O130" s="282"/>
      <c r="P130" s="136"/>
    </row>
    <row r="131" spans="1:16" ht="14.25">
      <c r="A131" s="273" t="s">
        <v>391</v>
      </c>
      <c r="B131" s="274" t="s">
        <v>197</v>
      </c>
      <c r="C131" s="282"/>
      <c r="D131" s="282"/>
      <c r="E131" s="282"/>
      <c r="F131" s="282"/>
      <c r="G131" s="282"/>
      <c r="H131" s="282"/>
      <c r="I131" s="282"/>
      <c r="J131" s="282"/>
      <c r="K131" s="282"/>
      <c r="L131" s="282"/>
      <c r="M131" s="282"/>
      <c r="N131" s="282"/>
      <c r="O131" s="282"/>
      <c r="P131" s="136"/>
    </row>
    <row r="132" spans="1:16" ht="14.25">
      <c r="A132" s="131" t="s">
        <v>198</v>
      </c>
      <c r="B132" s="130" t="s">
        <v>199</v>
      </c>
      <c r="C132" s="282"/>
      <c r="D132" s="282"/>
      <c r="E132" s="282"/>
      <c r="F132" s="282"/>
      <c r="G132" s="282"/>
      <c r="H132" s="282"/>
      <c r="I132" s="282"/>
      <c r="J132" s="282"/>
      <c r="K132" s="282"/>
      <c r="L132" s="282"/>
      <c r="M132" s="282"/>
      <c r="N132" s="282"/>
      <c r="O132" s="282"/>
      <c r="P132" s="136"/>
    </row>
    <row r="133" spans="1:16" ht="26.25">
      <c r="A133" s="131" t="s">
        <v>200</v>
      </c>
      <c r="B133" s="130" t="s">
        <v>201</v>
      </c>
      <c r="C133" s="282"/>
      <c r="D133" s="282"/>
      <c r="E133" s="282"/>
      <c r="F133" s="282"/>
      <c r="G133" s="282"/>
      <c r="H133" s="282"/>
      <c r="I133" s="282"/>
      <c r="J133" s="282"/>
      <c r="K133" s="282"/>
      <c r="L133" s="282"/>
      <c r="M133" s="282"/>
      <c r="N133" s="282"/>
      <c r="O133" s="282"/>
      <c r="P133" s="136"/>
    </row>
    <row r="134" spans="1:16" ht="26.25">
      <c r="A134" s="131" t="s">
        <v>354</v>
      </c>
      <c r="B134" s="130" t="s">
        <v>202</v>
      </c>
      <c r="C134" s="282"/>
      <c r="D134" s="282"/>
      <c r="E134" s="282"/>
      <c r="F134" s="282"/>
      <c r="G134" s="282"/>
      <c r="H134" s="282"/>
      <c r="I134" s="282"/>
      <c r="J134" s="282"/>
      <c r="K134" s="282"/>
      <c r="L134" s="282"/>
      <c r="M134" s="282"/>
      <c r="N134" s="282"/>
      <c r="O134" s="282"/>
      <c r="P134" s="136"/>
    </row>
    <row r="135" spans="1:16" ht="26.25">
      <c r="A135" s="131" t="s">
        <v>355</v>
      </c>
      <c r="B135" s="130" t="s">
        <v>203</v>
      </c>
      <c r="C135" s="282"/>
      <c r="D135" s="282"/>
      <c r="E135" s="282"/>
      <c r="F135" s="282"/>
      <c r="G135" s="282"/>
      <c r="H135" s="282"/>
      <c r="I135" s="282"/>
      <c r="J135" s="282"/>
      <c r="K135" s="282"/>
      <c r="L135" s="282"/>
      <c r="M135" s="282"/>
      <c r="N135" s="282"/>
      <c r="O135" s="282"/>
      <c r="P135" s="136"/>
    </row>
    <row r="136" spans="1:16" ht="14.25">
      <c r="A136" s="131" t="s">
        <v>356</v>
      </c>
      <c r="B136" s="130" t="s">
        <v>204</v>
      </c>
      <c r="C136" s="282"/>
      <c r="D136" s="282"/>
      <c r="E136" s="282"/>
      <c r="F136" s="282"/>
      <c r="G136" s="282"/>
      <c r="H136" s="282"/>
      <c r="I136" s="282"/>
      <c r="J136" s="282"/>
      <c r="K136" s="282"/>
      <c r="L136" s="282"/>
      <c r="M136" s="282"/>
      <c r="N136" s="282"/>
      <c r="O136" s="282"/>
      <c r="P136" s="136"/>
    </row>
    <row r="137" spans="1:16" ht="14.25">
      <c r="A137" s="285" t="s">
        <v>392</v>
      </c>
      <c r="B137" s="294" t="s">
        <v>205</v>
      </c>
      <c r="C137" s="282"/>
      <c r="D137" s="282"/>
      <c r="E137" s="282"/>
      <c r="F137" s="282"/>
      <c r="G137" s="282"/>
      <c r="H137" s="282"/>
      <c r="I137" s="282"/>
      <c r="J137" s="282"/>
      <c r="K137" s="282"/>
      <c r="L137" s="282"/>
      <c r="M137" s="282"/>
      <c r="N137" s="282"/>
      <c r="O137" s="282"/>
      <c r="P137" s="136"/>
    </row>
    <row r="138" spans="1:16" ht="14.25">
      <c r="A138" s="131" t="s">
        <v>360</v>
      </c>
      <c r="B138" s="130" t="s">
        <v>214</v>
      </c>
      <c r="C138" s="282"/>
      <c r="D138" s="282"/>
      <c r="E138" s="282"/>
      <c r="F138" s="282"/>
      <c r="G138" s="282"/>
      <c r="H138" s="282"/>
      <c r="I138" s="282"/>
      <c r="J138" s="282"/>
      <c r="K138" s="282"/>
      <c r="L138" s="282"/>
      <c r="M138" s="282"/>
      <c r="N138" s="282"/>
      <c r="O138" s="282"/>
      <c r="P138" s="136"/>
    </row>
    <row r="139" spans="1:16" ht="14.25">
      <c r="A139" s="131" t="s">
        <v>361</v>
      </c>
      <c r="B139" s="130" t="s">
        <v>215</v>
      </c>
      <c r="C139" s="282"/>
      <c r="D139" s="282"/>
      <c r="E139" s="282"/>
      <c r="F139" s="282"/>
      <c r="G139" s="282"/>
      <c r="H139" s="282"/>
      <c r="I139" s="282"/>
      <c r="J139" s="282"/>
      <c r="K139" s="282"/>
      <c r="L139" s="282"/>
      <c r="M139" s="282"/>
      <c r="N139" s="282"/>
      <c r="O139" s="282"/>
      <c r="P139" s="136"/>
    </row>
    <row r="140" spans="1:16" ht="14.25">
      <c r="A140" s="273" t="s">
        <v>394</v>
      </c>
      <c r="B140" s="274" t="s">
        <v>216</v>
      </c>
      <c r="C140" s="282"/>
      <c r="D140" s="282"/>
      <c r="E140" s="282"/>
      <c r="F140" s="282"/>
      <c r="G140" s="282"/>
      <c r="H140" s="282"/>
      <c r="I140" s="282"/>
      <c r="J140" s="282"/>
      <c r="K140" s="282"/>
      <c r="L140" s="282"/>
      <c r="M140" s="282"/>
      <c r="N140" s="282"/>
      <c r="O140" s="282"/>
      <c r="P140" s="136"/>
    </row>
    <row r="141" spans="1:16" ht="14.25">
      <c r="A141" s="131" t="s">
        <v>362</v>
      </c>
      <c r="B141" s="130" t="s">
        <v>217</v>
      </c>
      <c r="C141" s="282"/>
      <c r="D141" s="282"/>
      <c r="E141" s="282"/>
      <c r="F141" s="282"/>
      <c r="G141" s="282"/>
      <c r="H141" s="282"/>
      <c r="I141" s="282"/>
      <c r="J141" s="282"/>
      <c r="K141" s="282"/>
      <c r="L141" s="282"/>
      <c r="M141" s="282"/>
      <c r="N141" s="282"/>
      <c r="O141" s="282"/>
      <c r="P141" s="136"/>
    </row>
    <row r="142" spans="1:16" ht="14.25">
      <c r="A142" s="131" t="s">
        <v>363</v>
      </c>
      <c r="B142" s="130" t="s">
        <v>218</v>
      </c>
      <c r="C142" s="282"/>
      <c r="D142" s="282"/>
      <c r="E142" s="282"/>
      <c r="F142" s="282"/>
      <c r="G142" s="282"/>
      <c r="H142" s="282"/>
      <c r="I142" s="282"/>
      <c r="J142" s="282"/>
      <c r="K142" s="282"/>
      <c r="L142" s="282"/>
      <c r="M142" s="282"/>
      <c r="N142" s="282"/>
      <c r="O142" s="282"/>
      <c r="P142" s="136"/>
    </row>
    <row r="143" spans="1:16" ht="14.25">
      <c r="A143" s="131" t="s">
        <v>364</v>
      </c>
      <c r="B143" s="130" t="s">
        <v>219</v>
      </c>
      <c r="C143" s="282"/>
      <c r="D143" s="282"/>
      <c r="E143" s="282"/>
      <c r="F143" s="282"/>
      <c r="G143" s="282"/>
      <c r="H143" s="282"/>
      <c r="I143" s="282"/>
      <c r="J143" s="282"/>
      <c r="K143" s="282"/>
      <c r="L143" s="282"/>
      <c r="M143" s="282"/>
      <c r="N143" s="282"/>
      <c r="O143" s="282"/>
      <c r="P143" s="136"/>
    </row>
    <row r="144" spans="1:16" ht="14.25">
      <c r="A144" s="131" t="s">
        <v>365</v>
      </c>
      <c r="B144" s="130" t="s">
        <v>220</v>
      </c>
      <c r="C144" s="282"/>
      <c r="D144" s="282"/>
      <c r="E144" s="282"/>
      <c r="F144" s="282"/>
      <c r="G144" s="282"/>
      <c r="H144" s="282"/>
      <c r="I144" s="282"/>
      <c r="J144" s="282"/>
      <c r="K144" s="282"/>
      <c r="L144" s="282"/>
      <c r="M144" s="282"/>
      <c r="N144" s="282"/>
      <c r="O144" s="282"/>
      <c r="P144" s="136"/>
    </row>
    <row r="145" spans="1:16" ht="14.25">
      <c r="A145" s="131" t="s">
        <v>366</v>
      </c>
      <c r="B145" s="130" t="s">
        <v>221</v>
      </c>
      <c r="C145" s="282"/>
      <c r="D145" s="282"/>
      <c r="E145" s="282"/>
      <c r="F145" s="282"/>
      <c r="G145" s="282"/>
      <c r="H145" s="282"/>
      <c r="I145" s="282"/>
      <c r="J145" s="282"/>
      <c r="K145" s="282"/>
      <c r="L145" s="282"/>
      <c r="M145" s="282"/>
      <c r="N145" s="282"/>
      <c r="O145" s="282"/>
      <c r="P145" s="136"/>
    </row>
    <row r="146" spans="1:16" ht="14.25">
      <c r="A146" s="131" t="s">
        <v>222</v>
      </c>
      <c r="B146" s="130" t="s">
        <v>223</v>
      </c>
      <c r="C146" s="282"/>
      <c r="D146" s="282"/>
      <c r="E146" s="282"/>
      <c r="F146" s="282"/>
      <c r="G146" s="282"/>
      <c r="H146" s="282"/>
      <c r="I146" s="282"/>
      <c r="J146" s="282"/>
      <c r="K146" s="282"/>
      <c r="L146" s="282"/>
      <c r="M146" s="282"/>
      <c r="N146" s="282"/>
      <c r="O146" s="282"/>
      <c r="P146" s="136"/>
    </row>
    <row r="147" spans="1:16" ht="14.25">
      <c r="A147" s="131" t="s">
        <v>367</v>
      </c>
      <c r="B147" s="130" t="s">
        <v>224</v>
      </c>
      <c r="C147" s="282"/>
      <c r="D147" s="282"/>
      <c r="E147" s="282"/>
      <c r="F147" s="282"/>
      <c r="G147" s="282"/>
      <c r="H147" s="282"/>
      <c r="I147" s="282"/>
      <c r="J147" s="282"/>
      <c r="K147" s="282"/>
      <c r="L147" s="282"/>
      <c r="M147" s="282"/>
      <c r="N147" s="282"/>
      <c r="O147" s="282"/>
      <c r="P147" s="136"/>
    </row>
    <row r="148" spans="1:16" ht="14.25">
      <c r="A148" s="131" t="s">
        <v>368</v>
      </c>
      <c r="B148" s="130" t="s">
        <v>225</v>
      </c>
      <c r="C148" s="282"/>
      <c r="D148" s="282"/>
      <c r="E148" s="282"/>
      <c r="F148" s="282"/>
      <c r="G148" s="282"/>
      <c r="H148" s="282"/>
      <c r="I148" s="282"/>
      <c r="J148" s="282"/>
      <c r="K148" s="282"/>
      <c r="L148" s="282"/>
      <c r="M148" s="282"/>
      <c r="N148" s="282"/>
      <c r="O148" s="282"/>
      <c r="P148" s="136"/>
    </row>
    <row r="149" spans="1:16" ht="14.25">
      <c r="A149" s="273" t="s">
        <v>395</v>
      </c>
      <c r="B149" s="274" t="s">
        <v>226</v>
      </c>
      <c r="C149" s="282"/>
      <c r="D149" s="282"/>
      <c r="E149" s="282"/>
      <c r="F149" s="282"/>
      <c r="G149" s="282"/>
      <c r="H149" s="282"/>
      <c r="I149" s="282"/>
      <c r="J149" s="282"/>
      <c r="K149" s="282"/>
      <c r="L149" s="282"/>
      <c r="M149" s="282"/>
      <c r="N149" s="282"/>
      <c r="O149" s="282"/>
      <c r="P149" s="136"/>
    </row>
    <row r="150" spans="1:16" ht="14.25">
      <c r="A150" s="131" t="s">
        <v>369</v>
      </c>
      <c r="B150" s="130" t="s">
        <v>227</v>
      </c>
      <c r="C150" s="282"/>
      <c r="D150" s="282"/>
      <c r="E150" s="282"/>
      <c r="F150" s="282"/>
      <c r="G150" s="282"/>
      <c r="H150" s="282"/>
      <c r="I150" s="282"/>
      <c r="J150" s="282"/>
      <c r="K150" s="282"/>
      <c r="L150" s="282"/>
      <c r="M150" s="282"/>
      <c r="N150" s="282"/>
      <c r="O150" s="282"/>
      <c r="P150" s="136"/>
    </row>
    <row r="151" spans="1:16" ht="14.25">
      <c r="A151" s="285" t="s">
        <v>396</v>
      </c>
      <c r="B151" s="294" t="s">
        <v>228</v>
      </c>
      <c r="C151" s="282"/>
      <c r="D151" s="282"/>
      <c r="E151" s="282"/>
      <c r="F151" s="282"/>
      <c r="G151" s="282"/>
      <c r="H151" s="282"/>
      <c r="I151" s="282"/>
      <c r="J151" s="282"/>
      <c r="K151" s="282"/>
      <c r="L151" s="282"/>
      <c r="M151" s="282"/>
      <c r="N151" s="282"/>
      <c r="O151" s="282"/>
      <c r="P151" s="136"/>
    </row>
    <row r="152" spans="1:16" ht="14.25">
      <c r="A152" s="129" t="s">
        <v>229</v>
      </c>
      <c r="B152" s="130" t="s">
        <v>230</v>
      </c>
      <c r="C152" s="282"/>
      <c r="D152" s="282"/>
      <c r="E152" s="282"/>
      <c r="F152" s="282"/>
      <c r="G152" s="282"/>
      <c r="H152" s="282"/>
      <c r="I152" s="282"/>
      <c r="J152" s="282"/>
      <c r="K152" s="282"/>
      <c r="L152" s="282"/>
      <c r="M152" s="282"/>
      <c r="N152" s="282"/>
      <c r="O152" s="282"/>
      <c r="P152" s="136"/>
    </row>
    <row r="153" spans="1:16" ht="14.25">
      <c r="A153" s="129" t="s">
        <v>370</v>
      </c>
      <c r="B153" s="130" t="s">
        <v>231</v>
      </c>
      <c r="C153" s="282"/>
      <c r="D153" s="282"/>
      <c r="E153" s="282"/>
      <c r="F153" s="282"/>
      <c r="G153" s="282"/>
      <c r="H153" s="282"/>
      <c r="I153" s="282"/>
      <c r="J153" s="282"/>
      <c r="K153" s="282"/>
      <c r="L153" s="282"/>
      <c r="M153" s="282"/>
      <c r="N153" s="282"/>
      <c r="O153" s="282"/>
      <c r="P153" s="136"/>
    </row>
    <row r="154" spans="1:16" ht="14.25">
      <c r="A154" s="129" t="s">
        <v>371</v>
      </c>
      <c r="B154" s="130" t="s">
        <v>232</v>
      </c>
      <c r="C154" s="282"/>
      <c r="D154" s="282"/>
      <c r="E154" s="282"/>
      <c r="F154" s="282"/>
      <c r="G154" s="282"/>
      <c r="H154" s="282"/>
      <c r="I154" s="282"/>
      <c r="J154" s="282"/>
      <c r="K154" s="282"/>
      <c r="L154" s="282"/>
      <c r="M154" s="282"/>
      <c r="N154" s="282"/>
      <c r="O154" s="282"/>
      <c r="P154" s="136"/>
    </row>
    <row r="155" spans="1:16" ht="14.25">
      <c r="A155" s="129" t="s">
        <v>372</v>
      </c>
      <c r="B155" s="130" t="s">
        <v>233</v>
      </c>
      <c r="C155" s="282"/>
      <c r="D155" s="282"/>
      <c r="E155" s="282"/>
      <c r="F155" s="282"/>
      <c r="G155" s="282"/>
      <c r="H155" s="282"/>
      <c r="I155" s="282"/>
      <c r="J155" s="282"/>
      <c r="K155" s="282"/>
      <c r="L155" s="282"/>
      <c r="M155" s="282"/>
      <c r="N155" s="282"/>
      <c r="O155" s="282"/>
      <c r="P155" s="136"/>
    </row>
    <row r="156" spans="1:16" ht="14.25">
      <c r="A156" s="129" t="s">
        <v>234</v>
      </c>
      <c r="B156" s="130" t="s">
        <v>235</v>
      </c>
      <c r="C156" s="282"/>
      <c r="D156" s="282"/>
      <c r="E156" s="282"/>
      <c r="F156" s="282"/>
      <c r="G156" s="282"/>
      <c r="H156" s="282"/>
      <c r="I156" s="282"/>
      <c r="J156" s="282"/>
      <c r="K156" s="282"/>
      <c r="L156" s="282"/>
      <c r="M156" s="282"/>
      <c r="N156" s="282"/>
      <c r="O156" s="282"/>
      <c r="P156" s="136"/>
    </row>
    <row r="157" spans="1:16" ht="14.25">
      <c r="A157" s="129" t="s">
        <v>236</v>
      </c>
      <c r="B157" s="130" t="s">
        <v>237</v>
      </c>
      <c r="C157" s="282"/>
      <c r="D157" s="282"/>
      <c r="E157" s="282"/>
      <c r="F157" s="282"/>
      <c r="G157" s="282"/>
      <c r="H157" s="282"/>
      <c r="I157" s="282"/>
      <c r="J157" s="282"/>
      <c r="K157" s="282"/>
      <c r="L157" s="282"/>
      <c r="M157" s="282"/>
      <c r="N157" s="282"/>
      <c r="O157" s="282"/>
      <c r="P157" s="136"/>
    </row>
    <row r="158" spans="1:16" ht="14.25">
      <c r="A158" s="129" t="s">
        <v>238</v>
      </c>
      <c r="B158" s="130" t="s">
        <v>239</v>
      </c>
      <c r="C158" s="282"/>
      <c r="D158" s="282"/>
      <c r="E158" s="282"/>
      <c r="F158" s="282"/>
      <c r="G158" s="282"/>
      <c r="H158" s="282"/>
      <c r="I158" s="282"/>
      <c r="J158" s="282"/>
      <c r="K158" s="282"/>
      <c r="L158" s="282"/>
      <c r="M158" s="282"/>
      <c r="N158" s="282"/>
      <c r="O158" s="282"/>
      <c r="P158" s="136"/>
    </row>
    <row r="159" spans="1:16" ht="14.25">
      <c r="A159" s="129" t="s">
        <v>373</v>
      </c>
      <c r="B159" s="130" t="s">
        <v>240</v>
      </c>
      <c r="C159" s="282"/>
      <c r="D159" s="282"/>
      <c r="E159" s="282">
        <v>1250</v>
      </c>
      <c r="F159" s="282"/>
      <c r="G159" s="282"/>
      <c r="H159" s="282">
        <v>1200</v>
      </c>
      <c r="I159" s="282"/>
      <c r="J159" s="282"/>
      <c r="K159" s="282">
        <v>1300</v>
      </c>
      <c r="L159" s="282"/>
      <c r="M159" s="282"/>
      <c r="N159" s="282">
        <v>1250</v>
      </c>
      <c r="O159" s="282">
        <f>SUM(C159:N159)</f>
        <v>5000</v>
      </c>
      <c r="P159" s="136"/>
    </row>
    <row r="160" spans="1:16" ht="14.25">
      <c r="A160" s="129" t="s">
        <v>374</v>
      </c>
      <c r="B160" s="130" t="s">
        <v>241</v>
      </c>
      <c r="C160" s="282"/>
      <c r="D160" s="282"/>
      <c r="E160" s="282"/>
      <c r="F160" s="282"/>
      <c r="G160" s="282"/>
      <c r="H160" s="282"/>
      <c r="I160" s="282"/>
      <c r="J160" s="282"/>
      <c r="K160" s="282"/>
      <c r="L160" s="282"/>
      <c r="M160" s="282"/>
      <c r="N160" s="282"/>
      <c r="O160" s="282"/>
      <c r="P160" s="136"/>
    </row>
    <row r="161" spans="1:16" ht="14.25">
      <c r="A161" s="129" t="s">
        <v>375</v>
      </c>
      <c r="B161" s="130" t="s">
        <v>242</v>
      </c>
      <c r="C161" s="282"/>
      <c r="D161" s="282"/>
      <c r="E161" s="282"/>
      <c r="F161" s="282"/>
      <c r="G161" s="282"/>
      <c r="H161" s="282"/>
      <c r="I161" s="282"/>
      <c r="J161" s="282"/>
      <c r="K161" s="282"/>
      <c r="L161" s="282"/>
      <c r="M161" s="282"/>
      <c r="N161" s="282"/>
      <c r="O161" s="282"/>
      <c r="P161" s="136"/>
    </row>
    <row r="162" spans="1:16" ht="14.25">
      <c r="A162" s="287" t="s">
        <v>397</v>
      </c>
      <c r="B162" s="294" t="s">
        <v>243</v>
      </c>
      <c r="C162" s="282">
        <f aca="true" t="shared" si="14" ref="C162:O162">SUM(C152:C161)</f>
        <v>0</v>
      </c>
      <c r="D162" s="282">
        <f t="shared" si="14"/>
        <v>0</v>
      </c>
      <c r="E162" s="282">
        <f t="shared" si="14"/>
        <v>1250</v>
      </c>
      <c r="F162" s="282">
        <f t="shared" si="14"/>
        <v>0</v>
      </c>
      <c r="G162" s="282">
        <f t="shared" si="14"/>
        <v>0</v>
      </c>
      <c r="H162" s="282">
        <f t="shared" si="14"/>
        <v>1200</v>
      </c>
      <c r="I162" s="282">
        <f t="shared" si="14"/>
        <v>0</v>
      </c>
      <c r="J162" s="282">
        <f t="shared" si="14"/>
        <v>0</v>
      </c>
      <c r="K162" s="282">
        <f t="shared" si="14"/>
        <v>1300</v>
      </c>
      <c r="L162" s="282">
        <f t="shared" si="14"/>
        <v>0</v>
      </c>
      <c r="M162" s="282">
        <f t="shared" si="14"/>
        <v>0</v>
      </c>
      <c r="N162" s="282">
        <f t="shared" si="14"/>
        <v>1250</v>
      </c>
      <c r="O162" s="282">
        <f t="shared" si="14"/>
        <v>5000</v>
      </c>
      <c r="P162" s="136"/>
    </row>
    <row r="163" spans="1:16" ht="26.25">
      <c r="A163" s="129" t="s">
        <v>252</v>
      </c>
      <c r="B163" s="130" t="s">
        <v>253</v>
      </c>
      <c r="C163" s="282"/>
      <c r="D163" s="282"/>
      <c r="E163" s="282"/>
      <c r="F163" s="282"/>
      <c r="G163" s="282"/>
      <c r="H163" s="282"/>
      <c r="I163" s="282"/>
      <c r="J163" s="282"/>
      <c r="K163" s="282"/>
      <c r="L163" s="282"/>
      <c r="M163" s="282"/>
      <c r="N163" s="282"/>
      <c r="O163" s="282"/>
      <c r="P163" s="136"/>
    </row>
    <row r="164" spans="1:16" ht="26.25">
      <c r="A164" s="131" t="s">
        <v>379</v>
      </c>
      <c r="B164" s="130" t="s">
        <v>254</v>
      </c>
      <c r="C164" s="282"/>
      <c r="D164" s="282"/>
      <c r="E164" s="282"/>
      <c r="F164" s="282"/>
      <c r="G164" s="282"/>
      <c r="H164" s="282"/>
      <c r="I164" s="282"/>
      <c r="J164" s="282"/>
      <c r="K164" s="282"/>
      <c r="L164" s="282"/>
      <c r="M164" s="282"/>
      <c r="N164" s="282"/>
      <c r="O164" s="282"/>
      <c r="P164" s="136"/>
    </row>
    <row r="165" spans="1:16" ht="14.25">
      <c r="A165" s="129" t="s">
        <v>380</v>
      </c>
      <c r="B165" s="130" t="s">
        <v>255</v>
      </c>
      <c r="C165" s="282"/>
      <c r="D165" s="282"/>
      <c r="E165" s="282"/>
      <c r="F165" s="282"/>
      <c r="G165" s="282"/>
      <c r="H165" s="282"/>
      <c r="I165" s="282"/>
      <c r="J165" s="282"/>
      <c r="K165" s="282"/>
      <c r="L165" s="282"/>
      <c r="M165" s="282"/>
      <c r="N165" s="282"/>
      <c r="O165" s="282"/>
      <c r="P165" s="136"/>
    </row>
    <row r="166" spans="1:16" ht="14.25">
      <c r="A166" s="285" t="s">
        <v>399</v>
      </c>
      <c r="B166" s="294" t="s">
        <v>256</v>
      </c>
      <c r="C166" s="282"/>
      <c r="D166" s="282"/>
      <c r="E166" s="282"/>
      <c r="F166" s="282"/>
      <c r="G166" s="282"/>
      <c r="H166" s="282"/>
      <c r="I166" s="282"/>
      <c r="J166" s="282"/>
      <c r="K166" s="282"/>
      <c r="L166" s="282"/>
      <c r="M166" s="282"/>
      <c r="N166" s="282"/>
      <c r="O166" s="282"/>
      <c r="P166" s="136"/>
    </row>
    <row r="167" spans="1:16" ht="15">
      <c r="A167" s="290" t="s">
        <v>689</v>
      </c>
      <c r="B167" s="318"/>
      <c r="C167" s="410">
        <f>SUM(C137,C151,C162,C166)</f>
        <v>0</v>
      </c>
      <c r="D167" s="410">
        <f>SUM(D137,D151,D162)</f>
        <v>0</v>
      </c>
      <c r="E167" s="410">
        <f aca="true" t="shared" si="15" ref="E167:O167">SUM(E137,E151,E162,E166)</f>
        <v>1250</v>
      </c>
      <c r="F167" s="410">
        <f t="shared" si="15"/>
        <v>0</v>
      </c>
      <c r="G167" s="410">
        <f t="shared" si="15"/>
        <v>0</v>
      </c>
      <c r="H167" s="410">
        <f t="shared" si="15"/>
        <v>1200</v>
      </c>
      <c r="I167" s="410">
        <f t="shared" si="15"/>
        <v>0</v>
      </c>
      <c r="J167" s="410">
        <f t="shared" si="15"/>
        <v>0</v>
      </c>
      <c r="K167" s="410">
        <f t="shared" si="15"/>
        <v>1300</v>
      </c>
      <c r="L167" s="410">
        <f t="shared" si="15"/>
        <v>0</v>
      </c>
      <c r="M167" s="410">
        <f t="shared" si="15"/>
        <v>0</v>
      </c>
      <c r="N167" s="410">
        <f t="shared" si="15"/>
        <v>1250</v>
      </c>
      <c r="O167" s="410">
        <f t="shared" si="15"/>
        <v>5000</v>
      </c>
      <c r="P167" s="136"/>
    </row>
    <row r="168" spans="1:16" ht="14.25">
      <c r="A168" s="131" t="s">
        <v>206</v>
      </c>
      <c r="B168" s="130" t="s">
        <v>207</v>
      </c>
      <c r="C168" s="282"/>
      <c r="D168" s="282"/>
      <c r="E168" s="282"/>
      <c r="F168" s="282"/>
      <c r="G168" s="282"/>
      <c r="H168" s="282"/>
      <c r="I168" s="282"/>
      <c r="J168" s="282"/>
      <c r="K168" s="282"/>
      <c r="L168" s="282"/>
      <c r="M168" s="282"/>
      <c r="N168" s="282"/>
      <c r="O168" s="282"/>
      <c r="P168" s="136"/>
    </row>
    <row r="169" spans="1:16" ht="26.25">
      <c r="A169" s="131" t="s">
        <v>208</v>
      </c>
      <c r="B169" s="130" t="s">
        <v>209</v>
      </c>
      <c r="C169" s="282"/>
      <c r="D169" s="282"/>
      <c r="E169" s="282"/>
      <c r="F169" s="282"/>
      <c r="G169" s="282"/>
      <c r="H169" s="282"/>
      <c r="I169" s="282"/>
      <c r="J169" s="282"/>
      <c r="K169" s="282"/>
      <c r="L169" s="282"/>
      <c r="M169" s="282"/>
      <c r="N169" s="282"/>
      <c r="O169" s="282"/>
      <c r="P169" s="136"/>
    </row>
    <row r="170" spans="1:16" ht="26.25">
      <c r="A170" s="131" t="s">
        <v>357</v>
      </c>
      <c r="B170" s="130" t="s">
        <v>210</v>
      </c>
      <c r="C170" s="282"/>
      <c r="D170" s="282"/>
      <c r="E170" s="282"/>
      <c r="F170" s="282"/>
      <c r="G170" s="282"/>
      <c r="H170" s="282"/>
      <c r="I170" s="282"/>
      <c r="J170" s="282"/>
      <c r="K170" s="282"/>
      <c r="L170" s="282"/>
      <c r="M170" s="282"/>
      <c r="N170" s="282"/>
      <c r="O170" s="282"/>
      <c r="P170" s="136"/>
    </row>
    <row r="171" spans="1:16" ht="26.25">
      <c r="A171" s="131" t="s">
        <v>358</v>
      </c>
      <c r="B171" s="130" t="s">
        <v>211</v>
      </c>
      <c r="C171" s="282"/>
      <c r="D171" s="282"/>
      <c r="E171" s="282"/>
      <c r="F171" s="282"/>
      <c r="G171" s="282"/>
      <c r="H171" s="282"/>
      <c r="I171" s="282"/>
      <c r="J171" s="282"/>
      <c r="K171" s="282"/>
      <c r="L171" s="282"/>
      <c r="M171" s="282"/>
      <c r="N171" s="282"/>
      <c r="O171" s="282"/>
      <c r="P171" s="136"/>
    </row>
    <row r="172" spans="1:16" ht="14.25">
      <c r="A172" s="131" t="s">
        <v>359</v>
      </c>
      <c r="B172" s="130" t="s">
        <v>212</v>
      </c>
      <c r="C172" s="282"/>
      <c r="D172" s="282"/>
      <c r="E172" s="282"/>
      <c r="F172" s="282"/>
      <c r="G172" s="282"/>
      <c r="H172" s="282"/>
      <c r="I172" s="282"/>
      <c r="J172" s="282"/>
      <c r="K172" s="282"/>
      <c r="L172" s="282"/>
      <c r="M172" s="282"/>
      <c r="N172" s="282"/>
      <c r="O172" s="282"/>
      <c r="P172" s="136"/>
    </row>
    <row r="173" spans="1:16" ht="14.25">
      <c r="A173" s="285" t="s">
        <v>393</v>
      </c>
      <c r="B173" s="294" t="s">
        <v>213</v>
      </c>
      <c r="C173" s="282"/>
      <c r="D173" s="282"/>
      <c r="E173" s="282"/>
      <c r="F173" s="282"/>
      <c r="G173" s="282"/>
      <c r="H173" s="282"/>
      <c r="I173" s="282"/>
      <c r="J173" s="282"/>
      <c r="K173" s="282"/>
      <c r="L173" s="282"/>
      <c r="M173" s="282"/>
      <c r="N173" s="282"/>
      <c r="O173" s="282"/>
      <c r="P173" s="136"/>
    </row>
    <row r="174" spans="1:16" ht="14.25">
      <c r="A174" s="129" t="s">
        <v>376</v>
      </c>
      <c r="B174" s="130" t="s">
        <v>244</v>
      </c>
      <c r="C174" s="282"/>
      <c r="D174" s="282"/>
      <c r="E174" s="282"/>
      <c r="F174" s="282"/>
      <c r="G174" s="282"/>
      <c r="H174" s="282"/>
      <c r="I174" s="282"/>
      <c r="J174" s="282"/>
      <c r="K174" s="282"/>
      <c r="L174" s="282"/>
      <c r="M174" s="282"/>
      <c r="N174" s="282"/>
      <c r="O174" s="282"/>
      <c r="P174" s="136"/>
    </row>
    <row r="175" spans="1:16" ht="14.25">
      <c r="A175" s="129" t="s">
        <v>377</v>
      </c>
      <c r="B175" s="130" t="s">
        <v>245</v>
      </c>
      <c r="C175" s="282"/>
      <c r="D175" s="282"/>
      <c r="E175" s="282"/>
      <c r="F175" s="282"/>
      <c r="G175" s="282"/>
      <c r="H175" s="282"/>
      <c r="I175" s="282"/>
      <c r="J175" s="282"/>
      <c r="K175" s="282"/>
      <c r="L175" s="282"/>
      <c r="M175" s="282"/>
      <c r="N175" s="282"/>
      <c r="O175" s="282"/>
      <c r="P175" s="136"/>
    </row>
    <row r="176" spans="1:16" ht="14.25">
      <c r="A176" s="129" t="s">
        <v>246</v>
      </c>
      <c r="B176" s="130" t="s">
        <v>247</v>
      </c>
      <c r="C176" s="282"/>
      <c r="D176" s="282"/>
      <c r="E176" s="282"/>
      <c r="F176" s="282"/>
      <c r="G176" s="282"/>
      <c r="H176" s="282"/>
      <c r="I176" s="282"/>
      <c r="J176" s="282"/>
      <c r="K176" s="282"/>
      <c r="L176" s="282"/>
      <c r="M176" s="282"/>
      <c r="N176" s="282"/>
      <c r="O176" s="282"/>
      <c r="P176" s="136"/>
    </row>
    <row r="177" spans="1:16" ht="14.25">
      <c r="A177" s="129" t="s">
        <v>378</v>
      </c>
      <c r="B177" s="130" t="s">
        <v>248</v>
      </c>
      <c r="C177" s="282"/>
      <c r="D177" s="282"/>
      <c r="E177" s="282"/>
      <c r="F177" s="282"/>
      <c r="G177" s="282"/>
      <c r="H177" s="282"/>
      <c r="I177" s="282"/>
      <c r="J177" s="282"/>
      <c r="K177" s="282"/>
      <c r="L177" s="282"/>
      <c r="M177" s="282"/>
      <c r="N177" s="282"/>
      <c r="O177" s="282"/>
      <c r="P177" s="136"/>
    </row>
    <row r="178" spans="1:16" ht="14.25">
      <c r="A178" s="129" t="s">
        <v>249</v>
      </c>
      <c r="B178" s="130" t="s">
        <v>250</v>
      </c>
      <c r="C178" s="282"/>
      <c r="D178" s="282"/>
      <c r="E178" s="282"/>
      <c r="F178" s="282"/>
      <c r="G178" s="282"/>
      <c r="H178" s="282"/>
      <c r="I178" s="282"/>
      <c r="J178" s="282"/>
      <c r="K178" s="282"/>
      <c r="L178" s="282"/>
      <c r="M178" s="282"/>
      <c r="N178" s="282"/>
      <c r="O178" s="282"/>
      <c r="P178" s="136"/>
    </row>
    <row r="179" spans="1:16" ht="14.25">
      <c r="A179" s="285" t="s">
        <v>398</v>
      </c>
      <c r="B179" s="294" t="s">
        <v>251</v>
      </c>
      <c r="C179" s="282"/>
      <c r="D179" s="282"/>
      <c r="E179" s="282"/>
      <c r="F179" s="282"/>
      <c r="G179" s="282"/>
      <c r="H179" s="282"/>
      <c r="I179" s="282"/>
      <c r="J179" s="282"/>
      <c r="K179" s="282"/>
      <c r="L179" s="282"/>
      <c r="M179" s="282"/>
      <c r="N179" s="282"/>
      <c r="O179" s="282"/>
      <c r="P179" s="136"/>
    </row>
    <row r="180" spans="1:16" ht="26.25">
      <c r="A180" s="129" t="s">
        <v>257</v>
      </c>
      <c r="B180" s="130" t="s">
        <v>258</v>
      </c>
      <c r="C180" s="282"/>
      <c r="D180" s="282"/>
      <c r="E180" s="282"/>
      <c r="F180" s="282"/>
      <c r="G180" s="282"/>
      <c r="H180" s="282"/>
      <c r="I180" s="282"/>
      <c r="J180" s="282"/>
      <c r="K180" s="282"/>
      <c r="L180" s="282"/>
      <c r="M180" s="282"/>
      <c r="N180" s="282"/>
      <c r="O180" s="282"/>
      <c r="P180" s="136"/>
    </row>
    <row r="181" spans="1:16" ht="26.25">
      <c r="A181" s="131" t="s">
        <v>381</v>
      </c>
      <c r="B181" s="130" t="s">
        <v>259</v>
      </c>
      <c r="C181" s="282"/>
      <c r="D181" s="282"/>
      <c r="E181" s="282"/>
      <c r="F181" s="282"/>
      <c r="G181" s="282"/>
      <c r="H181" s="282"/>
      <c r="I181" s="282"/>
      <c r="J181" s="282"/>
      <c r="K181" s="282"/>
      <c r="L181" s="282"/>
      <c r="M181" s="282"/>
      <c r="N181" s="282"/>
      <c r="O181" s="282"/>
      <c r="P181" s="136"/>
    </row>
    <row r="182" spans="1:16" ht="14.25">
      <c r="A182" s="129" t="s">
        <v>382</v>
      </c>
      <c r="B182" s="130" t="s">
        <v>260</v>
      </c>
      <c r="C182" s="282"/>
      <c r="D182" s="282"/>
      <c r="E182" s="282"/>
      <c r="F182" s="282"/>
      <c r="G182" s="282"/>
      <c r="H182" s="282"/>
      <c r="I182" s="282"/>
      <c r="J182" s="282"/>
      <c r="K182" s="282"/>
      <c r="L182" s="282"/>
      <c r="M182" s="282"/>
      <c r="N182" s="282"/>
      <c r="O182" s="282"/>
      <c r="P182" s="136"/>
    </row>
    <row r="183" spans="1:16" ht="14.25">
      <c r="A183" s="285" t="s">
        <v>401</v>
      </c>
      <c r="B183" s="294" t="s">
        <v>261</v>
      </c>
      <c r="C183" s="282"/>
      <c r="D183" s="282"/>
      <c r="E183" s="282"/>
      <c r="F183" s="282"/>
      <c r="G183" s="282"/>
      <c r="H183" s="282"/>
      <c r="I183" s="282"/>
      <c r="J183" s="282"/>
      <c r="K183" s="282"/>
      <c r="L183" s="282"/>
      <c r="M183" s="282"/>
      <c r="N183" s="282"/>
      <c r="O183" s="282"/>
      <c r="P183" s="136"/>
    </row>
    <row r="184" spans="1:16" ht="15">
      <c r="A184" s="290" t="s">
        <v>691</v>
      </c>
      <c r="B184" s="318"/>
      <c r="C184" s="410"/>
      <c r="D184" s="410"/>
      <c r="E184" s="410"/>
      <c r="F184" s="410"/>
      <c r="G184" s="410"/>
      <c r="H184" s="410"/>
      <c r="I184" s="410"/>
      <c r="J184" s="410"/>
      <c r="K184" s="410"/>
      <c r="L184" s="410"/>
      <c r="M184" s="410"/>
      <c r="N184" s="410"/>
      <c r="O184" s="410"/>
      <c r="P184" s="136"/>
    </row>
    <row r="185" spans="1:16" ht="15">
      <c r="A185" s="320" t="s">
        <v>400</v>
      </c>
      <c r="B185" s="295" t="s">
        <v>262</v>
      </c>
      <c r="C185" s="408">
        <f aca="true" t="shared" si="16" ref="C185:K185">SUM(C167,C184)</f>
        <v>0</v>
      </c>
      <c r="D185" s="408">
        <f t="shared" si="16"/>
        <v>0</v>
      </c>
      <c r="E185" s="408">
        <f t="shared" si="16"/>
        <v>1250</v>
      </c>
      <c r="F185" s="408">
        <f t="shared" si="16"/>
        <v>0</v>
      </c>
      <c r="G185" s="408">
        <f t="shared" si="16"/>
        <v>0</v>
      </c>
      <c r="H185" s="408">
        <f t="shared" si="16"/>
        <v>1200</v>
      </c>
      <c r="I185" s="408">
        <f t="shared" si="16"/>
        <v>0</v>
      </c>
      <c r="J185" s="408">
        <f t="shared" si="16"/>
        <v>0</v>
      </c>
      <c r="K185" s="408">
        <f t="shared" si="16"/>
        <v>1300</v>
      </c>
      <c r="L185" s="408">
        <f>SUM(L167:L168,L184)</f>
        <v>0</v>
      </c>
      <c r="M185" s="408">
        <f>SUM(M167,M184)</f>
        <v>0</v>
      </c>
      <c r="N185" s="408">
        <f>SUM(N167,N184)</f>
        <v>1250</v>
      </c>
      <c r="O185" s="408">
        <f>SUM(O167,O184)</f>
        <v>5000</v>
      </c>
      <c r="P185" s="136"/>
    </row>
    <row r="186" spans="1:16" ht="15">
      <c r="A186" s="322" t="s">
        <v>692</v>
      </c>
      <c r="B186" s="323"/>
      <c r="C186" s="415">
        <f>C167-C75</f>
        <v>-4941425</v>
      </c>
      <c r="D186" s="415">
        <f>D167-D75</f>
        <v>-5658160</v>
      </c>
      <c r="E186" s="415">
        <f>E167-E75</f>
        <v>-5499295</v>
      </c>
      <c r="F186" s="415">
        <f aca="true" t="shared" si="17" ref="F186:O186">F167-F75</f>
        <v>-5473700</v>
      </c>
      <c r="G186" s="415">
        <f t="shared" si="17"/>
        <v>-7653734</v>
      </c>
      <c r="H186" s="415">
        <f t="shared" si="17"/>
        <v>-5274995</v>
      </c>
      <c r="I186" s="415">
        <f t="shared" si="17"/>
        <v>-5460160</v>
      </c>
      <c r="J186" s="415">
        <f t="shared" si="17"/>
        <v>-5422910</v>
      </c>
      <c r="K186" s="415">
        <f t="shared" si="17"/>
        <v>-5331435</v>
      </c>
      <c r="L186" s="415">
        <f t="shared" si="17"/>
        <v>-5533105</v>
      </c>
      <c r="M186" s="415">
        <f t="shared" si="17"/>
        <v>-4980355</v>
      </c>
      <c r="N186" s="415">
        <f t="shared" si="17"/>
        <v>-5934725.9</v>
      </c>
      <c r="O186" s="415">
        <f t="shared" si="17"/>
        <v>-67163999.9</v>
      </c>
      <c r="P186" s="136"/>
    </row>
    <row r="187" spans="1:16" ht="15">
      <c r="A187" s="322" t="s">
        <v>693</v>
      </c>
      <c r="B187" s="323"/>
      <c r="C187" s="415">
        <f>C184-C98</f>
        <v>0</v>
      </c>
      <c r="D187" s="415">
        <f aca="true" t="shared" si="18" ref="D187:O187">D184-D98</f>
        <v>0</v>
      </c>
      <c r="E187" s="415">
        <f t="shared" si="18"/>
        <v>0</v>
      </c>
      <c r="F187" s="415">
        <f t="shared" si="18"/>
        <v>0</v>
      </c>
      <c r="G187" s="415">
        <f t="shared" si="18"/>
        <v>0</v>
      </c>
      <c r="H187" s="415">
        <f t="shared" si="18"/>
        <v>0</v>
      </c>
      <c r="I187" s="415">
        <f t="shared" si="18"/>
        <v>0</v>
      </c>
      <c r="J187" s="415">
        <f t="shared" si="18"/>
        <v>0</v>
      </c>
      <c r="K187" s="415">
        <f t="shared" si="18"/>
        <v>0</v>
      </c>
      <c r="L187" s="415">
        <f t="shared" si="18"/>
        <v>0</v>
      </c>
      <c r="M187" s="415">
        <f t="shared" si="18"/>
        <v>0</v>
      </c>
      <c r="N187" s="415">
        <f t="shared" si="18"/>
        <v>0</v>
      </c>
      <c r="O187" s="415">
        <f t="shared" si="18"/>
        <v>0</v>
      </c>
      <c r="P187" s="136"/>
    </row>
    <row r="188" spans="1:16" ht="14.25">
      <c r="A188" s="304" t="s">
        <v>383</v>
      </c>
      <c r="B188" s="131" t="s">
        <v>263</v>
      </c>
      <c r="C188" s="282"/>
      <c r="D188" s="282"/>
      <c r="E188" s="282"/>
      <c r="F188" s="282"/>
      <c r="G188" s="282"/>
      <c r="H188" s="282"/>
      <c r="I188" s="282"/>
      <c r="J188" s="282"/>
      <c r="K188" s="282"/>
      <c r="L188" s="282"/>
      <c r="M188" s="282"/>
      <c r="N188" s="282"/>
      <c r="O188" s="282"/>
      <c r="P188" s="136"/>
    </row>
    <row r="189" spans="1:16" ht="14.25">
      <c r="A189" s="129" t="s">
        <v>264</v>
      </c>
      <c r="B189" s="131" t="s">
        <v>265</v>
      </c>
      <c r="C189" s="282"/>
      <c r="D189" s="282"/>
      <c r="E189" s="282"/>
      <c r="F189" s="282"/>
      <c r="G189" s="282"/>
      <c r="H189" s="282"/>
      <c r="I189" s="282"/>
      <c r="J189" s="282"/>
      <c r="K189" s="282"/>
      <c r="L189" s="282"/>
      <c r="M189" s="282"/>
      <c r="N189" s="282"/>
      <c r="O189" s="282"/>
      <c r="P189" s="136"/>
    </row>
    <row r="190" spans="1:16" ht="14.25">
      <c r="A190" s="304" t="s">
        <v>384</v>
      </c>
      <c r="B190" s="131" t="s">
        <v>266</v>
      </c>
      <c r="C190" s="282"/>
      <c r="D190" s="282"/>
      <c r="E190" s="282"/>
      <c r="F190" s="282"/>
      <c r="G190" s="282"/>
      <c r="H190" s="282"/>
      <c r="I190" s="282"/>
      <c r="J190" s="282"/>
      <c r="K190" s="282"/>
      <c r="L190" s="282"/>
      <c r="M190" s="282"/>
      <c r="N190" s="282"/>
      <c r="O190" s="282"/>
      <c r="P190" s="136"/>
    </row>
    <row r="191" spans="1:16" ht="14.25">
      <c r="A191" s="298" t="s">
        <v>402</v>
      </c>
      <c r="B191" s="273" t="s">
        <v>267</v>
      </c>
      <c r="C191" s="282"/>
      <c r="D191" s="282"/>
      <c r="E191" s="282"/>
      <c r="F191" s="282"/>
      <c r="G191" s="282"/>
      <c r="H191" s="282"/>
      <c r="I191" s="282"/>
      <c r="J191" s="282"/>
      <c r="K191" s="282"/>
      <c r="L191" s="282"/>
      <c r="M191" s="282"/>
      <c r="N191" s="282"/>
      <c r="O191" s="282"/>
      <c r="P191" s="136"/>
    </row>
    <row r="192" spans="1:16" ht="14.25">
      <c r="A192" s="129" t="s">
        <v>385</v>
      </c>
      <c r="B192" s="131" t="s">
        <v>268</v>
      </c>
      <c r="C192" s="282"/>
      <c r="D192" s="282"/>
      <c r="E192" s="282"/>
      <c r="F192" s="282"/>
      <c r="G192" s="282"/>
      <c r="H192" s="282"/>
      <c r="I192" s="282"/>
      <c r="J192" s="282"/>
      <c r="K192" s="282"/>
      <c r="L192" s="282"/>
      <c r="M192" s="282"/>
      <c r="N192" s="282"/>
      <c r="O192" s="282"/>
      <c r="P192" s="136"/>
    </row>
    <row r="193" spans="1:16" ht="14.25">
      <c r="A193" s="304" t="s">
        <v>269</v>
      </c>
      <c r="B193" s="131" t="s">
        <v>270</v>
      </c>
      <c r="C193" s="282"/>
      <c r="D193" s="282"/>
      <c r="E193" s="282"/>
      <c r="F193" s="282"/>
      <c r="G193" s="282"/>
      <c r="H193" s="282"/>
      <c r="I193" s="282"/>
      <c r="J193" s="282"/>
      <c r="K193" s="282"/>
      <c r="L193" s="282"/>
      <c r="M193" s="282"/>
      <c r="N193" s="282"/>
      <c r="O193" s="282"/>
      <c r="P193" s="136"/>
    </row>
    <row r="194" spans="1:16" ht="14.25">
      <c r="A194" s="129" t="s">
        <v>386</v>
      </c>
      <c r="B194" s="131" t="s">
        <v>271</v>
      </c>
      <c r="C194" s="282"/>
      <c r="D194" s="282"/>
      <c r="E194" s="282"/>
      <c r="F194" s="282"/>
      <c r="G194" s="282"/>
      <c r="H194" s="282"/>
      <c r="I194" s="282"/>
      <c r="J194" s="282"/>
      <c r="K194" s="282"/>
      <c r="L194" s="282"/>
      <c r="M194" s="282"/>
      <c r="N194" s="282"/>
      <c r="O194" s="282"/>
      <c r="P194" s="136"/>
    </row>
    <row r="195" spans="1:16" ht="14.25">
      <c r="A195" s="304" t="s">
        <v>272</v>
      </c>
      <c r="B195" s="131" t="s">
        <v>273</v>
      </c>
      <c r="C195" s="282"/>
      <c r="D195" s="282"/>
      <c r="E195" s="282"/>
      <c r="F195" s="282"/>
      <c r="G195" s="282"/>
      <c r="H195" s="282"/>
      <c r="I195" s="282"/>
      <c r="J195" s="282"/>
      <c r="K195" s="282"/>
      <c r="L195" s="282"/>
      <c r="M195" s="282"/>
      <c r="N195" s="282"/>
      <c r="O195" s="282"/>
      <c r="P195" s="136"/>
    </row>
    <row r="196" spans="1:16" ht="14.25">
      <c r="A196" s="301" t="s">
        <v>403</v>
      </c>
      <c r="B196" s="273" t="s">
        <v>274</v>
      </c>
      <c r="C196" s="282"/>
      <c r="D196" s="282"/>
      <c r="E196" s="282"/>
      <c r="F196" s="282"/>
      <c r="G196" s="282"/>
      <c r="H196" s="282"/>
      <c r="I196" s="282"/>
      <c r="J196" s="282"/>
      <c r="K196" s="282"/>
      <c r="L196" s="282"/>
      <c r="M196" s="282"/>
      <c r="N196" s="282"/>
      <c r="O196" s="282"/>
      <c r="P196" s="136"/>
    </row>
    <row r="197" spans="1:16" ht="14.25">
      <c r="A197" s="131" t="s">
        <v>439</v>
      </c>
      <c r="B197" s="131" t="s">
        <v>275</v>
      </c>
      <c r="C197" s="282"/>
      <c r="D197" s="282"/>
      <c r="E197" s="282">
        <v>726441</v>
      </c>
      <c r="F197" s="282"/>
      <c r="G197" s="282"/>
      <c r="H197" s="282"/>
      <c r="I197" s="282"/>
      <c r="J197" s="282"/>
      <c r="K197" s="282"/>
      <c r="L197" s="282"/>
      <c r="M197" s="282"/>
      <c r="N197" s="282"/>
      <c r="O197" s="282">
        <f>SUM(C197:N197)</f>
        <v>726441</v>
      </c>
      <c r="P197" s="136"/>
    </row>
    <row r="198" spans="1:16" ht="14.25">
      <c r="A198" s="131" t="s">
        <v>440</v>
      </c>
      <c r="B198" s="131" t="s">
        <v>275</v>
      </c>
      <c r="C198" s="282"/>
      <c r="D198" s="282"/>
      <c r="E198" s="282"/>
      <c r="F198" s="282"/>
      <c r="G198" s="282"/>
      <c r="H198" s="282"/>
      <c r="I198" s="282"/>
      <c r="J198" s="282"/>
      <c r="K198" s="282"/>
      <c r="L198" s="282"/>
      <c r="M198" s="282"/>
      <c r="N198" s="282"/>
      <c r="O198" s="282"/>
      <c r="P198" s="136"/>
    </row>
    <row r="199" spans="1:16" ht="14.25">
      <c r="A199" s="131" t="s">
        <v>437</v>
      </c>
      <c r="B199" s="131" t="s">
        <v>276</v>
      </c>
      <c r="C199" s="282"/>
      <c r="D199" s="282"/>
      <c r="E199" s="282"/>
      <c r="F199" s="282"/>
      <c r="G199" s="282"/>
      <c r="H199" s="282"/>
      <c r="I199" s="282"/>
      <c r="J199" s="282"/>
      <c r="K199" s="282"/>
      <c r="L199" s="282"/>
      <c r="M199" s="282"/>
      <c r="N199" s="282"/>
      <c r="O199" s="282"/>
      <c r="P199" s="136"/>
    </row>
    <row r="200" spans="1:16" ht="14.25">
      <c r="A200" s="131" t="s">
        <v>438</v>
      </c>
      <c r="B200" s="131" t="s">
        <v>276</v>
      </c>
      <c r="C200" s="282"/>
      <c r="D200" s="282"/>
      <c r="E200" s="282"/>
      <c r="F200" s="282"/>
      <c r="G200" s="282"/>
      <c r="H200" s="282"/>
      <c r="I200" s="282"/>
      <c r="J200" s="282"/>
      <c r="K200" s="282"/>
      <c r="L200" s="282"/>
      <c r="M200" s="282"/>
      <c r="N200" s="282"/>
      <c r="O200" s="282"/>
      <c r="P200" s="136"/>
    </row>
    <row r="201" spans="1:16" ht="14.25">
      <c r="A201" s="273" t="s">
        <v>404</v>
      </c>
      <c r="B201" s="273" t="s">
        <v>277</v>
      </c>
      <c r="C201" s="282"/>
      <c r="D201" s="282"/>
      <c r="E201" s="282">
        <v>726441</v>
      </c>
      <c r="F201" s="282"/>
      <c r="G201" s="282"/>
      <c r="H201" s="282"/>
      <c r="I201" s="282"/>
      <c r="J201" s="282"/>
      <c r="K201" s="282"/>
      <c r="L201" s="282"/>
      <c r="M201" s="282"/>
      <c r="N201" s="282"/>
      <c r="O201" s="282">
        <f>SUM(C201:N201)</f>
        <v>726441</v>
      </c>
      <c r="P201" s="136"/>
    </row>
    <row r="202" spans="1:16" ht="14.25">
      <c r="A202" s="304" t="s">
        <v>278</v>
      </c>
      <c r="B202" s="131" t="s">
        <v>279</v>
      </c>
      <c r="C202" s="282"/>
      <c r="D202" s="282"/>
      <c r="E202" s="282"/>
      <c r="F202" s="282"/>
      <c r="G202" s="282"/>
      <c r="H202" s="282"/>
      <c r="I202" s="282"/>
      <c r="J202" s="282"/>
      <c r="K202" s="282"/>
      <c r="L202" s="282"/>
      <c r="M202" s="282"/>
      <c r="N202" s="282"/>
      <c r="O202" s="282"/>
      <c r="P202" s="136"/>
    </row>
    <row r="203" spans="1:16" ht="14.25">
      <c r="A203" s="304" t="s">
        <v>280</v>
      </c>
      <c r="B203" s="131" t="s">
        <v>281</v>
      </c>
      <c r="C203" s="282"/>
      <c r="D203" s="282"/>
      <c r="E203" s="282"/>
      <c r="F203" s="282"/>
      <c r="G203" s="282"/>
      <c r="H203" s="282"/>
      <c r="I203" s="282"/>
      <c r="J203" s="282"/>
      <c r="K203" s="282"/>
      <c r="L203" s="282"/>
      <c r="M203" s="282"/>
      <c r="N203" s="282"/>
      <c r="O203" s="282"/>
      <c r="P203" s="136"/>
    </row>
    <row r="204" spans="1:18" ht="14.25">
      <c r="A204" s="304" t="s">
        <v>282</v>
      </c>
      <c r="B204" s="131" t="s">
        <v>283</v>
      </c>
      <c r="C204" s="282">
        <v>5537000</v>
      </c>
      <c r="D204" s="282">
        <v>5537000</v>
      </c>
      <c r="E204" s="282">
        <v>5537000</v>
      </c>
      <c r="F204" s="282">
        <v>5537000</v>
      </c>
      <c r="G204" s="282">
        <v>5537000</v>
      </c>
      <c r="H204" s="282">
        <v>5537000</v>
      </c>
      <c r="I204" s="282">
        <v>5537000</v>
      </c>
      <c r="J204" s="282">
        <v>5537000</v>
      </c>
      <c r="K204" s="282">
        <v>5537000</v>
      </c>
      <c r="L204" s="282">
        <v>5537000</v>
      </c>
      <c r="M204" s="282">
        <v>5537000</v>
      </c>
      <c r="N204" s="282">
        <v>5530559</v>
      </c>
      <c r="O204" s="282">
        <f>SUM(C204:N204)</f>
        <v>66437559</v>
      </c>
      <c r="P204" s="136"/>
      <c r="R204" s="263"/>
    </row>
    <row r="205" spans="1:16" ht="14.25">
      <c r="A205" s="304" t="s">
        <v>284</v>
      </c>
      <c r="B205" s="131" t="s">
        <v>285</v>
      </c>
      <c r="C205" s="282"/>
      <c r="D205" s="282"/>
      <c r="E205" s="282"/>
      <c r="F205" s="282"/>
      <c r="G205" s="282"/>
      <c r="H205" s="282"/>
      <c r="I205" s="282"/>
      <c r="J205" s="282"/>
      <c r="K205" s="282"/>
      <c r="L205" s="282"/>
      <c r="M205" s="282"/>
      <c r="N205" s="282"/>
      <c r="O205" s="282"/>
      <c r="P205" s="136"/>
    </row>
    <row r="206" spans="1:16" ht="14.25">
      <c r="A206" s="129" t="s">
        <v>387</v>
      </c>
      <c r="B206" s="131" t="s">
        <v>286</v>
      </c>
      <c r="C206" s="282"/>
      <c r="D206" s="282"/>
      <c r="E206" s="282"/>
      <c r="F206" s="282"/>
      <c r="G206" s="282"/>
      <c r="H206" s="282"/>
      <c r="I206" s="282"/>
      <c r="J206" s="282"/>
      <c r="K206" s="282"/>
      <c r="L206" s="282"/>
      <c r="M206" s="282"/>
      <c r="N206" s="282"/>
      <c r="O206" s="282"/>
      <c r="P206" s="136"/>
    </row>
    <row r="207" spans="1:18" ht="14.25">
      <c r="A207" s="298" t="s">
        <v>405</v>
      </c>
      <c r="B207" s="273" t="s">
        <v>287</v>
      </c>
      <c r="C207" s="282">
        <f>SUM(C204:C206)</f>
        <v>5537000</v>
      </c>
      <c r="D207" s="282">
        <f aca="true" t="shared" si="19" ref="D207:N207">SUM(D204:D206)</f>
        <v>5537000</v>
      </c>
      <c r="E207" s="282">
        <f>E201+E204</f>
        <v>6263441</v>
      </c>
      <c r="F207" s="282">
        <f t="shared" si="19"/>
        <v>5537000</v>
      </c>
      <c r="G207" s="282">
        <f t="shared" si="19"/>
        <v>5537000</v>
      </c>
      <c r="H207" s="282">
        <f t="shared" si="19"/>
        <v>5537000</v>
      </c>
      <c r="I207" s="282">
        <f t="shared" si="19"/>
        <v>5537000</v>
      </c>
      <c r="J207" s="282">
        <f t="shared" si="19"/>
        <v>5537000</v>
      </c>
      <c r="K207" s="282">
        <f t="shared" si="19"/>
        <v>5537000</v>
      </c>
      <c r="L207" s="282">
        <f t="shared" si="19"/>
        <v>5537000</v>
      </c>
      <c r="M207" s="282">
        <f t="shared" si="19"/>
        <v>5537000</v>
      </c>
      <c r="N207" s="282">
        <f t="shared" si="19"/>
        <v>5530559</v>
      </c>
      <c r="O207" s="282">
        <f>SUM(C207:N207)</f>
        <v>67164000</v>
      </c>
      <c r="P207" s="136"/>
      <c r="R207" s="263"/>
    </row>
    <row r="208" spans="1:16" ht="14.25">
      <c r="A208" s="129" t="s">
        <v>288</v>
      </c>
      <c r="B208" s="131" t="s">
        <v>289</v>
      </c>
      <c r="C208" s="282"/>
      <c r="D208" s="282"/>
      <c r="E208" s="282"/>
      <c r="F208" s="282"/>
      <c r="G208" s="282"/>
      <c r="H208" s="282"/>
      <c r="I208" s="282"/>
      <c r="J208" s="282"/>
      <c r="K208" s="282"/>
      <c r="L208" s="282"/>
      <c r="M208" s="282"/>
      <c r="N208" s="282"/>
      <c r="O208" s="282"/>
      <c r="P208" s="136"/>
    </row>
    <row r="209" spans="1:16" ht="14.25">
      <c r="A209" s="129" t="s">
        <v>290</v>
      </c>
      <c r="B209" s="131" t="s">
        <v>291</v>
      </c>
      <c r="C209" s="282"/>
      <c r="D209" s="282"/>
      <c r="E209" s="282"/>
      <c r="F209" s="282"/>
      <c r="G209" s="282"/>
      <c r="H209" s="282"/>
      <c r="I209" s="282"/>
      <c r="J209" s="282"/>
      <c r="K209" s="282"/>
      <c r="L209" s="282"/>
      <c r="M209" s="282"/>
      <c r="N209" s="282"/>
      <c r="O209" s="282"/>
      <c r="P209" s="136"/>
    </row>
    <row r="210" spans="1:16" ht="14.25">
      <c r="A210" s="304" t="s">
        <v>292</v>
      </c>
      <c r="B210" s="131" t="s">
        <v>293</v>
      </c>
      <c r="C210" s="282"/>
      <c r="D210" s="282"/>
      <c r="E210" s="282"/>
      <c r="F210" s="282"/>
      <c r="G210" s="282"/>
      <c r="H210" s="282"/>
      <c r="I210" s="282"/>
      <c r="J210" s="282"/>
      <c r="K210" s="282"/>
      <c r="L210" s="282"/>
      <c r="M210" s="282"/>
      <c r="N210" s="282"/>
      <c r="O210" s="282"/>
      <c r="P210" s="136"/>
    </row>
    <row r="211" spans="1:16" ht="14.25">
      <c r="A211" s="304" t="s">
        <v>388</v>
      </c>
      <c r="B211" s="131" t="s">
        <v>294</v>
      </c>
      <c r="C211" s="282"/>
      <c r="D211" s="282"/>
      <c r="E211" s="282"/>
      <c r="F211" s="282"/>
      <c r="G211" s="282"/>
      <c r="H211" s="282"/>
      <c r="I211" s="282"/>
      <c r="J211" s="282"/>
      <c r="K211" s="282"/>
      <c r="L211" s="282"/>
      <c r="M211" s="282"/>
      <c r="N211" s="282"/>
      <c r="O211" s="282"/>
      <c r="P211" s="136"/>
    </row>
    <row r="212" spans="1:16" ht="14.25">
      <c r="A212" s="301" t="s">
        <v>406</v>
      </c>
      <c r="B212" s="273" t="s">
        <v>295</v>
      </c>
      <c r="C212" s="282"/>
      <c r="D212" s="282"/>
      <c r="E212" s="282"/>
      <c r="F212" s="282"/>
      <c r="G212" s="282"/>
      <c r="H212" s="282"/>
      <c r="I212" s="282"/>
      <c r="J212" s="282"/>
      <c r="K212" s="282"/>
      <c r="L212" s="282"/>
      <c r="M212" s="282"/>
      <c r="N212" s="282"/>
      <c r="O212" s="282"/>
      <c r="P212" s="136"/>
    </row>
    <row r="213" spans="1:16" ht="14.25">
      <c r="A213" s="298" t="s">
        <v>296</v>
      </c>
      <c r="B213" s="273" t="s">
        <v>297</v>
      </c>
      <c r="C213" s="282"/>
      <c r="D213" s="282"/>
      <c r="E213" s="282"/>
      <c r="F213" s="282"/>
      <c r="G213" s="282"/>
      <c r="H213" s="282"/>
      <c r="I213" s="282"/>
      <c r="J213" s="282"/>
      <c r="K213" s="282"/>
      <c r="L213" s="282"/>
      <c r="M213" s="282"/>
      <c r="N213" s="282"/>
      <c r="O213" s="282"/>
      <c r="P213" s="136"/>
    </row>
    <row r="214" spans="1:16" ht="15">
      <c r="A214" s="310" t="s">
        <v>407</v>
      </c>
      <c r="B214" s="311" t="s">
        <v>298</v>
      </c>
      <c r="C214" s="408">
        <f>C207</f>
        <v>5537000</v>
      </c>
      <c r="D214" s="408">
        <f aca="true" t="shared" si="20" ref="D214:O214">D207</f>
        <v>5537000</v>
      </c>
      <c r="E214" s="408">
        <f t="shared" si="20"/>
        <v>6263441</v>
      </c>
      <c r="F214" s="408">
        <f t="shared" si="20"/>
        <v>5537000</v>
      </c>
      <c r="G214" s="408">
        <f t="shared" si="20"/>
        <v>5537000</v>
      </c>
      <c r="H214" s="408">
        <f t="shared" si="20"/>
        <v>5537000</v>
      </c>
      <c r="I214" s="408">
        <f t="shared" si="20"/>
        <v>5537000</v>
      </c>
      <c r="J214" s="408">
        <f t="shared" si="20"/>
        <v>5537000</v>
      </c>
      <c r="K214" s="408">
        <f t="shared" si="20"/>
        <v>5537000</v>
      </c>
      <c r="L214" s="408">
        <f t="shared" si="20"/>
        <v>5537000</v>
      </c>
      <c r="M214" s="408">
        <f t="shared" si="20"/>
        <v>5537000</v>
      </c>
      <c r="N214" s="408">
        <f t="shared" si="20"/>
        <v>5530559</v>
      </c>
      <c r="O214" s="408">
        <f t="shared" si="20"/>
        <v>67164000</v>
      </c>
      <c r="P214" s="136">
        <f>P197+P207</f>
        <v>0</v>
      </c>
    </row>
    <row r="215" spans="1:16" ht="15">
      <c r="A215" s="315" t="s">
        <v>390</v>
      </c>
      <c r="B215" s="316"/>
      <c r="C215" s="406">
        <f aca="true" t="shared" si="21" ref="C215:N215">SUM(C185,C214)</f>
        <v>5537000</v>
      </c>
      <c r="D215" s="406">
        <f t="shared" si="21"/>
        <v>5537000</v>
      </c>
      <c r="E215" s="406">
        <f t="shared" si="21"/>
        <v>6264691</v>
      </c>
      <c r="F215" s="406">
        <f t="shared" si="21"/>
        <v>5537000</v>
      </c>
      <c r="G215" s="406">
        <f t="shared" si="21"/>
        <v>5537000</v>
      </c>
      <c r="H215" s="406">
        <f t="shared" si="21"/>
        <v>5538200</v>
      </c>
      <c r="I215" s="406">
        <f t="shared" si="21"/>
        <v>5537000</v>
      </c>
      <c r="J215" s="406">
        <f t="shared" si="21"/>
        <v>5537000</v>
      </c>
      <c r="K215" s="406">
        <f t="shared" si="21"/>
        <v>5538300</v>
      </c>
      <c r="L215" s="406">
        <f t="shared" si="21"/>
        <v>5537000</v>
      </c>
      <c r="M215" s="406">
        <f t="shared" si="21"/>
        <v>5537000</v>
      </c>
      <c r="N215" s="406">
        <f t="shared" si="21"/>
        <v>5531809</v>
      </c>
      <c r="O215" s="406">
        <f>SUM(C215:N215)</f>
        <v>67169000</v>
      </c>
      <c r="P215" s="136"/>
    </row>
    <row r="216" spans="2:16" ht="14.25">
      <c r="B216" s="136"/>
      <c r="C216" s="333"/>
      <c r="D216" s="333"/>
      <c r="E216" s="333"/>
      <c r="F216" s="333"/>
      <c r="G216" s="333"/>
      <c r="H216" s="333"/>
      <c r="I216" s="333"/>
      <c r="J216" s="333"/>
      <c r="K216" s="333"/>
      <c r="L216" s="333"/>
      <c r="M216" s="333"/>
      <c r="N216" s="333"/>
      <c r="O216" s="333"/>
      <c r="P216" s="136"/>
    </row>
    <row r="217" spans="2:16" ht="14.25">
      <c r="B217" s="136"/>
      <c r="C217" s="333"/>
      <c r="D217" s="333"/>
      <c r="E217" s="333"/>
      <c r="F217" s="333"/>
      <c r="G217" s="333"/>
      <c r="H217" s="333"/>
      <c r="I217" s="333"/>
      <c r="J217" s="333"/>
      <c r="K217" s="333"/>
      <c r="L217" s="333"/>
      <c r="M217" s="333"/>
      <c r="N217" s="333"/>
      <c r="O217" s="333"/>
      <c r="P217" s="136"/>
    </row>
    <row r="218" spans="2:16" ht="14.25">
      <c r="B218" s="136"/>
      <c r="C218" s="333"/>
      <c r="D218" s="333"/>
      <c r="E218" s="333"/>
      <c r="F218" s="333"/>
      <c r="G218" s="333"/>
      <c r="H218" s="333"/>
      <c r="I218" s="333"/>
      <c r="J218" s="333"/>
      <c r="K218" s="333"/>
      <c r="L218" s="333"/>
      <c r="M218" s="333"/>
      <c r="N218" s="333"/>
      <c r="O218" s="333"/>
      <c r="P218" s="136"/>
    </row>
    <row r="219" spans="2:16" ht="14.25">
      <c r="B219" s="136"/>
      <c r="C219" s="333"/>
      <c r="D219" s="333"/>
      <c r="E219" s="333"/>
      <c r="F219" s="333"/>
      <c r="G219" s="333"/>
      <c r="H219" s="333"/>
      <c r="I219" s="333"/>
      <c r="J219" s="333"/>
      <c r="K219" s="333"/>
      <c r="L219" s="333"/>
      <c r="M219" s="333"/>
      <c r="N219" s="333"/>
      <c r="O219" s="333"/>
      <c r="P219" s="136"/>
    </row>
    <row r="220" spans="2:16" ht="14.25">
      <c r="B220" s="136"/>
      <c r="C220" s="333"/>
      <c r="D220" s="333"/>
      <c r="E220" s="333"/>
      <c r="F220" s="333"/>
      <c r="G220" s="333"/>
      <c r="H220" s="333"/>
      <c r="I220" s="333"/>
      <c r="J220" s="333"/>
      <c r="K220" s="333"/>
      <c r="L220" s="333"/>
      <c r="M220" s="333"/>
      <c r="N220" s="333"/>
      <c r="O220" s="333"/>
      <c r="P220" s="136"/>
    </row>
    <row r="221" spans="2:16" ht="14.25">
      <c r="B221" s="136"/>
      <c r="C221" s="333"/>
      <c r="D221" s="333"/>
      <c r="E221" s="333"/>
      <c r="F221" s="333"/>
      <c r="G221" s="333"/>
      <c r="H221" s="333"/>
      <c r="I221" s="333"/>
      <c r="J221" s="333"/>
      <c r="K221" s="333"/>
      <c r="L221" s="333"/>
      <c r="M221" s="333"/>
      <c r="N221" s="333"/>
      <c r="O221" s="333"/>
      <c r="P221" s="136"/>
    </row>
    <row r="222" spans="2:16" ht="14.25">
      <c r="B222" s="136"/>
      <c r="C222" s="333"/>
      <c r="D222" s="333"/>
      <c r="E222" s="333"/>
      <c r="F222" s="333"/>
      <c r="G222" s="333"/>
      <c r="H222" s="333"/>
      <c r="I222" s="333"/>
      <c r="J222" s="333"/>
      <c r="K222" s="333"/>
      <c r="L222" s="333"/>
      <c r="M222" s="333"/>
      <c r="N222" s="333"/>
      <c r="O222" s="333"/>
      <c r="P222" s="136"/>
    </row>
    <row r="223" spans="2:16" ht="14.25">
      <c r="B223" s="136"/>
      <c r="C223" s="333"/>
      <c r="D223" s="333"/>
      <c r="E223" s="333"/>
      <c r="F223" s="333"/>
      <c r="G223" s="333"/>
      <c r="H223" s="333"/>
      <c r="I223" s="333"/>
      <c r="J223" s="333"/>
      <c r="K223" s="333"/>
      <c r="L223" s="333"/>
      <c r="M223" s="333"/>
      <c r="N223" s="333"/>
      <c r="O223" s="333"/>
      <c r="P223" s="136"/>
    </row>
    <row r="224" spans="2:16" ht="14.25">
      <c r="B224" s="136"/>
      <c r="C224" s="333"/>
      <c r="D224" s="333"/>
      <c r="E224" s="333"/>
      <c r="F224" s="333"/>
      <c r="G224" s="333"/>
      <c r="H224" s="333"/>
      <c r="I224" s="333"/>
      <c r="J224" s="333"/>
      <c r="K224" s="333"/>
      <c r="L224" s="333"/>
      <c r="M224" s="333"/>
      <c r="N224" s="333"/>
      <c r="O224" s="333"/>
      <c r="P224" s="136"/>
    </row>
    <row r="225" spans="2:16" ht="14.25">
      <c r="B225" s="136"/>
      <c r="C225" s="333"/>
      <c r="D225" s="333"/>
      <c r="E225" s="333"/>
      <c r="F225" s="333"/>
      <c r="G225" s="333"/>
      <c r="H225" s="333"/>
      <c r="I225" s="333"/>
      <c r="J225" s="333"/>
      <c r="K225" s="333"/>
      <c r="L225" s="333"/>
      <c r="M225" s="333"/>
      <c r="N225" s="333"/>
      <c r="O225" s="333"/>
      <c r="P225" s="136"/>
    </row>
    <row r="226" spans="2:16" ht="14.25">
      <c r="B226" s="136"/>
      <c r="C226" s="333"/>
      <c r="D226" s="333"/>
      <c r="E226" s="333"/>
      <c r="F226" s="333"/>
      <c r="G226" s="333"/>
      <c r="H226" s="333"/>
      <c r="I226" s="333"/>
      <c r="J226" s="333"/>
      <c r="K226" s="333"/>
      <c r="L226" s="333"/>
      <c r="M226" s="333"/>
      <c r="N226" s="333"/>
      <c r="O226" s="333"/>
      <c r="P226" s="136"/>
    </row>
    <row r="227" spans="2:16" ht="14.25">
      <c r="B227" s="136"/>
      <c r="C227" s="333"/>
      <c r="D227" s="333"/>
      <c r="E227" s="333"/>
      <c r="F227" s="333"/>
      <c r="G227" s="333"/>
      <c r="H227" s="333"/>
      <c r="I227" s="333"/>
      <c r="J227" s="333"/>
      <c r="K227" s="333"/>
      <c r="L227" s="333"/>
      <c r="M227" s="333"/>
      <c r="N227" s="333"/>
      <c r="O227" s="333"/>
      <c r="P227" s="136"/>
    </row>
    <row r="228" spans="2:16" ht="14.25">
      <c r="B228" s="136"/>
      <c r="C228" s="333"/>
      <c r="D228" s="333"/>
      <c r="E228" s="333"/>
      <c r="F228" s="333"/>
      <c r="G228" s="333"/>
      <c r="H228" s="333"/>
      <c r="I228" s="333"/>
      <c r="J228" s="333"/>
      <c r="K228" s="333"/>
      <c r="L228" s="333"/>
      <c r="M228" s="333"/>
      <c r="N228" s="333"/>
      <c r="O228" s="333"/>
      <c r="P228" s="136"/>
    </row>
  </sheetData>
  <sheetProtection/>
  <mergeCells count="2">
    <mergeCell ref="A2:O2"/>
    <mergeCell ref="A3:O3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landscape" paperSize="8" scale="60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1">
      <selection activeCell="F18" sqref="F18"/>
    </sheetView>
  </sheetViews>
  <sheetFormatPr defaultColWidth="9.140625" defaultRowHeight="15"/>
  <cols>
    <col min="1" max="1" width="101.28125" style="251" customWidth="1"/>
    <col min="2" max="2" width="14.00390625" style="251" customWidth="1"/>
    <col min="3" max="3" width="10.8515625" style="251" customWidth="1"/>
    <col min="4" max="4" width="14.140625" style="251" customWidth="1"/>
    <col min="5" max="7" width="9.140625" style="251" customWidth="1"/>
    <col min="8" max="8" width="11.421875" style="251" customWidth="1"/>
    <col min="9" max="9" width="13.8515625" style="251" customWidth="1"/>
    <col min="10" max="16384" width="9.140625" style="251" customWidth="1"/>
  </cols>
  <sheetData>
    <row r="1" spans="1:9" ht="30.75" customHeight="1">
      <c r="A1" s="478" t="s">
        <v>763</v>
      </c>
      <c r="B1" s="472"/>
      <c r="C1" s="472"/>
      <c r="D1" s="472"/>
      <c r="E1" s="472"/>
      <c r="F1" s="472"/>
      <c r="G1" s="472"/>
      <c r="H1" s="472"/>
      <c r="I1" s="472"/>
    </row>
    <row r="2" spans="1:9" ht="23.25" customHeight="1">
      <c r="A2" s="471" t="s">
        <v>714</v>
      </c>
      <c r="B2" s="472"/>
      <c r="C2" s="472"/>
      <c r="D2" s="472"/>
      <c r="E2" s="472"/>
      <c r="F2" s="472"/>
      <c r="G2" s="472"/>
      <c r="H2" s="472"/>
      <c r="I2" s="472"/>
    </row>
    <row r="4" spans="1:9" ht="14.25">
      <c r="A4" s="136" t="s">
        <v>554</v>
      </c>
      <c r="I4" s="327" t="s">
        <v>715</v>
      </c>
    </row>
    <row r="5" spans="1:9" ht="35.25">
      <c r="A5" s="334" t="s">
        <v>716</v>
      </c>
      <c r="B5" s="335" t="s">
        <v>717</v>
      </c>
      <c r="C5" s="335" t="s">
        <v>718</v>
      </c>
      <c r="D5" s="335" t="s">
        <v>773</v>
      </c>
      <c r="E5" s="335" t="s">
        <v>719</v>
      </c>
      <c r="F5" s="335" t="s">
        <v>720</v>
      </c>
      <c r="G5" s="335" t="s">
        <v>772</v>
      </c>
      <c r="H5" s="335" t="s">
        <v>771</v>
      </c>
      <c r="I5" s="336" t="s">
        <v>3</v>
      </c>
    </row>
    <row r="6" spans="1:9" ht="14.25">
      <c r="A6" s="337"/>
      <c r="B6" s="337"/>
      <c r="C6" s="338"/>
      <c r="D6" s="338"/>
      <c r="E6" s="338"/>
      <c r="F6" s="338"/>
      <c r="G6" s="338"/>
      <c r="H6" s="338"/>
      <c r="I6" s="338"/>
    </row>
    <row r="7" spans="1:9" ht="14.25">
      <c r="A7" s="337"/>
      <c r="B7" s="337"/>
      <c r="C7" s="338"/>
      <c r="D7" s="338"/>
      <c r="E7" s="338"/>
      <c r="F7" s="338"/>
      <c r="G7" s="338"/>
      <c r="H7" s="338"/>
      <c r="I7" s="338"/>
    </row>
    <row r="8" spans="1:9" ht="14.25">
      <c r="A8" s="337"/>
      <c r="B8" s="337"/>
      <c r="C8" s="338"/>
      <c r="D8" s="338"/>
      <c r="E8" s="338"/>
      <c r="F8" s="338"/>
      <c r="G8" s="338"/>
      <c r="H8" s="338"/>
      <c r="I8" s="338"/>
    </row>
    <row r="9" spans="1:9" ht="14.25">
      <c r="A9" s="337"/>
      <c r="B9" s="337"/>
      <c r="C9" s="338"/>
      <c r="D9" s="338"/>
      <c r="E9" s="338"/>
      <c r="F9" s="338"/>
      <c r="G9" s="338"/>
      <c r="H9" s="338"/>
      <c r="I9" s="338"/>
    </row>
    <row r="10" spans="1:9" ht="14.25">
      <c r="A10" s="339" t="s">
        <v>721</v>
      </c>
      <c r="B10" s="339"/>
      <c r="C10" s="340"/>
      <c r="D10" s="340"/>
      <c r="E10" s="340"/>
      <c r="F10" s="340"/>
      <c r="G10" s="340"/>
      <c r="H10" s="340"/>
      <c r="I10" s="340"/>
    </row>
    <row r="11" spans="1:9" ht="14.25">
      <c r="A11" s="337"/>
      <c r="B11" s="337"/>
      <c r="C11" s="338"/>
      <c r="D11" s="338"/>
      <c r="E11" s="338"/>
      <c r="F11" s="338"/>
      <c r="G11" s="338"/>
      <c r="H11" s="338"/>
      <c r="I11" s="338"/>
    </row>
    <row r="12" spans="1:9" ht="14.25">
      <c r="A12" s="337"/>
      <c r="B12" s="337"/>
      <c r="C12" s="338"/>
      <c r="D12" s="338"/>
      <c r="E12" s="338"/>
      <c r="F12" s="338"/>
      <c r="G12" s="338"/>
      <c r="H12" s="338"/>
      <c r="I12" s="338"/>
    </row>
    <row r="13" spans="1:9" ht="14.25">
      <c r="A13" s="337"/>
      <c r="B13" s="337"/>
      <c r="C13" s="338"/>
      <c r="D13" s="338"/>
      <c r="E13" s="338"/>
      <c r="F13" s="338"/>
      <c r="G13" s="338"/>
      <c r="H13" s="338"/>
      <c r="I13" s="338"/>
    </row>
    <row r="14" spans="1:9" ht="14.25">
      <c r="A14" s="337"/>
      <c r="B14" s="337"/>
      <c r="C14" s="338"/>
      <c r="D14" s="338"/>
      <c r="E14" s="338"/>
      <c r="F14" s="338"/>
      <c r="G14" s="338"/>
      <c r="H14" s="338"/>
      <c r="I14" s="338"/>
    </row>
    <row r="15" spans="1:9" ht="14.25">
      <c r="A15" s="339" t="s">
        <v>722</v>
      </c>
      <c r="B15" s="339"/>
      <c r="C15" s="340"/>
      <c r="D15" s="340"/>
      <c r="E15" s="340"/>
      <c r="F15" s="340"/>
      <c r="G15" s="340"/>
      <c r="H15" s="340"/>
      <c r="I15" s="340"/>
    </row>
    <row r="16" spans="1:9" ht="14.25">
      <c r="A16" s="337"/>
      <c r="B16" s="337"/>
      <c r="C16" s="338"/>
      <c r="D16" s="338"/>
      <c r="E16" s="338"/>
      <c r="F16" s="338"/>
      <c r="G16" s="338"/>
      <c r="H16" s="338"/>
      <c r="I16" s="338"/>
    </row>
    <row r="17" spans="1:9" ht="14.25">
      <c r="A17" s="337"/>
      <c r="B17" s="337"/>
      <c r="C17" s="338"/>
      <c r="D17" s="338"/>
      <c r="E17" s="338"/>
      <c r="F17" s="338"/>
      <c r="G17" s="338"/>
      <c r="H17" s="338"/>
      <c r="I17" s="338"/>
    </row>
    <row r="18" spans="1:9" ht="14.25">
      <c r="A18" s="337"/>
      <c r="B18" s="337"/>
      <c r="C18" s="338"/>
      <c r="D18" s="338"/>
      <c r="E18" s="338"/>
      <c r="F18" s="338"/>
      <c r="G18" s="338"/>
      <c r="H18" s="338"/>
      <c r="I18" s="338"/>
    </row>
    <row r="19" spans="1:9" ht="14.25">
      <c r="A19" s="337"/>
      <c r="B19" s="337"/>
      <c r="C19" s="338"/>
      <c r="D19" s="338"/>
      <c r="E19" s="338"/>
      <c r="F19" s="338"/>
      <c r="G19" s="338"/>
      <c r="H19" s="338"/>
      <c r="I19" s="338"/>
    </row>
    <row r="20" spans="1:9" ht="14.25">
      <c r="A20" s="339" t="s">
        <v>723</v>
      </c>
      <c r="B20" s="339"/>
      <c r="C20" s="340"/>
      <c r="D20" s="340"/>
      <c r="E20" s="340"/>
      <c r="F20" s="340"/>
      <c r="G20" s="340"/>
      <c r="H20" s="340"/>
      <c r="I20" s="340"/>
    </row>
    <row r="21" spans="1:9" ht="14.25">
      <c r="A21" s="337"/>
      <c r="B21" s="337"/>
      <c r="C21" s="338"/>
      <c r="D21" s="338"/>
      <c r="E21" s="338"/>
      <c r="F21" s="338"/>
      <c r="G21" s="338"/>
      <c r="H21" s="338"/>
      <c r="I21" s="338"/>
    </row>
    <row r="22" spans="1:9" ht="14.25">
      <c r="A22" s="337"/>
      <c r="B22" s="337"/>
      <c r="C22" s="338"/>
      <c r="D22" s="338"/>
      <c r="E22" s="338"/>
      <c r="F22" s="338"/>
      <c r="G22" s="338"/>
      <c r="H22" s="338"/>
      <c r="I22" s="338"/>
    </row>
    <row r="23" spans="1:9" ht="14.25">
      <c r="A23" s="337"/>
      <c r="B23" s="337"/>
      <c r="C23" s="338"/>
      <c r="D23" s="338"/>
      <c r="E23" s="338"/>
      <c r="F23" s="338"/>
      <c r="G23" s="338"/>
      <c r="H23" s="338"/>
      <c r="I23" s="338"/>
    </row>
    <row r="24" spans="1:9" ht="14.25">
      <c r="A24" s="337"/>
      <c r="B24" s="337"/>
      <c r="C24" s="338"/>
      <c r="D24" s="338"/>
      <c r="E24" s="338"/>
      <c r="F24" s="338"/>
      <c r="G24" s="338"/>
      <c r="H24" s="338"/>
      <c r="I24" s="338"/>
    </row>
    <row r="25" spans="1:9" ht="14.25">
      <c r="A25" s="339" t="s">
        <v>4</v>
      </c>
      <c r="B25" s="339"/>
      <c r="C25" s="340"/>
      <c r="D25" s="340"/>
      <c r="E25" s="340"/>
      <c r="F25" s="340"/>
      <c r="G25" s="340"/>
      <c r="H25" s="340"/>
      <c r="I25" s="340"/>
    </row>
    <row r="26" spans="1:9" ht="14.25">
      <c r="A26" s="339"/>
      <c r="B26" s="339"/>
      <c r="C26" s="340"/>
      <c r="D26" s="340"/>
      <c r="E26" s="340"/>
      <c r="F26" s="340"/>
      <c r="G26" s="340"/>
      <c r="H26" s="340"/>
      <c r="I26" s="340"/>
    </row>
    <row r="27" spans="1:9" ht="14.25">
      <c r="A27" s="339"/>
      <c r="B27" s="339"/>
      <c r="C27" s="340"/>
      <c r="D27" s="340"/>
      <c r="E27" s="340"/>
      <c r="F27" s="340"/>
      <c r="G27" s="340"/>
      <c r="H27" s="340"/>
      <c r="I27" s="340"/>
    </row>
    <row r="28" spans="1:9" ht="14.25">
      <c r="A28" s="339"/>
      <c r="B28" s="339"/>
      <c r="C28" s="340"/>
      <c r="D28" s="340"/>
      <c r="E28" s="340"/>
      <c r="F28" s="340"/>
      <c r="G28" s="340"/>
      <c r="H28" s="340"/>
      <c r="I28" s="340"/>
    </row>
    <row r="29" spans="1:9" ht="14.25">
      <c r="A29" s="339"/>
      <c r="B29" s="339"/>
      <c r="C29" s="340"/>
      <c r="D29" s="340"/>
      <c r="E29" s="340"/>
      <c r="F29" s="340"/>
      <c r="G29" s="340"/>
      <c r="H29" s="340"/>
      <c r="I29" s="340"/>
    </row>
    <row r="30" spans="1:9" ht="15">
      <c r="A30" s="341" t="s">
        <v>724</v>
      </c>
      <c r="B30" s="337"/>
      <c r="C30" s="342"/>
      <c r="D30" s="342"/>
      <c r="E30" s="342"/>
      <c r="F30" s="342"/>
      <c r="G30" s="342"/>
      <c r="H30" s="342"/>
      <c r="I30" s="342"/>
    </row>
  </sheetData>
  <sheetProtection/>
  <mergeCells count="2">
    <mergeCell ref="A1:I1"/>
    <mergeCell ref="A2:I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101.28125" style="251" customWidth="1"/>
    <col min="2" max="2" width="9.140625" style="251" customWidth="1"/>
    <col min="3" max="3" width="19.57421875" style="251" customWidth="1"/>
    <col min="4" max="4" width="16.57421875" style="251" customWidth="1"/>
    <col min="5" max="5" width="15.00390625" style="251" customWidth="1"/>
    <col min="6" max="16384" width="9.140625" style="251" customWidth="1"/>
  </cols>
  <sheetData>
    <row r="1" spans="1:5" ht="27" customHeight="1">
      <c r="A1" s="478" t="s">
        <v>763</v>
      </c>
      <c r="B1" s="472"/>
      <c r="C1" s="472"/>
      <c r="D1" s="472"/>
      <c r="E1" s="472"/>
    </row>
    <row r="2" spans="1:5" ht="22.5" customHeight="1">
      <c r="A2" s="471" t="s">
        <v>725</v>
      </c>
      <c r="B2" s="472"/>
      <c r="C2" s="472"/>
      <c r="D2" s="472"/>
      <c r="E2" s="472"/>
    </row>
    <row r="3" ht="18">
      <c r="A3" s="343"/>
    </row>
    <row r="4" spans="1:5" ht="14.25">
      <c r="A4" s="136" t="s">
        <v>554</v>
      </c>
      <c r="E4" s="327" t="s">
        <v>726</v>
      </c>
    </row>
    <row r="5" spans="1:5" ht="31.5" customHeight="1">
      <c r="A5" s="344" t="s">
        <v>14</v>
      </c>
      <c r="B5" s="345" t="s">
        <v>15</v>
      </c>
      <c r="C5" s="128" t="s">
        <v>727</v>
      </c>
      <c r="D5" s="128" t="s">
        <v>728</v>
      </c>
      <c r="E5" s="128" t="s">
        <v>729</v>
      </c>
    </row>
    <row r="6" spans="1:5" ht="15" customHeight="1">
      <c r="A6" s="346"/>
      <c r="B6" s="347"/>
      <c r="C6" s="347"/>
      <c r="D6" s="347"/>
      <c r="E6" s="347"/>
    </row>
    <row r="7" spans="1:5" ht="15" customHeight="1">
      <c r="A7" s="346"/>
      <c r="B7" s="347"/>
      <c r="C7" s="347"/>
      <c r="D7" s="347"/>
      <c r="E7" s="347"/>
    </row>
    <row r="8" spans="1:5" ht="15" customHeight="1">
      <c r="A8" s="346"/>
      <c r="B8" s="347"/>
      <c r="C8" s="347"/>
      <c r="D8" s="347"/>
      <c r="E8" s="347"/>
    </row>
    <row r="9" spans="1:5" ht="15" customHeight="1">
      <c r="A9" s="347"/>
      <c r="B9" s="347"/>
      <c r="C9" s="347"/>
      <c r="D9" s="347"/>
      <c r="E9" s="347"/>
    </row>
    <row r="10" spans="1:5" ht="29.25" customHeight="1">
      <c r="A10" s="348" t="s">
        <v>730</v>
      </c>
      <c r="B10" s="294" t="s">
        <v>235</v>
      </c>
      <c r="C10" s="347"/>
      <c r="D10" s="347"/>
      <c r="E10" s="347"/>
    </row>
    <row r="11" spans="1:5" ht="29.25" customHeight="1">
      <c r="A11" s="348"/>
      <c r="B11" s="347"/>
      <c r="C11" s="347"/>
      <c r="D11" s="347"/>
      <c r="E11" s="347"/>
    </row>
    <row r="12" spans="1:5" ht="15" customHeight="1">
      <c r="A12" s="348"/>
      <c r="B12" s="347"/>
      <c r="C12" s="347"/>
      <c r="D12" s="347"/>
      <c r="E12" s="347"/>
    </row>
    <row r="13" spans="1:5" ht="15" customHeight="1">
      <c r="A13" s="349"/>
      <c r="B13" s="347"/>
      <c r="C13" s="347"/>
      <c r="D13" s="347"/>
      <c r="E13" s="347"/>
    </row>
    <row r="14" spans="1:5" ht="15" customHeight="1">
      <c r="A14" s="349"/>
      <c r="B14" s="347"/>
      <c r="C14" s="347"/>
      <c r="D14" s="347"/>
      <c r="E14" s="347"/>
    </row>
    <row r="15" spans="1:5" ht="30.75" customHeight="1">
      <c r="A15" s="348" t="s">
        <v>731</v>
      </c>
      <c r="B15" s="285" t="s">
        <v>259</v>
      </c>
      <c r="C15" s="347"/>
      <c r="D15" s="347"/>
      <c r="E15" s="347"/>
    </row>
    <row r="16" spans="1:5" ht="15" customHeight="1">
      <c r="A16" s="350" t="s">
        <v>655</v>
      </c>
      <c r="B16" s="350" t="s">
        <v>219</v>
      </c>
      <c r="C16" s="347"/>
      <c r="D16" s="347"/>
      <c r="E16" s="347"/>
    </row>
    <row r="17" spans="1:5" ht="15" customHeight="1">
      <c r="A17" s="350" t="s">
        <v>656</v>
      </c>
      <c r="B17" s="350" t="s">
        <v>219</v>
      </c>
      <c r="C17" s="347"/>
      <c r="D17" s="347"/>
      <c r="E17" s="347"/>
    </row>
    <row r="18" spans="1:5" ht="15" customHeight="1">
      <c r="A18" s="350" t="s">
        <v>657</v>
      </c>
      <c r="B18" s="350" t="s">
        <v>219</v>
      </c>
      <c r="C18" s="347"/>
      <c r="D18" s="347"/>
      <c r="E18" s="347"/>
    </row>
    <row r="19" spans="1:5" ht="15" customHeight="1">
      <c r="A19" s="350" t="s">
        <v>658</v>
      </c>
      <c r="B19" s="350" t="s">
        <v>219</v>
      </c>
      <c r="C19" s="347"/>
      <c r="D19" s="347"/>
      <c r="E19" s="347"/>
    </row>
    <row r="20" spans="1:5" ht="15" customHeight="1">
      <c r="A20" s="350" t="s">
        <v>367</v>
      </c>
      <c r="B20" s="351" t="s">
        <v>224</v>
      </c>
      <c r="C20" s="347"/>
      <c r="D20" s="347"/>
      <c r="E20" s="347"/>
    </row>
    <row r="21" spans="1:5" ht="15" customHeight="1">
      <c r="A21" s="350" t="s">
        <v>365</v>
      </c>
      <c r="B21" s="351" t="s">
        <v>220</v>
      </c>
      <c r="C21" s="347"/>
      <c r="D21" s="347"/>
      <c r="E21" s="347"/>
    </row>
    <row r="22" spans="1:5" ht="15" customHeight="1">
      <c r="A22" s="349"/>
      <c r="B22" s="347"/>
      <c r="C22" s="347"/>
      <c r="D22" s="347"/>
      <c r="E22" s="347"/>
    </row>
    <row r="23" spans="1:5" ht="27.75" customHeight="1">
      <c r="A23" s="348" t="s">
        <v>732</v>
      </c>
      <c r="B23" s="271" t="s">
        <v>733</v>
      </c>
      <c r="C23" s="347"/>
      <c r="D23" s="347"/>
      <c r="E23" s="347"/>
    </row>
    <row r="24" spans="1:5" ht="15" customHeight="1">
      <c r="A24" s="348"/>
      <c r="B24" s="347" t="s">
        <v>231</v>
      </c>
      <c r="C24" s="347"/>
      <c r="D24" s="347"/>
      <c r="E24" s="347"/>
    </row>
    <row r="25" spans="1:5" ht="15" customHeight="1">
      <c r="A25" s="348"/>
      <c r="B25" s="347" t="s">
        <v>251</v>
      </c>
      <c r="C25" s="347"/>
      <c r="D25" s="347"/>
      <c r="E25" s="347"/>
    </row>
    <row r="26" spans="1:5" ht="15" customHeight="1">
      <c r="A26" s="349"/>
      <c r="B26" s="347"/>
      <c r="C26" s="347"/>
      <c r="D26" s="347"/>
      <c r="E26" s="347"/>
    </row>
    <row r="27" spans="1:5" ht="15" customHeight="1">
      <c r="A27" s="349"/>
      <c r="B27" s="347"/>
      <c r="C27" s="347"/>
      <c r="D27" s="347"/>
      <c r="E27" s="347"/>
    </row>
    <row r="28" spans="1:5" ht="31.5" customHeight="1">
      <c r="A28" s="348" t="s">
        <v>734</v>
      </c>
      <c r="B28" s="271" t="s">
        <v>735</v>
      </c>
      <c r="C28" s="347"/>
      <c r="D28" s="347"/>
      <c r="E28" s="347"/>
    </row>
    <row r="29" spans="1:5" ht="15" customHeight="1">
      <c r="A29" s="348"/>
      <c r="B29" s="347"/>
      <c r="C29" s="347"/>
      <c r="D29" s="347"/>
      <c r="E29" s="347"/>
    </row>
    <row r="30" spans="1:5" ht="15" customHeight="1">
      <c r="A30" s="348"/>
      <c r="B30" s="347"/>
      <c r="C30" s="347"/>
      <c r="D30" s="347"/>
      <c r="E30" s="347"/>
    </row>
    <row r="31" spans="1:5" ht="15" customHeight="1">
      <c r="A31" s="349"/>
      <c r="B31" s="347"/>
      <c r="C31" s="347"/>
      <c r="D31" s="347"/>
      <c r="E31" s="347"/>
    </row>
    <row r="32" spans="1:5" ht="15" customHeight="1">
      <c r="A32" s="349"/>
      <c r="B32" s="347"/>
      <c r="C32" s="347"/>
      <c r="D32" s="347"/>
      <c r="E32" s="347"/>
    </row>
    <row r="33" spans="1:5" ht="15" customHeight="1">
      <c r="A33" s="348" t="s">
        <v>736</v>
      </c>
      <c r="B33" s="271"/>
      <c r="C33" s="347"/>
      <c r="D33" s="347"/>
      <c r="E33" s="347"/>
    </row>
    <row r="34" ht="15" customHeight="1"/>
    <row r="35" ht="15" customHeight="1"/>
    <row r="36" ht="15" customHeight="1"/>
  </sheetData>
  <sheetProtection/>
  <mergeCells count="2"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5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3"/>
  <sheetViews>
    <sheetView zoomScalePageLayoutView="0" workbookViewId="0" topLeftCell="A88">
      <selection activeCell="C114" sqref="C114"/>
    </sheetView>
  </sheetViews>
  <sheetFormatPr defaultColWidth="9.140625" defaultRowHeight="15"/>
  <cols>
    <col min="1" max="1" width="105.140625" style="251" customWidth="1"/>
    <col min="2" max="2" width="9.140625" style="251" customWidth="1"/>
    <col min="3" max="3" width="17.140625" style="251" customWidth="1"/>
    <col min="4" max="4" width="18.140625" style="251" customWidth="1"/>
    <col min="5" max="5" width="17.8515625" style="251" customWidth="1"/>
    <col min="6" max="6" width="18.140625" style="251" customWidth="1"/>
    <col min="7" max="16384" width="9.140625" style="251" customWidth="1"/>
  </cols>
  <sheetData>
    <row r="1" spans="1:6" ht="14.25">
      <c r="A1" s="276" t="s">
        <v>678</v>
      </c>
      <c r="B1" s="276"/>
      <c r="C1" s="276"/>
      <c r="D1" s="276"/>
      <c r="E1" s="276"/>
      <c r="F1" s="276"/>
    </row>
    <row r="2" spans="1:6" ht="21" customHeight="1">
      <c r="A2" s="478" t="s">
        <v>763</v>
      </c>
      <c r="B2" s="472"/>
      <c r="C2" s="472"/>
      <c r="D2" s="472"/>
      <c r="E2" s="472"/>
      <c r="F2" s="476"/>
    </row>
    <row r="3" spans="1:6" ht="18.75" customHeight="1">
      <c r="A3" s="471" t="s">
        <v>570</v>
      </c>
      <c r="B3" s="472"/>
      <c r="C3" s="472"/>
      <c r="D3" s="472"/>
      <c r="E3" s="472"/>
      <c r="F3" s="476"/>
    </row>
    <row r="4" ht="18">
      <c r="A4" s="352"/>
    </row>
    <row r="5" spans="1:6" ht="14.25">
      <c r="A5" s="136" t="s">
        <v>737</v>
      </c>
      <c r="F5" s="327" t="s">
        <v>738</v>
      </c>
    </row>
    <row r="6" spans="1:6" ht="26.25">
      <c r="A6" s="125" t="s">
        <v>14</v>
      </c>
      <c r="B6" s="126" t="s">
        <v>15</v>
      </c>
      <c r="C6" s="353" t="s">
        <v>739</v>
      </c>
      <c r="D6" s="353" t="s">
        <v>740</v>
      </c>
      <c r="E6" s="353" t="s">
        <v>774</v>
      </c>
      <c r="F6" s="353" t="s">
        <v>775</v>
      </c>
    </row>
    <row r="7" spans="1:6" ht="14.25">
      <c r="A7" s="329" t="s">
        <v>16</v>
      </c>
      <c r="B7" s="329" t="s">
        <v>17</v>
      </c>
      <c r="C7" s="25">
        <v>101168000</v>
      </c>
      <c r="D7" s="354">
        <f>C7*101%</f>
        <v>102179680</v>
      </c>
      <c r="E7" s="354">
        <f>D7*101.5%</f>
        <v>103712375.19999999</v>
      </c>
      <c r="F7" s="355">
        <f>E7*101%</f>
        <v>104749498.95199999</v>
      </c>
    </row>
    <row r="8" spans="1:6" ht="14.25">
      <c r="A8" s="329" t="s">
        <v>18</v>
      </c>
      <c r="B8" s="280" t="s">
        <v>19</v>
      </c>
      <c r="C8" s="25">
        <v>818000</v>
      </c>
      <c r="D8" s="354">
        <f aca="true" t="shared" si="0" ref="D8:D71">C8*101%</f>
        <v>826180</v>
      </c>
      <c r="E8" s="354">
        <f aca="true" t="shared" si="1" ref="E8:E71">D8*101.5%</f>
        <v>838572.7</v>
      </c>
      <c r="F8" s="355">
        <f aca="true" t="shared" si="2" ref="F8:F71">E8*101%</f>
        <v>846958.4269999999</v>
      </c>
    </row>
    <row r="9" spans="1:6" ht="14.25">
      <c r="A9" s="329" t="s">
        <v>20</v>
      </c>
      <c r="B9" s="280" t="s">
        <v>21</v>
      </c>
      <c r="C9" s="25"/>
      <c r="D9" s="354"/>
      <c r="E9" s="354"/>
      <c r="F9" s="355"/>
    </row>
    <row r="10" spans="1:6" ht="14.25">
      <c r="A10" s="279" t="s">
        <v>22</v>
      </c>
      <c r="B10" s="280" t="s">
        <v>23</v>
      </c>
      <c r="C10" s="25"/>
      <c r="D10" s="354"/>
      <c r="E10" s="354"/>
      <c r="F10" s="355"/>
    </row>
    <row r="11" spans="1:6" ht="14.25">
      <c r="A11" s="279" t="s">
        <v>24</v>
      </c>
      <c r="B11" s="280" t="s">
        <v>25</v>
      </c>
      <c r="C11" s="25"/>
      <c r="D11" s="354"/>
      <c r="E11" s="354"/>
      <c r="F11" s="355"/>
    </row>
    <row r="12" spans="1:6" ht="14.25">
      <c r="A12" s="279" t="s">
        <v>26</v>
      </c>
      <c r="B12" s="280" t="s">
        <v>27</v>
      </c>
      <c r="C12" s="25"/>
      <c r="D12" s="354"/>
      <c r="E12" s="354"/>
      <c r="F12" s="355"/>
    </row>
    <row r="13" spans="1:6" ht="14.25">
      <c r="A13" s="279" t="s">
        <v>28</v>
      </c>
      <c r="B13" s="280" t="s">
        <v>29</v>
      </c>
      <c r="C13" s="25">
        <v>7014000</v>
      </c>
      <c r="D13" s="354">
        <f t="shared" si="0"/>
        <v>7084140</v>
      </c>
      <c r="E13" s="354">
        <f t="shared" si="1"/>
        <v>7190402.1</v>
      </c>
      <c r="F13" s="355">
        <f t="shared" si="2"/>
        <v>7262306.120999999</v>
      </c>
    </row>
    <row r="14" spans="1:6" ht="14.25">
      <c r="A14" s="279" t="s">
        <v>30</v>
      </c>
      <c r="B14" s="280" t="s">
        <v>31</v>
      </c>
      <c r="C14" s="25"/>
      <c r="D14" s="354"/>
      <c r="E14" s="354"/>
      <c r="F14" s="355"/>
    </row>
    <row r="15" spans="1:6" ht="14.25">
      <c r="A15" s="131" t="s">
        <v>32</v>
      </c>
      <c r="B15" s="280" t="s">
        <v>33</v>
      </c>
      <c r="C15" s="25">
        <v>754000</v>
      </c>
      <c r="D15" s="354">
        <f t="shared" si="0"/>
        <v>761540</v>
      </c>
      <c r="E15" s="354">
        <f t="shared" si="1"/>
        <v>772963.1</v>
      </c>
      <c r="F15" s="355">
        <f t="shared" si="2"/>
        <v>780692.731</v>
      </c>
    </row>
    <row r="16" spans="1:6" ht="14.25">
      <c r="A16" s="131" t="s">
        <v>34</v>
      </c>
      <c r="B16" s="280" t="s">
        <v>35</v>
      </c>
      <c r="C16" s="25">
        <v>60000</v>
      </c>
      <c r="D16" s="354">
        <f t="shared" si="0"/>
        <v>60600</v>
      </c>
      <c r="E16" s="354">
        <f t="shared" si="1"/>
        <v>61508.99999999999</v>
      </c>
      <c r="F16" s="355">
        <f t="shared" si="2"/>
        <v>62124.09</v>
      </c>
    </row>
    <row r="17" spans="1:6" ht="14.25">
      <c r="A17" s="131" t="s">
        <v>36</v>
      </c>
      <c r="B17" s="280" t="s">
        <v>37</v>
      </c>
      <c r="C17" s="25"/>
      <c r="D17" s="354"/>
      <c r="E17" s="354"/>
      <c r="F17" s="355"/>
    </row>
    <row r="18" spans="1:6" ht="14.25">
      <c r="A18" s="131" t="s">
        <v>38</v>
      </c>
      <c r="B18" s="280" t="s">
        <v>39</v>
      </c>
      <c r="C18" s="25"/>
      <c r="D18" s="354"/>
      <c r="E18" s="354"/>
      <c r="F18" s="355"/>
    </row>
    <row r="19" spans="1:6" ht="14.25">
      <c r="A19" s="131" t="s">
        <v>320</v>
      </c>
      <c r="B19" s="280" t="s">
        <v>40</v>
      </c>
      <c r="C19" s="25"/>
      <c r="D19" s="354"/>
      <c r="E19" s="354"/>
      <c r="F19" s="355"/>
    </row>
    <row r="20" spans="1:6" ht="14.25">
      <c r="A20" s="330" t="s">
        <v>299</v>
      </c>
      <c r="B20" s="331" t="s">
        <v>41</v>
      </c>
      <c r="C20" s="25">
        <f>SUM(C7:C19)</f>
        <v>109814000</v>
      </c>
      <c r="D20" s="354">
        <f t="shared" si="0"/>
        <v>110912140</v>
      </c>
      <c r="E20" s="354">
        <f t="shared" si="1"/>
        <v>112575822.1</v>
      </c>
      <c r="F20" s="355">
        <f t="shared" si="2"/>
        <v>113701580.321</v>
      </c>
    </row>
    <row r="21" spans="1:6" ht="14.25">
      <c r="A21" s="131" t="s">
        <v>42</v>
      </c>
      <c r="B21" s="280" t="s">
        <v>43</v>
      </c>
      <c r="C21" s="25">
        <v>8664000</v>
      </c>
      <c r="D21" s="354">
        <f t="shared" si="0"/>
        <v>8750640</v>
      </c>
      <c r="E21" s="354">
        <f t="shared" si="1"/>
        <v>8881899.6</v>
      </c>
      <c r="F21" s="355">
        <f t="shared" si="2"/>
        <v>8970718.595999999</v>
      </c>
    </row>
    <row r="22" spans="1:6" ht="14.25">
      <c r="A22" s="131" t="s">
        <v>44</v>
      </c>
      <c r="B22" s="280" t="s">
        <v>45</v>
      </c>
      <c r="C22" s="25">
        <v>1595000</v>
      </c>
      <c r="D22" s="354">
        <f t="shared" si="0"/>
        <v>1610950</v>
      </c>
      <c r="E22" s="354">
        <f t="shared" si="1"/>
        <v>1635114.2499999998</v>
      </c>
      <c r="F22" s="355">
        <f t="shared" si="2"/>
        <v>1651465.3924999998</v>
      </c>
    </row>
    <row r="23" spans="1:6" ht="14.25">
      <c r="A23" s="130" t="s">
        <v>46</v>
      </c>
      <c r="B23" s="280" t="s">
        <v>47</v>
      </c>
      <c r="C23" s="25">
        <v>2650000</v>
      </c>
      <c r="D23" s="354">
        <f t="shared" si="0"/>
        <v>2676500</v>
      </c>
      <c r="E23" s="354">
        <f t="shared" si="1"/>
        <v>2716647.4999999995</v>
      </c>
      <c r="F23" s="355">
        <f t="shared" si="2"/>
        <v>2743813.9749999996</v>
      </c>
    </row>
    <row r="24" spans="1:6" ht="14.25">
      <c r="A24" s="273" t="s">
        <v>300</v>
      </c>
      <c r="B24" s="331" t="s">
        <v>48</v>
      </c>
      <c r="C24" s="25">
        <f>SUM(C21:C23)</f>
        <v>12909000</v>
      </c>
      <c r="D24" s="354">
        <f t="shared" si="0"/>
        <v>13038090</v>
      </c>
      <c r="E24" s="354">
        <f t="shared" si="1"/>
        <v>13233661.35</v>
      </c>
      <c r="F24" s="355">
        <f t="shared" si="2"/>
        <v>13365997.9635</v>
      </c>
    </row>
    <row r="25" spans="1:6" ht="14.25">
      <c r="A25" s="283" t="s">
        <v>350</v>
      </c>
      <c r="B25" s="284" t="s">
        <v>49</v>
      </c>
      <c r="C25" s="25">
        <f>C20+C24</f>
        <v>122723000</v>
      </c>
      <c r="D25" s="354">
        <f t="shared" si="0"/>
        <v>123950230</v>
      </c>
      <c r="E25" s="354">
        <f t="shared" si="1"/>
        <v>125809483.44999999</v>
      </c>
      <c r="F25" s="355">
        <f t="shared" si="2"/>
        <v>127067578.28449999</v>
      </c>
    </row>
    <row r="26" spans="1:6" ht="14.25">
      <c r="A26" s="285" t="s">
        <v>321</v>
      </c>
      <c r="B26" s="284" t="s">
        <v>50</v>
      </c>
      <c r="C26" s="25">
        <v>25805000</v>
      </c>
      <c r="D26" s="354">
        <f t="shared" si="0"/>
        <v>26063050</v>
      </c>
      <c r="E26" s="354">
        <f t="shared" si="1"/>
        <v>26453995.749999996</v>
      </c>
      <c r="F26" s="355">
        <f t="shared" si="2"/>
        <v>26718535.707499996</v>
      </c>
    </row>
    <row r="27" spans="1:6" ht="14.25">
      <c r="A27" s="131" t="s">
        <v>51</v>
      </c>
      <c r="B27" s="280" t="s">
        <v>52</v>
      </c>
      <c r="C27" s="25">
        <v>1122000</v>
      </c>
      <c r="D27" s="354">
        <f t="shared" si="0"/>
        <v>1133220</v>
      </c>
      <c r="E27" s="354">
        <f t="shared" si="1"/>
        <v>1150218.2999999998</v>
      </c>
      <c r="F27" s="355">
        <f t="shared" si="2"/>
        <v>1161720.4829999998</v>
      </c>
    </row>
    <row r="28" spans="1:6" ht="14.25">
      <c r="A28" s="131" t="s">
        <v>53</v>
      </c>
      <c r="B28" s="280" t="s">
        <v>54</v>
      </c>
      <c r="C28" s="25">
        <v>5514000</v>
      </c>
      <c r="D28" s="354">
        <f t="shared" si="0"/>
        <v>5569140</v>
      </c>
      <c r="E28" s="354">
        <f t="shared" si="1"/>
        <v>5652677.1</v>
      </c>
      <c r="F28" s="355">
        <f t="shared" si="2"/>
        <v>5709203.870999999</v>
      </c>
    </row>
    <row r="29" spans="1:6" ht="14.25">
      <c r="A29" s="131" t="s">
        <v>55</v>
      </c>
      <c r="B29" s="280" t="s">
        <v>56</v>
      </c>
      <c r="C29" s="25"/>
      <c r="D29" s="354"/>
      <c r="E29" s="354"/>
      <c r="F29" s="355"/>
    </row>
    <row r="30" spans="1:6" ht="14.25">
      <c r="A30" s="273" t="s">
        <v>301</v>
      </c>
      <c r="B30" s="331" t="s">
        <v>57</v>
      </c>
      <c r="C30" s="25">
        <f>SUM(C27:C29)</f>
        <v>6636000</v>
      </c>
      <c r="D30" s="354">
        <f t="shared" si="0"/>
        <v>6702360</v>
      </c>
      <c r="E30" s="354">
        <f t="shared" si="1"/>
        <v>6802895.399999999</v>
      </c>
      <c r="F30" s="355">
        <f t="shared" si="2"/>
        <v>6870924.353999999</v>
      </c>
    </row>
    <row r="31" spans="1:6" ht="14.25">
      <c r="A31" s="131" t="s">
        <v>58</v>
      </c>
      <c r="B31" s="280" t="s">
        <v>59</v>
      </c>
      <c r="C31" s="25">
        <v>1328000</v>
      </c>
      <c r="D31" s="354">
        <f t="shared" si="0"/>
        <v>1341280</v>
      </c>
      <c r="E31" s="354">
        <f t="shared" si="1"/>
        <v>1361399.2</v>
      </c>
      <c r="F31" s="355">
        <f t="shared" si="2"/>
        <v>1375013.192</v>
      </c>
    </row>
    <row r="32" spans="1:6" ht="14.25">
      <c r="A32" s="131" t="s">
        <v>60</v>
      </c>
      <c r="B32" s="280" t="s">
        <v>61</v>
      </c>
      <c r="C32" s="25">
        <v>1180000</v>
      </c>
      <c r="D32" s="354">
        <f t="shared" si="0"/>
        <v>1191800</v>
      </c>
      <c r="E32" s="354">
        <f t="shared" si="1"/>
        <v>1209677</v>
      </c>
      <c r="F32" s="355">
        <f t="shared" si="2"/>
        <v>1221773.77</v>
      </c>
    </row>
    <row r="33" spans="1:6" ht="15" customHeight="1">
      <c r="A33" s="273" t="s">
        <v>351</v>
      </c>
      <c r="B33" s="331" t="s">
        <v>62</v>
      </c>
      <c r="C33" s="25">
        <f>SUM(C31:C32)</f>
        <v>2508000</v>
      </c>
      <c r="D33" s="354">
        <f t="shared" si="0"/>
        <v>2533080</v>
      </c>
      <c r="E33" s="354">
        <f t="shared" si="1"/>
        <v>2571076.1999999997</v>
      </c>
      <c r="F33" s="355">
        <f t="shared" si="2"/>
        <v>2596786.962</v>
      </c>
    </row>
    <row r="34" spans="1:6" ht="14.25">
      <c r="A34" s="131" t="s">
        <v>63</v>
      </c>
      <c r="B34" s="280" t="s">
        <v>64</v>
      </c>
      <c r="C34" s="25">
        <v>8860000</v>
      </c>
      <c r="D34" s="354">
        <f t="shared" si="0"/>
        <v>8948600</v>
      </c>
      <c r="E34" s="354">
        <f t="shared" si="1"/>
        <v>9082829</v>
      </c>
      <c r="F34" s="355">
        <f t="shared" si="2"/>
        <v>9173657.290000001</v>
      </c>
    </row>
    <row r="35" spans="1:6" ht="14.25">
      <c r="A35" s="131" t="s">
        <v>65</v>
      </c>
      <c r="B35" s="280" t="s">
        <v>66</v>
      </c>
      <c r="C35" s="25">
        <v>26321000</v>
      </c>
      <c r="D35" s="354">
        <f t="shared" si="0"/>
        <v>26584210</v>
      </c>
      <c r="E35" s="354">
        <f t="shared" si="1"/>
        <v>26982973.15</v>
      </c>
      <c r="F35" s="355">
        <f t="shared" si="2"/>
        <v>27252802.8815</v>
      </c>
    </row>
    <row r="36" spans="1:6" ht="14.25">
      <c r="A36" s="131" t="s">
        <v>322</v>
      </c>
      <c r="B36" s="280" t="s">
        <v>67</v>
      </c>
      <c r="C36" s="25">
        <v>4730000</v>
      </c>
      <c r="D36" s="354">
        <f t="shared" si="0"/>
        <v>4777300</v>
      </c>
      <c r="E36" s="354">
        <f t="shared" si="1"/>
        <v>4848959.499999999</v>
      </c>
      <c r="F36" s="355">
        <f t="shared" si="2"/>
        <v>4897449.094999999</v>
      </c>
    </row>
    <row r="37" spans="1:6" ht="14.25">
      <c r="A37" s="131" t="s">
        <v>68</v>
      </c>
      <c r="B37" s="280" t="s">
        <v>69</v>
      </c>
      <c r="C37" s="25">
        <v>5380000</v>
      </c>
      <c r="D37" s="354">
        <f t="shared" si="0"/>
        <v>5433800</v>
      </c>
      <c r="E37" s="354">
        <f t="shared" si="1"/>
        <v>5515306.999999999</v>
      </c>
      <c r="F37" s="355">
        <f t="shared" si="2"/>
        <v>5570460.069999999</v>
      </c>
    </row>
    <row r="38" spans="1:6" ht="14.25">
      <c r="A38" s="332" t="s">
        <v>323</v>
      </c>
      <c r="B38" s="280" t="s">
        <v>70</v>
      </c>
      <c r="C38" s="25"/>
      <c r="D38" s="354"/>
      <c r="E38" s="354"/>
      <c r="F38" s="355"/>
    </row>
    <row r="39" spans="1:6" ht="14.25">
      <c r="A39" s="130" t="s">
        <v>71</v>
      </c>
      <c r="B39" s="280" t="s">
        <v>72</v>
      </c>
      <c r="C39" s="25">
        <v>11800000</v>
      </c>
      <c r="D39" s="354">
        <f t="shared" si="0"/>
        <v>11918000</v>
      </c>
      <c r="E39" s="354">
        <f t="shared" si="1"/>
        <v>12096769.999999998</v>
      </c>
      <c r="F39" s="355">
        <f t="shared" si="2"/>
        <v>12217737.699999997</v>
      </c>
    </row>
    <row r="40" spans="1:6" ht="14.25">
      <c r="A40" s="131" t="s">
        <v>324</v>
      </c>
      <c r="B40" s="280" t="s">
        <v>73</v>
      </c>
      <c r="C40" s="25">
        <v>30450000</v>
      </c>
      <c r="D40" s="354">
        <f t="shared" si="0"/>
        <v>30754500</v>
      </c>
      <c r="E40" s="354">
        <f t="shared" si="1"/>
        <v>31215817.499999996</v>
      </c>
      <c r="F40" s="355">
        <f t="shared" si="2"/>
        <v>31527975.674999997</v>
      </c>
    </row>
    <row r="41" spans="1:6" ht="14.25">
      <c r="A41" s="273" t="s">
        <v>302</v>
      </c>
      <c r="B41" s="331" t="s">
        <v>74</v>
      </c>
      <c r="C41" s="25">
        <f>SUM(C34:C40)</f>
        <v>87541000</v>
      </c>
      <c r="D41" s="354">
        <f t="shared" si="0"/>
        <v>88416410</v>
      </c>
      <c r="E41" s="354">
        <f t="shared" si="1"/>
        <v>89742656.14999999</v>
      </c>
      <c r="F41" s="355">
        <f t="shared" si="2"/>
        <v>90640082.71149999</v>
      </c>
    </row>
    <row r="42" spans="1:6" ht="14.25">
      <c r="A42" s="131" t="s">
        <v>75</v>
      </c>
      <c r="B42" s="280" t="s">
        <v>76</v>
      </c>
      <c r="C42" s="25">
        <v>290000</v>
      </c>
      <c r="D42" s="354">
        <f t="shared" si="0"/>
        <v>292900</v>
      </c>
      <c r="E42" s="354">
        <f t="shared" si="1"/>
        <v>297293.5</v>
      </c>
      <c r="F42" s="355">
        <f t="shared" si="2"/>
        <v>300266.435</v>
      </c>
    </row>
    <row r="43" spans="1:6" ht="14.25">
      <c r="A43" s="131" t="s">
        <v>77</v>
      </c>
      <c r="B43" s="280" t="s">
        <v>78</v>
      </c>
      <c r="C43" s="25"/>
      <c r="D43" s="354"/>
      <c r="E43" s="354"/>
      <c r="F43" s="355"/>
    </row>
    <row r="44" spans="1:6" ht="14.25">
      <c r="A44" s="273" t="s">
        <v>303</v>
      </c>
      <c r="B44" s="331" t="s">
        <v>79</v>
      </c>
      <c r="C44" s="25">
        <f>SUM(C42:C43)</f>
        <v>290000</v>
      </c>
      <c r="D44" s="354">
        <f t="shared" si="0"/>
        <v>292900</v>
      </c>
      <c r="E44" s="354">
        <f t="shared" si="1"/>
        <v>297293.5</v>
      </c>
      <c r="F44" s="355">
        <f t="shared" si="2"/>
        <v>300266.435</v>
      </c>
    </row>
    <row r="45" spans="1:6" ht="14.25">
      <c r="A45" s="131" t="s">
        <v>80</v>
      </c>
      <c r="B45" s="280" t="s">
        <v>81</v>
      </c>
      <c r="C45" s="25">
        <v>23468000</v>
      </c>
      <c r="D45" s="354">
        <f t="shared" si="0"/>
        <v>23702680</v>
      </c>
      <c r="E45" s="354">
        <f t="shared" si="1"/>
        <v>24058220.2</v>
      </c>
      <c r="F45" s="355">
        <f t="shared" si="2"/>
        <v>24298802.402</v>
      </c>
    </row>
    <row r="46" spans="1:6" ht="14.25">
      <c r="A46" s="131" t="s">
        <v>82</v>
      </c>
      <c r="B46" s="280" t="s">
        <v>83</v>
      </c>
      <c r="C46" s="25">
        <v>28000000</v>
      </c>
      <c r="D46" s="354">
        <f t="shared" si="0"/>
        <v>28280000</v>
      </c>
      <c r="E46" s="354">
        <f t="shared" si="1"/>
        <v>28704199.999999996</v>
      </c>
      <c r="F46" s="355">
        <f t="shared" si="2"/>
        <v>28991241.999999996</v>
      </c>
    </row>
    <row r="47" spans="1:6" ht="14.25">
      <c r="A47" s="131" t="s">
        <v>325</v>
      </c>
      <c r="B47" s="280" t="s">
        <v>84</v>
      </c>
      <c r="C47" s="25"/>
      <c r="D47" s="354"/>
      <c r="E47" s="354"/>
      <c r="F47" s="355"/>
    </row>
    <row r="48" spans="1:6" ht="14.25">
      <c r="A48" s="131" t="s">
        <v>326</v>
      </c>
      <c r="B48" s="280" t="s">
        <v>85</v>
      </c>
      <c r="C48" s="25"/>
      <c r="D48" s="354"/>
      <c r="E48" s="354"/>
      <c r="F48" s="355"/>
    </row>
    <row r="49" spans="1:6" ht="14.25">
      <c r="A49" s="131" t="s">
        <v>86</v>
      </c>
      <c r="B49" s="280" t="s">
        <v>87</v>
      </c>
      <c r="C49" s="25"/>
      <c r="D49" s="354"/>
      <c r="E49" s="354"/>
      <c r="F49" s="355"/>
    </row>
    <row r="50" spans="1:6" ht="14.25">
      <c r="A50" s="273" t="s">
        <v>304</v>
      </c>
      <c r="B50" s="331" t="s">
        <v>88</v>
      </c>
      <c r="C50" s="25">
        <f>SUM(C45:C49)</f>
        <v>51468000</v>
      </c>
      <c r="D50" s="354">
        <f t="shared" si="0"/>
        <v>51982680</v>
      </c>
      <c r="E50" s="354">
        <f t="shared" si="1"/>
        <v>52762420.199999996</v>
      </c>
      <c r="F50" s="355">
        <f t="shared" si="2"/>
        <v>53290044.401999995</v>
      </c>
    </row>
    <row r="51" spans="1:6" ht="14.25">
      <c r="A51" s="285" t="s">
        <v>305</v>
      </c>
      <c r="B51" s="284" t="s">
        <v>89</v>
      </c>
      <c r="C51" s="25">
        <v>149443000</v>
      </c>
      <c r="D51" s="354">
        <f t="shared" si="0"/>
        <v>150937430</v>
      </c>
      <c r="E51" s="354">
        <f t="shared" si="1"/>
        <v>153201491.45</v>
      </c>
      <c r="F51" s="355">
        <f t="shared" si="2"/>
        <v>154733506.3645</v>
      </c>
    </row>
    <row r="52" spans="1:6" ht="14.25">
      <c r="A52" s="129" t="s">
        <v>90</v>
      </c>
      <c r="B52" s="280" t="s">
        <v>91</v>
      </c>
      <c r="C52" s="25"/>
      <c r="D52" s="354"/>
      <c r="E52" s="354"/>
      <c r="F52" s="355"/>
    </row>
    <row r="53" spans="1:6" ht="14.25">
      <c r="A53" s="129" t="s">
        <v>306</v>
      </c>
      <c r="B53" s="280" t="s">
        <v>92</v>
      </c>
      <c r="C53" s="25"/>
      <c r="D53" s="354"/>
      <c r="E53" s="354"/>
      <c r="F53" s="355"/>
    </row>
    <row r="54" spans="1:6" ht="14.25">
      <c r="A54" s="286" t="s">
        <v>327</v>
      </c>
      <c r="B54" s="280" t="s">
        <v>93</v>
      </c>
      <c r="C54" s="25"/>
      <c r="D54" s="354"/>
      <c r="E54" s="354"/>
      <c r="F54" s="355"/>
    </row>
    <row r="55" spans="1:6" ht="14.25">
      <c r="A55" s="286" t="s">
        <v>328</v>
      </c>
      <c r="B55" s="280" t="s">
        <v>94</v>
      </c>
      <c r="C55" s="25"/>
      <c r="D55" s="354"/>
      <c r="E55" s="354"/>
      <c r="F55" s="355"/>
    </row>
    <row r="56" spans="1:6" ht="14.25">
      <c r="A56" s="286" t="s">
        <v>329</v>
      </c>
      <c r="B56" s="280" t="s">
        <v>95</v>
      </c>
      <c r="C56" s="25"/>
      <c r="D56" s="354"/>
      <c r="E56" s="354"/>
      <c r="F56" s="355"/>
    </row>
    <row r="57" spans="1:6" ht="14.25">
      <c r="A57" s="129" t="s">
        <v>330</v>
      </c>
      <c r="B57" s="280" t="s">
        <v>96</v>
      </c>
      <c r="C57" s="25"/>
      <c r="D57" s="354"/>
      <c r="E57" s="354"/>
      <c r="F57" s="355"/>
    </row>
    <row r="58" spans="1:6" ht="14.25">
      <c r="A58" s="129" t="s">
        <v>331</v>
      </c>
      <c r="B58" s="280" t="s">
        <v>97</v>
      </c>
      <c r="C58" s="25"/>
      <c r="D58" s="354"/>
      <c r="E58" s="354"/>
      <c r="F58" s="355"/>
    </row>
    <row r="59" spans="1:6" ht="14.25">
      <c r="A59" s="129" t="s">
        <v>332</v>
      </c>
      <c r="B59" s="280" t="s">
        <v>98</v>
      </c>
      <c r="C59" s="25">
        <v>5000000</v>
      </c>
      <c r="D59" s="354">
        <f t="shared" si="0"/>
        <v>5050000</v>
      </c>
      <c r="E59" s="354">
        <f t="shared" si="1"/>
        <v>5125749.999999999</v>
      </c>
      <c r="F59" s="355">
        <f t="shared" si="2"/>
        <v>5177007.499999999</v>
      </c>
    </row>
    <row r="60" spans="1:6" ht="14.25">
      <c r="A60" s="287" t="s">
        <v>307</v>
      </c>
      <c r="B60" s="284" t="s">
        <v>99</v>
      </c>
      <c r="C60" s="25">
        <f>SUM(C52:C59)</f>
        <v>5000000</v>
      </c>
      <c r="D60" s="354">
        <f t="shared" si="0"/>
        <v>5050000</v>
      </c>
      <c r="E60" s="354">
        <f t="shared" si="1"/>
        <v>5125749.999999999</v>
      </c>
      <c r="F60" s="355">
        <f t="shared" si="2"/>
        <v>5177007.499999999</v>
      </c>
    </row>
    <row r="61" spans="1:6" ht="14.25">
      <c r="A61" s="288" t="s">
        <v>333</v>
      </c>
      <c r="B61" s="280" t="s">
        <v>100</v>
      </c>
      <c r="C61" s="25"/>
      <c r="D61" s="354"/>
      <c r="E61" s="354"/>
      <c r="F61" s="355"/>
    </row>
    <row r="62" spans="1:6" ht="14.25">
      <c r="A62" s="288" t="s">
        <v>684</v>
      </c>
      <c r="B62" s="280" t="s">
        <v>101</v>
      </c>
      <c r="C62" s="25">
        <v>82599542</v>
      </c>
      <c r="D62" s="354">
        <f t="shared" si="0"/>
        <v>83425537.42</v>
      </c>
      <c r="E62" s="354">
        <f t="shared" si="1"/>
        <v>84676920.4813</v>
      </c>
      <c r="F62" s="355">
        <f t="shared" si="2"/>
        <v>85523689.686113</v>
      </c>
    </row>
    <row r="63" spans="1:6" ht="14.25">
      <c r="A63" s="288" t="s">
        <v>102</v>
      </c>
      <c r="B63" s="280" t="s">
        <v>103</v>
      </c>
      <c r="C63" s="25"/>
      <c r="D63" s="354"/>
      <c r="E63" s="354"/>
      <c r="F63" s="355"/>
    </row>
    <row r="64" spans="1:6" ht="14.25">
      <c r="A64" s="288" t="s">
        <v>308</v>
      </c>
      <c r="B64" s="280" t="s">
        <v>104</v>
      </c>
      <c r="C64" s="25"/>
      <c r="D64" s="354"/>
      <c r="E64" s="354"/>
      <c r="F64" s="355"/>
    </row>
    <row r="65" spans="1:6" ht="14.25">
      <c r="A65" s="288" t="s">
        <v>334</v>
      </c>
      <c r="B65" s="280" t="s">
        <v>105</v>
      </c>
      <c r="C65" s="25"/>
      <c r="D65" s="354"/>
      <c r="E65" s="354"/>
      <c r="F65" s="355"/>
    </row>
    <row r="66" spans="1:6" ht="14.25">
      <c r="A66" s="288" t="s">
        <v>309</v>
      </c>
      <c r="B66" s="280" t="s">
        <v>106</v>
      </c>
      <c r="C66" s="25">
        <v>988705</v>
      </c>
      <c r="D66" s="354">
        <f t="shared" si="0"/>
        <v>998592.05</v>
      </c>
      <c r="E66" s="354">
        <f t="shared" si="1"/>
        <v>1013570.9307499999</v>
      </c>
      <c r="F66" s="355">
        <f t="shared" si="2"/>
        <v>1023706.6400575</v>
      </c>
    </row>
    <row r="67" spans="1:6" ht="14.25">
      <c r="A67" s="288" t="s">
        <v>335</v>
      </c>
      <c r="B67" s="280" t="s">
        <v>107</v>
      </c>
      <c r="C67" s="25"/>
      <c r="D67" s="354"/>
      <c r="E67" s="354"/>
      <c r="F67" s="355"/>
    </row>
    <row r="68" spans="1:6" ht="14.25">
      <c r="A68" s="288" t="s">
        <v>336</v>
      </c>
      <c r="B68" s="280" t="s">
        <v>108</v>
      </c>
      <c r="C68" s="25"/>
      <c r="D68" s="354"/>
      <c r="E68" s="354"/>
      <c r="F68" s="355"/>
    </row>
    <row r="69" spans="1:6" ht="14.25">
      <c r="A69" s="288" t="s">
        <v>109</v>
      </c>
      <c r="B69" s="280" t="s">
        <v>110</v>
      </c>
      <c r="C69" s="25"/>
      <c r="D69" s="354"/>
      <c r="E69" s="354"/>
      <c r="F69" s="355"/>
    </row>
    <row r="70" spans="1:6" ht="14.25">
      <c r="A70" s="289" t="s">
        <v>111</v>
      </c>
      <c r="B70" s="280" t="s">
        <v>112</v>
      </c>
      <c r="C70" s="25"/>
      <c r="D70" s="354"/>
      <c r="E70" s="354"/>
      <c r="F70" s="355"/>
    </row>
    <row r="71" spans="1:6" ht="14.25">
      <c r="A71" s="288" t="s">
        <v>337</v>
      </c>
      <c r="B71" s="280" t="s">
        <v>113</v>
      </c>
      <c r="C71" s="25">
        <v>15315000</v>
      </c>
      <c r="D71" s="354">
        <f t="shared" si="0"/>
        <v>15468150</v>
      </c>
      <c r="E71" s="354">
        <f t="shared" si="1"/>
        <v>15700172.249999998</v>
      </c>
      <c r="F71" s="355">
        <f t="shared" si="2"/>
        <v>15857173.972499998</v>
      </c>
    </row>
    <row r="72" spans="1:6" ht="14.25">
      <c r="A72" s="289" t="s">
        <v>441</v>
      </c>
      <c r="B72" s="280" t="s">
        <v>114</v>
      </c>
      <c r="C72" s="25"/>
      <c r="D72" s="354"/>
      <c r="E72" s="354"/>
      <c r="F72" s="355"/>
    </row>
    <row r="73" spans="1:6" ht="14.25">
      <c r="A73" s="289" t="s">
        <v>442</v>
      </c>
      <c r="B73" s="280" t="s">
        <v>114</v>
      </c>
      <c r="C73" s="25">
        <v>631000</v>
      </c>
      <c r="D73" s="354"/>
      <c r="E73" s="354"/>
      <c r="F73" s="355"/>
    </row>
    <row r="74" spans="1:6" ht="14.25">
      <c r="A74" s="287" t="s">
        <v>310</v>
      </c>
      <c r="B74" s="284" t="s">
        <v>115</v>
      </c>
      <c r="C74" s="25">
        <f>SUM(C61:C73)</f>
        <v>99534247</v>
      </c>
      <c r="D74" s="354">
        <f>C74*101%</f>
        <v>100529589.47</v>
      </c>
      <c r="E74" s="354">
        <f>D74*101.5%</f>
        <v>102037533.31204998</v>
      </c>
      <c r="F74" s="355">
        <f>E74*101%</f>
        <v>103057908.64517048</v>
      </c>
    </row>
    <row r="75" spans="1:6" ht="15">
      <c r="A75" s="290" t="s">
        <v>685</v>
      </c>
      <c r="B75" s="416"/>
      <c r="C75" s="417">
        <f>SUM(C25,C26,C51,C60,C74)</f>
        <v>402505247</v>
      </c>
      <c r="D75" s="418">
        <f>C75*101%</f>
        <v>406530299.47</v>
      </c>
      <c r="E75" s="418">
        <f>D75*101.5%</f>
        <v>412628253.96204996</v>
      </c>
      <c r="F75" s="419">
        <f>E75*101%</f>
        <v>416754536.5016705</v>
      </c>
    </row>
    <row r="76" spans="1:6" ht="14.25">
      <c r="A76" s="293" t="s">
        <v>116</v>
      </c>
      <c r="B76" s="280" t="s">
        <v>117</v>
      </c>
      <c r="C76" s="25"/>
      <c r="D76" s="354"/>
      <c r="E76" s="354"/>
      <c r="F76" s="355"/>
    </row>
    <row r="77" spans="1:6" ht="14.25">
      <c r="A77" s="293" t="s">
        <v>338</v>
      </c>
      <c r="B77" s="280" t="s">
        <v>118</v>
      </c>
      <c r="C77" s="25">
        <v>84741736</v>
      </c>
      <c r="D77" s="354">
        <f>C77*101%</f>
        <v>85589153.36</v>
      </c>
      <c r="E77" s="354">
        <f>D77*101.5%</f>
        <v>86872990.66039999</v>
      </c>
      <c r="F77" s="355">
        <f>E77*101%</f>
        <v>87741720.567004</v>
      </c>
    </row>
    <row r="78" spans="1:6" ht="14.25">
      <c r="A78" s="293" t="s">
        <v>119</v>
      </c>
      <c r="B78" s="280" t="s">
        <v>120</v>
      </c>
      <c r="C78" s="25"/>
      <c r="D78" s="354"/>
      <c r="E78" s="354"/>
      <c r="F78" s="355"/>
    </row>
    <row r="79" spans="1:6" ht="14.25">
      <c r="A79" s="293" t="s">
        <v>121</v>
      </c>
      <c r="B79" s="280" t="s">
        <v>122</v>
      </c>
      <c r="C79" s="25">
        <v>8400000</v>
      </c>
      <c r="D79" s="354">
        <f>C79*101%</f>
        <v>8484000</v>
      </c>
      <c r="E79" s="354">
        <f>D79*101.5%</f>
        <v>8611260</v>
      </c>
      <c r="F79" s="355">
        <f>E79*101%</f>
        <v>8697372.6</v>
      </c>
    </row>
    <row r="80" spans="1:6" ht="14.25">
      <c r="A80" s="130" t="s">
        <v>123</v>
      </c>
      <c r="B80" s="280" t="s">
        <v>124</v>
      </c>
      <c r="C80" s="25"/>
      <c r="D80" s="354"/>
      <c r="E80" s="354"/>
      <c r="F80" s="355"/>
    </row>
    <row r="81" spans="1:6" ht="14.25">
      <c r="A81" s="130" t="s">
        <v>125</v>
      </c>
      <c r="B81" s="280" t="s">
        <v>126</v>
      </c>
      <c r="C81" s="25"/>
      <c r="D81" s="354"/>
      <c r="E81" s="354"/>
      <c r="F81" s="355"/>
    </row>
    <row r="82" spans="1:6" ht="14.25">
      <c r="A82" s="130" t="s">
        <v>127</v>
      </c>
      <c r="B82" s="280" t="s">
        <v>128</v>
      </c>
      <c r="C82" s="25">
        <v>25067349</v>
      </c>
      <c r="D82" s="354">
        <f>C82*101%</f>
        <v>25318022.490000002</v>
      </c>
      <c r="E82" s="354">
        <f>D82*101.5%</f>
        <v>25697792.827349998</v>
      </c>
      <c r="F82" s="355">
        <f>E82*101%</f>
        <v>25954770.755623497</v>
      </c>
    </row>
    <row r="83" spans="1:6" ht="14.25">
      <c r="A83" s="294" t="s">
        <v>311</v>
      </c>
      <c r="B83" s="284" t="s">
        <v>129</v>
      </c>
      <c r="C83" s="25">
        <f>SUM(C76:C82)</f>
        <v>118209085</v>
      </c>
      <c r="D83" s="354">
        <f>C83*101%</f>
        <v>119391175.85</v>
      </c>
      <c r="E83" s="354">
        <f>D83*101.5%</f>
        <v>121182043.48774998</v>
      </c>
      <c r="F83" s="355">
        <f>E83*101%</f>
        <v>122393863.92262748</v>
      </c>
    </row>
    <row r="84" spans="1:6" ht="14.25">
      <c r="A84" s="129" t="s">
        <v>130</v>
      </c>
      <c r="B84" s="280" t="s">
        <v>131</v>
      </c>
      <c r="C84" s="25">
        <v>122374000</v>
      </c>
      <c r="D84" s="354">
        <f>C84*101%</f>
        <v>123597740</v>
      </c>
      <c r="E84" s="354">
        <f>D84*101.5%</f>
        <v>125451706.1</v>
      </c>
      <c r="F84" s="355">
        <f>E84*101%</f>
        <v>126706223.161</v>
      </c>
    </row>
    <row r="85" spans="1:6" ht="14.25">
      <c r="A85" s="129" t="s">
        <v>132</v>
      </c>
      <c r="B85" s="280" t="s">
        <v>133</v>
      </c>
      <c r="C85" s="25"/>
      <c r="D85" s="354"/>
      <c r="E85" s="354"/>
      <c r="F85" s="355"/>
    </row>
    <row r="86" spans="1:6" ht="14.25">
      <c r="A86" s="129" t="s">
        <v>134</v>
      </c>
      <c r="B86" s="280" t="s">
        <v>135</v>
      </c>
      <c r="C86" s="25"/>
      <c r="D86" s="354"/>
      <c r="E86" s="354"/>
      <c r="F86" s="355"/>
    </row>
    <row r="87" spans="1:6" ht="14.25">
      <c r="A87" s="129" t="s">
        <v>136</v>
      </c>
      <c r="B87" s="280" t="s">
        <v>137</v>
      </c>
      <c r="C87" s="25">
        <v>32585000</v>
      </c>
      <c r="D87" s="354">
        <f>C87*101%</f>
        <v>32910850</v>
      </c>
      <c r="E87" s="354">
        <f>D87*101.5%</f>
        <v>33404512.749999996</v>
      </c>
      <c r="F87" s="355">
        <f>E87*101%</f>
        <v>33738557.8775</v>
      </c>
    </row>
    <row r="88" spans="1:6" ht="14.25">
      <c r="A88" s="287" t="s">
        <v>312</v>
      </c>
      <c r="B88" s="284" t="s">
        <v>138</v>
      </c>
      <c r="C88" s="25">
        <f>SUM(C84:C87)</f>
        <v>154959000</v>
      </c>
      <c r="D88" s="354">
        <f>C88*101%</f>
        <v>156508590</v>
      </c>
      <c r="E88" s="354">
        <f>D88*101.5%</f>
        <v>158856218.85</v>
      </c>
      <c r="F88" s="355">
        <f>E88*101%</f>
        <v>160444781.03849998</v>
      </c>
    </row>
    <row r="89" spans="1:6" ht="14.25">
      <c r="A89" s="129" t="s">
        <v>139</v>
      </c>
      <c r="B89" s="280" t="s">
        <v>140</v>
      </c>
      <c r="C89" s="25"/>
      <c r="D89" s="354"/>
      <c r="E89" s="354"/>
      <c r="F89" s="355"/>
    </row>
    <row r="90" spans="1:6" ht="14.25">
      <c r="A90" s="129" t="s">
        <v>339</v>
      </c>
      <c r="B90" s="280" t="s">
        <v>141</v>
      </c>
      <c r="C90" s="25"/>
      <c r="D90" s="354"/>
      <c r="E90" s="354"/>
      <c r="F90" s="355"/>
    </row>
    <row r="91" spans="1:6" ht="14.25">
      <c r="A91" s="129" t="s">
        <v>340</v>
      </c>
      <c r="B91" s="280" t="s">
        <v>142</v>
      </c>
      <c r="C91" s="25"/>
      <c r="D91" s="354"/>
      <c r="E91" s="354"/>
      <c r="F91" s="355"/>
    </row>
    <row r="92" spans="1:6" ht="14.25">
      <c r="A92" s="129" t="s">
        <v>341</v>
      </c>
      <c r="B92" s="280" t="s">
        <v>143</v>
      </c>
      <c r="C92" s="25"/>
      <c r="D92" s="354"/>
      <c r="E92" s="354"/>
      <c r="F92" s="355"/>
    </row>
    <row r="93" spans="1:6" ht="14.25">
      <c r="A93" s="129" t="s">
        <v>342</v>
      </c>
      <c r="B93" s="280" t="s">
        <v>144</v>
      </c>
      <c r="C93" s="25"/>
      <c r="D93" s="354"/>
      <c r="E93" s="354"/>
      <c r="F93" s="355"/>
    </row>
    <row r="94" spans="1:6" ht="14.25">
      <c r="A94" s="129" t="s">
        <v>343</v>
      </c>
      <c r="B94" s="280" t="s">
        <v>145</v>
      </c>
      <c r="C94" s="25"/>
      <c r="D94" s="354"/>
      <c r="E94" s="354"/>
      <c r="F94" s="355"/>
    </row>
    <row r="95" spans="1:6" ht="14.25">
      <c r="A95" s="129" t="s">
        <v>146</v>
      </c>
      <c r="B95" s="280" t="s">
        <v>147</v>
      </c>
      <c r="C95" s="25"/>
      <c r="D95" s="354"/>
      <c r="E95" s="354"/>
      <c r="F95" s="355"/>
    </row>
    <row r="96" spans="1:6" ht="14.25">
      <c r="A96" s="129" t="s">
        <v>344</v>
      </c>
      <c r="B96" s="280" t="s">
        <v>148</v>
      </c>
      <c r="C96" s="25"/>
      <c r="D96" s="354"/>
      <c r="E96" s="354"/>
      <c r="F96" s="355"/>
    </row>
    <row r="97" spans="1:6" ht="14.25">
      <c r="A97" s="287" t="s">
        <v>313</v>
      </c>
      <c r="B97" s="284" t="s">
        <v>149</v>
      </c>
      <c r="C97" s="25"/>
      <c r="D97" s="354"/>
      <c r="E97" s="354"/>
      <c r="F97" s="355"/>
    </row>
    <row r="98" spans="1:6" ht="15">
      <c r="A98" s="290" t="s">
        <v>686</v>
      </c>
      <c r="B98" s="290"/>
      <c r="C98" s="401">
        <f>SUM(C83,C88)</f>
        <v>273168085</v>
      </c>
      <c r="D98" s="401">
        <f>SUM(D83,D88)</f>
        <v>275899765.85</v>
      </c>
      <c r="E98" s="401">
        <f>SUM(E83,E88)</f>
        <v>280038262.33774996</v>
      </c>
      <c r="F98" s="401">
        <f>SUM(F83,F88)</f>
        <v>282838644.96112746</v>
      </c>
    </row>
    <row r="99" spans="1:6" ht="15">
      <c r="A99" s="295" t="s">
        <v>352</v>
      </c>
      <c r="B99" s="296" t="s">
        <v>150</v>
      </c>
      <c r="C99" s="402">
        <f>C25+C26+C51+C60+C74+C83+C88+C97</f>
        <v>675673332</v>
      </c>
      <c r="D99" s="402">
        <f>D25+D26+D51+D60+D74+D83+D88+D97</f>
        <v>682430065.32</v>
      </c>
      <c r="E99" s="402">
        <f>E25+E26+E51+E60+E74+E83+E88+E97</f>
        <v>692666516.2997999</v>
      </c>
      <c r="F99" s="402">
        <f>F25+F26+F51+F60+F74+F83+F88+F97</f>
        <v>699593181.4627979</v>
      </c>
    </row>
    <row r="100" spans="1:23" ht="14.25">
      <c r="A100" s="129" t="s">
        <v>345</v>
      </c>
      <c r="B100" s="131" t="s">
        <v>151</v>
      </c>
      <c r="C100" s="25"/>
      <c r="D100" s="354"/>
      <c r="E100" s="354"/>
      <c r="F100" s="355"/>
      <c r="G100" s="269"/>
      <c r="H100" s="269"/>
      <c r="I100" s="269"/>
      <c r="J100" s="269"/>
      <c r="K100" s="269"/>
      <c r="L100" s="269"/>
      <c r="M100" s="269"/>
      <c r="N100" s="269"/>
      <c r="O100" s="269"/>
      <c r="P100" s="269"/>
      <c r="Q100" s="269"/>
      <c r="R100" s="269"/>
      <c r="S100" s="269"/>
      <c r="T100" s="269"/>
      <c r="U100" s="269"/>
      <c r="V100" s="269"/>
      <c r="W100" s="269"/>
    </row>
    <row r="101" spans="1:23" ht="14.25">
      <c r="A101" s="129" t="s">
        <v>152</v>
      </c>
      <c r="B101" s="131" t="s">
        <v>153</v>
      </c>
      <c r="C101" s="25"/>
      <c r="D101" s="354"/>
      <c r="E101" s="354"/>
      <c r="F101" s="355"/>
      <c r="G101" s="269"/>
      <c r="H101" s="269"/>
      <c r="I101" s="269"/>
      <c r="J101" s="269"/>
      <c r="K101" s="269"/>
      <c r="L101" s="269"/>
      <c r="M101" s="269"/>
      <c r="N101" s="269"/>
      <c r="O101" s="269"/>
      <c r="P101" s="269"/>
      <c r="Q101" s="269"/>
      <c r="R101" s="269"/>
      <c r="S101" s="269"/>
      <c r="T101" s="269"/>
      <c r="U101" s="269"/>
      <c r="V101" s="269"/>
      <c r="W101" s="269"/>
    </row>
    <row r="102" spans="1:23" ht="14.25">
      <c r="A102" s="129" t="s">
        <v>346</v>
      </c>
      <c r="B102" s="131" t="s">
        <v>154</v>
      </c>
      <c r="C102" s="25"/>
      <c r="D102" s="354"/>
      <c r="E102" s="354"/>
      <c r="F102" s="355"/>
      <c r="G102" s="269"/>
      <c r="H102" s="269"/>
      <c r="I102" s="269"/>
      <c r="J102" s="269"/>
      <c r="K102" s="269"/>
      <c r="L102" s="269"/>
      <c r="M102" s="269"/>
      <c r="N102" s="269"/>
      <c r="O102" s="269"/>
      <c r="P102" s="269"/>
      <c r="Q102" s="269"/>
      <c r="R102" s="269"/>
      <c r="S102" s="269"/>
      <c r="T102" s="269"/>
      <c r="U102" s="269"/>
      <c r="V102" s="269"/>
      <c r="W102" s="269"/>
    </row>
    <row r="103" spans="1:23" ht="14.25">
      <c r="A103" s="298" t="s">
        <v>314</v>
      </c>
      <c r="B103" s="273" t="s">
        <v>155</v>
      </c>
      <c r="C103" s="25"/>
      <c r="D103" s="354"/>
      <c r="E103" s="354"/>
      <c r="F103" s="355"/>
      <c r="G103" s="356"/>
      <c r="H103" s="356"/>
      <c r="I103" s="356"/>
      <c r="J103" s="356"/>
      <c r="K103" s="356"/>
      <c r="L103" s="356"/>
      <c r="M103" s="356"/>
      <c r="N103" s="356"/>
      <c r="O103" s="356"/>
      <c r="P103" s="356"/>
      <c r="Q103" s="356"/>
      <c r="R103" s="356"/>
      <c r="S103" s="356"/>
      <c r="T103" s="356"/>
      <c r="U103" s="356"/>
      <c r="V103" s="356"/>
      <c r="W103" s="356"/>
    </row>
    <row r="104" spans="1:23" ht="14.25">
      <c r="A104" s="304" t="s">
        <v>347</v>
      </c>
      <c r="B104" s="131" t="s">
        <v>156</v>
      </c>
      <c r="C104" s="25"/>
      <c r="D104" s="354"/>
      <c r="E104" s="354"/>
      <c r="F104" s="355"/>
      <c r="G104" s="357"/>
      <c r="H104" s="357"/>
      <c r="I104" s="357"/>
      <c r="J104" s="357"/>
      <c r="K104" s="357"/>
      <c r="L104" s="357"/>
      <c r="M104" s="357"/>
      <c r="N104" s="357"/>
      <c r="O104" s="357"/>
      <c r="P104" s="357"/>
      <c r="Q104" s="357"/>
      <c r="R104" s="357"/>
      <c r="S104" s="357"/>
      <c r="T104" s="357"/>
      <c r="U104" s="357"/>
      <c r="V104" s="357"/>
      <c r="W104" s="357"/>
    </row>
    <row r="105" spans="1:23" ht="14.25">
      <c r="A105" s="304" t="s">
        <v>317</v>
      </c>
      <c r="B105" s="131" t="s">
        <v>157</v>
      </c>
      <c r="C105" s="25"/>
      <c r="D105" s="354"/>
      <c r="E105" s="354"/>
      <c r="F105" s="355"/>
      <c r="G105" s="357"/>
      <c r="H105" s="357"/>
      <c r="I105" s="357"/>
      <c r="J105" s="357"/>
      <c r="K105" s="357"/>
      <c r="L105" s="357"/>
      <c r="M105" s="357"/>
      <c r="N105" s="357"/>
      <c r="O105" s="357"/>
      <c r="P105" s="357"/>
      <c r="Q105" s="357"/>
      <c r="R105" s="357"/>
      <c r="S105" s="357"/>
      <c r="T105" s="357"/>
      <c r="U105" s="357"/>
      <c r="V105" s="357"/>
      <c r="W105" s="357"/>
    </row>
    <row r="106" spans="1:23" ht="14.25">
      <c r="A106" s="129" t="s">
        <v>158</v>
      </c>
      <c r="B106" s="131" t="s">
        <v>159</v>
      </c>
      <c r="C106" s="25"/>
      <c r="D106" s="354"/>
      <c r="E106" s="354"/>
      <c r="F106" s="355"/>
      <c r="G106" s="269"/>
      <c r="H106" s="269"/>
      <c r="I106" s="269"/>
      <c r="J106" s="269"/>
      <c r="K106" s="269"/>
      <c r="L106" s="269"/>
      <c r="M106" s="269"/>
      <c r="N106" s="269"/>
      <c r="O106" s="269"/>
      <c r="P106" s="269"/>
      <c r="Q106" s="269"/>
      <c r="R106" s="269"/>
      <c r="S106" s="269"/>
      <c r="T106" s="269"/>
      <c r="U106" s="269"/>
      <c r="V106" s="269"/>
      <c r="W106" s="269"/>
    </row>
    <row r="107" spans="1:23" ht="14.25">
      <c r="A107" s="129" t="s">
        <v>348</v>
      </c>
      <c r="B107" s="131" t="s">
        <v>160</v>
      </c>
      <c r="C107" s="25"/>
      <c r="D107" s="354"/>
      <c r="E107" s="354"/>
      <c r="F107" s="355"/>
      <c r="G107" s="269"/>
      <c r="H107" s="269"/>
      <c r="I107" s="269"/>
      <c r="J107" s="269"/>
      <c r="K107" s="269"/>
      <c r="L107" s="269"/>
      <c r="M107" s="269"/>
      <c r="N107" s="269"/>
      <c r="O107" s="269"/>
      <c r="P107" s="269"/>
      <c r="Q107" s="269"/>
      <c r="R107" s="269"/>
      <c r="S107" s="269"/>
      <c r="T107" s="269"/>
      <c r="U107" s="269"/>
      <c r="V107" s="269"/>
      <c r="W107" s="269"/>
    </row>
    <row r="108" spans="1:23" ht="14.25">
      <c r="A108" s="301" t="s">
        <v>315</v>
      </c>
      <c r="B108" s="273" t="s">
        <v>161</v>
      </c>
      <c r="C108" s="25"/>
      <c r="D108" s="354"/>
      <c r="E108" s="354"/>
      <c r="F108" s="355"/>
      <c r="G108" s="358"/>
      <c r="H108" s="358"/>
      <c r="I108" s="358"/>
      <c r="J108" s="358"/>
      <c r="K108" s="358"/>
      <c r="L108" s="358"/>
      <c r="M108" s="358"/>
      <c r="N108" s="358"/>
      <c r="O108" s="358"/>
      <c r="P108" s="358"/>
      <c r="Q108" s="358"/>
      <c r="R108" s="358"/>
      <c r="S108" s="358"/>
      <c r="T108" s="358"/>
      <c r="U108" s="358"/>
      <c r="V108" s="358"/>
      <c r="W108" s="358"/>
    </row>
    <row r="109" spans="1:23" ht="14.25">
      <c r="A109" s="304" t="s">
        <v>162</v>
      </c>
      <c r="B109" s="131" t="s">
        <v>163</v>
      </c>
      <c r="C109" s="25"/>
      <c r="D109" s="354"/>
      <c r="E109" s="354"/>
      <c r="F109" s="355"/>
      <c r="G109" s="357"/>
      <c r="H109" s="357"/>
      <c r="I109" s="357"/>
      <c r="J109" s="357"/>
      <c r="K109" s="357"/>
      <c r="L109" s="357"/>
      <c r="M109" s="357"/>
      <c r="N109" s="357"/>
      <c r="O109" s="357"/>
      <c r="P109" s="357"/>
      <c r="Q109" s="357"/>
      <c r="R109" s="357"/>
      <c r="S109" s="357"/>
      <c r="T109" s="357"/>
      <c r="U109" s="357"/>
      <c r="V109" s="357"/>
      <c r="W109" s="357"/>
    </row>
    <row r="110" spans="1:23" ht="14.25">
      <c r="A110" s="304" t="s">
        <v>164</v>
      </c>
      <c r="B110" s="131" t="s">
        <v>165</v>
      </c>
      <c r="C110" s="25">
        <v>2022239</v>
      </c>
      <c r="D110" s="354">
        <f>C110*101%</f>
        <v>2042461.3900000001</v>
      </c>
      <c r="E110" s="354">
        <f>D110*101.5%</f>
        <v>2073098.31085</v>
      </c>
      <c r="F110" s="355">
        <f>E110*101%</f>
        <v>2093829.2939585</v>
      </c>
      <c r="G110" s="357"/>
      <c r="H110" s="357"/>
      <c r="I110" s="357"/>
      <c r="J110" s="357"/>
      <c r="K110" s="357"/>
      <c r="L110" s="357"/>
      <c r="M110" s="357"/>
      <c r="N110" s="357"/>
      <c r="O110" s="357"/>
      <c r="P110" s="357"/>
      <c r="Q110" s="357"/>
      <c r="R110" s="357"/>
      <c r="S110" s="357"/>
      <c r="T110" s="357"/>
      <c r="U110" s="357"/>
      <c r="V110" s="357"/>
      <c r="W110" s="357"/>
    </row>
    <row r="111" spans="1:23" ht="14.25">
      <c r="A111" s="301" t="s">
        <v>166</v>
      </c>
      <c r="B111" s="273" t="s">
        <v>167</v>
      </c>
      <c r="C111" s="25"/>
      <c r="D111" s="354"/>
      <c r="E111" s="354"/>
      <c r="F111" s="355"/>
      <c r="G111" s="357"/>
      <c r="H111" s="357"/>
      <c r="I111" s="357"/>
      <c r="J111" s="357"/>
      <c r="K111" s="357"/>
      <c r="L111" s="357"/>
      <c r="M111" s="357"/>
      <c r="N111" s="357"/>
      <c r="O111" s="357"/>
      <c r="P111" s="357"/>
      <c r="Q111" s="357"/>
      <c r="R111" s="357"/>
      <c r="S111" s="357"/>
      <c r="T111" s="357"/>
      <c r="U111" s="357"/>
      <c r="V111" s="357"/>
      <c r="W111" s="357"/>
    </row>
    <row r="112" spans="1:23" ht="14.25">
      <c r="A112" s="304" t="s">
        <v>168</v>
      </c>
      <c r="B112" s="131" t="s">
        <v>169</v>
      </c>
      <c r="C112" s="25"/>
      <c r="D112" s="354"/>
      <c r="E112" s="354"/>
      <c r="F112" s="355"/>
      <c r="G112" s="357"/>
      <c r="H112" s="357"/>
      <c r="I112" s="357"/>
      <c r="J112" s="357"/>
      <c r="K112" s="357"/>
      <c r="L112" s="357"/>
      <c r="M112" s="357"/>
      <c r="N112" s="357"/>
      <c r="O112" s="357"/>
      <c r="P112" s="357"/>
      <c r="Q112" s="357"/>
      <c r="R112" s="357"/>
      <c r="S112" s="357"/>
      <c r="T112" s="357"/>
      <c r="U112" s="357"/>
      <c r="V112" s="357"/>
      <c r="W112" s="357"/>
    </row>
    <row r="113" spans="1:23" ht="14.25">
      <c r="A113" s="304" t="s">
        <v>170</v>
      </c>
      <c r="B113" s="131" t="s">
        <v>171</v>
      </c>
      <c r="C113" s="25"/>
      <c r="D113" s="354"/>
      <c r="E113" s="354"/>
      <c r="F113" s="355"/>
      <c r="G113" s="357"/>
      <c r="H113" s="357"/>
      <c r="I113" s="357"/>
      <c r="J113" s="357"/>
      <c r="K113" s="357"/>
      <c r="L113" s="357"/>
      <c r="M113" s="357"/>
      <c r="N113" s="357"/>
      <c r="O113" s="357"/>
      <c r="P113" s="357"/>
      <c r="Q113" s="357"/>
      <c r="R113" s="357"/>
      <c r="S113" s="357"/>
      <c r="T113" s="357"/>
      <c r="U113" s="357"/>
      <c r="V113" s="357"/>
      <c r="W113" s="357"/>
    </row>
    <row r="114" spans="1:23" ht="14.25">
      <c r="A114" s="304" t="s">
        <v>172</v>
      </c>
      <c r="B114" s="131" t="s">
        <v>173</v>
      </c>
      <c r="C114" s="25">
        <v>127245182</v>
      </c>
      <c r="D114" s="354">
        <f>C114*101%</f>
        <v>128517633.82000001</v>
      </c>
      <c r="E114" s="354">
        <f>D114*101.5%</f>
        <v>130445398.3273</v>
      </c>
      <c r="F114" s="355">
        <f>E114*101%</f>
        <v>131749852.310573</v>
      </c>
      <c r="G114" s="357"/>
      <c r="H114" s="357"/>
      <c r="I114" s="357"/>
      <c r="J114" s="357"/>
      <c r="K114" s="357"/>
      <c r="L114" s="357"/>
      <c r="M114" s="357"/>
      <c r="N114" s="357"/>
      <c r="O114" s="357"/>
      <c r="P114" s="357"/>
      <c r="Q114" s="357"/>
      <c r="R114" s="357"/>
      <c r="S114" s="357"/>
      <c r="T114" s="357"/>
      <c r="U114" s="357"/>
      <c r="V114" s="357"/>
      <c r="W114" s="357"/>
    </row>
    <row r="115" spans="1:23" ht="14.25">
      <c r="A115" s="307" t="s">
        <v>316</v>
      </c>
      <c r="B115" s="285" t="s">
        <v>174</v>
      </c>
      <c r="C115" s="25">
        <f>C110+C114</f>
        <v>129267421</v>
      </c>
      <c r="D115" s="354">
        <f>C115*101%</f>
        <v>130560095.21000001</v>
      </c>
      <c r="E115" s="354">
        <f>D115*101.5%</f>
        <v>132518496.63814999</v>
      </c>
      <c r="F115" s="355">
        <f>E115*101%</f>
        <v>133843681.6045315</v>
      </c>
      <c r="G115" s="358"/>
      <c r="H115" s="358"/>
      <c r="I115" s="358"/>
      <c r="J115" s="358"/>
      <c r="K115" s="358"/>
      <c r="L115" s="358"/>
      <c r="M115" s="358"/>
      <c r="N115" s="358"/>
      <c r="O115" s="358"/>
      <c r="P115" s="358"/>
      <c r="Q115" s="358"/>
      <c r="R115" s="358"/>
      <c r="S115" s="358"/>
      <c r="T115" s="358"/>
      <c r="U115" s="358"/>
      <c r="V115" s="358"/>
      <c r="W115" s="358"/>
    </row>
    <row r="116" spans="1:23" ht="14.25">
      <c r="A116" s="304" t="s">
        <v>175</v>
      </c>
      <c r="B116" s="131" t="s">
        <v>176</v>
      </c>
      <c r="C116" s="25"/>
      <c r="D116" s="354"/>
      <c r="E116" s="354"/>
      <c r="F116" s="355"/>
      <c r="G116" s="357"/>
      <c r="H116" s="357"/>
      <c r="I116" s="357"/>
      <c r="J116" s="357"/>
      <c r="K116" s="357"/>
      <c r="L116" s="357"/>
      <c r="M116" s="357"/>
      <c r="N116" s="357"/>
      <c r="O116" s="357"/>
      <c r="P116" s="357"/>
      <c r="Q116" s="357"/>
      <c r="R116" s="357"/>
      <c r="S116" s="357"/>
      <c r="T116" s="357"/>
      <c r="U116" s="357"/>
      <c r="V116" s="357"/>
      <c r="W116" s="357"/>
    </row>
    <row r="117" spans="1:23" ht="14.25">
      <c r="A117" s="129" t="s">
        <v>177</v>
      </c>
      <c r="B117" s="131" t="s">
        <v>178</v>
      </c>
      <c r="C117" s="25"/>
      <c r="D117" s="354"/>
      <c r="E117" s="354"/>
      <c r="F117" s="355"/>
      <c r="G117" s="269"/>
      <c r="H117" s="269"/>
      <c r="I117" s="269"/>
      <c r="J117" s="269"/>
      <c r="K117" s="269"/>
      <c r="L117" s="269"/>
      <c r="M117" s="269"/>
      <c r="N117" s="269"/>
      <c r="O117" s="269"/>
      <c r="P117" s="269"/>
      <c r="Q117" s="269"/>
      <c r="R117" s="269"/>
      <c r="S117" s="269"/>
      <c r="T117" s="269"/>
      <c r="U117" s="269"/>
      <c r="V117" s="269"/>
      <c r="W117" s="269"/>
    </row>
    <row r="118" spans="1:23" ht="14.25">
      <c r="A118" s="304" t="s">
        <v>349</v>
      </c>
      <c r="B118" s="131" t="s">
        <v>179</v>
      </c>
      <c r="C118" s="25"/>
      <c r="D118" s="354"/>
      <c r="E118" s="354"/>
      <c r="F118" s="355"/>
      <c r="G118" s="357"/>
      <c r="H118" s="357"/>
      <c r="I118" s="357"/>
      <c r="J118" s="357"/>
      <c r="K118" s="357"/>
      <c r="L118" s="357"/>
      <c r="M118" s="357"/>
      <c r="N118" s="357"/>
      <c r="O118" s="357"/>
      <c r="P118" s="357"/>
      <c r="Q118" s="357"/>
      <c r="R118" s="357"/>
      <c r="S118" s="357"/>
      <c r="T118" s="357"/>
      <c r="U118" s="357"/>
      <c r="V118" s="357"/>
      <c r="W118" s="357"/>
    </row>
    <row r="119" spans="1:23" ht="14.25">
      <c r="A119" s="304" t="s">
        <v>318</v>
      </c>
      <c r="B119" s="131" t="s">
        <v>180</v>
      </c>
      <c r="C119" s="25"/>
      <c r="D119" s="354"/>
      <c r="E119" s="354"/>
      <c r="F119" s="355"/>
      <c r="G119" s="357"/>
      <c r="H119" s="357"/>
      <c r="I119" s="357"/>
      <c r="J119" s="357"/>
      <c r="K119" s="357"/>
      <c r="L119" s="357"/>
      <c r="M119" s="357"/>
      <c r="N119" s="357"/>
      <c r="O119" s="357"/>
      <c r="P119" s="357"/>
      <c r="Q119" s="357"/>
      <c r="R119" s="357"/>
      <c r="S119" s="357"/>
      <c r="T119" s="357"/>
      <c r="U119" s="357"/>
      <c r="V119" s="357"/>
      <c r="W119" s="357"/>
    </row>
    <row r="120" spans="1:23" ht="14.25">
      <c r="A120" s="307" t="s">
        <v>319</v>
      </c>
      <c r="B120" s="285" t="s">
        <v>181</v>
      </c>
      <c r="C120" s="25"/>
      <c r="D120" s="354"/>
      <c r="E120" s="354"/>
      <c r="F120" s="355"/>
      <c r="G120" s="358"/>
      <c r="H120" s="358"/>
      <c r="I120" s="358"/>
      <c r="J120" s="358"/>
      <c r="K120" s="358"/>
      <c r="L120" s="358"/>
      <c r="M120" s="358"/>
      <c r="N120" s="358"/>
      <c r="O120" s="358"/>
      <c r="P120" s="358"/>
      <c r="Q120" s="358"/>
      <c r="R120" s="358"/>
      <c r="S120" s="358"/>
      <c r="T120" s="358"/>
      <c r="U120" s="358"/>
      <c r="V120" s="358"/>
      <c r="W120" s="358"/>
    </row>
    <row r="121" spans="1:23" ht="14.25">
      <c r="A121" s="129" t="s">
        <v>182</v>
      </c>
      <c r="B121" s="131" t="s">
        <v>183</v>
      </c>
      <c r="C121" s="25"/>
      <c r="D121" s="354"/>
      <c r="E121" s="354"/>
      <c r="F121" s="355"/>
      <c r="G121" s="269"/>
      <c r="H121" s="269"/>
      <c r="I121" s="269"/>
      <c r="J121" s="269"/>
      <c r="K121" s="269"/>
      <c r="L121" s="269"/>
      <c r="M121" s="269"/>
      <c r="N121" s="269"/>
      <c r="O121" s="269"/>
      <c r="P121" s="269"/>
      <c r="Q121" s="269"/>
      <c r="R121" s="269"/>
      <c r="S121" s="269"/>
      <c r="T121" s="269"/>
      <c r="U121" s="269"/>
      <c r="V121" s="269"/>
      <c r="W121" s="269"/>
    </row>
    <row r="122" spans="1:23" ht="15">
      <c r="A122" s="310" t="s">
        <v>353</v>
      </c>
      <c r="B122" s="311" t="s">
        <v>184</v>
      </c>
      <c r="C122" s="313">
        <f>C103+C108+C111+C115+C120+C121</f>
        <v>129267421</v>
      </c>
      <c r="D122" s="313">
        <f>D103+D108+D111+D115+D120+D121</f>
        <v>130560095.21000001</v>
      </c>
      <c r="E122" s="313">
        <f>E103+E108+E111+E115+E120+E121</f>
        <v>132518496.63814999</v>
      </c>
      <c r="F122" s="313">
        <f>F103+F108+F111+F115+F120+F121</f>
        <v>133843681.6045315</v>
      </c>
      <c r="G122" s="358"/>
      <c r="H122" s="358"/>
      <c r="I122" s="358"/>
      <c r="J122" s="358"/>
      <c r="K122" s="358"/>
      <c r="L122" s="358"/>
      <c r="M122" s="358"/>
      <c r="N122" s="358"/>
      <c r="O122" s="358"/>
      <c r="P122" s="358"/>
      <c r="Q122" s="358"/>
      <c r="R122" s="358"/>
      <c r="S122" s="358"/>
      <c r="T122" s="358"/>
      <c r="U122" s="358"/>
      <c r="V122" s="358"/>
      <c r="W122" s="358"/>
    </row>
    <row r="123" spans="1:6" ht="15">
      <c r="A123" s="315" t="s">
        <v>389</v>
      </c>
      <c r="B123" s="316"/>
      <c r="C123" s="317">
        <f>C99+C122</f>
        <v>804940753</v>
      </c>
      <c r="D123" s="317">
        <f>D99+D122</f>
        <v>812990160.5300001</v>
      </c>
      <c r="E123" s="317">
        <f>E99+E122</f>
        <v>825185012.9379499</v>
      </c>
      <c r="F123" s="317">
        <f>F99+F122</f>
        <v>833436863.0673294</v>
      </c>
    </row>
  </sheetData>
  <sheetProtection/>
  <mergeCells count="2">
    <mergeCell ref="A2:F2"/>
    <mergeCell ref="A3:F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0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7"/>
  <sheetViews>
    <sheetView zoomScalePageLayoutView="0" workbookViewId="0" topLeftCell="A16">
      <selection activeCell="I70" sqref="I70"/>
    </sheetView>
  </sheetViews>
  <sheetFormatPr defaultColWidth="9.140625" defaultRowHeight="15"/>
  <cols>
    <col min="1" max="1" width="92.57421875" style="251" customWidth="1"/>
    <col min="2" max="2" width="9.140625" style="251" customWidth="1"/>
    <col min="3" max="3" width="16.421875" style="251" customWidth="1"/>
    <col min="4" max="4" width="16.00390625" style="251" customWidth="1"/>
    <col min="5" max="5" width="16.7109375" style="251" customWidth="1"/>
    <col min="6" max="6" width="14.7109375" style="251" customWidth="1"/>
    <col min="7" max="16384" width="9.140625" style="251" customWidth="1"/>
  </cols>
  <sheetData>
    <row r="1" ht="14.25">
      <c r="A1" s="359"/>
    </row>
    <row r="2" spans="1:6" ht="27" customHeight="1">
      <c r="A2" s="478" t="s">
        <v>763</v>
      </c>
      <c r="B2" s="472"/>
      <c r="C2" s="472"/>
      <c r="D2" s="472"/>
      <c r="E2" s="472"/>
      <c r="F2" s="476"/>
    </row>
    <row r="3" spans="1:6" ht="23.25" customHeight="1">
      <c r="A3" s="471" t="s">
        <v>741</v>
      </c>
      <c r="B3" s="472"/>
      <c r="C3" s="472"/>
      <c r="D3" s="472"/>
      <c r="E3" s="472"/>
      <c r="F3" s="476"/>
    </row>
    <row r="4" ht="18">
      <c r="A4" s="352"/>
    </row>
    <row r="5" spans="1:6" ht="14.25">
      <c r="A5" s="136" t="s">
        <v>737</v>
      </c>
      <c r="F5" s="327" t="s">
        <v>742</v>
      </c>
    </row>
    <row r="6" spans="1:6" ht="26.25">
      <c r="A6" s="125" t="s">
        <v>14</v>
      </c>
      <c r="B6" s="126" t="s">
        <v>2</v>
      </c>
      <c r="C6" s="353" t="s">
        <v>739</v>
      </c>
      <c r="D6" s="353" t="s">
        <v>740</v>
      </c>
      <c r="E6" s="353" t="s">
        <v>774</v>
      </c>
      <c r="F6" s="353" t="s">
        <v>775</v>
      </c>
    </row>
    <row r="7" spans="1:6" ht="15" customHeight="1">
      <c r="A7" s="279" t="s">
        <v>185</v>
      </c>
      <c r="B7" s="130" t="s">
        <v>186</v>
      </c>
      <c r="C7" s="25"/>
      <c r="D7" s="360"/>
      <c r="E7" s="360"/>
      <c r="F7" s="360"/>
    </row>
    <row r="8" spans="1:6" ht="15" customHeight="1">
      <c r="A8" s="131" t="s">
        <v>187</v>
      </c>
      <c r="B8" s="130" t="s">
        <v>188</v>
      </c>
      <c r="C8" s="25">
        <v>52142403</v>
      </c>
      <c r="D8" s="361">
        <f>C8*101%</f>
        <v>52663827.03</v>
      </c>
      <c r="E8" s="361">
        <f>D8*101.5%</f>
        <v>53453784.435449995</v>
      </c>
      <c r="F8" s="361">
        <f>E8*101%</f>
        <v>53988322.2798045</v>
      </c>
    </row>
    <row r="9" spans="1:6" ht="15" customHeight="1">
      <c r="A9" s="131" t="s">
        <v>189</v>
      </c>
      <c r="B9" s="130" t="s">
        <v>190</v>
      </c>
      <c r="C9" s="25">
        <v>14444400</v>
      </c>
      <c r="D9" s="361">
        <f aca="true" t="shared" si="0" ref="D9:D72">C9*101%</f>
        <v>14588844</v>
      </c>
      <c r="E9" s="361">
        <f aca="true" t="shared" si="1" ref="E9:E72">D9*101.5%</f>
        <v>14807676.659999998</v>
      </c>
      <c r="F9" s="361">
        <f aca="true" t="shared" si="2" ref="F9:F72">E9*101%</f>
        <v>14955753.426599998</v>
      </c>
    </row>
    <row r="10" spans="1:6" ht="15" customHeight="1">
      <c r="A10" s="131" t="s">
        <v>191</v>
      </c>
      <c r="B10" s="130" t="s">
        <v>192</v>
      </c>
      <c r="C10" s="25">
        <v>1800000</v>
      </c>
      <c r="D10" s="361">
        <f t="shared" si="0"/>
        <v>1818000</v>
      </c>
      <c r="E10" s="361">
        <f t="shared" si="1"/>
        <v>1845269.9999999998</v>
      </c>
      <c r="F10" s="361">
        <f t="shared" si="2"/>
        <v>1863722.6999999997</v>
      </c>
    </row>
    <row r="11" spans="1:6" ht="15" customHeight="1">
      <c r="A11" s="131" t="s">
        <v>193</v>
      </c>
      <c r="B11" s="130" t="s">
        <v>194</v>
      </c>
      <c r="C11" s="25"/>
      <c r="D11" s="361">
        <f t="shared" si="0"/>
        <v>0</v>
      </c>
      <c r="E11" s="361">
        <f t="shared" si="1"/>
        <v>0</v>
      </c>
      <c r="F11" s="361">
        <f t="shared" si="2"/>
        <v>0</v>
      </c>
    </row>
    <row r="12" spans="1:6" ht="15" customHeight="1">
      <c r="A12" s="131" t="s">
        <v>195</v>
      </c>
      <c r="B12" s="130" t="s">
        <v>196</v>
      </c>
      <c r="C12" s="25"/>
      <c r="D12" s="361">
        <f t="shared" si="0"/>
        <v>0</v>
      </c>
      <c r="E12" s="361">
        <f t="shared" si="1"/>
        <v>0</v>
      </c>
      <c r="F12" s="361">
        <f t="shared" si="2"/>
        <v>0</v>
      </c>
    </row>
    <row r="13" spans="1:6" ht="15" customHeight="1">
      <c r="A13" s="273" t="s">
        <v>391</v>
      </c>
      <c r="B13" s="274" t="s">
        <v>197</v>
      </c>
      <c r="C13" s="25">
        <f>SUM(C7:C12)</f>
        <v>68386803</v>
      </c>
      <c r="D13" s="361">
        <f t="shared" si="0"/>
        <v>69070671.03</v>
      </c>
      <c r="E13" s="361">
        <f t="shared" si="1"/>
        <v>70106731.09545</v>
      </c>
      <c r="F13" s="361">
        <f t="shared" si="2"/>
        <v>70807798.4064045</v>
      </c>
    </row>
    <row r="14" spans="1:6" ht="15" customHeight="1">
      <c r="A14" s="131" t="s">
        <v>198</v>
      </c>
      <c r="B14" s="130" t="s">
        <v>199</v>
      </c>
      <c r="C14" s="25"/>
      <c r="D14" s="361">
        <f t="shared" si="0"/>
        <v>0</v>
      </c>
      <c r="E14" s="361">
        <f t="shared" si="1"/>
        <v>0</v>
      </c>
      <c r="F14" s="361">
        <f t="shared" si="2"/>
        <v>0</v>
      </c>
    </row>
    <row r="15" spans="1:6" ht="15" customHeight="1">
      <c r="A15" s="131" t="s">
        <v>200</v>
      </c>
      <c r="B15" s="130" t="s">
        <v>201</v>
      </c>
      <c r="C15" s="25"/>
      <c r="D15" s="361">
        <f t="shared" si="0"/>
        <v>0</v>
      </c>
      <c r="E15" s="361">
        <f t="shared" si="1"/>
        <v>0</v>
      </c>
      <c r="F15" s="361">
        <f t="shared" si="2"/>
        <v>0</v>
      </c>
    </row>
    <row r="16" spans="1:6" ht="15" customHeight="1">
      <c r="A16" s="131" t="s">
        <v>354</v>
      </c>
      <c r="B16" s="130" t="s">
        <v>202</v>
      </c>
      <c r="C16" s="25"/>
      <c r="D16" s="361">
        <f t="shared" si="0"/>
        <v>0</v>
      </c>
      <c r="E16" s="361">
        <f t="shared" si="1"/>
        <v>0</v>
      </c>
      <c r="F16" s="361">
        <f t="shared" si="2"/>
        <v>0</v>
      </c>
    </row>
    <row r="17" spans="1:6" ht="15" customHeight="1">
      <c r="A17" s="131" t="s">
        <v>355</v>
      </c>
      <c r="B17" s="130" t="s">
        <v>203</v>
      </c>
      <c r="C17" s="25"/>
      <c r="D17" s="361">
        <f t="shared" si="0"/>
        <v>0</v>
      </c>
      <c r="E17" s="361">
        <f t="shared" si="1"/>
        <v>0</v>
      </c>
      <c r="F17" s="361">
        <f t="shared" si="2"/>
        <v>0</v>
      </c>
    </row>
    <row r="18" spans="1:6" ht="15" customHeight="1">
      <c r="A18" s="131" t="s">
        <v>356</v>
      </c>
      <c r="B18" s="130" t="s">
        <v>204</v>
      </c>
      <c r="C18" s="25">
        <v>12461804</v>
      </c>
      <c r="D18" s="361">
        <f t="shared" si="0"/>
        <v>12586422.040000001</v>
      </c>
      <c r="E18" s="361">
        <f t="shared" si="1"/>
        <v>12775218.3706</v>
      </c>
      <c r="F18" s="361">
        <f t="shared" si="2"/>
        <v>12902970.554306</v>
      </c>
    </row>
    <row r="19" spans="1:6" ht="15" customHeight="1">
      <c r="A19" s="285" t="s">
        <v>392</v>
      </c>
      <c r="B19" s="294" t="s">
        <v>205</v>
      </c>
      <c r="C19" s="25">
        <f>SUM(C13,C18)</f>
        <v>80848607</v>
      </c>
      <c r="D19" s="361">
        <f t="shared" si="0"/>
        <v>81657093.07000001</v>
      </c>
      <c r="E19" s="361">
        <f t="shared" si="1"/>
        <v>82881949.46605</v>
      </c>
      <c r="F19" s="361">
        <f t="shared" si="2"/>
        <v>83710768.9607105</v>
      </c>
    </row>
    <row r="20" spans="1:6" ht="15" customHeight="1">
      <c r="A20" s="131" t="s">
        <v>360</v>
      </c>
      <c r="B20" s="130" t="s">
        <v>214</v>
      </c>
      <c r="C20" s="25"/>
      <c r="D20" s="361">
        <f t="shared" si="0"/>
        <v>0</v>
      </c>
      <c r="E20" s="361">
        <f t="shared" si="1"/>
        <v>0</v>
      </c>
      <c r="F20" s="361">
        <f t="shared" si="2"/>
        <v>0</v>
      </c>
    </row>
    <row r="21" spans="1:6" ht="15" customHeight="1">
      <c r="A21" s="131" t="s">
        <v>361</v>
      </c>
      <c r="B21" s="130" t="s">
        <v>215</v>
      </c>
      <c r="C21" s="25"/>
      <c r="D21" s="361">
        <f t="shared" si="0"/>
        <v>0</v>
      </c>
      <c r="E21" s="361">
        <f t="shared" si="1"/>
        <v>0</v>
      </c>
      <c r="F21" s="361">
        <f t="shared" si="2"/>
        <v>0</v>
      </c>
    </row>
    <row r="22" spans="1:6" ht="15" customHeight="1">
      <c r="A22" s="273" t="s">
        <v>394</v>
      </c>
      <c r="B22" s="274" t="s">
        <v>216</v>
      </c>
      <c r="C22" s="25"/>
      <c r="D22" s="361">
        <f t="shared" si="0"/>
        <v>0</v>
      </c>
      <c r="E22" s="361">
        <f t="shared" si="1"/>
        <v>0</v>
      </c>
      <c r="F22" s="361">
        <f t="shared" si="2"/>
        <v>0</v>
      </c>
    </row>
    <row r="23" spans="1:6" ht="15" customHeight="1">
      <c r="A23" s="131" t="s">
        <v>362</v>
      </c>
      <c r="B23" s="130" t="s">
        <v>217</v>
      </c>
      <c r="C23" s="25"/>
      <c r="D23" s="361">
        <f t="shared" si="0"/>
        <v>0</v>
      </c>
      <c r="E23" s="361">
        <f t="shared" si="1"/>
        <v>0</v>
      </c>
      <c r="F23" s="361">
        <f t="shared" si="2"/>
        <v>0</v>
      </c>
    </row>
    <row r="24" spans="1:6" ht="15" customHeight="1">
      <c r="A24" s="131" t="s">
        <v>363</v>
      </c>
      <c r="B24" s="130" t="s">
        <v>218</v>
      </c>
      <c r="C24" s="25"/>
      <c r="D24" s="361">
        <f t="shared" si="0"/>
        <v>0</v>
      </c>
      <c r="E24" s="361">
        <f t="shared" si="1"/>
        <v>0</v>
      </c>
      <c r="F24" s="361">
        <f t="shared" si="2"/>
        <v>0</v>
      </c>
    </row>
    <row r="25" spans="1:6" ht="15" customHeight="1">
      <c r="A25" s="131" t="s">
        <v>364</v>
      </c>
      <c r="B25" s="130" t="s">
        <v>219</v>
      </c>
      <c r="C25" s="25"/>
      <c r="D25" s="361">
        <f t="shared" si="0"/>
        <v>0</v>
      </c>
      <c r="E25" s="361">
        <f t="shared" si="1"/>
        <v>0</v>
      </c>
      <c r="F25" s="361">
        <f t="shared" si="2"/>
        <v>0</v>
      </c>
    </row>
    <row r="26" spans="1:6" ht="15" customHeight="1">
      <c r="A26" s="131" t="s">
        <v>365</v>
      </c>
      <c r="B26" s="130" t="s">
        <v>220</v>
      </c>
      <c r="C26" s="25">
        <v>350000000</v>
      </c>
      <c r="D26" s="361">
        <f t="shared" si="0"/>
        <v>353500000</v>
      </c>
      <c r="E26" s="361">
        <f t="shared" si="1"/>
        <v>358802499.99999994</v>
      </c>
      <c r="F26" s="361">
        <f t="shared" si="2"/>
        <v>362390524.99999994</v>
      </c>
    </row>
    <row r="27" spans="1:6" ht="15" customHeight="1">
      <c r="A27" s="131" t="s">
        <v>366</v>
      </c>
      <c r="B27" s="130" t="s">
        <v>221</v>
      </c>
      <c r="C27" s="25"/>
      <c r="D27" s="361">
        <f t="shared" si="0"/>
        <v>0</v>
      </c>
      <c r="E27" s="361">
        <f t="shared" si="1"/>
        <v>0</v>
      </c>
      <c r="F27" s="361">
        <f t="shared" si="2"/>
        <v>0</v>
      </c>
    </row>
    <row r="28" spans="1:6" ht="15" customHeight="1">
      <c r="A28" s="131" t="s">
        <v>222</v>
      </c>
      <c r="B28" s="130" t="s">
        <v>223</v>
      </c>
      <c r="C28" s="25"/>
      <c r="D28" s="361">
        <f t="shared" si="0"/>
        <v>0</v>
      </c>
      <c r="E28" s="361">
        <f t="shared" si="1"/>
        <v>0</v>
      </c>
      <c r="F28" s="361">
        <f t="shared" si="2"/>
        <v>0</v>
      </c>
    </row>
    <row r="29" spans="1:6" ht="15" customHeight="1">
      <c r="A29" s="131" t="s">
        <v>367</v>
      </c>
      <c r="B29" s="130" t="s">
        <v>224</v>
      </c>
      <c r="C29" s="25">
        <v>4800000</v>
      </c>
      <c r="D29" s="361">
        <f t="shared" si="0"/>
        <v>4848000</v>
      </c>
      <c r="E29" s="361">
        <f t="shared" si="1"/>
        <v>4920719.999999999</v>
      </c>
      <c r="F29" s="361">
        <f t="shared" si="2"/>
        <v>4969927.199999999</v>
      </c>
    </row>
    <row r="30" spans="1:6" ht="15" customHeight="1">
      <c r="A30" s="131" t="s">
        <v>368</v>
      </c>
      <c r="B30" s="130" t="s">
        <v>225</v>
      </c>
      <c r="C30" s="25"/>
      <c r="D30" s="361">
        <f t="shared" si="0"/>
        <v>0</v>
      </c>
      <c r="E30" s="361">
        <f t="shared" si="1"/>
        <v>0</v>
      </c>
      <c r="F30" s="361">
        <f t="shared" si="2"/>
        <v>0</v>
      </c>
    </row>
    <row r="31" spans="1:6" ht="15" customHeight="1">
      <c r="A31" s="273" t="s">
        <v>395</v>
      </c>
      <c r="B31" s="274" t="s">
        <v>226</v>
      </c>
      <c r="C31" s="25">
        <f>SUM(C23:C30)</f>
        <v>354800000</v>
      </c>
      <c r="D31" s="361">
        <f t="shared" si="0"/>
        <v>358348000</v>
      </c>
      <c r="E31" s="361">
        <f t="shared" si="1"/>
        <v>363723219.99999994</v>
      </c>
      <c r="F31" s="361">
        <f t="shared" si="2"/>
        <v>367360452.1999999</v>
      </c>
    </row>
    <row r="32" spans="1:6" ht="15" customHeight="1">
      <c r="A32" s="131" t="s">
        <v>369</v>
      </c>
      <c r="B32" s="130" t="s">
        <v>227</v>
      </c>
      <c r="C32" s="25">
        <v>60000</v>
      </c>
      <c r="D32" s="361">
        <f t="shared" si="0"/>
        <v>60600</v>
      </c>
      <c r="E32" s="361">
        <f t="shared" si="1"/>
        <v>61508.99999999999</v>
      </c>
      <c r="F32" s="361">
        <f t="shared" si="2"/>
        <v>62124.09</v>
      </c>
    </row>
    <row r="33" spans="1:6" ht="15" customHeight="1">
      <c r="A33" s="285" t="s">
        <v>396</v>
      </c>
      <c r="B33" s="294" t="s">
        <v>228</v>
      </c>
      <c r="C33" s="25">
        <f>C32+C31</f>
        <v>354860000</v>
      </c>
      <c r="D33" s="361">
        <f t="shared" si="0"/>
        <v>358408600</v>
      </c>
      <c r="E33" s="361">
        <f t="shared" si="1"/>
        <v>363784728.99999994</v>
      </c>
      <c r="F33" s="361">
        <f t="shared" si="2"/>
        <v>367422576.28999996</v>
      </c>
    </row>
    <row r="34" spans="1:6" ht="15" customHeight="1">
      <c r="A34" s="129" t="s">
        <v>229</v>
      </c>
      <c r="B34" s="130" t="s">
        <v>230</v>
      </c>
      <c r="C34" s="25">
        <v>2200000</v>
      </c>
      <c r="D34" s="361">
        <f t="shared" si="0"/>
        <v>2222000</v>
      </c>
      <c r="E34" s="361">
        <f t="shared" si="1"/>
        <v>2255330</v>
      </c>
      <c r="F34" s="361">
        <f t="shared" si="2"/>
        <v>2277883.3</v>
      </c>
    </row>
    <row r="35" spans="1:6" ht="15" customHeight="1">
      <c r="A35" s="129" t="s">
        <v>370</v>
      </c>
      <c r="B35" s="130" t="s">
        <v>231</v>
      </c>
      <c r="C35" s="25">
        <v>6030000</v>
      </c>
      <c r="D35" s="361">
        <f t="shared" si="0"/>
        <v>6090300</v>
      </c>
      <c r="E35" s="361">
        <f t="shared" si="1"/>
        <v>6181654.499999999</v>
      </c>
      <c r="F35" s="361">
        <f t="shared" si="2"/>
        <v>6243471.044999999</v>
      </c>
    </row>
    <row r="36" spans="1:6" ht="15" customHeight="1">
      <c r="A36" s="129" t="s">
        <v>371</v>
      </c>
      <c r="B36" s="130" t="s">
        <v>232</v>
      </c>
      <c r="C36" s="25">
        <v>700000</v>
      </c>
      <c r="D36" s="361">
        <f t="shared" si="0"/>
        <v>707000</v>
      </c>
      <c r="E36" s="361">
        <f t="shared" si="1"/>
        <v>717604.9999999999</v>
      </c>
      <c r="F36" s="361">
        <f t="shared" si="2"/>
        <v>724781.0499999999</v>
      </c>
    </row>
    <row r="37" spans="1:6" ht="15" customHeight="1">
      <c r="A37" s="129" t="s">
        <v>372</v>
      </c>
      <c r="B37" s="130" t="s">
        <v>233</v>
      </c>
      <c r="C37" s="25">
        <v>11329000</v>
      </c>
      <c r="D37" s="361">
        <f t="shared" si="0"/>
        <v>11442290</v>
      </c>
      <c r="E37" s="361">
        <f t="shared" si="1"/>
        <v>11613924.35</v>
      </c>
      <c r="F37" s="361">
        <f t="shared" si="2"/>
        <v>11730063.5935</v>
      </c>
    </row>
    <row r="38" spans="1:6" ht="15" customHeight="1">
      <c r="A38" s="129" t="s">
        <v>234</v>
      </c>
      <c r="B38" s="130" t="s">
        <v>235</v>
      </c>
      <c r="C38" s="25">
        <v>11897000</v>
      </c>
      <c r="D38" s="361">
        <f t="shared" si="0"/>
        <v>12015970</v>
      </c>
      <c r="E38" s="361">
        <f t="shared" si="1"/>
        <v>12196209.549999999</v>
      </c>
      <c r="F38" s="361">
        <f t="shared" si="2"/>
        <v>12318171.645499999</v>
      </c>
    </row>
    <row r="39" spans="1:6" ht="15" customHeight="1">
      <c r="A39" s="129" t="s">
        <v>236</v>
      </c>
      <c r="B39" s="130" t="s">
        <v>237</v>
      </c>
      <c r="C39" s="25">
        <v>14242100</v>
      </c>
      <c r="D39" s="361">
        <f t="shared" si="0"/>
        <v>14384521</v>
      </c>
      <c r="E39" s="361">
        <f t="shared" si="1"/>
        <v>14600288.815</v>
      </c>
      <c r="F39" s="361">
        <f t="shared" si="2"/>
        <v>14746291.70315</v>
      </c>
    </row>
    <row r="40" spans="1:6" ht="15" customHeight="1">
      <c r="A40" s="129" t="s">
        <v>238</v>
      </c>
      <c r="B40" s="130" t="s">
        <v>239</v>
      </c>
      <c r="C40" s="25">
        <v>1670000</v>
      </c>
      <c r="D40" s="361">
        <f t="shared" si="0"/>
        <v>1686700</v>
      </c>
      <c r="E40" s="361">
        <f t="shared" si="1"/>
        <v>1712000.4999999998</v>
      </c>
      <c r="F40" s="361">
        <f t="shared" si="2"/>
        <v>1729120.505</v>
      </c>
    </row>
    <row r="41" spans="1:6" ht="15" customHeight="1">
      <c r="A41" s="129" t="s">
        <v>373</v>
      </c>
      <c r="B41" s="130" t="s">
        <v>240</v>
      </c>
      <c r="C41" s="25">
        <v>500100</v>
      </c>
      <c r="D41" s="361">
        <f t="shared" si="0"/>
        <v>505101</v>
      </c>
      <c r="E41" s="361">
        <f t="shared" si="1"/>
        <v>512677.51499999996</v>
      </c>
      <c r="F41" s="361">
        <f t="shared" si="2"/>
        <v>517804.29014999996</v>
      </c>
    </row>
    <row r="42" spans="1:6" ht="15" customHeight="1">
      <c r="A42" s="129" t="s">
        <v>374</v>
      </c>
      <c r="B42" s="130" t="s">
        <v>241</v>
      </c>
      <c r="C42" s="25">
        <v>5000</v>
      </c>
      <c r="D42" s="361">
        <f t="shared" si="0"/>
        <v>5050</v>
      </c>
      <c r="E42" s="361">
        <f t="shared" si="1"/>
        <v>5125.749999999999</v>
      </c>
      <c r="F42" s="361">
        <f t="shared" si="2"/>
        <v>5177.007499999999</v>
      </c>
    </row>
    <row r="43" spans="1:6" ht="15" customHeight="1">
      <c r="A43" s="129" t="s">
        <v>375</v>
      </c>
      <c r="B43" s="130" t="s">
        <v>242</v>
      </c>
      <c r="C43" s="25"/>
      <c r="D43" s="361">
        <f t="shared" si="0"/>
        <v>0</v>
      </c>
      <c r="E43" s="361">
        <f t="shared" si="1"/>
        <v>0</v>
      </c>
      <c r="F43" s="361">
        <f t="shared" si="2"/>
        <v>0</v>
      </c>
    </row>
    <row r="44" spans="1:6" ht="15" customHeight="1">
      <c r="A44" s="287" t="s">
        <v>397</v>
      </c>
      <c r="B44" s="294" t="s">
        <v>243</v>
      </c>
      <c r="C44" s="25">
        <f>SUM(C34:C43)</f>
        <v>48573200</v>
      </c>
      <c r="D44" s="361">
        <f t="shared" si="0"/>
        <v>49058932</v>
      </c>
      <c r="E44" s="361">
        <f t="shared" si="1"/>
        <v>49794815.98</v>
      </c>
      <c r="F44" s="361">
        <f t="shared" si="2"/>
        <v>50292764.1398</v>
      </c>
    </row>
    <row r="45" spans="1:6" ht="15" customHeight="1">
      <c r="A45" s="129" t="s">
        <v>252</v>
      </c>
      <c r="B45" s="130" t="s">
        <v>253</v>
      </c>
      <c r="C45" s="25"/>
      <c r="D45" s="361">
        <f t="shared" si="0"/>
        <v>0</v>
      </c>
      <c r="E45" s="361">
        <f t="shared" si="1"/>
        <v>0</v>
      </c>
      <c r="F45" s="361">
        <f t="shared" si="2"/>
        <v>0</v>
      </c>
    </row>
    <row r="46" spans="1:6" ht="15" customHeight="1">
      <c r="A46" s="131" t="s">
        <v>379</v>
      </c>
      <c r="B46" s="130" t="s">
        <v>254</v>
      </c>
      <c r="C46" s="25">
        <v>40449</v>
      </c>
      <c r="D46" s="361">
        <v>0</v>
      </c>
      <c r="E46" s="361">
        <f t="shared" si="1"/>
        <v>0</v>
      </c>
      <c r="F46" s="361">
        <f t="shared" si="2"/>
        <v>0</v>
      </c>
    </row>
    <row r="47" spans="1:6" ht="15" customHeight="1">
      <c r="A47" s="129" t="s">
        <v>380</v>
      </c>
      <c r="B47" s="130" t="s">
        <v>255</v>
      </c>
      <c r="C47" s="25"/>
      <c r="D47" s="361">
        <f t="shared" si="0"/>
        <v>0</v>
      </c>
      <c r="E47" s="361">
        <f t="shared" si="1"/>
        <v>0</v>
      </c>
      <c r="F47" s="361">
        <f t="shared" si="2"/>
        <v>0</v>
      </c>
    </row>
    <row r="48" spans="1:6" ht="15" customHeight="1">
      <c r="A48" s="285" t="s">
        <v>399</v>
      </c>
      <c r="B48" s="294" t="s">
        <v>256</v>
      </c>
      <c r="C48" s="25">
        <f>SUM(C45:C47)</f>
        <v>40449</v>
      </c>
      <c r="D48" s="361">
        <f t="shared" si="0"/>
        <v>40853.49</v>
      </c>
      <c r="E48" s="361">
        <f t="shared" si="1"/>
        <v>41466.292349999996</v>
      </c>
      <c r="F48" s="361">
        <f t="shared" si="2"/>
        <v>41880.955273499996</v>
      </c>
    </row>
    <row r="49" spans="1:6" ht="15" customHeight="1">
      <c r="A49" s="290" t="s">
        <v>689</v>
      </c>
      <c r="B49" s="318"/>
      <c r="C49" s="25">
        <f>SUM(C19,C33,C44+C48)</f>
        <v>484322256</v>
      </c>
      <c r="D49" s="361">
        <f t="shared" si="0"/>
        <v>489165478.56</v>
      </c>
      <c r="E49" s="361">
        <f t="shared" si="1"/>
        <v>496502960.7384</v>
      </c>
      <c r="F49" s="361">
        <f t="shared" si="2"/>
        <v>501467990.345784</v>
      </c>
    </row>
    <row r="50" spans="1:6" ht="15" customHeight="1">
      <c r="A50" s="131" t="s">
        <v>206</v>
      </c>
      <c r="B50" s="130" t="s">
        <v>207</v>
      </c>
      <c r="C50" s="25">
        <v>25500000</v>
      </c>
      <c r="D50" s="361">
        <f t="shared" si="0"/>
        <v>25755000</v>
      </c>
      <c r="E50" s="361">
        <f t="shared" si="1"/>
        <v>26141324.999999996</v>
      </c>
      <c r="F50" s="361">
        <f t="shared" si="2"/>
        <v>26402738.249999996</v>
      </c>
    </row>
    <row r="51" spans="1:6" ht="15" customHeight="1">
      <c r="A51" s="131" t="s">
        <v>208</v>
      </c>
      <c r="B51" s="130" t="s">
        <v>209</v>
      </c>
      <c r="C51" s="25"/>
      <c r="D51" s="361">
        <f t="shared" si="0"/>
        <v>0</v>
      </c>
      <c r="E51" s="361">
        <f t="shared" si="1"/>
        <v>0</v>
      </c>
      <c r="F51" s="361">
        <f t="shared" si="2"/>
        <v>0</v>
      </c>
    </row>
    <row r="52" spans="1:6" ht="15" customHeight="1">
      <c r="A52" s="131" t="s">
        <v>357</v>
      </c>
      <c r="B52" s="130" t="s">
        <v>210</v>
      </c>
      <c r="C52" s="25"/>
      <c r="D52" s="361">
        <f t="shared" si="0"/>
        <v>0</v>
      </c>
      <c r="E52" s="361">
        <f t="shared" si="1"/>
        <v>0</v>
      </c>
      <c r="F52" s="361">
        <f t="shared" si="2"/>
        <v>0</v>
      </c>
    </row>
    <row r="53" spans="1:6" ht="15" customHeight="1">
      <c r="A53" s="131" t="s">
        <v>358</v>
      </c>
      <c r="B53" s="130" t="s">
        <v>211</v>
      </c>
      <c r="C53" s="25"/>
      <c r="D53" s="361">
        <f t="shared" si="0"/>
        <v>0</v>
      </c>
      <c r="E53" s="361">
        <f t="shared" si="1"/>
        <v>0</v>
      </c>
      <c r="F53" s="361">
        <f t="shared" si="2"/>
        <v>0</v>
      </c>
    </row>
    <row r="54" spans="1:6" ht="15" customHeight="1">
      <c r="A54" s="131" t="s">
        <v>359</v>
      </c>
      <c r="B54" s="130" t="s">
        <v>212</v>
      </c>
      <c r="C54" s="25"/>
      <c r="D54" s="361">
        <f t="shared" si="0"/>
        <v>0</v>
      </c>
      <c r="E54" s="361">
        <f t="shared" si="1"/>
        <v>0</v>
      </c>
      <c r="F54" s="361">
        <f t="shared" si="2"/>
        <v>0</v>
      </c>
    </row>
    <row r="55" spans="1:6" ht="15" customHeight="1">
      <c r="A55" s="285" t="s">
        <v>393</v>
      </c>
      <c r="B55" s="294" t="s">
        <v>213</v>
      </c>
      <c r="C55" s="25">
        <f>SUM(C50:C54)</f>
        <v>25500000</v>
      </c>
      <c r="D55" s="361">
        <f t="shared" si="0"/>
        <v>25755000</v>
      </c>
      <c r="E55" s="361">
        <f t="shared" si="1"/>
        <v>26141324.999999996</v>
      </c>
      <c r="F55" s="361">
        <f t="shared" si="2"/>
        <v>26402738.249999996</v>
      </c>
    </row>
    <row r="56" spans="1:6" ht="15" customHeight="1">
      <c r="A56" s="129" t="s">
        <v>376</v>
      </c>
      <c r="B56" s="130" t="s">
        <v>244</v>
      </c>
      <c r="C56" s="25"/>
      <c r="D56" s="361">
        <f t="shared" si="0"/>
        <v>0</v>
      </c>
      <c r="E56" s="361">
        <f t="shared" si="1"/>
        <v>0</v>
      </c>
      <c r="F56" s="361">
        <f t="shared" si="2"/>
        <v>0</v>
      </c>
    </row>
    <row r="57" spans="1:6" ht="15" customHeight="1">
      <c r="A57" s="129" t="s">
        <v>377</v>
      </c>
      <c r="B57" s="130" t="s">
        <v>245</v>
      </c>
      <c r="C57" s="25">
        <v>24000000</v>
      </c>
      <c r="D57" s="361">
        <f t="shared" si="0"/>
        <v>24240000</v>
      </c>
      <c r="E57" s="361">
        <f t="shared" si="1"/>
        <v>24603599.999999996</v>
      </c>
      <c r="F57" s="361">
        <f t="shared" si="2"/>
        <v>24849635.999999996</v>
      </c>
    </row>
    <row r="58" spans="1:6" ht="15" customHeight="1">
      <c r="A58" s="129" t="s">
        <v>246</v>
      </c>
      <c r="B58" s="130" t="s">
        <v>247</v>
      </c>
      <c r="C58" s="25"/>
      <c r="D58" s="361">
        <f t="shared" si="0"/>
        <v>0</v>
      </c>
      <c r="E58" s="361">
        <f t="shared" si="1"/>
        <v>0</v>
      </c>
      <c r="F58" s="361">
        <f t="shared" si="2"/>
        <v>0</v>
      </c>
    </row>
    <row r="59" spans="1:6" ht="15" customHeight="1">
      <c r="A59" s="129" t="s">
        <v>378</v>
      </c>
      <c r="B59" s="130" t="s">
        <v>248</v>
      </c>
      <c r="C59" s="25"/>
      <c r="D59" s="361">
        <f t="shared" si="0"/>
        <v>0</v>
      </c>
      <c r="E59" s="361">
        <f t="shared" si="1"/>
        <v>0</v>
      </c>
      <c r="F59" s="361">
        <f t="shared" si="2"/>
        <v>0</v>
      </c>
    </row>
    <row r="60" spans="1:6" ht="15" customHeight="1">
      <c r="A60" s="129" t="s">
        <v>249</v>
      </c>
      <c r="B60" s="130" t="s">
        <v>250</v>
      </c>
      <c r="C60" s="25"/>
      <c r="D60" s="361">
        <f t="shared" si="0"/>
        <v>0</v>
      </c>
      <c r="E60" s="361">
        <f t="shared" si="1"/>
        <v>0</v>
      </c>
      <c r="F60" s="361">
        <f t="shared" si="2"/>
        <v>0</v>
      </c>
    </row>
    <row r="61" spans="1:6" ht="15" customHeight="1">
      <c r="A61" s="285" t="s">
        <v>398</v>
      </c>
      <c r="B61" s="294" t="s">
        <v>251</v>
      </c>
      <c r="C61" s="25">
        <f>SUM(C57:C60)</f>
        <v>24000000</v>
      </c>
      <c r="D61" s="361">
        <f t="shared" si="0"/>
        <v>24240000</v>
      </c>
      <c r="E61" s="361">
        <f t="shared" si="1"/>
        <v>24603599.999999996</v>
      </c>
      <c r="F61" s="361">
        <f t="shared" si="2"/>
        <v>24849635.999999996</v>
      </c>
    </row>
    <row r="62" spans="1:6" ht="15" customHeight="1">
      <c r="A62" s="129" t="s">
        <v>257</v>
      </c>
      <c r="B62" s="130" t="s">
        <v>258</v>
      </c>
      <c r="C62" s="25"/>
      <c r="D62" s="361">
        <f t="shared" si="0"/>
        <v>0</v>
      </c>
      <c r="E62" s="361">
        <f t="shared" si="1"/>
        <v>0</v>
      </c>
      <c r="F62" s="361">
        <f t="shared" si="2"/>
        <v>0</v>
      </c>
    </row>
    <row r="63" spans="1:6" ht="15" customHeight="1">
      <c r="A63" s="131" t="s">
        <v>381</v>
      </c>
      <c r="B63" s="130" t="s">
        <v>259</v>
      </c>
      <c r="C63" s="25"/>
      <c r="D63" s="361">
        <f t="shared" si="0"/>
        <v>0</v>
      </c>
      <c r="E63" s="361">
        <f t="shared" si="1"/>
        <v>0</v>
      </c>
      <c r="F63" s="361">
        <f t="shared" si="2"/>
        <v>0</v>
      </c>
    </row>
    <row r="64" spans="1:6" ht="15" customHeight="1">
      <c r="A64" s="129" t="s">
        <v>382</v>
      </c>
      <c r="B64" s="130" t="s">
        <v>260</v>
      </c>
      <c r="C64" s="25"/>
      <c r="D64" s="361">
        <f t="shared" si="0"/>
        <v>0</v>
      </c>
      <c r="E64" s="361">
        <f t="shared" si="1"/>
        <v>0</v>
      </c>
      <c r="F64" s="361">
        <f t="shared" si="2"/>
        <v>0</v>
      </c>
    </row>
    <row r="65" spans="1:6" ht="14.25">
      <c r="A65" s="285" t="s">
        <v>401</v>
      </c>
      <c r="B65" s="294" t="s">
        <v>261</v>
      </c>
      <c r="C65" s="25"/>
      <c r="D65" s="361">
        <f t="shared" si="0"/>
        <v>0</v>
      </c>
      <c r="E65" s="361">
        <f t="shared" si="1"/>
        <v>0</v>
      </c>
      <c r="F65" s="361">
        <f t="shared" si="2"/>
        <v>0</v>
      </c>
    </row>
    <row r="66" spans="1:6" ht="15">
      <c r="A66" s="290" t="s">
        <v>691</v>
      </c>
      <c r="B66" s="318"/>
      <c r="C66" s="25">
        <f>C65+C61+C55</f>
        <v>49500000</v>
      </c>
      <c r="D66" s="361">
        <f t="shared" si="0"/>
        <v>49995000</v>
      </c>
      <c r="E66" s="361">
        <f t="shared" si="1"/>
        <v>50744924.99999999</v>
      </c>
      <c r="F66" s="361">
        <f t="shared" si="2"/>
        <v>51252374.24999999</v>
      </c>
    </row>
    <row r="67" spans="1:6" ht="15">
      <c r="A67" s="320" t="s">
        <v>400</v>
      </c>
      <c r="B67" s="295" t="s">
        <v>262</v>
      </c>
      <c r="C67" s="25">
        <f>SUM(C49,C66)</f>
        <v>533822256</v>
      </c>
      <c r="D67" s="361">
        <f t="shared" si="0"/>
        <v>539160478.5600001</v>
      </c>
      <c r="E67" s="361">
        <f t="shared" si="1"/>
        <v>547247885.7384</v>
      </c>
      <c r="F67" s="361">
        <f t="shared" si="2"/>
        <v>552720364.595784</v>
      </c>
    </row>
    <row r="68" spans="1:6" ht="15">
      <c r="A68" s="322" t="s">
        <v>692</v>
      </c>
      <c r="B68" s="362"/>
      <c r="C68" s="25">
        <f>C49-'19.GÖRDÜLŐ kiadások teljes'!C75</f>
        <v>81817009</v>
      </c>
      <c r="D68" s="25">
        <f>D49-'19.GÖRDÜLŐ kiadások teljes'!D75</f>
        <v>82635179.08999997</v>
      </c>
      <c r="E68" s="25">
        <f>E49-'19.GÖRDÜLŐ kiadások teljes'!E75</f>
        <v>83874706.77635002</v>
      </c>
      <c r="F68" s="25">
        <f>F49-'19.GÖRDÜLŐ kiadások teljes'!F75</f>
        <v>84713453.84411353</v>
      </c>
    </row>
    <row r="69" spans="1:6" ht="15">
      <c r="A69" s="322" t="s">
        <v>693</v>
      </c>
      <c r="B69" s="362"/>
      <c r="C69" s="25">
        <f>C66-'19.GÖRDÜLŐ kiadások teljes'!C98</f>
        <v>-223668085</v>
      </c>
      <c r="D69" s="25">
        <f>D66-'19.GÖRDÜLŐ kiadások teljes'!D98</f>
        <v>-225904765.85000002</v>
      </c>
      <c r="E69" s="25">
        <f>E66-'19.GÖRDÜLŐ kiadások teljes'!E98</f>
        <v>-229293337.33774996</v>
      </c>
      <c r="F69" s="25">
        <f>F66-'19.GÖRDÜLŐ kiadások teljes'!F98</f>
        <v>-231586270.71112746</v>
      </c>
    </row>
    <row r="70" spans="1:6" ht="14.25">
      <c r="A70" s="304" t="s">
        <v>383</v>
      </c>
      <c r="B70" s="131" t="s">
        <v>263</v>
      </c>
      <c r="C70" s="25"/>
      <c r="D70" s="361">
        <f t="shared" si="0"/>
        <v>0</v>
      </c>
      <c r="E70" s="361">
        <f t="shared" si="1"/>
        <v>0</v>
      </c>
      <c r="F70" s="361">
        <f t="shared" si="2"/>
        <v>0</v>
      </c>
    </row>
    <row r="71" spans="1:6" ht="14.25">
      <c r="A71" s="129" t="s">
        <v>264</v>
      </c>
      <c r="B71" s="131" t="s">
        <v>265</v>
      </c>
      <c r="C71" s="25"/>
      <c r="D71" s="361">
        <f t="shared" si="0"/>
        <v>0</v>
      </c>
      <c r="E71" s="361">
        <f t="shared" si="1"/>
        <v>0</v>
      </c>
      <c r="F71" s="361">
        <f t="shared" si="2"/>
        <v>0</v>
      </c>
    </row>
    <row r="72" spans="1:6" ht="14.25">
      <c r="A72" s="304" t="s">
        <v>384</v>
      </c>
      <c r="B72" s="131" t="s">
        <v>266</v>
      </c>
      <c r="C72" s="25"/>
      <c r="D72" s="361">
        <f t="shared" si="0"/>
        <v>0</v>
      </c>
      <c r="E72" s="361">
        <f t="shared" si="1"/>
        <v>0</v>
      </c>
      <c r="F72" s="361">
        <f t="shared" si="2"/>
        <v>0</v>
      </c>
    </row>
    <row r="73" spans="1:6" ht="14.25">
      <c r="A73" s="298" t="s">
        <v>402</v>
      </c>
      <c r="B73" s="273" t="s">
        <v>267</v>
      </c>
      <c r="C73" s="25"/>
      <c r="D73" s="361">
        <f aca="true" t="shared" si="3" ref="D73:D97">C73*101%</f>
        <v>0</v>
      </c>
      <c r="E73" s="361">
        <f aca="true" t="shared" si="4" ref="E73:E97">D73*101.5%</f>
        <v>0</v>
      </c>
      <c r="F73" s="361">
        <f aca="true" t="shared" si="5" ref="F73:F97">E73*101%</f>
        <v>0</v>
      </c>
    </row>
    <row r="74" spans="1:6" ht="14.25">
      <c r="A74" s="129" t="s">
        <v>385</v>
      </c>
      <c r="B74" s="131" t="s">
        <v>268</v>
      </c>
      <c r="C74" s="25">
        <v>80000000</v>
      </c>
      <c r="D74" s="361">
        <f t="shared" si="3"/>
        <v>80800000</v>
      </c>
      <c r="E74" s="361">
        <f t="shared" si="4"/>
        <v>82011999.99999999</v>
      </c>
      <c r="F74" s="361">
        <f t="shared" si="5"/>
        <v>82832119.99999999</v>
      </c>
    </row>
    <row r="75" spans="1:6" ht="14.25">
      <c r="A75" s="304" t="s">
        <v>269</v>
      </c>
      <c r="B75" s="131" t="s">
        <v>270</v>
      </c>
      <c r="C75" s="25"/>
      <c r="D75" s="361">
        <f t="shared" si="3"/>
        <v>0</v>
      </c>
      <c r="E75" s="361">
        <f t="shared" si="4"/>
        <v>0</v>
      </c>
      <c r="F75" s="361">
        <f t="shared" si="5"/>
        <v>0</v>
      </c>
    </row>
    <row r="76" spans="1:6" ht="14.25">
      <c r="A76" s="129" t="s">
        <v>386</v>
      </c>
      <c r="B76" s="131" t="s">
        <v>271</v>
      </c>
      <c r="C76" s="25"/>
      <c r="D76" s="361">
        <f t="shared" si="3"/>
        <v>0</v>
      </c>
      <c r="E76" s="361">
        <f t="shared" si="4"/>
        <v>0</v>
      </c>
      <c r="F76" s="361">
        <f t="shared" si="5"/>
        <v>0</v>
      </c>
    </row>
    <row r="77" spans="1:6" ht="14.25">
      <c r="A77" s="304" t="s">
        <v>272</v>
      </c>
      <c r="B77" s="131" t="s">
        <v>273</v>
      </c>
      <c r="C77" s="25"/>
      <c r="D77" s="361">
        <f t="shared" si="3"/>
        <v>0</v>
      </c>
      <c r="E77" s="361">
        <f t="shared" si="4"/>
        <v>0</v>
      </c>
      <c r="F77" s="361">
        <f t="shared" si="5"/>
        <v>0</v>
      </c>
    </row>
    <row r="78" spans="1:6" ht="14.25">
      <c r="A78" s="301" t="s">
        <v>403</v>
      </c>
      <c r="B78" s="273" t="s">
        <v>274</v>
      </c>
      <c r="C78" s="25">
        <f>SUM(C74:C77)</f>
        <v>80000000</v>
      </c>
      <c r="D78" s="361">
        <f t="shared" si="3"/>
        <v>80800000</v>
      </c>
      <c r="E78" s="361">
        <f t="shared" si="4"/>
        <v>82011999.99999999</v>
      </c>
      <c r="F78" s="361">
        <f t="shared" si="5"/>
        <v>82832119.99999999</v>
      </c>
    </row>
    <row r="79" spans="1:6" ht="14.25">
      <c r="A79" s="131" t="s">
        <v>439</v>
      </c>
      <c r="B79" s="131" t="s">
        <v>275</v>
      </c>
      <c r="C79" s="25">
        <v>61851076</v>
      </c>
      <c r="D79" s="361">
        <f t="shared" si="3"/>
        <v>62469586.76</v>
      </c>
      <c r="E79" s="361">
        <f t="shared" si="4"/>
        <v>63406630.56139999</v>
      </c>
      <c r="F79" s="361">
        <f t="shared" si="5"/>
        <v>64040696.86701399</v>
      </c>
    </row>
    <row r="80" spans="1:6" ht="14.25">
      <c r="A80" s="131" t="s">
        <v>440</v>
      </c>
      <c r="B80" s="131" t="s">
        <v>275</v>
      </c>
      <c r="C80" s="25"/>
      <c r="D80" s="361">
        <f t="shared" si="3"/>
        <v>0</v>
      </c>
      <c r="E80" s="361">
        <f t="shared" si="4"/>
        <v>0</v>
      </c>
      <c r="F80" s="361">
        <f t="shared" si="5"/>
        <v>0</v>
      </c>
    </row>
    <row r="81" spans="1:6" ht="14.25">
      <c r="A81" s="131" t="s">
        <v>437</v>
      </c>
      <c r="B81" s="131" t="s">
        <v>276</v>
      </c>
      <c r="C81" s="25"/>
      <c r="D81" s="361">
        <f t="shared" si="3"/>
        <v>0</v>
      </c>
      <c r="E81" s="361">
        <f t="shared" si="4"/>
        <v>0</v>
      </c>
      <c r="F81" s="361">
        <f t="shared" si="5"/>
        <v>0</v>
      </c>
    </row>
    <row r="82" spans="1:6" ht="14.25">
      <c r="A82" s="131" t="s">
        <v>438</v>
      </c>
      <c r="B82" s="131" t="s">
        <v>276</v>
      </c>
      <c r="C82" s="25"/>
      <c r="D82" s="361">
        <f t="shared" si="3"/>
        <v>0</v>
      </c>
      <c r="E82" s="361">
        <f t="shared" si="4"/>
        <v>0</v>
      </c>
      <c r="F82" s="361">
        <f t="shared" si="5"/>
        <v>0</v>
      </c>
    </row>
    <row r="83" spans="1:6" ht="14.25">
      <c r="A83" s="273" t="s">
        <v>404</v>
      </c>
      <c r="B83" s="273" t="s">
        <v>277</v>
      </c>
      <c r="C83" s="25">
        <f>SUM(C79:C82)</f>
        <v>61851076</v>
      </c>
      <c r="D83" s="361">
        <f t="shared" si="3"/>
        <v>62469586.76</v>
      </c>
      <c r="E83" s="361">
        <f t="shared" si="4"/>
        <v>63406630.56139999</v>
      </c>
      <c r="F83" s="361">
        <f t="shared" si="5"/>
        <v>64040696.86701399</v>
      </c>
    </row>
    <row r="84" spans="1:6" ht="14.25">
      <c r="A84" s="304" t="s">
        <v>278</v>
      </c>
      <c r="B84" s="131" t="s">
        <v>279</v>
      </c>
      <c r="C84" s="25">
        <v>2022239</v>
      </c>
      <c r="D84" s="361">
        <f t="shared" si="3"/>
        <v>2042461.3900000001</v>
      </c>
      <c r="E84" s="361">
        <f t="shared" si="4"/>
        <v>2073098.31085</v>
      </c>
      <c r="F84" s="361">
        <f t="shared" si="5"/>
        <v>2093829.2939585</v>
      </c>
    </row>
    <row r="85" spans="1:6" ht="14.25">
      <c r="A85" s="304" t="s">
        <v>280</v>
      </c>
      <c r="B85" s="131" t="s">
        <v>281</v>
      </c>
      <c r="C85" s="25"/>
      <c r="D85" s="361">
        <f t="shared" si="3"/>
        <v>0</v>
      </c>
      <c r="E85" s="361">
        <f t="shared" si="4"/>
        <v>0</v>
      </c>
      <c r="F85" s="361">
        <f t="shared" si="5"/>
        <v>0</v>
      </c>
    </row>
    <row r="86" spans="1:6" ht="14.25">
      <c r="A86" s="304" t="s">
        <v>282</v>
      </c>
      <c r="B86" s="131" t="s">
        <v>283</v>
      </c>
      <c r="C86" s="25">
        <v>127245182</v>
      </c>
      <c r="D86" s="361">
        <f t="shared" si="3"/>
        <v>128517633.82000001</v>
      </c>
      <c r="E86" s="361">
        <f t="shared" si="4"/>
        <v>130445398.3273</v>
      </c>
      <c r="F86" s="361">
        <f t="shared" si="5"/>
        <v>131749852.310573</v>
      </c>
    </row>
    <row r="87" spans="1:6" ht="14.25">
      <c r="A87" s="304" t="s">
        <v>284</v>
      </c>
      <c r="B87" s="131" t="s">
        <v>285</v>
      </c>
      <c r="C87" s="25">
        <f>SUM(C84:C88)</f>
        <v>0</v>
      </c>
      <c r="D87" s="361">
        <f t="shared" si="3"/>
        <v>52663827.03</v>
      </c>
      <c r="E87" s="361">
        <f t="shared" si="4"/>
        <v>0</v>
      </c>
      <c r="F87" s="361">
        <f t="shared" si="5"/>
        <v>53988322.2798045</v>
      </c>
    </row>
    <row r="88" spans="1:6" ht="14.25">
      <c r="A88" s="129" t="s">
        <v>387</v>
      </c>
      <c r="B88" s="131" t="s">
        <v>286</v>
      </c>
      <c r="C88" s="25"/>
      <c r="D88" s="361">
        <f t="shared" si="3"/>
        <v>0</v>
      </c>
      <c r="E88" s="361">
        <f t="shared" si="4"/>
        <v>0</v>
      </c>
      <c r="F88" s="361">
        <f t="shared" si="5"/>
        <v>0</v>
      </c>
    </row>
    <row r="89" spans="1:6" ht="14.25">
      <c r="A89" s="298" t="s">
        <v>405</v>
      </c>
      <c r="B89" s="273" t="s">
        <v>287</v>
      </c>
      <c r="C89" s="361">
        <v>271118497</v>
      </c>
      <c r="D89" s="361">
        <f t="shared" si="3"/>
        <v>273829681.97</v>
      </c>
      <c r="E89" s="361">
        <f t="shared" si="4"/>
        <v>277937127.19955</v>
      </c>
      <c r="F89" s="361">
        <f t="shared" si="5"/>
        <v>280716498.47154546</v>
      </c>
    </row>
    <row r="90" spans="1:6" ht="14.25">
      <c r="A90" s="129" t="s">
        <v>288</v>
      </c>
      <c r="B90" s="131" t="s">
        <v>289</v>
      </c>
      <c r="C90" s="25"/>
      <c r="D90" s="361">
        <f t="shared" si="3"/>
        <v>0</v>
      </c>
      <c r="E90" s="361">
        <f t="shared" si="4"/>
        <v>0</v>
      </c>
      <c r="F90" s="361">
        <f t="shared" si="5"/>
        <v>0</v>
      </c>
    </row>
    <row r="91" spans="1:6" ht="14.25">
      <c r="A91" s="129" t="s">
        <v>290</v>
      </c>
      <c r="B91" s="131" t="s">
        <v>291</v>
      </c>
      <c r="C91" s="25"/>
      <c r="D91" s="361">
        <f t="shared" si="3"/>
        <v>0</v>
      </c>
      <c r="E91" s="361">
        <f t="shared" si="4"/>
        <v>0</v>
      </c>
      <c r="F91" s="361">
        <f t="shared" si="5"/>
        <v>0</v>
      </c>
    </row>
    <row r="92" spans="1:6" ht="14.25">
      <c r="A92" s="304" t="s">
        <v>292</v>
      </c>
      <c r="B92" s="131" t="s">
        <v>293</v>
      </c>
      <c r="C92" s="25"/>
      <c r="D92" s="361">
        <f t="shared" si="3"/>
        <v>0</v>
      </c>
      <c r="E92" s="361">
        <f t="shared" si="4"/>
        <v>0</v>
      </c>
      <c r="F92" s="361">
        <f t="shared" si="5"/>
        <v>0</v>
      </c>
    </row>
    <row r="93" spans="1:6" ht="14.25">
      <c r="A93" s="304" t="s">
        <v>388</v>
      </c>
      <c r="B93" s="131" t="s">
        <v>294</v>
      </c>
      <c r="C93" s="25"/>
      <c r="D93" s="361">
        <f t="shared" si="3"/>
        <v>0</v>
      </c>
      <c r="E93" s="361">
        <f t="shared" si="4"/>
        <v>0</v>
      </c>
      <c r="F93" s="361">
        <f t="shared" si="5"/>
        <v>0</v>
      </c>
    </row>
    <row r="94" spans="1:6" ht="14.25">
      <c r="A94" s="301" t="s">
        <v>406</v>
      </c>
      <c r="B94" s="273" t="s">
        <v>295</v>
      </c>
      <c r="C94" s="25"/>
      <c r="D94" s="361">
        <f t="shared" si="3"/>
        <v>0</v>
      </c>
      <c r="E94" s="361">
        <f t="shared" si="4"/>
        <v>0</v>
      </c>
      <c r="F94" s="361">
        <f t="shared" si="5"/>
        <v>0</v>
      </c>
    </row>
    <row r="95" spans="1:6" ht="14.25">
      <c r="A95" s="298" t="s">
        <v>296</v>
      </c>
      <c r="B95" s="273" t="s">
        <v>297</v>
      </c>
      <c r="C95" s="25"/>
      <c r="D95" s="361">
        <f t="shared" si="3"/>
        <v>0</v>
      </c>
      <c r="E95" s="361">
        <f t="shared" si="4"/>
        <v>0</v>
      </c>
      <c r="F95" s="361">
        <f t="shared" si="5"/>
        <v>0</v>
      </c>
    </row>
    <row r="96" spans="1:6" ht="15">
      <c r="A96" s="310" t="s">
        <v>407</v>
      </c>
      <c r="B96" s="311" t="s">
        <v>298</v>
      </c>
      <c r="C96" s="25">
        <f>SUM(C89)</f>
        <v>271118497</v>
      </c>
      <c r="D96" s="361">
        <f t="shared" si="3"/>
        <v>273829681.97</v>
      </c>
      <c r="E96" s="361">
        <f t="shared" si="4"/>
        <v>277937127.19955</v>
      </c>
      <c r="F96" s="361">
        <f t="shared" si="5"/>
        <v>280716498.47154546</v>
      </c>
    </row>
    <row r="97" spans="1:6" ht="15">
      <c r="A97" s="315" t="s">
        <v>390</v>
      </c>
      <c r="B97" s="316"/>
      <c r="C97" s="25">
        <f>SUM(C67,C96)</f>
        <v>804940753</v>
      </c>
      <c r="D97" s="361">
        <f t="shared" si="3"/>
        <v>812990160.53</v>
      </c>
      <c r="E97" s="361">
        <f t="shared" si="4"/>
        <v>825185012.9379499</v>
      </c>
      <c r="F97" s="361">
        <f t="shared" si="5"/>
        <v>833436863.0673294</v>
      </c>
    </row>
  </sheetData>
  <sheetProtection/>
  <mergeCells count="2">
    <mergeCell ref="A2:F2"/>
    <mergeCell ref="A3:F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zoomScalePageLayoutView="0" workbookViewId="0" topLeftCell="A10">
      <selection activeCell="F22" sqref="F22"/>
    </sheetView>
  </sheetViews>
  <sheetFormatPr defaultColWidth="9.140625" defaultRowHeight="15"/>
  <cols>
    <col min="1" max="1" width="101.28125" style="251" customWidth="1"/>
    <col min="2" max="2" width="9.140625" style="251" customWidth="1"/>
    <col min="3" max="3" width="22.00390625" style="263" customWidth="1"/>
    <col min="4" max="4" width="24.8515625" style="251" customWidth="1"/>
    <col min="5" max="5" width="23.421875" style="251" customWidth="1"/>
    <col min="6" max="6" width="23.7109375" style="251" customWidth="1"/>
    <col min="7" max="7" width="12.140625" style="251" customWidth="1"/>
    <col min="8" max="8" width="11.140625" style="251" customWidth="1"/>
    <col min="9" max="9" width="12.28125" style="251" customWidth="1"/>
    <col min="10" max="10" width="12.00390625" style="251" customWidth="1"/>
    <col min="11" max="16384" width="9.140625" style="251" customWidth="1"/>
  </cols>
  <sheetData>
    <row r="1" spans="1:10" ht="30" customHeight="1">
      <c r="A1" s="478" t="s">
        <v>776</v>
      </c>
      <c r="B1" s="472"/>
      <c r="C1" s="472"/>
      <c r="D1" s="472"/>
      <c r="E1" s="472"/>
      <c r="F1" s="472"/>
      <c r="G1" s="270"/>
      <c r="H1" s="270"/>
      <c r="I1" s="270"/>
      <c r="J1" s="270"/>
    </row>
    <row r="3" ht="15">
      <c r="A3" s="363"/>
    </row>
    <row r="4" spans="1:6" ht="14.25">
      <c r="A4" s="136" t="s">
        <v>743</v>
      </c>
      <c r="F4" s="251" t="s">
        <v>744</v>
      </c>
    </row>
    <row r="5" spans="1:6" ht="18">
      <c r="A5" s="486" t="s">
        <v>745</v>
      </c>
      <c r="B5" s="487"/>
      <c r="C5" s="487"/>
      <c r="D5" s="487"/>
      <c r="E5" s="487"/>
      <c r="F5" s="488"/>
    </row>
    <row r="6" spans="1:10" ht="36" customHeight="1">
      <c r="A6" s="125" t="s">
        <v>14</v>
      </c>
      <c r="B6" s="126" t="s">
        <v>15</v>
      </c>
      <c r="C6" s="403" t="s">
        <v>783</v>
      </c>
      <c r="D6" s="127" t="s">
        <v>784</v>
      </c>
      <c r="E6" s="127" t="s">
        <v>785</v>
      </c>
      <c r="F6" s="127" t="s">
        <v>786</v>
      </c>
      <c r="G6" s="364"/>
      <c r="H6" s="365"/>
      <c r="I6" s="365"/>
      <c r="J6" s="365"/>
    </row>
    <row r="7" spans="1:9" ht="14.25">
      <c r="A7" s="366" t="s">
        <v>746</v>
      </c>
      <c r="B7" s="131"/>
      <c r="C7" s="282"/>
      <c r="D7" s="347"/>
      <c r="E7" s="367"/>
      <c r="F7" s="367"/>
      <c r="G7" s="368"/>
      <c r="H7" s="136"/>
      <c r="I7" s="136"/>
    </row>
    <row r="8" spans="1:9" ht="39">
      <c r="A8" s="366" t="s">
        <v>747</v>
      </c>
      <c r="B8" s="275"/>
      <c r="C8" s="282"/>
      <c r="D8" s="347"/>
      <c r="E8" s="347"/>
      <c r="F8" s="347"/>
      <c r="G8" s="368"/>
      <c r="H8" s="136"/>
      <c r="I8" s="136"/>
    </row>
    <row r="9" spans="1:9" ht="26.25">
      <c r="A9" s="366" t="s">
        <v>748</v>
      </c>
      <c r="B9" s="131"/>
      <c r="C9" s="282"/>
      <c r="D9" s="347"/>
      <c r="E9" s="347"/>
      <c r="F9" s="347"/>
      <c r="G9" s="368"/>
      <c r="H9" s="136"/>
      <c r="I9" s="136"/>
    </row>
    <row r="10" spans="1:9" ht="26.25">
      <c r="A10" s="366" t="s">
        <v>749</v>
      </c>
      <c r="B10" s="131"/>
      <c r="C10" s="282"/>
      <c r="D10" s="347"/>
      <c r="E10" s="347"/>
      <c r="F10" s="347"/>
      <c r="G10" s="368"/>
      <c r="H10" s="136"/>
      <c r="I10" s="136"/>
    </row>
    <row r="11" spans="1:9" ht="26.25">
      <c r="A11" s="366" t="s">
        <v>750</v>
      </c>
      <c r="B11" s="275"/>
      <c r="C11" s="282"/>
      <c r="D11" s="347"/>
      <c r="E11" s="347"/>
      <c r="F11" s="347"/>
      <c r="G11" s="368"/>
      <c r="H11" s="136"/>
      <c r="I11" s="136"/>
    </row>
    <row r="12" spans="1:9" ht="26.25">
      <c r="A12" s="366" t="s">
        <v>751</v>
      </c>
      <c r="B12" s="273"/>
      <c r="C12" s="282"/>
      <c r="D12" s="347"/>
      <c r="E12" s="347"/>
      <c r="F12" s="347"/>
      <c r="G12" s="368"/>
      <c r="H12" s="136"/>
      <c r="I12" s="136"/>
    </row>
    <row r="13" spans="1:9" ht="26.25">
      <c r="A13" s="366" t="s">
        <v>752</v>
      </c>
      <c r="B13" s="131"/>
      <c r="C13" s="282"/>
      <c r="D13" s="347"/>
      <c r="E13" s="347"/>
      <c r="F13" s="347"/>
      <c r="G13" s="368"/>
      <c r="H13" s="136"/>
      <c r="I13" s="136"/>
    </row>
    <row r="14" spans="1:6" ht="26.25" customHeight="1">
      <c r="A14" s="369" t="s">
        <v>558</v>
      </c>
      <c r="B14" s="370" t="s">
        <v>184</v>
      </c>
      <c r="C14" s="378"/>
      <c r="D14" s="371"/>
      <c r="E14" s="371"/>
      <c r="F14" s="371"/>
    </row>
    <row r="15" spans="1:2" ht="26.25" customHeight="1">
      <c r="A15" s="372"/>
      <c r="B15" s="373"/>
    </row>
    <row r="16" spans="1:6" ht="14.25">
      <c r="A16" s="372"/>
      <c r="B16" s="374"/>
      <c r="F16" s="327"/>
    </row>
    <row r="17" spans="1:6" ht="18">
      <c r="A17" s="489" t="s">
        <v>753</v>
      </c>
      <c r="B17" s="490"/>
      <c r="C17" s="490"/>
      <c r="D17" s="490"/>
      <c r="E17" s="490"/>
      <c r="F17" s="491"/>
    </row>
    <row r="18" spans="1:7" ht="26.25">
      <c r="A18" s="125" t="s">
        <v>14</v>
      </c>
      <c r="B18" s="126" t="s">
        <v>15</v>
      </c>
      <c r="C18" s="403" t="s">
        <v>754</v>
      </c>
      <c r="D18" s="127" t="s">
        <v>780</v>
      </c>
      <c r="E18" s="127" t="s">
        <v>781</v>
      </c>
      <c r="F18" s="127" t="s">
        <v>782</v>
      </c>
      <c r="G18" s="375"/>
    </row>
    <row r="19" spans="1:7" ht="14.25">
      <c r="A19" s="128" t="s">
        <v>755</v>
      </c>
      <c r="B19" s="285"/>
      <c r="C19" s="7"/>
      <c r="D19" s="2"/>
      <c r="E19" s="2"/>
      <c r="F19" s="2"/>
      <c r="G19" s="375"/>
    </row>
    <row r="20" spans="1:7" ht="14.25">
      <c r="A20" s="127" t="s">
        <v>756</v>
      </c>
      <c r="B20" s="376" t="s">
        <v>228</v>
      </c>
      <c r="C20" s="7">
        <v>354860000</v>
      </c>
      <c r="D20" s="7">
        <f>C20*101.5%</f>
        <v>360182899.99999994</v>
      </c>
      <c r="E20" s="7">
        <f>D20*101.5%</f>
        <v>365585643.4999999</v>
      </c>
      <c r="F20" s="7">
        <f aca="true" t="shared" si="0" ref="F20:F25">E20*101%</f>
        <v>369241499.9349999</v>
      </c>
      <c r="G20" s="375"/>
    </row>
    <row r="21" spans="1:7" ht="27">
      <c r="A21" s="127" t="s">
        <v>757</v>
      </c>
      <c r="B21" s="376" t="s">
        <v>251</v>
      </c>
      <c r="C21" s="7">
        <v>24000000</v>
      </c>
      <c r="D21" s="7">
        <v>10000000</v>
      </c>
      <c r="E21" s="7">
        <v>20000000</v>
      </c>
      <c r="F21" s="7">
        <v>10000000</v>
      </c>
      <c r="G21" s="375"/>
    </row>
    <row r="22" spans="1:7" ht="14.25">
      <c r="A22" s="127" t="s">
        <v>758</v>
      </c>
      <c r="B22" s="376" t="s">
        <v>251</v>
      </c>
      <c r="C22" s="7"/>
      <c r="D22" s="7">
        <f>C22*101.5%</f>
        <v>0</v>
      </c>
      <c r="E22" s="7">
        <f>D22*101.5%</f>
        <v>0</v>
      </c>
      <c r="F22" s="7">
        <f t="shared" si="0"/>
        <v>0</v>
      </c>
      <c r="G22" s="375"/>
    </row>
    <row r="23" spans="1:7" ht="27">
      <c r="A23" s="127" t="s">
        <v>759</v>
      </c>
      <c r="B23" s="376" t="s">
        <v>251</v>
      </c>
      <c r="C23" s="7">
        <v>29000000</v>
      </c>
      <c r="D23" s="7">
        <f>C23*101.5%</f>
        <v>29434999.999999996</v>
      </c>
      <c r="E23" s="7">
        <f>D23*101.5%</f>
        <v>29876524.999999993</v>
      </c>
      <c r="F23" s="7">
        <f t="shared" si="0"/>
        <v>30175290.249999993</v>
      </c>
      <c r="G23" s="375"/>
    </row>
    <row r="24" spans="1:7" ht="14.25">
      <c r="A24" s="127" t="s">
        <v>760</v>
      </c>
      <c r="B24" s="376" t="s">
        <v>228</v>
      </c>
      <c r="C24" s="7"/>
      <c r="D24" s="7"/>
      <c r="E24" s="7"/>
      <c r="F24" s="7">
        <f t="shared" si="0"/>
        <v>0</v>
      </c>
      <c r="G24" s="375"/>
    </row>
    <row r="25" spans="1:7" ht="14.25">
      <c r="A25" s="127" t="s">
        <v>761</v>
      </c>
      <c r="B25" s="350" t="s">
        <v>762</v>
      </c>
      <c r="C25" s="7"/>
      <c r="D25" s="7"/>
      <c r="E25" s="7"/>
      <c r="F25" s="7">
        <f t="shared" si="0"/>
        <v>0</v>
      </c>
      <c r="G25" s="375"/>
    </row>
    <row r="26" spans="1:7" ht="24" customHeight="1">
      <c r="A26" s="369" t="s">
        <v>558</v>
      </c>
      <c r="B26" s="377"/>
      <c r="C26" s="378">
        <f>SUM(C20:C25)</f>
        <v>407860000</v>
      </c>
      <c r="D26" s="378">
        <f>SUM(D20:D25)</f>
        <v>399617899.99999994</v>
      </c>
      <c r="E26" s="378">
        <f>SUM(E20:E25)</f>
        <v>415462168.4999999</v>
      </c>
      <c r="F26" s="378">
        <f>SUM(F20:F25)</f>
        <v>409416790.1849999</v>
      </c>
      <c r="G26" s="375"/>
    </row>
    <row r="30" ht="14.25">
      <c r="A30" s="379"/>
    </row>
    <row r="31" ht="14.25">
      <c r="A31" s="380"/>
    </row>
    <row r="32" ht="14.25">
      <c r="A32" s="380"/>
    </row>
    <row r="33" ht="14.25">
      <c r="A33" s="381"/>
    </row>
  </sheetData>
  <sheetProtection/>
  <mergeCells count="3">
    <mergeCell ref="A1:F1"/>
    <mergeCell ref="A5:F5"/>
    <mergeCell ref="A17:F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I11" sqref="I11"/>
    </sheetView>
  </sheetViews>
  <sheetFormatPr defaultColWidth="9.140625" defaultRowHeight="15"/>
  <cols>
    <col min="1" max="1" width="52.421875" style="174" bestFit="1" customWidth="1"/>
    <col min="2" max="3" width="15.28125" style="174" customWidth="1"/>
    <col min="4" max="16384" width="8.8515625" style="174" customWidth="1"/>
  </cols>
  <sheetData>
    <row r="1" spans="1:4" ht="15">
      <c r="A1" s="164" t="s">
        <v>613</v>
      </c>
      <c r="B1" s="214"/>
      <c r="C1" s="214"/>
      <c r="D1" s="212"/>
    </row>
    <row r="2" spans="1:4" ht="15">
      <c r="A2" s="165" t="s">
        <v>573</v>
      </c>
      <c r="B2" s="214"/>
      <c r="C2" s="214"/>
      <c r="D2" s="166" t="s">
        <v>528</v>
      </c>
    </row>
    <row r="5" spans="1:3" ht="66">
      <c r="A5" s="201" t="s">
        <v>443</v>
      </c>
      <c r="B5" s="201" t="s">
        <v>3</v>
      </c>
      <c r="C5" s="201" t="s">
        <v>598</v>
      </c>
    </row>
    <row r="6" spans="1:3" ht="12.75">
      <c r="A6" s="176" t="s">
        <v>576</v>
      </c>
      <c r="B6" s="203">
        <v>5000</v>
      </c>
      <c r="C6" s="203">
        <v>5000</v>
      </c>
    </row>
    <row r="7" spans="1:3" s="178" customFormat="1" ht="26.25">
      <c r="A7" s="177" t="s">
        <v>577</v>
      </c>
      <c r="B7" s="205">
        <v>5000</v>
      </c>
      <c r="C7" s="205">
        <v>5000</v>
      </c>
    </row>
    <row r="8" spans="1:3" s="178" customFormat="1" ht="12.75">
      <c r="A8" s="177" t="s">
        <v>533</v>
      </c>
      <c r="B8" s="205">
        <v>5000</v>
      </c>
      <c r="C8" s="205">
        <v>5000</v>
      </c>
    </row>
    <row r="9" spans="1:3" s="178" customFormat="1" ht="26.25">
      <c r="A9" s="177" t="s">
        <v>529</v>
      </c>
      <c r="B9" s="205">
        <v>5000</v>
      </c>
      <c r="C9" s="205">
        <v>5000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A19" sqref="A19"/>
    </sheetView>
  </sheetViews>
  <sheetFormatPr defaultColWidth="9.140625" defaultRowHeight="15"/>
  <cols>
    <col min="1" max="1" width="55.28125" style="174" bestFit="1" customWidth="1"/>
    <col min="2" max="2" width="13.28125" style="174" customWidth="1"/>
    <col min="3" max="3" width="16.00390625" style="174" customWidth="1"/>
    <col min="4" max="4" width="16.28125" style="174" customWidth="1"/>
    <col min="5" max="5" width="14.7109375" style="174" customWidth="1"/>
    <col min="6" max="16384" width="8.8515625" style="174" customWidth="1"/>
  </cols>
  <sheetData>
    <row r="1" spans="1:4" ht="15">
      <c r="A1" s="173" t="s">
        <v>614</v>
      </c>
      <c r="B1" s="215"/>
      <c r="C1" s="216"/>
      <c r="D1" s="216"/>
    </row>
    <row r="2" spans="1:4" ht="15">
      <c r="A2" s="175" t="s">
        <v>573</v>
      </c>
      <c r="B2" s="215"/>
      <c r="C2" s="216"/>
      <c r="D2" s="216"/>
    </row>
    <row r="3" spans="1:4" ht="15">
      <c r="A3" s="175"/>
      <c r="B3" s="215"/>
      <c r="C3" s="216"/>
      <c r="D3" s="216"/>
    </row>
    <row r="4" spans="1:4" ht="15">
      <c r="A4" s="175"/>
      <c r="B4" s="216"/>
      <c r="C4" s="219"/>
      <c r="D4" s="219" t="s">
        <v>528</v>
      </c>
    </row>
    <row r="5" spans="1:4" ht="15">
      <c r="A5" s="175"/>
      <c r="B5" s="216"/>
      <c r="C5" s="219"/>
      <c r="D5" s="219"/>
    </row>
    <row r="6" spans="1:5" ht="54" customHeight="1">
      <c r="A6" s="201" t="s">
        <v>443</v>
      </c>
      <c r="B6" s="220" t="s">
        <v>3</v>
      </c>
      <c r="C6" s="201" t="s">
        <v>536</v>
      </c>
      <c r="D6" s="201" t="s">
        <v>532</v>
      </c>
      <c r="E6" s="221"/>
    </row>
    <row r="7" spans="1:4" ht="12.75">
      <c r="A7" s="222" t="s">
        <v>234</v>
      </c>
      <c r="B7" s="205">
        <v>3520000</v>
      </c>
      <c r="C7" s="203">
        <v>0</v>
      </c>
      <c r="D7" s="203">
        <v>3520000</v>
      </c>
    </row>
    <row r="8" spans="1:4" ht="12.75">
      <c r="A8" s="222" t="s">
        <v>236</v>
      </c>
      <c r="B8" s="205">
        <v>1650000</v>
      </c>
      <c r="C8" s="203">
        <v>0</v>
      </c>
      <c r="D8" s="203">
        <v>1650000</v>
      </c>
    </row>
    <row r="9" spans="1:4" ht="12.75">
      <c r="A9" s="222" t="s">
        <v>576</v>
      </c>
      <c r="B9" s="205">
        <v>100</v>
      </c>
      <c r="C9" s="203">
        <v>100</v>
      </c>
      <c r="D9" s="203">
        <v>0</v>
      </c>
    </row>
    <row r="10" spans="1:4" ht="12.75">
      <c r="A10" s="222" t="s">
        <v>577</v>
      </c>
      <c r="B10" s="205">
        <v>100</v>
      </c>
      <c r="C10" s="203">
        <v>100</v>
      </c>
      <c r="D10" s="203">
        <v>0</v>
      </c>
    </row>
    <row r="11" spans="1:4" ht="12.75">
      <c r="A11" s="222" t="s">
        <v>533</v>
      </c>
      <c r="B11" s="205">
        <v>5170100</v>
      </c>
      <c r="C11" s="203">
        <v>100</v>
      </c>
      <c r="D11" s="203">
        <v>5170000</v>
      </c>
    </row>
    <row r="12" spans="1:4" ht="24.75" customHeight="1">
      <c r="A12" s="223" t="s">
        <v>529</v>
      </c>
      <c r="B12" s="205">
        <v>5170100</v>
      </c>
      <c r="C12" s="203">
        <v>100</v>
      </c>
      <c r="D12" s="203">
        <v>5170000</v>
      </c>
    </row>
    <row r="13" ht="12.75">
      <c r="A13" s="217"/>
    </row>
    <row r="14" ht="12.75">
      <c r="A14" s="217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D26" sqref="D26"/>
    </sheetView>
  </sheetViews>
  <sheetFormatPr defaultColWidth="9.140625" defaultRowHeight="15"/>
  <cols>
    <col min="1" max="1" width="46.00390625" style="174" customWidth="1"/>
    <col min="2" max="5" width="15.57421875" style="174" customWidth="1"/>
    <col min="6" max="16384" width="8.8515625" style="174" customWidth="1"/>
  </cols>
  <sheetData>
    <row r="1" spans="1:4" ht="13.5">
      <c r="A1" s="173" t="s">
        <v>611</v>
      </c>
      <c r="B1" s="200"/>
      <c r="C1" s="200"/>
      <c r="D1" s="200"/>
    </row>
    <row r="2" spans="1:4" ht="13.5">
      <c r="A2" s="175" t="s">
        <v>597</v>
      </c>
      <c r="B2" s="200"/>
      <c r="C2" s="200"/>
      <c r="D2" s="200"/>
    </row>
    <row r="3" spans="1:5" ht="12.75">
      <c r="A3" s="200"/>
      <c r="B3" s="200"/>
      <c r="C3" s="200"/>
      <c r="E3" s="200" t="s">
        <v>578</v>
      </c>
    </row>
    <row r="5" spans="1:5" ht="66">
      <c r="A5" s="201" t="s">
        <v>443</v>
      </c>
      <c r="B5" s="201" t="s">
        <v>3</v>
      </c>
      <c r="C5" s="201" t="s">
        <v>470</v>
      </c>
      <c r="D5" s="201" t="s">
        <v>471</v>
      </c>
      <c r="E5" s="201" t="s">
        <v>598</v>
      </c>
    </row>
    <row r="6" spans="1:5" ht="26.25">
      <c r="A6" s="208" t="s">
        <v>385</v>
      </c>
      <c r="B6" s="209">
        <v>80000000</v>
      </c>
      <c r="C6" s="209">
        <v>0</v>
      </c>
      <c r="D6" s="209">
        <v>0</v>
      </c>
      <c r="E6" s="209">
        <v>80000000</v>
      </c>
    </row>
    <row r="7" spans="1:5" s="178" customFormat="1" ht="12.75">
      <c r="A7" s="210" t="s">
        <v>599</v>
      </c>
      <c r="B7" s="211">
        <v>80000000</v>
      </c>
      <c r="C7" s="211">
        <v>0</v>
      </c>
      <c r="D7" s="211">
        <v>0</v>
      </c>
      <c r="E7" s="211">
        <v>80000000</v>
      </c>
    </row>
    <row r="8" spans="1:5" ht="12.75">
      <c r="A8" s="208" t="s">
        <v>487</v>
      </c>
      <c r="B8" s="209">
        <v>60694358</v>
      </c>
      <c r="C8" s="209">
        <v>0</v>
      </c>
      <c r="D8" s="209">
        <v>60694358</v>
      </c>
      <c r="E8" s="209">
        <v>0</v>
      </c>
    </row>
    <row r="9" spans="1:5" s="178" customFormat="1" ht="12.75">
      <c r="A9" s="210" t="s">
        <v>488</v>
      </c>
      <c r="B9" s="211">
        <v>60694358</v>
      </c>
      <c r="C9" s="211">
        <v>0</v>
      </c>
      <c r="D9" s="211">
        <v>60694358</v>
      </c>
      <c r="E9" s="211">
        <v>0</v>
      </c>
    </row>
    <row r="10" spans="1:5" ht="12.75">
      <c r="A10" s="208" t="s">
        <v>278</v>
      </c>
      <c r="B10" s="209">
        <v>2022239</v>
      </c>
      <c r="C10" s="209">
        <v>2022239</v>
      </c>
      <c r="D10" s="209">
        <v>0</v>
      </c>
      <c r="E10" s="209">
        <v>0</v>
      </c>
    </row>
    <row r="11" spans="1:5" s="178" customFormat="1" ht="26.25">
      <c r="A11" s="210" t="s">
        <v>530</v>
      </c>
      <c r="B11" s="211">
        <v>142716597</v>
      </c>
      <c r="C11" s="211">
        <v>2022239</v>
      </c>
      <c r="D11" s="211">
        <v>60694358</v>
      </c>
      <c r="E11" s="211">
        <v>80000000</v>
      </c>
    </row>
    <row r="12" spans="1:5" s="178" customFormat="1" ht="12.75">
      <c r="A12" s="210" t="s">
        <v>531</v>
      </c>
      <c r="B12" s="211">
        <v>142716597</v>
      </c>
      <c r="C12" s="211">
        <v>2022239</v>
      </c>
      <c r="D12" s="211">
        <v>60694358</v>
      </c>
      <c r="E12" s="211">
        <v>80000000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B23" sqref="B23"/>
    </sheetView>
  </sheetViews>
  <sheetFormatPr defaultColWidth="9.140625" defaultRowHeight="15"/>
  <cols>
    <col min="1" max="1" width="48.8515625" style="174" bestFit="1" customWidth="1"/>
    <col min="2" max="2" width="16.8515625" style="174" customWidth="1"/>
    <col min="3" max="3" width="25.57421875" style="174" customWidth="1"/>
    <col min="4" max="4" width="21.421875" style="174" bestFit="1" customWidth="1"/>
    <col min="5" max="16384" width="8.8515625" style="174" customWidth="1"/>
  </cols>
  <sheetData>
    <row r="1" spans="1:4" ht="15">
      <c r="A1" s="164" t="s">
        <v>589</v>
      </c>
      <c r="B1" s="214"/>
      <c r="C1" s="214"/>
      <c r="D1" s="214"/>
    </row>
    <row r="2" spans="1:4" ht="15">
      <c r="A2" s="165" t="s">
        <v>579</v>
      </c>
      <c r="B2" s="214"/>
      <c r="C2" s="214"/>
      <c r="D2" s="172" t="s">
        <v>534</v>
      </c>
    </row>
    <row r="5" spans="1:4" ht="52.5">
      <c r="A5" s="201" t="s">
        <v>443</v>
      </c>
      <c r="B5" s="201" t="s">
        <v>3</v>
      </c>
      <c r="C5" s="201" t="s">
        <v>467</v>
      </c>
      <c r="D5" s="201" t="s">
        <v>471</v>
      </c>
    </row>
    <row r="6" spans="1:4" ht="12.75">
      <c r="A6" s="176" t="s">
        <v>487</v>
      </c>
      <c r="B6" s="203">
        <v>726441</v>
      </c>
      <c r="C6" s="203">
        <v>726441</v>
      </c>
      <c r="D6" s="203">
        <v>0</v>
      </c>
    </row>
    <row r="7" spans="1:4" s="178" customFormat="1" ht="12.75">
      <c r="A7" s="177" t="s">
        <v>488</v>
      </c>
      <c r="B7" s="205">
        <v>726441</v>
      </c>
      <c r="C7" s="205">
        <v>726441</v>
      </c>
      <c r="D7" s="205">
        <v>0</v>
      </c>
    </row>
    <row r="8" spans="1:4" ht="12.75">
      <c r="A8" s="176" t="s">
        <v>282</v>
      </c>
      <c r="B8" s="203">
        <v>66437559</v>
      </c>
      <c r="C8" s="203">
        <v>0</v>
      </c>
      <c r="D8" s="203">
        <v>66437559</v>
      </c>
    </row>
    <row r="9" spans="1:4" s="178" customFormat="1" ht="26.25">
      <c r="A9" s="177" t="s">
        <v>530</v>
      </c>
      <c r="B9" s="205">
        <v>67164000</v>
      </c>
      <c r="C9" s="205">
        <v>726441</v>
      </c>
      <c r="D9" s="205">
        <v>66437559</v>
      </c>
    </row>
    <row r="10" spans="1:4" s="178" customFormat="1" ht="12.75">
      <c r="A10" s="177" t="s">
        <v>531</v>
      </c>
      <c r="B10" s="205">
        <v>67164000</v>
      </c>
      <c r="C10" s="205">
        <v>726441</v>
      </c>
      <c r="D10" s="205">
        <v>66437559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F19" sqref="F19"/>
    </sheetView>
  </sheetViews>
  <sheetFormatPr defaultColWidth="9.140625" defaultRowHeight="15"/>
  <cols>
    <col min="1" max="1" width="48.8515625" style="174" bestFit="1" customWidth="1"/>
    <col min="2" max="2" width="17.421875" style="174" customWidth="1"/>
    <col min="3" max="3" width="18.421875" style="174" customWidth="1"/>
    <col min="4" max="16384" width="8.8515625" style="174" customWidth="1"/>
  </cols>
  <sheetData>
    <row r="1" spans="1:3" ht="15">
      <c r="A1" s="173" t="s">
        <v>614</v>
      </c>
      <c r="B1" s="215"/>
      <c r="C1" s="216"/>
    </row>
    <row r="2" spans="1:3" ht="15">
      <c r="A2" s="175" t="s">
        <v>580</v>
      </c>
      <c r="B2" s="215"/>
      <c r="C2" s="216"/>
    </row>
    <row r="3" spans="1:3" ht="15">
      <c r="A3" s="175"/>
      <c r="B3" s="215"/>
      <c r="C3" s="216"/>
    </row>
    <row r="4" spans="1:3" ht="15">
      <c r="A4" s="175"/>
      <c r="B4" s="216"/>
      <c r="C4" s="219" t="s">
        <v>548</v>
      </c>
    </row>
    <row r="6" spans="1:3" ht="71.25" customHeight="1">
      <c r="A6" s="224" t="s">
        <v>443</v>
      </c>
      <c r="B6" s="225" t="s">
        <v>3</v>
      </c>
      <c r="C6" s="224" t="s">
        <v>471</v>
      </c>
    </row>
    <row r="7" spans="1:3" ht="15" customHeight="1">
      <c r="A7" s="222" t="s">
        <v>487</v>
      </c>
      <c r="B7" s="205">
        <v>430277</v>
      </c>
      <c r="C7" s="203">
        <v>430277</v>
      </c>
    </row>
    <row r="8" spans="1:3" ht="15" customHeight="1">
      <c r="A8" s="222" t="s">
        <v>488</v>
      </c>
      <c r="B8" s="205">
        <v>430277</v>
      </c>
      <c r="C8" s="203">
        <v>430277</v>
      </c>
    </row>
    <row r="9" spans="1:3" ht="15" customHeight="1">
      <c r="A9" s="222" t="s">
        <v>282</v>
      </c>
      <c r="B9" s="205">
        <v>60807623</v>
      </c>
      <c r="C9" s="203">
        <v>60807623</v>
      </c>
    </row>
    <row r="10" spans="1:3" ht="15" customHeight="1">
      <c r="A10" s="222" t="s">
        <v>530</v>
      </c>
      <c r="B10" s="205">
        <v>61237900</v>
      </c>
      <c r="C10" s="203">
        <v>61237900</v>
      </c>
    </row>
    <row r="11" spans="1:3" ht="15" customHeight="1">
      <c r="A11" s="223" t="s">
        <v>531</v>
      </c>
      <c r="B11" s="205">
        <v>61237900</v>
      </c>
      <c r="C11" s="205">
        <v>61237900</v>
      </c>
    </row>
    <row r="12" ht="15" customHeight="1"/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T171"/>
  <sheetViews>
    <sheetView zoomScalePageLayoutView="0" workbookViewId="0" topLeftCell="A73">
      <selection activeCell="E98" sqref="E98"/>
    </sheetView>
  </sheetViews>
  <sheetFormatPr defaultColWidth="9.140625" defaultRowHeight="15"/>
  <cols>
    <col min="1" max="1" width="105.140625" style="8" customWidth="1"/>
    <col min="2" max="2" width="19.7109375" style="8" customWidth="1"/>
    <col min="3" max="3" width="17.140625" style="16" customWidth="1"/>
    <col min="4" max="4" width="20.140625" style="8" customWidth="1"/>
    <col min="5" max="6" width="18.28125" style="18" customWidth="1"/>
    <col min="7" max="7" width="17.140625" style="8" customWidth="1"/>
    <col min="8" max="8" width="18.8515625" style="8" customWidth="1"/>
    <col min="9" max="9" width="18.28125" style="44" customWidth="1"/>
    <col min="10" max="10" width="18.28125" style="18" customWidth="1"/>
    <col min="11" max="16384" width="9.140625" style="8" customWidth="1"/>
  </cols>
  <sheetData>
    <row r="1" spans="1:11" ht="21" customHeight="1">
      <c r="A1" s="464" t="s">
        <v>610</v>
      </c>
      <c r="B1" s="464"/>
      <c r="C1" s="464"/>
      <c r="D1" s="464"/>
      <c r="E1" s="464"/>
      <c r="F1" s="464"/>
      <c r="G1" s="464"/>
      <c r="H1" s="464"/>
      <c r="I1" s="464"/>
      <c r="J1" s="464"/>
      <c r="K1" s="464"/>
    </row>
    <row r="2" spans="1:10" ht="18.75" customHeight="1">
      <c r="A2" s="463" t="s">
        <v>570</v>
      </c>
      <c r="B2" s="463"/>
      <c r="C2" s="463"/>
      <c r="D2" s="463"/>
      <c r="E2" s="463"/>
      <c r="F2" s="463"/>
      <c r="G2" s="463"/>
      <c r="H2" s="463"/>
      <c r="I2" s="463"/>
      <c r="J2" s="463"/>
    </row>
    <row r="3" spans="1:10" ht="18">
      <c r="A3" s="17"/>
      <c r="J3" s="91" t="s">
        <v>538</v>
      </c>
    </row>
    <row r="4" spans="1:5" ht="14.25">
      <c r="A4" s="10"/>
      <c r="C4" s="466" t="s">
        <v>445</v>
      </c>
      <c r="D4" s="466"/>
      <c r="E4" s="466"/>
    </row>
    <row r="5" spans="1:10" ht="53.25">
      <c r="A5" s="45" t="s">
        <v>14</v>
      </c>
      <c r="B5" s="46" t="s">
        <v>15</v>
      </c>
      <c r="C5" s="47" t="s">
        <v>461</v>
      </c>
      <c r="D5" s="48" t="s">
        <v>462</v>
      </c>
      <c r="E5" s="49" t="s">
        <v>490</v>
      </c>
      <c r="F5" s="49" t="s">
        <v>581</v>
      </c>
      <c r="G5" s="48" t="s">
        <v>461</v>
      </c>
      <c r="H5" s="48" t="s">
        <v>464</v>
      </c>
      <c r="I5" s="50" t="s">
        <v>489</v>
      </c>
      <c r="J5" s="49" t="s">
        <v>490</v>
      </c>
    </row>
    <row r="6" spans="1:10" ht="14.25">
      <c r="A6" s="51" t="s">
        <v>16</v>
      </c>
      <c r="B6" s="51" t="s">
        <v>17</v>
      </c>
      <c r="C6" s="12">
        <v>17094000</v>
      </c>
      <c r="D6" s="52"/>
      <c r="E6" s="25">
        <f>SUM(C6:D6)</f>
        <v>17094000</v>
      </c>
      <c r="F6" s="25">
        <v>37182000</v>
      </c>
      <c r="G6" s="12">
        <v>42392000</v>
      </c>
      <c r="H6" s="12">
        <v>4500000</v>
      </c>
      <c r="I6" s="25">
        <f>SUM(G6:H6)</f>
        <v>46892000</v>
      </c>
      <c r="J6" s="25">
        <f>E6+F6+I6</f>
        <v>101168000</v>
      </c>
    </row>
    <row r="7" spans="1:10" ht="14.25">
      <c r="A7" s="51" t="s">
        <v>18</v>
      </c>
      <c r="B7" s="53" t="s">
        <v>19</v>
      </c>
      <c r="C7" s="12">
        <v>568000</v>
      </c>
      <c r="D7" s="52"/>
      <c r="E7" s="25">
        <f aca="true" t="shared" si="0" ref="E7:E20">SUM(C7:D7)</f>
        <v>568000</v>
      </c>
      <c r="F7" s="25"/>
      <c r="G7" s="12">
        <v>250000</v>
      </c>
      <c r="H7" s="12"/>
      <c r="I7" s="25">
        <f aca="true" t="shared" si="1" ref="I7:I23">SUM(G7:H7)</f>
        <v>250000</v>
      </c>
      <c r="J7" s="25">
        <f>E7+F7+I7</f>
        <v>818000</v>
      </c>
    </row>
    <row r="8" spans="1:10" ht="14.25">
      <c r="A8" s="51" t="s">
        <v>20</v>
      </c>
      <c r="B8" s="53" t="s">
        <v>21</v>
      </c>
      <c r="C8" s="12"/>
      <c r="D8" s="52"/>
      <c r="E8" s="25">
        <f t="shared" si="0"/>
        <v>0</v>
      </c>
      <c r="F8" s="25"/>
      <c r="G8" s="12"/>
      <c r="H8" s="12"/>
      <c r="I8" s="25">
        <f t="shared" si="1"/>
        <v>0</v>
      </c>
      <c r="J8" s="25">
        <f>E8+F8+I8</f>
        <v>0</v>
      </c>
    </row>
    <row r="9" spans="1:10" ht="14.25">
      <c r="A9" s="22" t="s">
        <v>22</v>
      </c>
      <c r="B9" s="53" t="s">
        <v>23</v>
      </c>
      <c r="C9" s="12"/>
      <c r="D9" s="52"/>
      <c r="E9" s="25">
        <f t="shared" si="0"/>
        <v>0</v>
      </c>
      <c r="F9" s="25"/>
      <c r="G9" s="12"/>
      <c r="H9" s="12"/>
      <c r="I9" s="25">
        <f t="shared" si="1"/>
        <v>0</v>
      </c>
      <c r="J9" s="25"/>
    </row>
    <row r="10" spans="1:10" ht="14.25">
      <c r="A10" s="22" t="s">
        <v>24</v>
      </c>
      <c r="B10" s="53" t="s">
        <v>25</v>
      </c>
      <c r="C10" s="12"/>
      <c r="D10" s="52"/>
      <c r="E10" s="25">
        <f t="shared" si="0"/>
        <v>0</v>
      </c>
      <c r="F10" s="25"/>
      <c r="G10" s="12"/>
      <c r="H10" s="12"/>
      <c r="I10" s="25">
        <f t="shared" si="1"/>
        <v>0</v>
      </c>
      <c r="J10" s="25"/>
    </row>
    <row r="11" spans="1:10" ht="14.25">
      <c r="A11" s="22" t="s">
        <v>26</v>
      </c>
      <c r="B11" s="53" t="s">
        <v>27</v>
      </c>
      <c r="C11" s="12"/>
      <c r="D11" s="52"/>
      <c r="E11" s="25">
        <f t="shared" si="0"/>
        <v>0</v>
      </c>
      <c r="F11" s="25"/>
      <c r="G11" s="12"/>
      <c r="H11" s="12"/>
      <c r="I11" s="25">
        <f t="shared" si="1"/>
        <v>0</v>
      </c>
      <c r="J11" s="25"/>
    </row>
    <row r="12" spans="1:10" ht="14.25">
      <c r="A12" s="22" t="s">
        <v>28</v>
      </c>
      <c r="B12" s="53" t="s">
        <v>29</v>
      </c>
      <c r="C12" s="12">
        <v>2188000</v>
      </c>
      <c r="D12" s="12"/>
      <c r="E12" s="25">
        <f t="shared" si="0"/>
        <v>2188000</v>
      </c>
      <c r="F12" s="25">
        <v>2321000</v>
      </c>
      <c r="G12" s="12">
        <v>2505000</v>
      </c>
      <c r="H12" s="12"/>
      <c r="I12" s="25">
        <f t="shared" si="1"/>
        <v>2505000</v>
      </c>
      <c r="J12" s="25">
        <f>E12+F12+I12</f>
        <v>7014000</v>
      </c>
    </row>
    <row r="13" spans="1:10" ht="14.25">
      <c r="A13" s="22" t="s">
        <v>30</v>
      </c>
      <c r="B13" s="53" t="s">
        <v>31</v>
      </c>
      <c r="C13" s="12"/>
      <c r="D13" s="52"/>
      <c r="E13" s="25">
        <f t="shared" si="0"/>
        <v>0</v>
      </c>
      <c r="F13" s="25"/>
      <c r="G13" s="12"/>
      <c r="H13" s="12"/>
      <c r="I13" s="25">
        <f t="shared" si="1"/>
        <v>0</v>
      </c>
      <c r="J13" s="25"/>
    </row>
    <row r="14" spans="1:10" ht="14.25">
      <c r="A14" s="26" t="s">
        <v>32</v>
      </c>
      <c r="B14" s="53" t="s">
        <v>33</v>
      </c>
      <c r="C14" s="12">
        <v>20000</v>
      </c>
      <c r="D14" s="52"/>
      <c r="E14" s="25">
        <f t="shared" si="0"/>
        <v>20000</v>
      </c>
      <c r="F14" s="25">
        <v>254000</v>
      </c>
      <c r="G14" s="12">
        <v>480000</v>
      </c>
      <c r="H14" s="12"/>
      <c r="I14" s="25">
        <f t="shared" si="1"/>
        <v>480000</v>
      </c>
      <c r="J14" s="25">
        <f>E14+F14+I14</f>
        <v>754000</v>
      </c>
    </row>
    <row r="15" spans="1:10" ht="14.25">
      <c r="A15" s="26" t="s">
        <v>34</v>
      </c>
      <c r="B15" s="53" t="s">
        <v>35</v>
      </c>
      <c r="C15" s="12"/>
      <c r="D15" s="12"/>
      <c r="E15" s="25">
        <f t="shared" si="0"/>
        <v>0</v>
      </c>
      <c r="F15" s="25"/>
      <c r="G15" s="12">
        <v>60000</v>
      </c>
      <c r="H15" s="12"/>
      <c r="I15" s="25">
        <f t="shared" si="1"/>
        <v>60000</v>
      </c>
      <c r="J15" s="25">
        <f>E15+F15+I15</f>
        <v>60000</v>
      </c>
    </row>
    <row r="16" spans="1:10" ht="14.25">
      <c r="A16" s="26" t="s">
        <v>36</v>
      </c>
      <c r="B16" s="53" t="s">
        <v>37</v>
      </c>
      <c r="C16" s="12"/>
      <c r="D16" s="52"/>
      <c r="E16" s="25">
        <f t="shared" si="0"/>
        <v>0</v>
      </c>
      <c r="F16" s="25"/>
      <c r="G16" s="12"/>
      <c r="H16" s="12"/>
      <c r="I16" s="25">
        <f t="shared" si="1"/>
        <v>0</v>
      </c>
      <c r="J16" s="25"/>
    </row>
    <row r="17" spans="1:10" ht="14.25">
      <c r="A17" s="26" t="s">
        <v>38</v>
      </c>
      <c r="B17" s="53" t="s">
        <v>39</v>
      </c>
      <c r="C17" s="12"/>
      <c r="D17" s="52"/>
      <c r="E17" s="25">
        <f t="shared" si="0"/>
        <v>0</v>
      </c>
      <c r="F17" s="25"/>
      <c r="G17" s="12"/>
      <c r="H17" s="12"/>
      <c r="I17" s="25">
        <f t="shared" si="1"/>
        <v>0</v>
      </c>
      <c r="J17" s="25"/>
    </row>
    <row r="18" spans="1:10" ht="14.25">
      <c r="A18" s="26" t="s">
        <v>320</v>
      </c>
      <c r="B18" s="53" t="s">
        <v>40</v>
      </c>
      <c r="C18" s="12"/>
      <c r="D18" s="52"/>
      <c r="E18" s="25">
        <f t="shared" si="0"/>
        <v>0</v>
      </c>
      <c r="F18" s="25">
        <v>0</v>
      </c>
      <c r="G18" s="12"/>
      <c r="H18" s="12"/>
      <c r="I18" s="25">
        <f t="shared" si="1"/>
        <v>0</v>
      </c>
      <c r="J18" s="25">
        <f aca="true" t="shared" si="2" ref="J18:J27">E18+F18+I18</f>
        <v>0</v>
      </c>
    </row>
    <row r="19" spans="1:10" ht="14.25">
      <c r="A19" s="20" t="s">
        <v>299</v>
      </c>
      <c r="B19" s="54" t="s">
        <v>41</v>
      </c>
      <c r="C19" s="12">
        <f>SUM(C6:C18)</f>
        <v>19870000</v>
      </c>
      <c r="D19" s="12">
        <f>SUM(D6:D18)</f>
        <v>0</v>
      </c>
      <c r="E19" s="25">
        <f t="shared" si="0"/>
        <v>19870000</v>
      </c>
      <c r="F19" s="25">
        <f>SUM(F6:F18)</f>
        <v>39757000</v>
      </c>
      <c r="G19" s="12">
        <f>SUM(G6:G18)</f>
        <v>45687000</v>
      </c>
      <c r="H19" s="12">
        <f>SUM(H6:H18)</f>
        <v>4500000</v>
      </c>
      <c r="I19" s="25">
        <f t="shared" si="1"/>
        <v>50187000</v>
      </c>
      <c r="J19" s="25">
        <f t="shared" si="2"/>
        <v>109814000</v>
      </c>
    </row>
    <row r="20" spans="1:10" ht="14.25">
      <c r="A20" s="26" t="s">
        <v>42</v>
      </c>
      <c r="B20" s="53" t="s">
        <v>43</v>
      </c>
      <c r="C20" s="12">
        <v>8664000</v>
      </c>
      <c r="D20" s="12"/>
      <c r="E20" s="25">
        <f t="shared" si="0"/>
        <v>8664000</v>
      </c>
      <c r="F20" s="25"/>
      <c r="G20" s="12"/>
      <c r="H20" s="12"/>
      <c r="I20" s="25">
        <f t="shared" si="1"/>
        <v>0</v>
      </c>
      <c r="J20" s="25">
        <f t="shared" si="2"/>
        <v>8664000</v>
      </c>
    </row>
    <row r="21" spans="1:10" ht="14.25">
      <c r="A21" s="26" t="s">
        <v>44</v>
      </c>
      <c r="B21" s="53" t="s">
        <v>45</v>
      </c>
      <c r="C21" s="12">
        <v>1395000</v>
      </c>
      <c r="D21" s="52"/>
      <c r="E21" s="9">
        <f>C21+D21</f>
        <v>1395000</v>
      </c>
      <c r="F21" s="25">
        <v>0</v>
      </c>
      <c r="G21" s="12">
        <v>200000</v>
      </c>
      <c r="H21" s="12"/>
      <c r="I21" s="25">
        <f t="shared" si="1"/>
        <v>200000</v>
      </c>
      <c r="J21" s="25">
        <f t="shared" si="2"/>
        <v>1595000</v>
      </c>
    </row>
    <row r="22" spans="1:10" ht="14.25">
      <c r="A22" s="23" t="s">
        <v>46</v>
      </c>
      <c r="B22" s="53" t="s">
        <v>47</v>
      </c>
      <c r="C22" s="12">
        <v>2300000</v>
      </c>
      <c r="D22" s="52"/>
      <c r="E22" s="9">
        <f>C22+D22</f>
        <v>2300000</v>
      </c>
      <c r="F22" s="25">
        <v>50000</v>
      </c>
      <c r="G22" s="12">
        <v>300000</v>
      </c>
      <c r="H22" s="12"/>
      <c r="I22" s="25">
        <f t="shared" si="1"/>
        <v>300000</v>
      </c>
      <c r="J22" s="25">
        <f t="shared" si="2"/>
        <v>2650000</v>
      </c>
    </row>
    <row r="23" spans="1:10" ht="14.25">
      <c r="A23" s="27" t="s">
        <v>300</v>
      </c>
      <c r="B23" s="54" t="s">
        <v>48</v>
      </c>
      <c r="C23" s="12">
        <f>SUM(C20:C22)</f>
        <v>12359000</v>
      </c>
      <c r="D23" s="12">
        <f>SUM(D20:D22)</f>
        <v>0</v>
      </c>
      <c r="E23" s="9">
        <f>C23+D23</f>
        <v>12359000</v>
      </c>
      <c r="F23" s="25">
        <f>SUM(F20:F22)</f>
        <v>50000</v>
      </c>
      <c r="G23" s="12">
        <f>SUM(G20:G22)</f>
        <v>500000</v>
      </c>
      <c r="H23" s="12"/>
      <c r="I23" s="25">
        <f t="shared" si="1"/>
        <v>500000</v>
      </c>
      <c r="J23" s="25">
        <f t="shared" si="2"/>
        <v>12909000</v>
      </c>
    </row>
    <row r="24" spans="1:10" s="44" customFormat="1" ht="14.25">
      <c r="A24" s="55" t="s">
        <v>350</v>
      </c>
      <c r="B24" s="56" t="s">
        <v>49</v>
      </c>
      <c r="C24" s="9">
        <f>C19+C23</f>
        <v>32229000</v>
      </c>
      <c r="D24" s="9">
        <f>D19+D23</f>
        <v>0</v>
      </c>
      <c r="E24" s="9">
        <f>E19+E23</f>
        <v>32229000</v>
      </c>
      <c r="F24" s="25">
        <f>F19+F23</f>
        <v>39807000</v>
      </c>
      <c r="G24" s="9">
        <f>G19+G23</f>
        <v>46187000</v>
      </c>
      <c r="H24" s="9">
        <f>SUM(H19)</f>
        <v>4500000</v>
      </c>
      <c r="I24" s="9">
        <f>SUM(G24:H24)</f>
        <v>50687000</v>
      </c>
      <c r="J24" s="25">
        <f t="shared" si="2"/>
        <v>122723000</v>
      </c>
    </row>
    <row r="25" spans="1:10" ht="14.25">
      <c r="A25" s="29" t="s">
        <v>321</v>
      </c>
      <c r="B25" s="56" t="s">
        <v>50</v>
      </c>
      <c r="C25" s="12">
        <v>7207000</v>
      </c>
      <c r="D25" s="52"/>
      <c r="E25" s="25">
        <f>SUM(C25:D25)</f>
        <v>7207000</v>
      </c>
      <c r="F25" s="25">
        <v>8396000</v>
      </c>
      <c r="G25" s="9">
        <v>9302000</v>
      </c>
      <c r="H25" s="9">
        <v>900000</v>
      </c>
      <c r="I25" s="25">
        <f>SUM(G25:H25)</f>
        <v>10202000</v>
      </c>
      <c r="J25" s="25">
        <f t="shared" si="2"/>
        <v>25805000</v>
      </c>
    </row>
    <row r="26" spans="1:10" ht="14.25">
      <c r="A26" s="26" t="s">
        <v>51</v>
      </c>
      <c r="B26" s="53" t="s">
        <v>52</v>
      </c>
      <c r="C26" s="12">
        <v>512000</v>
      </c>
      <c r="D26" s="52"/>
      <c r="E26" s="25">
        <f>SUM(C26:D26)</f>
        <v>512000</v>
      </c>
      <c r="F26" s="25">
        <v>560000</v>
      </c>
      <c r="G26" s="12">
        <v>50000</v>
      </c>
      <c r="H26" s="12"/>
      <c r="I26" s="25">
        <f>SUM(G26:H26)</f>
        <v>50000</v>
      </c>
      <c r="J26" s="25">
        <f t="shared" si="2"/>
        <v>1122000</v>
      </c>
    </row>
    <row r="27" spans="1:10" ht="14.25">
      <c r="A27" s="26" t="s">
        <v>53</v>
      </c>
      <c r="B27" s="53" t="s">
        <v>54</v>
      </c>
      <c r="C27" s="12">
        <v>3644000</v>
      </c>
      <c r="D27" s="52"/>
      <c r="E27" s="25">
        <f>SUM(C27:D27)</f>
        <v>3644000</v>
      </c>
      <c r="F27" s="25">
        <v>920000</v>
      </c>
      <c r="G27" s="12">
        <v>950000</v>
      </c>
      <c r="H27" s="12"/>
      <c r="I27" s="25">
        <f>SUM(G27:H27)</f>
        <v>950000</v>
      </c>
      <c r="J27" s="25">
        <f t="shared" si="2"/>
        <v>5514000</v>
      </c>
    </row>
    <row r="28" spans="1:10" ht="14.25">
      <c r="A28" s="26" t="s">
        <v>55</v>
      </c>
      <c r="B28" s="53" t="s">
        <v>56</v>
      </c>
      <c r="C28" s="12"/>
      <c r="D28" s="52"/>
      <c r="E28" s="25">
        <f aca="true" t="shared" si="3" ref="E28:E58">SUM(C28:D28)</f>
        <v>0</v>
      </c>
      <c r="F28" s="25"/>
      <c r="G28" s="12"/>
      <c r="H28" s="12"/>
      <c r="I28" s="25"/>
      <c r="J28" s="25"/>
    </row>
    <row r="29" spans="1:10" ht="14.25">
      <c r="A29" s="27" t="s">
        <v>301</v>
      </c>
      <c r="B29" s="54" t="s">
        <v>57</v>
      </c>
      <c r="C29" s="12">
        <f>SUM(C26:C28)</f>
        <v>4156000</v>
      </c>
      <c r="D29" s="12"/>
      <c r="E29" s="25">
        <f>SUM(E26:E28)</f>
        <v>4156000</v>
      </c>
      <c r="F29" s="25">
        <f>SUM(F26:F28)</f>
        <v>1480000</v>
      </c>
      <c r="G29" s="12">
        <f>SUM(G26:G28)</f>
        <v>1000000</v>
      </c>
      <c r="H29" s="12"/>
      <c r="I29" s="25">
        <f>SUM(G29:H29)</f>
        <v>1000000</v>
      </c>
      <c r="J29" s="25">
        <f aca="true" t="shared" si="4" ref="J29:J35">E29+F29+I29</f>
        <v>6636000</v>
      </c>
    </row>
    <row r="30" spans="1:10" ht="14.25">
      <c r="A30" s="26" t="s">
        <v>58</v>
      </c>
      <c r="B30" s="53" t="s">
        <v>59</v>
      </c>
      <c r="C30" s="12">
        <v>818000</v>
      </c>
      <c r="D30" s="52"/>
      <c r="E30" s="25">
        <f t="shared" si="3"/>
        <v>818000</v>
      </c>
      <c r="F30" s="25">
        <v>0</v>
      </c>
      <c r="G30" s="12">
        <v>510000</v>
      </c>
      <c r="H30" s="12"/>
      <c r="I30" s="25">
        <f>SUM(G30:H30)</f>
        <v>510000</v>
      </c>
      <c r="J30" s="25">
        <f t="shared" si="4"/>
        <v>1328000</v>
      </c>
    </row>
    <row r="31" spans="1:10" ht="14.25">
      <c r="A31" s="26" t="s">
        <v>60</v>
      </c>
      <c r="B31" s="53" t="s">
        <v>61</v>
      </c>
      <c r="C31" s="12">
        <v>1000000</v>
      </c>
      <c r="D31" s="52"/>
      <c r="E31" s="25">
        <f t="shared" si="3"/>
        <v>1000000</v>
      </c>
      <c r="F31" s="25">
        <v>180000</v>
      </c>
      <c r="G31" s="12"/>
      <c r="H31" s="12"/>
      <c r="I31" s="25">
        <f>SUM(G31:H31)</f>
        <v>0</v>
      </c>
      <c r="J31" s="25">
        <f t="shared" si="4"/>
        <v>1180000</v>
      </c>
    </row>
    <row r="32" spans="1:10" ht="15" customHeight="1">
      <c r="A32" s="27" t="s">
        <v>351</v>
      </c>
      <c r="B32" s="54" t="s">
        <v>62</v>
      </c>
      <c r="C32" s="12">
        <f>SUM(C30:C31)</f>
        <v>1818000</v>
      </c>
      <c r="D32" s="12"/>
      <c r="E32" s="25">
        <f t="shared" si="3"/>
        <v>1818000</v>
      </c>
      <c r="F32" s="25">
        <f>SUM(F30:F31)</f>
        <v>180000</v>
      </c>
      <c r="G32" s="12">
        <f>SUM(G30:G31)</f>
        <v>510000</v>
      </c>
      <c r="H32" s="12"/>
      <c r="I32" s="25">
        <f>SUM(G32:H32)</f>
        <v>510000</v>
      </c>
      <c r="J32" s="25">
        <f t="shared" si="4"/>
        <v>2508000</v>
      </c>
    </row>
    <row r="33" spans="1:10" ht="14.25">
      <c r="A33" s="26" t="s">
        <v>63</v>
      </c>
      <c r="B33" s="53" t="s">
        <v>64</v>
      </c>
      <c r="C33" s="12">
        <v>7310000</v>
      </c>
      <c r="D33" s="52"/>
      <c r="E33" s="25">
        <f t="shared" si="3"/>
        <v>7310000</v>
      </c>
      <c r="F33" s="25">
        <v>1550000</v>
      </c>
      <c r="G33" s="12"/>
      <c r="H33" s="12"/>
      <c r="I33" s="25"/>
      <c r="J33" s="25">
        <f t="shared" si="4"/>
        <v>8860000</v>
      </c>
    </row>
    <row r="34" spans="1:10" ht="14.25">
      <c r="A34" s="26" t="s">
        <v>65</v>
      </c>
      <c r="B34" s="53" t="s">
        <v>66</v>
      </c>
      <c r="C34" s="12">
        <v>16501000</v>
      </c>
      <c r="D34" s="52"/>
      <c r="E34" s="25">
        <f t="shared" si="3"/>
        <v>16501000</v>
      </c>
      <c r="F34" s="25">
        <v>9820000</v>
      </c>
      <c r="G34" s="12"/>
      <c r="H34" s="12"/>
      <c r="I34" s="25"/>
      <c r="J34" s="25">
        <f t="shared" si="4"/>
        <v>26321000</v>
      </c>
    </row>
    <row r="35" spans="1:10" ht="14.25">
      <c r="A35" s="26" t="s">
        <v>322</v>
      </c>
      <c r="B35" s="53" t="s">
        <v>67</v>
      </c>
      <c r="C35" s="12">
        <v>4730000</v>
      </c>
      <c r="D35" s="52"/>
      <c r="E35" s="25">
        <f t="shared" si="3"/>
        <v>4730000</v>
      </c>
      <c r="F35" s="25"/>
      <c r="G35" s="12"/>
      <c r="H35" s="12"/>
      <c r="I35" s="25"/>
      <c r="J35" s="25">
        <f t="shared" si="4"/>
        <v>4730000</v>
      </c>
    </row>
    <row r="36" spans="1:10" ht="14.25">
      <c r="A36" s="26" t="s">
        <v>68</v>
      </c>
      <c r="B36" s="53" t="s">
        <v>69</v>
      </c>
      <c r="C36" s="12">
        <v>4180000</v>
      </c>
      <c r="D36" s="52"/>
      <c r="E36" s="25">
        <f t="shared" si="3"/>
        <v>4180000</v>
      </c>
      <c r="F36" s="25">
        <v>400000</v>
      </c>
      <c r="G36" s="12">
        <v>800000</v>
      </c>
      <c r="H36" s="12"/>
      <c r="I36" s="25">
        <v>800000</v>
      </c>
      <c r="J36" s="25">
        <f>E36+F36+I36</f>
        <v>5380000</v>
      </c>
    </row>
    <row r="37" spans="1:10" ht="14.25">
      <c r="A37" s="57" t="s">
        <v>323</v>
      </c>
      <c r="B37" s="53" t="s">
        <v>70</v>
      </c>
      <c r="C37" s="12">
        <v>1000000</v>
      </c>
      <c r="D37" s="52"/>
      <c r="E37" s="25">
        <f t="shared" si="3"/>
        <v>1000000</v>
      </c>
      <c r="F37" s="25"/>
      <c r="G37" s="12"/>
      <c r="H37" s="12"/>
      <c r="I37" s="25"/>
      <c r="J37" s="25"/>
    </row>
    <row r="38" spans="1:10" ht="14.25">
      <c r="A38" s="23" t="s">
        <v>71</v>
      </c>
      <c r="B38" s="53" t="s">
        <v>72</v>
      </c>
      <c r="C38" s="12">
        <v>10500000</v>
      </c>
      <c r="D38" s="52"/>
      <c r="E38" s="25">
        <f t="shared" si="3"/>
        <v>10500000</v>
      </c>
      <c r="F38" s="25"/>
      <c r="G38" s="12">
        <v>1300000</v>
      </c>
      <c r="H38" s="12"/>
      <c r="I38" s="25">
        <f>SUM(G38:H38)</f>
        <v>1300000</v>
      </c>
      <c r="J38" s="25">
        <f>E38+F38+I38</f>
        <v>11800000</v>
      </c>
    </row>
    <row r="39" spans="1:10" ht="14.25">
      <c r="A39" s="26" t="s">
        <v>324</v>
      </c>
      <c r="B39" s="53" t="s">
        <v>73</v>
      </c>
      <c r="C39" s="12">
        <v>28430000</v>
      </c>
      <c r="D39" s="52"/>
      <c r="E39" s="25">
        <f t="shared" si="3"/>
        <v>28430000</v>
      </c>
      <c r="F39" s="25">
        <v>700000</v>
      </c>
      <c r="G39" s="12">
        <v>1320000</v>
      </c>
      <c r="H39" s="12"/>
      <c r="I39" s="25">
        <f>SUM(G39:H39)</f>
        <v>1320000</v>
      </c>
      <c r="J39" s="25">
        <f>E39+F39+I39</f>
        <v>30450000</v>
      </c>
    </row>
    <row r="40" spans="1:10" ht="14.25">
      <c r="A40" s="27" t="s">
        <v>302</v>
      </c>
      <c r="B40" s="54" t="s">
        <v>74</v>
      </c>
      <c r="C40" s="12">
        <f aca="true" t="shared" si="5" ref="C40:J40">SUM(C33:C39)</f>
        <v>72651000</v>
      </c>
      <c r="D40" s="52">
        <f t="shared" si="5"/>
        <v>0</v>
      </c>
      <c r="E40" s="25">
        <f t="shared" si="5"/>
        <v>72651000</v>
      </c>
      <c r="F40" s="25">
        <f t="shared" si="5"/>
        <v>12470000</v>
      </c>
      <c r="G40" s="25">
        <f t="shared" si="5"/>
        <v>3420000</v>
      </c>
      <c r="H40" s="25">
        <f t="shared" si="5"/>
        <v>0</v>
      </c>
      <c r="I40" s="25">
        <f t="shared" si="5"/>
        <v>3420000</v>
      </c>
      <c r="J40" s="25">
        <f t="shared" si="5"/>
        <v>87541000</v>
      </c>
    </row>
    <row r="41" spans="1:10" ht="14.25">
      <c r="A41" s="26" t="s">
        <v>75</v>
      </c>
      <c r="B41" s="53" t="s">
        <v>76</v>
      </c>
      <c r="C41" s="12">
        <v>10000</v>
      </c>
      <c r="D41" s="52"/>
      <c r="E41" s="25">
        <f>SUM(C41:D41)</f>
        <v>10000</v>
      </c>
      <c r="F41" s="25">
        <v>30000</v>
      </c>
      <c r="G41" s="12">
        <v>250000</v>
      </c>
      <c r="H41" s="12"/>
      <c r="I41" s="25">
        <f>SUM(G41:H41)</f>
        <v>250000</v>
      </c>
      <c r="J41" s="25">
        <f>E41+F41+I41</f>
        <v>290000</v>
      </c>
    </row>
    <row r="42" spans="1:10" ht="14.25">
      <c r="A42" s="26" t="s">
        <v>77</v>
      </c>
      <c r="B42" s="53" t="s">
        <v>78</v>
      </c>
      <c r="C42" s="12"/>
      <c r="D42" s="52"/>
      <c r="E42" s="25"/>
      <c r="F42" s="25"/>
      <c r="G42" s="12"/>
      <c r="H42" s="12"/>
      <c r="I42" s="25"/>
      <c r="J42" s="25"/>
    </row>
    <row r="43" spans="1:10" ht="14.25">
      <c r="A43" s="27" t="s">
        <v>303</v>
      </c>
      <c r="B43" s="54" t="s">
        <v>79</v>
      </c>
      <c r="C43" s="12">
        <f>SUM(C41:C42)</f>
        <v>10000</v>
      </c>
      <c r="D43" s="52"/>
      <c r="E43" s="25">
        <f>SUM(C43:D43)</f>
        <v>10000</v>
      </c>
      <c r="F43" s="25">
        <f>SUM(F41:F42)</f>
        <v>30000</v>
      </c>
      <c r="G43" s="12">
        <f>SUM(G41:G42)</f>
        <v>250000</v>
      </c>
      <c r="H43" s="12"/>
      <c r="I43" s="25">
        <f>SUM(G43:H43)</f>
        <v>250000</v>
      </c>
      <c r="J43" s="25">
        <f>E43+F43+I43</f>
        <v>290000</v>
      </c>
    </row>
    <row r="44" spans="1:10" ht="14.25">
      <c r="A44" s="26" t="s">
        <v>80</v>
      </c>
      <c r="B44" s="53" t="s">
        <v>81</v>
      </c>
      <c r="C44" s="12">
        <v>18577000</v>
      </c>
      <c r="D44" s="52"/>
      <c r="E44" s="25">
        <f t="shared" si="3"/>
        <v>18577000</v>
      </c>
      <c r="F44" s="25">
        <v>3791000</v>
      </c>
      <c r="G44" s="12">
        <v>1100000</v>
      </c>
      <c r="H44" s="12"/>
      <c r="I44" s="25">
        <f>SUM(G44:H44)</f>
        <v>1100000</v>
      </c>
      <c r="J44" s="25">
        <f>E44+F44+I44</f>
        <v>23468000</v>
      </c>
    </row>
    <row r="45" spans="1:10" ht="14.25">
      <c r="A45" s="26" t="s">
        <v>82</v>
      </c>
      <c r="B45" s="53" t="s">
        <v>83</v>
      </c>
      <c r="C45" s="12">
        <v>28000000</v>
      </c>
      <c r="D45" s="52"/>
      <c r="E45" s="25">
        <f t="shared" si="3"/>
        <v>28000000</v>
      </c>
      <c r="F45" s="25"/>
      <c r="G45" s="12"/>
      <c r="H45" s="12"/>
      <c r="I45" s="25"/>
      <c r="J45" s="25">
        <f>E45+F45+I45</f>
        <v>28000000</v>
      </c>
    </row>
    <row r="46" spans="1:10" ht="14.25">
      <c r="A46" s="26" t="s">
        <v>325</v>
      </c>
      <c r="B46" s="53" t="s">
        <v>84</v>
      </c>
      <c r="C46" s="12"/>
      <c r="D46" s="52"/>
      <c r="E46" s="25"/>
      <c r="F46" s="25"/>
      <c r="G46" s="12"/>
      <c r="H46" s="12"/>
      <c r="I46" s="25"/>
      <c r="J46" s="25"/>
    </row>
    <row r="47" spans="1:10" ht="14.25">
      <c r="A47" s="26" t="s">
        <v>326</v>
      </c>
      <c r="B47" s="53" t="s">
        <v>85</v>
      </c>
      <c r="C47" s="12"/>
      <c r="D47" s="52"/>
      <c r="E47" s="25"/>
      <c r="F47" s="25"/>
      <c r="G47" s="12"/>
      <c r="H47" s="12"/>
      <c r="I47" s="25"/>
      <c r="J47" s="25"/>
    </row>
    <row r="48" spans="1:10" ht="14.25">
      <c r="A48" s="26" t="s">
        <v>86</v>
      </c>
      <c r="B48" s="53" t="s">
        <v>87</v>
      </c>
      <c r="C48" s="12"/>
      <c r="D48" s="52"/>
      <c r="E48" s="25">
        <f t="shared" si="3"/>
        <v>0</v>
      </c>
      <c r="F48" s="25"/>
      <c r="G48" s="12"/>
      <c r="H48" s="12"/>
      <c r="I48" s="25"/>
      <c r="J48" s="25">
        <f>E48+F48+I48</f>
        <v>0</v>
      </c>
    </row>
    <row r="49" spans="1:10" ht="14.25">
      <c r="A49" s="27" t="s">
        <v>304</v>
      </c>
      <c r="B49" s="54" t="s">
        <v>88</v>
      </c>
      <c r="C49" s="12">
        <f>SUM(C44:C48)</f>
        <v>46577000</v>
      </c>
      <c r="D49" s="12">
        <f>SUM(D44:D48)</f>
        <v>0</v>
      </c>
      <c r="E49" s="25">
        <f>SUM(E44:E48)</f>
        <v>46577000</v>
      </c>
      <c r="F49" s="25">
        <f>SUM(F44:F48)</f>
        <v>3791000</v>
      </c>
      <c r="G49" s="12">
        <f>SUM(G44:G48)</f>
        <v>1100000</v>
      </c>
      <c r="H49" s="12"/>
      <c r="I49" s="25">
        <f>SUM(G49:H49)</f>
        <v>1100000</v>
      </c>
      <c r="J49" s="25">
        <f>E49+F49+I49</f>
        <v>51468000</v>
      </c>
    </row>
    <row r="50" spans="1:10" ht="14.25">
      <c r="A50" s="29" t="s">
        <v>305</v>
      </c>
      <c r="B50" s="56" t="s">
        <v>89</v>
      </c>
      <c r="C50" s="12">
        <f>C29+C32+C40+C43+C49</f>
        <v>125212000</v>
      </c>
      <c r="D50" s="12">
        <f aca="true" t="shared" si="6" ref="D50:J50">D29+D32+D40+D43+D49</f>
        <v>0</v>
      </c>
      <c r="E50" s="12">
        <f t="shared" si="6"/>
        <v>125212000</v>
      </c>
      <c r="F50" s="12">
        <f t="shared" si="6"/>
        <v>17951000</v>
      </c>
      <c r="G50" s="12">
        <f t="shared" si="6"/>
        <v>6280000</v>
      </c>
      <c r="H50" s="12">
        <f t="shared" si="6"/>
        <v>0</v>
      </c>
      <c r="I50" s="12">
        <f t="shared" si="6"/>
        <v>6280000</v>
      </c>
      <c r="J50" s="12">
        <f t="shared" si="6"/>
        <v>148443000</v>
      </c>
    </row>
    <row r="51" spans="1:10" ht="14.25">
      <c r="A51" s="31" t="s">
        <v>90</v>
      </c>
      <c r="B51" s="53" t="s">
        <v>91</v>
      </c>
      <c r="C51" s="12"/>
      <c r="D51" s="52"/>
      <c r="E51" s="25"/>
      <c r="F51" s="25"/>
      <c r="G51" s="12"/>
      <c r="H51" s="12"/>
      <c r="I51" s="25"/>
      <c r="J51" s="25"/>
    </row>
    <row r="52" spans="1:10" ht="14.25">
      <c r="A52" s="31" t="s">
        <v>306</v>
      </c>
      <c r="B52" s="53" t="s">
        <v>92</v>
      </c>
      <c r="C52" s="12"/>
      <c r="D52" s="52"/>
      <c r="E52" s="25"/>
      <c r="F52" s="25"/>
      <c r="G52" s="12"/>
      <c r="H52" s="12"/>
      <c r="I52" s="25"/>
      <c r="J52" s="25"/>
    </row>
    <row r="53" spans="1:10" ht="14.25">
      <c r="A53" s="58" t="s">
        <v>327</v>
      </c>
      <c r="B53" s="53" t="s">
        <v>93</v>
      </c>
      <c r="C53" s="12"/>
      <c r="D53" s="52"/>
      <c r="E53" s="25"/>
      <c r="F53" s="25"/>
      <c r="G53" s="12"/>
      <c r="H53" s="12"/>
      <c r="I53" s="25"/>
      <c r="J53" s="25"/>
    </row>
    <row r="54" spans="1:10" ht="14.25">
      <c r="A54" s="58" t="s">
        <v>328</v>
      </c>
      <c r="B54" s="53" t="s">
        <v>94</v>
      </c>
      <c r="C54" s="12"/>
      <c r="D54" s="52"/>
      <c r="E54" s="87"/>
      <c r="F54" s="25"/>
      <c r="G54" s="12"/>
      <c r="H54" s="12"/>
      <c r="I54" s="25"/>
      <c r="J54" s="25">
        <f>E54+F54+I54</f>
        <v>0</v>
      </c>
    </row>
    <row r="55" spans="1:10" ht="14.25">
      <c r="A55" s="58" t="s">
        <v>329</v>
      </c>
      <c r="B55" s="53" t="s">
        <v>95</v>
      </c>
      <c r="C55" s="12"/>
      <c r="D55" s="52"/>
      <c r="E55" s="87"/>
      <c r="F55" s="25"/>
      <c r="G55" s="12"/>
      <c r="H55" s="12"/>
      <c r="I55" s="25"/>
      <c r="J55" s="25"/>
    </row>
    <row r="56" spans="1:10" ht="14.25">
      <c r="A56" s="31" t="s">
        <v>330</v>
      </c>
      <c r="B56" s="53" t="s">
        <v>96</v>
      </c>
      <c r="C56" s="12"/>
      <c r="D56" s="52"/>
      <c r="E56" s="87"/>
      <c r="F56" s="25"/>
      <c r="G56" s="12"/>
      <c r="H56" s="12"/>
      <c r="I56" s="25"/>
      <c r="J56" s="25">
        <f>E56+F56+I56</f>
        <v>0</v>
      </c>
    </row>
    <row r="57" spans="1:10" ht="14.25">
      <c r="A57" s="31" t="s">
        <v>331</v>
      </c>
      <c r="B57" s="53" t="s">
        <v>97</v>
      </c>
      <c r="C57" s="12"/>
      <c r="D57" s="52"/>
      <c r="E57" s="87"/>
      <c r="F57" s="25"/>
      <c r="G57" s="12"/>
      <c r="H57" s="12"/>
      <c r="I57" s="25"/>
      <c r="J57" s="25"/>
    </row>
    <row r="58" spans="1:10" ht="14.25">
      <c r="A58" s="31" t="s">
        <v>332</v>
      </c>
      <c r="B58" s="53" t="s">
        <v>98</v>
      </c>
      <c r="C58" s="12"/>
      <c r="D58" s="12">
        <v>5000000</v>
      </c>
      <c r="E58" s="87">
        <f t="shared" si="3"/>
        <v>5000000</v>
      </c>
      <c r="F58" s="25"/>
      <c r="G58" s="12"/>
      <c r="H58" s="12"/>
      <c r="I58" s="25"/>
      <c r="J58" s="25">
        <f>E58+F58+I58</f>
        <v>5000000</v>
      </c>
    </row>
    <row r="59" spans="1:10" ht="14.25">
      <c r="A59" s="32" t="s">
        <v>307</v>
      </c>
      <c r="B59" s="56" t="s">
        <v>99</v>
      </c>
      <c r="C59" s="12">
        <f>SUM(C51:C58)</f>
        <v>0</v>
      </c>
      <c r="D59" s="12">
        <f>SUM(D51:D58)</f>
        <v>5000000</v>
      </c>
      <c r="E59" s="87">
        <f>SUM(C59:D59)</f>
        <v>5000000</v>
      </c>
      <c r="F59" s="25"/>
      <c r="G59" s="12"/>
      <c r="H59" s="12"/>
      <c r="I59" s="25"/>
      <c r="J59" s="25">
        <f>E59+F59+I59</f>
        <v>5000000</v>
      </c>
    </row>
    <row r="60" spans="1:10" ht="14.25">
      <c r="A60" s="59" t="s">
        <v>333</v>
      </c>
      <c r="B60" s="53" t="s">
        <v>100</v>
      </c>
      <c r="C60" s="12"/>
      <c r="D60" s="52"/>
      <c r="E60" s="87">
        <f>SUM(C60:D60)</f>
        <v>0</v>
      </c>
      <c r="F60" s="25"/>
      <c r="G60" s="12"/>
      <c r="H60" s="12"/>
      <c r="I60" s="25"/>
      <c r="J60" s="25">
        <f aca="true" t="shared" si="7" ref="J60:J73">E60+F60+I60</f>
        <v>0</v>
      </c>
    </row>
    <row r="61" spans="1:10" ht="14.25">
      <c r="A61" s="59" t="s">
        <v>582</v>
      </c>
      <c r="B61" s="53" t="s">
        <v>101</v>
      </c>
      <c r="C61" s="12">
        <v>82599542</v>
      </c>
      <c r="D61" s="52"/>
      <c r="E61" s="87">
        <f>SUM(C61:D61)</f>
        <v>82599542</v>
      </c>
      <c r="F61" s="25"/>
      <c r="G61" s="12"/>
      <c r="H61" s="12"/>
      <c r="I61" s="25"/>
      <c r="J61" s="25">
        <f t="shared" si="7"/>
        <v>82599542</v>
      </c>
    </row>
    <row r="62" spans="1:10" ht="14.25">
      <c r="A62" s="59" t="s">
        <v>102</v>
      </c>
      <c r="B62" s="53" t="s">
        <v>103</v>
      </c>
      <c r="C62" s="12"/>
      <c r="D62" s="52"/>
      <c r="E62" s="87"/>
      <c r="F62" s="25"/>
      <c r="G62" s="12"/>
      <c r="H62" s="12"/>
      <c r="I62" s="25"/>
      <c r="J62" s="25">
        <f t="shared" si="7"/>
        <v>0</v>
      </c>
    </row>
    <row r="63" spans="1:10" ht="14.25">
      <c r="A63" s="59" t="s">
        <v>308</v>
      </c>
      <c r="B63" s="53" t="s">
        <v>104</v>
      </c>
      <c r="C63" s="12"/>
      <c r="D63" s="52"/>
      <c r="E63" s="87"/>
      <c r="F63" s="25"/>
      <c r="G63" s="12"/>
      <c r="H63" s="12"/>
      <c r="I63" s="25"/>
      <c r="J63" s="25">
        <f t="shared" si="7"/>
        <v>0</v>
      </c>
    </row>
    <row r="64" spans="1:10" ht="14.25">
      <c r="A64" s="59" t="s">
        <v>334</v>
      </c>
      <c r="B64" s="53" t="s">
        <v>105</v>
      </c>
      <c r="C64" s="12"/>
      <c r="D64" s="52"/>
      <c r="E64" s="87"/>
      <c r="F64" s="25"/>
      <c r="G64" s="12"/>
      <c r="H64" s="12"/>
      <c r="I64" s="25"/>
      <c r="J64" s="25">
        <f t="shared" si="7"/>
        <v>0</v>
      </c>
    </row>
    <row r="65" spans="1:10" ht="14.25">
      <c r="A65" s="59" t="s">
        <v>309</v>
      </c>
      <c r="B65" s="53" t="s">
        <v>106</v>
      </c>
      <c r="C65" s="12">
        <v>988705</v>
      </c>
      <c r="D65" s="52"/>
      <c r="E65" s="87">
        <f>SUM(C65:D65)</f>
        <v>988705</v>
      </c>
      <c r="F65" s="25"/>
      <c r="G65" s="12"/>
      <c r="H65" s="12"/>
      <c r="I65" s="25"/>
      <c r="J65" s="25">
        <f t="shared" si="7"/>
        <v>988705</v>
      </c>
    </row>
    <row r="66" spans="1:10" ht="14.25">
      <c r="A66" s="59" t="s">
        <v>335</v>
      </c>
      <c r="B66" s="53" t="s">
        <v>107</v>
      </c>
      <c r="C66" s="12"/>
      <c r="D66" s="52"/>
      <c r="E66" s="87"/>
      <c r="F66" s="25"/>
      <c r="G66" s="12"/>
      <c r="H66" s="12"/>
      <c r="I66" s="25"/>
      <c r="J66" s="25">
        <f t="shared" si="7"/>
        <v>0</v>
      </c>
    </row>
    <row r="67" spans="1:10" ht="14.25">
      <c r="A67" s="59" t="s">
        <v>336</v>
      </c>
      <c r="B67" s="53" t="s">
        <v>108</v>
      </c>
      <c r="C67" s="12"/>
      <c r="D67" s="52"/>
      <c r="E67" s="87"/>
      <c r="F67" s="25"/>
      <c r="G67" s="12"/>
      <c r="H67" s="12"/>
      <c r="I67" s="25"/>
      <c r="J67" s="25">
        <f t="shared" si="7"/>
        <v>0</v>
      </c>
    </row>
    <row r="68" spans="1:10" ht="14.25">
      <c r="A68" s="59" t="s">
        <v>109</v>
      </c>
      <c r="B68" s="53" t="s">
        <v>110</v>
      </c>
      <c r="C68" s="12"/>
      <c r="D68" s="52"/>
      <c r="E68" s="87"/>
      <c r="F68" s="25"/>
      <c r="G68" s="12"/>
      <c r="H68" s="12"/>
      <c r="I68" s="25"/>
      <c r="J68" s="25">
        <f t="shared" si="7"/>
        <v>0</v>
      </c>
    </row>
    <row r="69" spans="1:10" ht="14.25">
      <c r="A69" s="60" t="s">
        <v>111</v>
      </c>
      <c r="B69" s="53" t="s">
        <v>112</v>
      </c>
      <c r="C69" s="12"/>
      <c r="D69" s="52"/>
      <c r="E69" s="87"/>
      <c r="F69" s="25"/>
      <c r="G69" s="12"/>
      <c r="H69" s="12"/>
      <c r="I69" s="25"/>
      <c r="J69" s="25">
        <f t="shared" si="7"/>
        <v>0</v>
      </c>
    </row>
    <row r="70" spans="1:10" ht="14.25">
      <c r="A70" s="59" t="s">
        <v>337</v>
      </c>
      <c r="B70" s="53" t="s">
        <v>113</v>
      </c>
      <c r="C70" s="12"/>
      <c r="D70" s="12">
        <v>15315000</v>
      </c>
      <c r="E70" s="87">
        <f>SUM(C70:D70)</f>
        <v>15315000</v>
      </c>
      <c r="F70" s="25"/>
      <c r="G70" s="12"/>
      <c r="H70" s="12"/>
      <c r="I70" s="25"/>
      <c r="J70" s="25">
        <f t="shared" si="7"/>
        <v>15315000</v>
      </c>
    </row>
    <row r="71" spans="1:10" ht="14.25">
      <c r="A71" s="60" t="s">
        <v>441</v>
      </c>
      <c r="B71" s="53" t="s">
        <v>114</v>
      </c>
      <c r="C71" s="12">
        <v>631000</v>
      </c>
      <c r="D71" s="12"/>
      <c r="E71" s="87">
        <f>SUM(C71:D71)</f>
        <v>631000</v>
      </c>
      <c r="F71" s="25"/>
      <c r="G71" s="12"/>
      <c r="H71" s="12"/>
      <c r="I71" s="25"/>
      <c r="J71" s="25">
        <f t="shared" si="7"/>
        <v>631000</v>
      </c>
    </row>
    <row r="72" spans="1:10" ht="14.25">
      <c r="A72" s="60" t="s">
        <v>442</v>
      </c>
      <c r="B72" s="53" t="s">
        <v>114</v>
      </c>
      <c r="C72" s="12"/>
      <c r="D72" s="52"/>
      <c r="E72" s="87"/>
      <c r="F72" s="25"/>
      <c r="G72" s="12"/>
      <c r="H72" s="12"/>
      <c r="I72" s="25"/>
      <c r="J72" s="25">
        <f t="shared" si="7"/>
        <v>0</v>
      </c>
    </row>
    <row r="73" spans="1:10" ht="14.25">
      <c r="A73" s="32" t="s">
        <v>310</v>
      </c>
      <c r="B73" s="56" t="s">
        <v>115</v>
      </c>
      <c r="C73" s="12">
        <f>SUM(C60:C72)</f>
        <v>84219247</v>
      </c>
      <c r="D73" s="12">
        <f>SUM(D60:D72)</f>
        <v>15315000</v>
      </c>
      <c r="E73" s="87">
        <f>SUM(C73:D73)</f>
        <v>99534247</v>
      </c>
      <c r="F73" s="25"/>
      <c r="G73" s="24">
        <f>SUM(F73:F73)</f>
        <v>0</v>
      </c>
      <c r="H73" s="12"/>
      <c r="I73" s="25"/>
      <c r="J73" s="25">
        <f t="shared" si="7"/>
        <v>99534247</v>
      </c>
    </row>
    <row r="74" spans="1:10" ht="15">
      <c r="A74" s="61" t="s">
        <v>491</v>
      </c>
      <c r="B74" s="61"/>
      <c r="C74" s="264">
        <f>C24+C50+C59+C73</f>
        <v>241660247</v>
      </c>
      <c r="D74" s="264">
        <f>D24+D50+D59+D73</f>
        <v>20315000</v>
      </c>
      <c r="E74" s="264">
        <f aca="true" t="shared" si="8" ref="E74:J74">E24+E50+E59+E73+E25</f>
        <v>269182247</v>
      </c>
      <c r="F74" s="264">
        <f t="shared" si="8"/>
        <v>66154000</v>
      </c>
      <c r="G74" s="264">
        <f t="shared" si="8"/>
        <v>61769000</v>
      </c>
      <c r="H74" s="264">
        <f t="shared" si="8"/>
        <v>5400000</v>
      </c>
      <c r="I74" s="264">
        <f t="shared" si="8"/>
        <v>67169000</v>
      </c>
      <c r="J74" s="264">
        <f t="shared" si="8"/>
        <v>401505247</v>
      </c>
    </row>
    <row r="75" spans="1:10" ht="14.25">
      <c r="A75" s="62" t="s">
        <v>116</v>
      </c>
      <c r="B75" s="53" t="s">
        <v>117</v>
      </c>
      <c r="C75" s="12"/>
      <c r="D75" s="52"/>
      <c r="E75" s="199">
        <f>SUM(C75:D75)</f>
        <v>0</v>
      </c>
      <c r="F75" s="199"/>
      <c r="G75" s="12"/>
      <c r="H75" s="12"/>
      <c r="I75" s="25"/>
      <c r="J75" s="25"/>
    </row>
    <row r="76" spans="1:10" ht="14.25">
      <c r="A76" s="62" t="s">
        <v>338</v>
      </c>
      <c r="B76" s="53" t="s">
        <v>118</v>
      </c>
      <c r="C76" s="12">
        <v>84741736</v>
      </c>
      <c r="D76" s="12"/>
      <c r="E76" s="199">
        <f>SUM(C76:D76)</f>
        <v>84741736</v>
      </c>
      <c r="F76" s="199"/>
      <c r="G76" s="12"/>
      <c r="H76" s="12"/>
      <c r="I76" s="25"/>
      <c r="J76" s="25">
        <f>E76+F76+I76</f>
        <v>84741736</v>
      </c>
    </row>
    <row r="77" spans="1:10" ht="14.25">
      <c r="A77" s="62" t="s">
        <v>119</v>
      </c>
      <c r="B77" s="53" t="s">
        <v>120</v>
      </c>
      <c r="C77" s="12"/>
      <c r="D77" s="52"/>
      <c r="E77" s="199"/>
      <c r="F77" s="199"/>
      <c r="G77" s="12"/>
      <c r="H77" s="12"/>
      <c r="I77" s="25"/>
      <c r="J77" s="25">
        <f>E77+F77+I77</f>
        <v>0</v>
      </c>
    </row>
    <row r="78" spans="1:10" ht="14.25">
      <c r="A78" s="62" t="s">
        <v>121</v>
      </c>
      <c r="B78" s="53" t="s">
        <v>122</v>
      </c>
      <c r="C78" s="12">
        <v>8200000</v>
      </c>
      <c r="D78" s="52"/>
      <c r="E78" s="199">
        <f>SUM(C78:D78)</f>
        <v>8200000</v>
      </c>
      <c r="F78" s="9">
        <v>200000</v>
      </c>
      <c r="G78" s="12"/>
      <c r="H78" s="12"/>
      <c r="I78" s="25"/>
      <c r="J78" s="25">
        <f>E78+F78+I78</f>
        <v>8400000</v>
      </c>
    </row>
    <row r="79" spans="1:10" ht="14.25">
      <c r="A79" s="23" t="s">
        <v>123</v>
      </c>
      <c r="B79" s="53" t="s">
        <v>124</v>
      </c>
      <c r="C79" s="12"/>
      <c r="D79" s="52"/>
      <c r="E79" s="9"/>
      <c r="F79" s="199"/>
      <c r="G79" s="12"/>
      <c r="H79" s="12"/>
      <c r="I79" s="25"/>
      <c r="J79" s="25"/>
    </row>
    <row r="80" spans="1:10" ht="14.25">
      <c r="A80" s="23" t="s">
        <v>125</v>
      </c>
      <c r="B80" s="53" t="s">
        <v>126</v>
      </c>
      <c r="C80" s="12"/>
      <c r="D80" s="52"/>
      <c r="E80" s="9"/>
      <c r="F80" s="199"/>
      <c r="G80" s="12"/>
      <c r="H80" s="12"/>
      <c r="I80" s="25"/>
      <c r="J80" s="25"/>
    </row>
    <row r="81" spans="1:10" ht="14.25">
      <c r="A81" s="23" t="s">
        <v>127</v>
      </c>
      <c r="B81" s="53" t="s">
        <v>128</v>
      </c>
      <c r="C81" s="12">
        <v>25013349</v>
      </c>
      <c r="D81" s="52"/>
      <c r="E81" s="9">
        <f>SUM(C81:D81)</f>
        <v>25013349</v>
      </c>
      <c r="F81" s="199">
        <v>54000</v>
      </c>
      <c r="G81" s="12"/>
      <c r="H81" s="12"/>
      <c r="I81" s="25"/>
      <c r="J81" s="25">
        <f>E81+F81+I81</f>
        <v>25067349</v>
      </c>
    </row>
    <row r="82" spans="1:10" ht="14.25">
      <c r="A82" s="30" t="s">
        <v>311</v>
      </c>
      <c r="B82" s="56" t="s">
        <v>129</v>
      </c>
      <c r="C82" s="12">
        <f>SUM(C75:C81)</f>
        <v>117955085</v>
      </c>
      <c r="D82" s="12">
        <f>SUM(D76:D81)</f>
        <v>0</v>
      </c>
      <c r="E82" s="9">
        <f>SUM(C82:D82)</f>
        <v>117955085</v>
      </c>
      <c r="F82" s="9">
        <f>SUM(F78:F81)</f>
        <v>254000</v>
      </c>
      <c r="G82" s="12"/>
      <c r="H82" s="12"/>
      <c r="I82" s="25"/>
      <c r="J82" s="25">
        <f>E82+F82+I82</f>
        <v>118209085</v>
      </c>
    </row>
    <row r="83" spans="1:10" ht="14.25">
      <c r="A83" s="31" t="s">
        <v>130</v>
      </c>
      <c r="B83" s="53" t="s">
        <v>131</v>
      </c>
      <c r="C83" s="12">
        <v>122374000</v>
      </c>
      <c r="D83" s="12"/>
      <c r="E83" s="88">
        <f>SUM(C83:D83)</f>
        <v>122374000</v>
      </c>
      <c r="F83" s="25"/>
      <c r="G83" s="12"/>
      <c r="H83" s="12"/>
      <c r="I83" s="25"/>
      <c r="J83" s="25">
        <f>E83+F83+I83</f>
        <v>122374000</v>
      </c>
    </row>
    <row r="84" spans="1:10" ht="14.25">
      <c r="A84" s="31" t="s">
        <v>132</v>
      </c>
      <c r="B84" s="53" t="s">
        <v>133</v>
      </c>
      <c r="C84" s="12"/>
      <c r="D84" s="52"/>
      <c r="E84" s="9"/>
      <c r="F84" s="25"/>
      <c r="G84" s="12"/>
      <c r="H84" s="12"/>
      <c r="I84" s="25"/>
      <c r="J84" s="25"/>
    </row>
    <row r="85" spans="1:10" ht="14.25">
      <c r="A85" s="31" t="s">
        <v>134</v>
      </c>
      <c r="B85" s="53" t="s">
        <v>135</v>
      </c>
      <c r="C85" s="12"/>
      <c r="D85" s="52"/>
      <c r="E85" s="9"/>
      <c r="F85" s="25"/>
      <c r="G85" s="12"/>
      <c r="H85" s="12"/>
      <c r="I85" s="25"/>
      <c r="J85" s="25"/>
    </row>
    <row r="86" spans="1:10" ht="14.25">
      <c r="A86" s="31" t="s">
        <v>136</v>
      </c>
      <c r="B86" s="53" t="s">
        <v>137</v>
      </c>
      <c r="C86" s="12">
        <v>32585000</v>
      </c>
      <c r="D86" s="52"/>
      <c r="E86" s="9">
        <f>SUM(C86:D86)</f>
        <v>32585000</v>
      </c>
      <c r="F86" s="25"/>
      <c r="G86" s="12"/>
      <c r="H86" s="12"/>
      <c r="I86" s="25"/>
      <c r="J86" s="25">
        <f>E86+F86+I86</f>
        <v>32585000</v>
      </c>
    </row>
    <row r="87" spans="1:10" ht="14.25">
      <c r="A87" s="32" t="s">
        <v>312</v>
      </c>
      <c r="B87" s="56" t="s">
        <v>138</v>
      </c>
      <c r="C87" s="12">
        <f>SUM(C83:C86)</f>
        <v>154959000</v>
      </c>
      <c r="D87" s="52"/>
      <c r="E87" s="9">
        <f>SUM(C87:D87)</f>
        <v>154959000</v>
      </c>
      <c r="F87" s="25"/>
      <c r="G87" s="12"/>
      <c r="H87" s="12"/>
      <c r="I87" s="25"/>
      <c r="J87" s="25">
        <f>E87+F87+I87</f>
        <v>154959000</v>
      </c>
    </row>
    <row r="88" spans="1:10" ht="14.25">
      <c r="A88" s="31" t="s">
        <v>139</v>
      </c>
      <c r="B88" s="53" t="s">
        <v>140</v>
      </c>
      <c r="C88" s="12"/>
      <c r="D88" s="52"/>
      <c r="E88" s="25"/>
      <c r="F88" s="25"/>
      <c r="G88" s="12"/>
      <c r="H88" s="12"/>
      <c r="I88" s="25"/>
      <c r="J88" s="25">
        <f aca="true" t="shared" si="9" ref="J88:J97">E88+F88+I88</f>
        <v>0</v>
      </c>
    </row>
    <row r="89" spans="1:10" ht="14.25">
      <c r="A89" s="31" t="s">
        <v>339</v>
      </c>
      <c r="B89" s="53" t="s">
        <v>141</v>
      </c>
      <c r="C89" s="12"/>
      <c r="D89" s="52"/>
      <c r="E89" s="25"/>
      <c r="F89" s="25"/>
      <c r="G89" s="12"/>
      <c r="H89" s="12"/>
      <c r="I89" s="25"/>
      <c r="J89" s="25">
        <f t="shared" si="9"/>
        <v>0</v>
      </c>
    </row>
    <row r="90" spans="1:10" ht="14.25">
      <c r="A90" s="31" t="s">
        <v>340</v>
      </c>
      <c r="B90" s="53" t="s">
        <v>142</v>
      </c>
      <c r="C90" s="12"/>
      <c r="D90" s="52"/>
      <c r="E90" s="25"/>
      <c r="F90" s="25"/>
      <c r="G90" s="12"/>
      <c r="H90" s="12"/>
      <c r="I90" s="25"/>
      <c r="J90" s="25">
        <f t="shared" si="9"/>
        <v>0</v>
      </c>
    </row>
    <row r="91" spans="1:10" ht="14.25">
      <c r="A91" s="31" t="s">
        <v>341</v>
      </c>
      <c r="B91" s="53" t="s">
        <v>143</v>
      </c>
      <c r="C91" s="12"/>
      <c r="D91" s="52"/>
      <c r="E91" s="25"/>
      <c r="F91" s="25"/>
      <c r="G91" s="12"/>
      <c r="H91" s="12"/>
      <c r="I91" s="25"/>
      <c r="J91" s="25">
        <f t="shared" si="9"/>
        <v>0</v>
      </c>
    </row>
    <row r="92" spans="1:10" ht="14.25">
      <c r="A92" s="31" t="s">
        <v>342</v>
      </c>
      <c r="B92" s="53" t="s">
        <v>144</v>
      </c>
      <c r="C92" s="12"/>
      <c r="D92" s="52"/>
      <c r="E92" s="25"/>
      <c r="F92" s="25"/>
      <c r="G92" s="12"/>
      <c r="H92" s="12"/>
      <c r="I92" s="25"/>
      <c r="J92" s="25">
        <f t="shared" si="9"/>
        <v>0</v>
      </c>
    </row>
    <row r="93" spans="1:10" ht="14.25">
      <c r="A93" s="31" t="s">
        <v>343</v>
      </c>
      <c r="B93" s="53" t="s">
        <v>145</v>
      </c>
      <c r="C93" s="12"/>
      <c r="D93" s="52"/>
      <c r="E93" s="25"/>
      <c r="F93" s="25"/>
      <c r="G93" s="12"/>
      <c r="H93" s="12"/>
      <c r="I93" s="25"/>
      <c r="J93" s="25">
        <f t="shared" si="9"/>
        <v>0</v>
      </c>
    </row>
    <row r="94" spans="1:10" ht="14.25">
      <c r="A94" s="31" t="s">
        <v>146</v>
      </c>
      <c r="B94" s="53" t="s">
        <v>147</v>
      </c>
      <c r="C94" s="12"/>
      <c r="D94" s="52"/>
      <c r="E94" s="25"/>
      <c r="F94" s="25"/>
      <c r="G94" s="12"/>
      <c r="H94" s="12"/>
      <c r="I94" s="25"/>
      <c r="J94" s="25">
        <f t="shared" si="9"/>
        <v>0</v>
      </c>
    </row>
    <row r="95" spans="1:10" ht="14.25">
      <c r="A95" s="31" t="s">
        <v>344</v>
      </c>
      <c r="B95" s="53" t="s">
        <v>148</v>
      </c>
      <c r="C95" s="12"/>
      <c r="D95" s="52"/>
      <c r="E95" s="25"/>
      <c r="F95" s="25"/>
      <c r="G95" s="12"/>
      <c r="H95" s="12"/>
      <c r="I95" s="25"/>
      <c r="J95" s="25">
        <f t="shared" si="9"/>
        <v>0</v>
      </c>
    </row>
    <row r="96" spans="1:10" ht="14.25">
      <c r="A96" s="32" t="s">
        <v>313</v>
      </c>
      <c r="B96" s="56" t="s">
        <v>149</v>
      </c>
      <c r="C96" s="12"/>
      <c r="D96" s="52"/>
      <c r="E96" s="25"/>
      <c r="F96" s="25"/>
      <c r="G96" s="12"/>
      <c r="H96" s="12"/>
      <c r="I96" s="25"/>
      <c r="J96" s="25">
        <f t="shared" si="9"/>
        <v>0</v>
      </c>
    </row>
    <row r="97" spans="1:10" ht="15">
      <c r="A97" s="61" t="s">
        <v>492</v>
      </c>
      <c r="B97" s="264"/>
      <c r="C97" s="264">
        <f>C82+C87</f>
        <v>272914085</v>
      </c>
      <c r="D97" s="264"/>
      <c r="E97" s="264">
        <f>SUM(C97:D97)</f>
        <v>272914085</v>
      </c>
      <c r="F97" s="264">
        <v>254000</v>
      </c>
      <c r="G97" s="264"/>
      <c r="H97" s="264"/>
      <c r="I97" s="264"/>
      <c r="J97" s="264">
        <f t="shared" si="9"/>
        <v>273168085</v>
      </c>
    </row>
    <row r="98" spans="1:10" ht="15">
      <c r="A98" s="34" t="s">
        <v>352</v>
      </c>
      <c r="B98" s="63" t="s">
        <v>150</v>
      </c>
      <c r="C98" s="265">
        <f>C24+C25+C50+C59+C73+C82+C87</f>
        <v>521781332</v>
      </c>
      <c r="D98" s="265">
        <f aca="true" t="shared" si="10" ref="D98:I98">D24+D25+D50+D59+D73+D82+D87</f>
        <v>20315000</v>
      </c>
      <c r="E98" s="265">
        <f>E24+E25+E50+E59+E73+E82+E87</f>
        <v>542096332</v>
      </c>
      <c r="F98" s="265">
        <f t="shared" si="10"/>
        <v>66408000</v>
      </c>
      <c r="G98" s="265">
        <f t="shared" si="10"/>
        <v>61769000</v>
      </c>
      <c r="H98" s="265">
        <f t="shared" si="10"/>
        <v>5400000</v>
      </c>
      <c r="I98" s="265">
        <f t="shared" si="10"/>
        <v>67169000</v>
      </c>
      <c r="J98" s="265">
        <f>J24+J25+J50+J59+J73+J82+J87</f>
        <v>674673332</v>
      </c>
    </row>
    <row r="99" spans="1:20" ht="14.25">
      <c r="A99" s="31" t="s">
        <v>345</v>
      </c>
      <c r="B99" s="26" t="s">
        <v>151</v>
      </c>
      <c r="C99" s="64"/>
      <c r="D99" s="31"/>
      <c r="E99" s="65"/>
      <c r="F99" s="65"/>
      <c r="G99" s="64"/>
      <c r="H99" s="64"/>
      <c r="I99" s="25"/>
      <c r="J99" s="25"/>
      <c r="K99" s="66"/>
      <c r="L99" s="66"/>
      <c r="M99" s="66"/>
      <c r="N99" s="66"/>
      <c r="O99" s="66"/>
      <c r="P99" s="66"/>
      <c r="Q99" s="66"/>
      <c r="R99" s="66"/>
      <c r="S99" s="67"/>
      <c r="T99" s="67"/>
    </row>
    <row r="100" spans="1:20" ht="14.25">
      <c r="A100" s="31" t="s">
        <v>152</v>
      </c>
      <c r="B100" s="26" t="s">
        <v>153</v>
      </c>
      <c r="C100" s="64"/>
      <c r="D100" s="31"/>
      <c r="E100" s="65"/>
      <c r="F100" s="65"/>
      <c r="G100" s="64"/>
      <c r="H100" s="64"/>
      <c r="I100" s="25"/>
      <c r="J100" s="25"/>
      <c r="K100" s="66"/>
      <c r="L100" s="66"/>
      <c r="M100" s="66"/>
      <c r="N100" s="66"/>
      <c r="O100" s="66"/>
      <c r="P100" s="66"/>
      <c r="Q100" s="66"/>
      <c r="R100" s="66"/>
      <c r="S100" s="67"/>
      <c r="T100" s="67"/>
    </row>
    <row r="101" spans="1:20" ht="14.25">
      <c r="A101" s="31" t="s">
        <v>346</v>
      </c>
      <c r="B101" s="26" t="s">
        <v>154</v>
      </c>
      <c r="C101" s="64"/>
      <c r="D101" s="31"/>
      <c r="E101" s="65"/>
      <c r="F101" s="65"/>
      <c r="G101" s="64"/>
      <c r="H101" s="64"/>
      <c r="I101" s="25"/>
      <c r="J101" s="25"/>
      <c r="K101" s="66"/>
      <c r="L101" s="66"/>
      <c r="M101" s="66"/>
      <c r="N101" s="66"/>
      <c r="O101" s="66"/>
      <c r="P101" s="66"/>
      <c r="Q101" s="66"/>
      <c r="R101" s="66"/>
      <c r="S101" s="67"/>
      <c r="T101" s="67"/>
    </row>
    <row r="102" spans="1:20" ht="14.25">
      <c r="A102" s="38" t="s">
        <v>314</v>
      </c>
      <c r="B102" s="27" t="s">
        <v>155</v>
      </c>
      <c r="C102" s="68"/>
      <c r="D102" s="38"/>
      <c r="E102" s="65"/>
      <c r="F102" s="65"/>
      <c r="G102" s="68"/>
      <c r="H102" s="68"/>
      <c r="I102" s="25"/>
      <c r="J102" s="25"/>
      <c r="K102" s="69"/>
      <c r="L102" s="69"/>
      <c r="M102" s="69"/>
      <c r="N102" s="69"/>
      <c r="O102" s="69"/>
      <c r="P102" s="69"/>
      <c r="Q102" s="69"/>
      <c r="R102" s="69"/>
      <c r="S102" s="67"/>
      <c r="T102" s="67"/>
    </row>
    <row r="103" spans="1:20" ht="14.25">
      <c r="A103" s="37" t="s">
        <v>347</v>
      </c>
      <c r="B103" s="26" t="s">
        <v>156</v>
      </c>
      <c r="C103" s="70"/>
      <c r="D103" s="37"/>
      <c r="E103" s="71"/>
      <c r="F103" s="71"/>
      <c r="G103" s="70"/>
      <c r="H103" s="70"/>
      <c r="I103" s="25"/>
      <c r="J103" s="25"/>
      <c r="K103" s="72"/>
      <c r="L103" s="72"/>
      <c r="M103" s="72"/>
      <c r="N103" s="72"/>
      <c r="O103" s="72"/>
      <c r="P103" s="72"/>
      <c r="Q103" s="72"/>
      <c r="R103" s="72"/>
      <c r="S103" s="67"/>
      <c r="T103" s="67"/>
    </row>
    <row r="104" spans="1:20" ht="14.25">
      <c r="A104" s="37" t="s">
        <v>317</v>
      </c>
      <c r="B104" s="26" t="s">
        <v>157</v>
      </c>
      <c r="C104" s="70"/>
      <c r="D104" s="37"/>
      <c r="E104" s="71"/>
      <c r="F104" s="71"/>
      <c r="G104" s="70"/>
      <c r="H104" s="70"/>
      <c r="I104" s="25"/>
      <c r="J104" s="25"/>
      <c r="K104" s="72"/>
      <c r="L104" s="72"/>
      <c r="M104" s="72"/>
      <c r="N104" s="72"/>
      <c r="O104" s="72"/>
      <c r="P104" s="72"/>
      <c r="Q104" s="72"/>
      <c r="R104" s="72"/>
      <c r="S104" s="67"/>
      <c r="T104" s="67"/>
    </row>
    <row r="105" spans="1:20" ht="14.25">
      <c r="A105" s="31" t="s">
        <v>158</v>
      </c>
      <c r="B105" s="26" t="s">
        <v>159</v>
      </c>
      <c r="C105" s="64"/>
      <c r="D105" s="31"/>
      <c r="E105" s="65"/>
      <c r="F105" s="65"/>
      <c r="G105" s="64"/>
      <c r="H105" s="64"/>
      <c r="I105" s="25"/>
      <c r="J105" s="25"/>
      <c r="K105" s="66"/>
      <c r="L105" s="66"/>
      <c r="M105" s="66"/>
      <c r="N105" s="66"/>
      <c r="O105" s="66"/>
      <c r="P105" s="66"/>
      <c r="Q105" s="66"/>
      <c r="R105" s="66"/>
      <c r="S105" s="67"/>
      <c r="T105" s="67"/>
    </row>
    <row r="106" spans="1:20" ht="14.25">
      <c r="A106" s="31" t="s">
        <v>348</v>
      </c>
      <c r="B106" s="26" t="s">
        <v>160</v>
      </c>
      <c r="C106" s="64"/>
      <c r="D106" s="31"/>
      <c r="E106" s="65"/>
      <c r="F106" s="65"/>
      <c r="G106" s="64"/>
      <c r="H106" s="64"/>
      <c r="I106" s="25"/>
      <c r="J106" s="25"/>
      <c r="K106" s="66"/>
      <c r="L106" s="66"/>
      <c r="M106" s="66"/>
      <c r="N106" s="66"/>
      <c r="O106" s="66"/>
      <c r="P106" s="66"/>
      <c r="Q106" s="66"/>
      <c r="R106" s="66"/>
      <c r="S106" s="67"/>
      <c r="T106" s="67"/>
    </row>
    <row r="107" spans="1:20" ht="14.25">
      <c r="A107" s="39" t="s">
        <v>315</v>
      </c>
      <c r="B107" s="27" t="s">
        <v>161</v>
      </c>
      <c r="C107" s="82"/>
      <c r="D107" s="83"/>
      <c r="E107" s="84"/>
      <c r="F107" s="71"/>
      <c r="G107" s="73"/>
      <c r="H107" s="73"/>
      <c r="I107" s="25"/>
      <c r="J107" s="25"/>
      <c r="K107" s="74"/>
      <c r="L107" s="74"/>
      <c r="M107" s="74"/>
      <c r="N107" s="74"/>
      <c r="O107" s="74"/>
      <c r="P107" s="74"/>
      <c r="Q107" s="74"/>
      <c r="R107" s="74"/>
      <c r="S107" s="67"/>
      <c r="T107" s="67"/>
    </row>
    <row r="108" spans="1:20" ht="14.25">
      <c r="A108" s="37" t="s">
        <v>162</v>
      </c>
      <c r="B108" s="26" t="s">
        <v>163</v>
      </c>
      <c r="C108" s="85"/>
      <c r="D108" s="86"/>
      <c r="E108" s="84"/>
      <c r="F108" s="71"/>
      <c r="G108" s="70"/>
      <c r="H108" s="70"/>
      <c r="I108" s="25"/>
      <c r="J108" s="25"/>
      <c r="K108" s="72"/>
      <c r="L108" s="72"/>
      <c r="M108" s="72"/>
      <c r="N108" s="72"/>
      <c r="O108" s="72"/>
      <c r="P108" s="72"/>
      <c r="Q108" s="72"/>
      <c r="R108" s="72"/>
      <c r="S108" s="67"/>
      <c r="T108" s="67"/>
    </row>
    <row r="109" spans="1:20" ht="14.25">
      <c r="A109" s="37" t="s">
        <v>164</v>
      </c>
      <c r="B109" s="26" t="s">
        <v>165</v>
      </c>
      <c r="C109" s="85">
        <v>2022239</v>
      </c>
      <c r="D109" s="86"/>
      <c r="E109" s="84">
        <f>SUM(C109:D109)</f>
        <v>2022239</v>
      </c>
      <c r="F109" s="71"/>
      <c r="G109" s="70"/>
      <c r="H109" s="70"/>
      <c r="I109" s="25"/>
      <c r="J109" s="25">
        <f>E109+F109+I109</f>
        <v>2022239</v>
      </c>
      <c r="K109" s="72"/>
      <c r="L109" s="72"/>
      <c r="M109" s="72"/>
      <c r="N109" s="72"/>
      <c r="O109" s="72"/>
      <c r="P109" s="72"/>
      <c r="Q109" s="72"/>
      <c r="R109" s="72"/>
      <c r="S109" s="67"/>
      <c r="T109" s="67"/>
    </row>
    <row r="110" spans="1:20" ht="14.25">
      <c r="A110" s="39" t="s">
        <v>166</v>
      </c>
      <c r="B110" s="27" t="s">
        <v>167</v>
      </c>
      <c r="C110" s="85"/>
      <c r="D110" s="86"/>
      <c r="E110" s="84"/>
      <c r="F110" s="71"/>
      <c r="G110" s="70"/>
      <c r="H110" s="70"/>
      <c r="I110" s="25"/>
      <c r="J110" s="25"/>
      <c r="K110" s="72"/>
      <c r="L110" s="72"/>
      <c r="M110" s="72"/>
      <c r="N110" s="72"/>
      <c r="O110" s="72"/>
      <c r="P110" s="72"/>
      <c r="Q110" s="72"/>
      <c r="R110" s="72"/>
      <c r="S110" s="67"/>
      <c r="T110" s="67"/>
    </row>
    <row r="111" spans="1:20" ht="14.25">
      <c r="A111" s="37" t="s">
        <v>168</v>
      </c>
      <c r="B111" s="26" t="s">
        <v>169</v>
      </c>
      <c r="C111" s="85"/>
      <c r="D111" s="86"/>
      <c r="E111" s="84"/>
      <c r="F111" s="71"/>
      <c r="G111" s="70"/>
      <c r="H111" s="70"/>
      <c r="I111" s="25"/>
      <c r="J111" s="25"/>
      <c r="K111" s="72"/>
      <c r="L111" s="72"/>
      <c r="M111" s="72"/>
      <c r="N111" s="72"/>
      <c r="O111" s="72"/>
      <c r="P111" s="72"/>
      <c r="Q111" s="72"/>
      <c r="R111" s="72"/>
      <c r="S111" s="67"/>
      <c r="T111" s="67"/>
    </row>
    <row r="112" spans="1:20" ht="14.25">
      <c r="A112" s="37" t="s">
        <v>170</v>
      </c>
      <c r="B112" s="26" t="s">
        <v>171</v>
      </c>
      <c r="C112" s="85"/>
      <c r="D112" s="86"/>
      <c r="E112" s="84"/>
      <c r="F112" s="71"/>
      <c r="G112" s="70"/>
      <c r="H112" s="70"/>
      <c r="I112" s="25"/>
      <c r="J112" s="25"/>
      <c r="K112" s="72"/>
      <c r="L112" s="72"/>
      <c r="M112" s="72"/>
      <c r="N112" s="72"/>
      <c r="O112" s="72"/>
      <c r="P112" s="72"/>
      <c r="Q112" s="72"/>
      <c r="R112" s="72"/>
      <c r="S112" s="67"/>
      <c r="T112" s="67"/>
    </row>
    <row r="113" spans="1:20" ht="14.25">
      <c r="A113" s="37" t="s">
        <v>172</v>
      </c>
      <c r="B113" s="26" t="s">
        <v>173</v>
      </c>
      <c r="C113" s="85">
        <v>127245182</v>
      </c>
      <c r="D113" s="86"/>
      <c r="E113" s="84">
        <f>SUM(C113:D113)</f>
        <v>127245182</v>
      </c>
      <c r="F113" s="71"/>
      <c r="G113" s="70"/>
      <c r="H113" s="70"/>
      <c r="I113" s="25"/>
      <c r="J113" s="25">
        <f>E113</f>
        <v>127245182</v>
      </c>
      <c r="K113" s="72"/>
      <c r="L113" s="72"/>
      <c r="M113" s="72"/>
      <c r="N113" s="72"/>
      <c r="O113" s="72"/>
      <c r="P113" s="72"/>
      <c r="Q113" s="72"/>
      <c r="R113" s="72"/>
      <c r="S113" s="67"/>
      <c r="T113" s="67"/>
    </row>
    <row r="114" spans="1:20" ht="14.25">
      <c r="A114" s="75" t="s">
        <v>316</v>
      </c>
      <c r="B114" s="29" t="s">
        <v>174</v>
      </c>
      <c r="C114" s="82">
        <f>SUM(C108:C113)</f>
        <v>129267421</v>
      </c>
      <c r="D114" s="82"/>
      <c r="E114" s="84">
        <f>SUM(C114:D114)</f>
        <v>129267421</v>
      </c>
      <c r="F114" s="71"/>
      <c r="G114" s="73"/>
      <c r="H114" s="73"/>
      <c r="I114" s="25"/>
      <c r="J114" s="25">
        <f>E114+F114+I114</f>
        <v>129267421</v>
      </c>
      <c r="K114" s="74"/>
      <c r="L114" s="74"/>
      <c r="M114" s="74"/>
      <c r="N114" s="74"/>
      <c r="O114" s="74"/>
      <c r="P114" s="74"/>
      <c r="Q114" s="74"/>
      <c r="R114" s="74"/>
      <c r="S114" s="67"/>
      <c r="T114" s="67"/>
    </row>
    <row r="115" spans="1:20" ht="14.25">
      <c r="A115" s="37" t="s">
        <v>175</v>
      </c>
      <c r="B115" s="26" t="s">
        <v>176</v>
      </c>
      <c r="C115" s="70"/>
      <c r="D115" s="37"/>
      <c r="E115" s="71"/>
      <c r="F115" s="71"/>
      <c r="G115" s="70"/>
      <c r="H115" s="70"/>
      <c r="I115" s="25"/>
      <c r="J115" s="25"/>
      <c r="K115" s="72"/>
      <c r="L115" s="72"/>
      <c r="M115" s="72"/>
      <c r="N115" s="72"/>
      <c r="O115" s="72"/>
      <c r="P115" s="72"/>
      <c r="Q115" s="72"/>
      <c r="R115" s="72"/>
      <c r="S115" s="67"/>
      <c r="T115" s="67"/>
    </row>
    <row r="116" spans="1:20" ht="14.25">
      <c r="A116" s="31" t="s">
        <v>177</v>
      </c>
      <c r="B116" s="26" t="s">
        <v>178</v>
      </c>
      <c r="C116" s="64"/>
      <c r="D116" s="31"/>
      <c r="E116" s="65"/>
      <c r="F116" s="65"/>
      <c r="G116" s="64"/>
      <c r="H116" s="64"/>
      <c r="I116" s="25"/>
      <c r="J116" s="25"/>
      <c r="K116" s="66"/>
      <c r="L116" s="66"/>
      <c r="M116" s="66"/>
      <c r="N116" s="66"/>
      <c r="O116" s="66"/>
      <c r="P116" s="66"/>
      <c r="Q116" s="66"/>
      <c r="R116" s="66"/>
      <c r="S116" s="67"/>
      <c r="T116" s="67"/>
    </row>
    <row r="117" spans="1:20" ht="14.25">
      <c r="A117" s="37" t="s">
        <v>349</v>
      </c>
      <c r="B117" s="26" t="s">
        <v>179</v>
      </c>
      <c r="C117" s="70"/>
      <c r="D117" s="37"/>
      <c r="E117" s="71"/>
      <c r="F117" s="71"/>
      <c r="G117" s="70"/>
      <c r="H117" s="70"/>
      <c r="I117" s="25"/>
      <c r="J117" s="25"/>
      <c r="K117" s="72"/>
      <c r="L117" s="72"/>
      <c r="M117" s="72"/>
      <c r="N117" s="72"/>
      <c r="O117" s="72"/>
      <c r="P117" s="72"/>
      <c r="Q117" s="72"/>
      <c r="R117" s="72"/>
      <c r="S117" s="67"/>
      <c r="T117" s="67"/>
    </row>
    <row r="118" spans="1:20" ht="14.25">
      <c r="A118" s="37" t="s">
        <v>318</v>
      </c>
      <c r="B118" s="26" t="s">
        <v>180</v>
      </c>
      <c r="C118" s="70"/>
      <c r="D118" s="37"/>
      <c r="E118" s="71"/>
      <c r="F118" s="71"/>
      <c r="G118" s="70"/>
      <c r="H118" s="70"/>
      <c r="I118" s="25"/>
      <c r="J118" s="25"/>
      <c r="K118" s="72"/>
      <c r="L118" s="72"/>
      <c r="M118" s="72"/>
      <c r="N118" s="72"/>
      <c r="O118" s="72"/>
      <c r="P118" s="72"/>
      <c r="Q118" s="72"/>
      <c r="R118" s="72"/>
      <c r="S118" s="67"/>
      <c r="T118" s="67"/>
    </row>
    <row r="119" spans="1:20" ht="14.25">
      <c r="A119" s="75" t="s">
        <v>319</v>
      </c>
      <c r="B119" s="29" t="s">
        <v>181</v>
      </c>
      <c r="C119" s="73"/>
      <c r="D119" s="39"/>
      <c r="E119" s="71"/>
      <c r="F119" s="71"/>
      <c r="G119" s="73"/>
      <c r="H119" s="73"/>
      <c r="I119" s="25"/>
      <c r="J119" s="25"/>
      <c r="K119" s="74"/>
      <c r="L119" s="74"/>
      <c r="M119" s="74"/>
      <c r="N119" s="74"/>
      <c r="O119" s="74"/>
      <c r="P119" s="74"/>
      <c r="Q119" s="74"/>
      <c r="R119" s="74"/>
      <c r="S119" s="67"/>
      <c r="T119" s="67"/>
    </row>
    <row r="120" spans="1:20" ht="14.25">
      <c r="A120" s="31" t="s">
        <v>182</v>
      </c>
      <c r="B120" s="26" t="s">
        <v>183</v>
      </c>
      <c r="C120" s="64"/>
      <c r="D120" s="31"/>
      <c r="E120" s="65"/>
      <c r="F120" s="65"/>
      <c r="G120" s="64"/>
      <c r="H120" s="64"/>
      <c r="I120" s="25"/>
      <c r="J120" s="25">
        <f>E120+F120+I120</f>
        <v>0</v>
      </c>
      <c r="K120" s="66"/>
      <c r="L120" s="66"/>
      <c r="M120" s="66"/>
      <c r="N120" s="66"/>
      <c r="O120" s="66"/>
      <c r="P120" s="66"/>
      <c r="Q120" s="66"/>
      <c r="R120" s="66"/>
      <c r="S120" s="67"/>
      <c r="T120" s="67"/>
    </row>
    <row r="121" spans="1:20" ht="15">
      <c r="A121" s="40" t="s">
        <v>353</v>
      </c>
      <c r="B121" s="41" t="s">
        <v>184</v>
      </c>
      <c r="C121" s="170">
        <f>SUM(C114)</f>
        <v>129267421</v>
      </c>
      <c r="D121" s="170"/>
      <c r="E121" s="170">
        <f>SUM(E114)</f>
        <v>129267421</v>
      </c>
      <c r="F121" s="170"/>
      <c r="G121" s="170"/>
      <c r="H121" s="170"/>
      <c r="I121" s="170"/>
      <c r="J121" s="170">
        <f>E121+F121+I121</f>
        <v>129267421</v>
      </c>
      <c r="K121" s="74"/>
      <c r="L121" s="74"/>
      <c r="M121" s="74"/>
      <c r="N121" s="74"/>
      <c r="O121" s="74"/>
      <c r="P121" s="74"/>
      <c r="Q121" s="74"/>
      <c r="R121" s="74"/>
      <c r="S121" s="67"/>
      <c r="T121" s="67"/>
    </row>
    <row r="122" spans="1:20" ht="15">
      <c r="A122" s="42" t="s">
        <v>389</v>
      </c>
      <c r="B122" s="43"/>
      <c r="C122" s="171">
        <f>C98+C121</f>
        <v>651048753</v>
      </c>
      <c r="D122" s="171">
        <f>D98+D121</f>
        <v>20315000</v>
      </c>
      <c r="E122" s="171">
        <f>E98+E121</f>
        <v>671363753</v>
      </c>
      <c r="F122" s="171">
        <f>SUM(F98)</f>
        <v>66408000</v>
      </c>
      <c r="G122" s="171">
        <f>SUM(G98)</f>
        <v>61769000</v>
      </c>
      <c r="H122" s="171">
        <f>SUM(H98)</f>
        <v>5400000</v>
      </c>
      <c r="I122" s="171">
        <f>SUM(I98)</f>
        <v>67169000</v>
      </c>
      <c r="J122" s="171">
        <f>E122+F122+I122</f>
        <v>804940753</v>
      </c>
      <c r="K122" s="67"/>
      <c r="L122" s="67"/>
      <c r="M122" s="67"/>
      <c r="N122" s="67"/>
      <c r="O122" s="67"/>
      <c r="P122" s="67"/>
      <c r="Q122" s="67"/>
      <c r="R122" s="67"/>
      <c r="S122" s="67"/>
      <c r="T122" s="67"/>
    </row>
    <row r="123" spans="2:20" ht="14.25">
      <c r="B123" s="67"/>
      <c r="C123" s="76"/>
      <c r="D123" s="67"/>
      <c r="E123" s="77"/>
      <c r="F123" s="77"/>
      <c r="G123" s="67"/>
      <c r="H123" s="67"/>
      <c r="I123" s="78"/>
      <c r="J123" s="77"/>
      <c r="K123" s="67"/>
      <c r="L123" s="67"/>
      <c r="M123" s="67"/>
      <c r="N123" s="67"/>
      <c r="O123" s="67"/>
      <c r="P123" s="67"/>
      <c r="Q123" s="67"/>
      <c r="R123" s="67"/>
      <c r="S123" s="67"/>
      <c r="T123" s="67"/>
    </row>
    <row r="124" spans="2:20" ht="14.25">
      <c r="B124" s="67"/>
      <c r="C124" s="76"/>
      <c r="D124" s="67"/>
      <c r="E124" s="77"/>
      <c r="F124" s="77"/>
      <c r="G124" s="67"/>
      <c r="H124" s="67"/>
      <c r="I124" s="78"/>
      <c r="J124" s="77"/>
      <c r="K124" s="67"/>
      <c r="L124" s="67"/>
      <c r="M124" s="67"/>
      <c r="N124" s="67"/>
      <c r="O124" s="67"/>
      <c r="P124" s="67"/>
      <c r="Q124" s="67"/>
      <c r="R124" s="67"/>
      <c r="S124" s="67"/>
      <c r="T124" s="67"/>
    </row>
    <row r="125" spans="2:20" ht="14.25">
      <c r="B125" s="67"/>
      <c r="C125" s="76"/>
      <c r="D125" s="67"/>
      <c r="E125" s="77"/>
      <c r="F125" s="77"/>
      <c r="G125" s="67"/>
      <c r="H125" s="67"/>
      <c r="I125" s="78"/>
      <c r="J125" s="77"/>
      <c r="K125" s="67"/>
      <c r="L125" s="67"/>
      <c r="M125" s="67"/>
      <c r="N125" s="67"/>
      <c r="O125" s="67"/>
      <c r="P125" s="67"/>
      <c r="Q125" s="67"/>
      <c r="R125" s="67"/>
      <c r="S125" s="67"/>
      <c r="T125" s="67"/>
    </row>
    <row r="126" spans="2:20" ht="14.25">
      <c r="B126" s="67"/>
      <c r="C126" s="76"/>
      <c r="D126" s="67"/>
      <c r="E126" s="77"/>
      <c r="F126" s="77"/>
      <c r="G126" s="67"/>
      <c r="H126" s="67"/>
      <c r="I126" s="78"/>
      <c r="J126" s="77"/>
      <c r="K126" s="67"/>
      <c r="L126" s="67"/>
      <c r="M126" s="67"/>
      <c r="N126" s="67"/>
      <c r="O126" s="67"/>
      <c r="P126" s="67"/>
      <c r="Q126" s="67"/>
      <c r="R126" s="67"/>
      <c r="S126" s="67"/>
      <c r="T126" s="67"/>
    </row>
    <row r="127" spans="2:20" ht="14.25">
      <c r="B127" s="67"/>
      <c r="C127" s="76"/>
      <c r="D127" s="67"/>
      <c r="E127" s="77"/>
      <c r="F127" s="77"/>
      <c r="G127" s="67"/>
      <c r="H127" s="67"/>
      <c r="I127" s="78"/>
      <c r="J127" s="77"/>
      <c r="K127" s="67"/>
      <c r="L127" s="67"/>
      <c r="M127" s="67"/>
      <c r="N127" s="67"/>
      <c r="O127" s="67"/>
      <c r="P127" s="67"/>
      <c r="Q127" s="67"/>
      <c r="R127" s="67"/>
      <c r="S127" s="67"/>
      <c r="T127" s="67"/>
    </row>
    <row r="128" spans="2:20" ht="14.25">
      <c r="B128" s="67"/>
      <c r="C128" s="76"/>
      <c r="D128" s="67"/>
      <c r="E128" s="77"/>
      <c r="F128" s="77"/>
      <c r="G128" s="67"/>
      <c r="H128" s="67"/>
      <c r="I128" s="78"/>
      <c r="J128" s="77"/>
      <c r="K128" s="67"/>
      <c r="L128" s="67"/>
      <c r="M128" s="67"/>
      <c r="N128" s="67"/>
      <c r="O128" s="67"/>
      <c r="P128" s="67"/>
      <c r="Q128" s="67"/>
      <c r="R128" s="67"/>
      <c r="S128" s="67"/>
      <c r="T128" s="67"/>
    </row>
    <row r="129" spans="2:20" ht="14.25">
      <c r="B129" s="67"/>
      <c r="C129" s="76"/>
      <c r="D129" s="67"/>
      <c r="E129" s="77"/>
      <c r="F129" s="77"/>
      <c r="G129" s="67"/>
      <c r="H129" s="67"/>
      <c r="I129" s="78"/>
      <c r="J129" s="77"/>
      <c r="K129" s="67"/>
      <c r="L129" s="67"/>
      <c r="M129" s="67"/>
      <c r="N129" s="67"/>
      <c r="O129" s="67"/>
      <c r="P129" s="67"/>
      <c r="Q129" s="67"/>
      <c r="R129" s="67"/>
      <c r="S129" s="67"/>
      <c r="T129" s="67"/>
    </row>
    <row r="130" spans="2:20" ht="14.25">
      <c r="B130" s="67"/>
      <c r="C130" s="76"/>
      <c r="D130" s="67"/>
      <c r="E130" s="77"/>
      <c r="F130" s="77"/>
      <c r="G130" s="67"/>
      <c r="H130" s="67"/>
      <c r="I130" s="78"/>
      <c r="J130" s="77"/>
      <c r="K130" s="67"/>
      <c r="L130" s="67"/>
      <c r="M130" s="67"/>
      <c r="N130" s="67"/>
      <c r="O130" s="67"/>
      <c r="P130" s="67"/>
      <c r="Q130" s="67"/>
      <c r="R130" s="67"/>
      <c r="S130" s="67"/>
      <c r="T130" s="67"/>
    </row>
    <row r="131" spans="2:20" ht="14.25">
      <c r="B131" s="67"/>
      <c r="C131" s="76"/>
      <c r="D131" s="67"/>
      <c r="E131" s="77"/>
      <c r="F131" s="77"/>
      <c r="G131" s="67"/>
      <c r="H131" s="67"/>
      <c r="I131" s="78"/>
      <c r="J131" s="77"/>
      <c r="K131" s="67"/>
      <c r="L131" s="67"/>
      <c r="M131" s="67"/>
      <c r="N131" s="67"/>
      <c r="O131" s="67"/>
      <c r="P131" s="67"/>
      <c r="Q131" s="67"/>
      <c r="R131" s="67"/>
      <c r="S131" s="67"/>
      <c r="T131" s="67"/>
    </row>
    <row r="132" spans="2:20" ht="14.25">
      <c r="B132" s="67"/>
      <c r="C132" s="76"/>
      <c r="D132" s="67"/>
      <c r="E132" s="77"/>
      <c r="F132" s="77"/>
      <c r="G132" s="67"/>
      <c r="H132" s="67"/>
      <c r="I132" s="78"/>
      <c r="J132" s="77"/>
      <c r="K132" s="67"/>
      <c r="L132" s="67"/>
      <c r="M132" s="67"/>
      <c r="N132" s="67"/>
      <c r="O132" s="67"/>
      <c r="P132" s="67"/>
      <c r="Q132" s="67"/>
      <c r="R132" s="67"/>
      <c r="S132" s="67"/>
      <c r="T132" s="67"/>
    </row>
    <row r="133" spans="2:20" ht="14.25">
      <c r="B133" s="67"/>
      <c r="C133" s="76"/>
      <c r="D133" s="67"/>
      <c r="E133" s="77"/>
      <c r="F133" s="77"/>
      <c r="G133" s="67"/>
      <c r="H133" s="67"/>
      <c r="I133" s="78"/>
      <c r="J133" s="77"/>
      <c r="K133" s="67"/>
      <c r="L133" s="67"/>
      <c r="M133" s="67"/>
      <c r="N133" s="67"/>
      <c r="O133" s="67"/>
      <c r="P133" s="67"/>
      <c r="Q133" s="67"/>
      <c r="R133" s="67"/>
      <c r="S133" s="67"/>
      <c r="T133" s="67"/>
    </row>
    <row r="134" spans="2:20" ht="14.25">
      <c r="B134" s="67"/>
      <c r="C134" s="76"/>
      <c r="D134" s="67"/>
      <c r="E134" s="77"/>
      <c r="F134" s="77"/>
      <c r="G134" s="67"/>
      <c r="H134" s="67"/>
      <c r="I134" s="78"/>
      <c r="J134" s="77"/>
      <c r="K134" s="67"/>
      <c r="L134" s="67"/>
      <c r="M134" s="67"/>
      <c r="N134" s="67"/>
      <c r="O134" s="67"/>
      <c r="P134" s="67"/>
      <c r="Q134" s="67"/>
      <c r="R134" s="67"/>
      <c r="S134" s="67"/>
      <c r="T134" s="67"/>
    </row>
    <row r="135" spans="2:20" ht="14.25">
      <c r="B135" s="67"/>
      <c r="C135" s="76"/>
      <c r="D135" s="67"/>
      <c r="E135" s="77"/>
      <c r="F135" s="77"/>
      <c r="G135" s="67"/>
      <c r="H135" s="67"/>
      <c r="I135" s="78"/>
      <c r="J135" s="77"/>
      <c r="K135" s="67"/>
      <c r="L135" s="67"/>
      <c r="M135" s="67"/>
      <c r="N135" s="67"/>
      <c r="O135" s="67"/>
      <c r="P135" s="67"/>
      <c r="Q135" s="67"/>
      <c r="R135" s="67"/>
      <c r="S135" s="67"/>
      <c r="T135" s="67"/>
    </row>
    <row r="136" spans="2:20" ht="14.25">
      <c r="B136" s="67"/>
      <c r="C136" s="76"/>
      <c r="D136" s="67"/>
      <c r="E136" s="77"/>
      <c r="F136" s="77"/>
      <c r="G136" s="67"/>
      <c r="H136" s="67"/>
      <c r="I136" s="78"/>
      <c r="J136" s="77"/>
      <c r="K136" s="67"/>
      <c r="L136" s="67"/>
      <c r="M136" s="67"/>
      <c r="N136" s="67"/>
      <c r="O136" s="67"/>
      <c r="P136" s="67"/>
      <c r="Q136" s="67"/>
      <c r="R136" s="67"/>
      <c r="S136" s="67"/>
      <c r="T136" s="67"/>
    </row>
    <row r="137" spans="2:20" ht="14.25">
      <c r="B137" s="67"/>
      <c r="C137" s="76"/>
      <c r="D137" s="67"/>
      <c r="E137" s="77"/>
      <c r="F137" s="77"/>
      <c r="G137" s="67"/>
      <c r="H137" s="67"/>
      <c r="I137" s="78"/>
      <c r="J137" s="77"/>
      <c r="K137" s="67"/>
      <c r="L137" s="67"/>
      <c r="M137" s="67"/>
      <c r="N137" s="67"/>
      <c r="O137" s="67"/>
      <c r="P137" s="67"/>
      <c r="Q137" s="67"/>
      <c r="R137" s="67"/>
      <c r="S137" s="67"/>
      <c r="T137" s="67"/>
    </row>
    <row r="138" spans="2:20" ht="14.25">
      <c r="B138" s="67"/>
      <c r="C138" s="76"/>
      <c r="D138" s="67"/>
      <c r="E138" s="77"/>
      <c r="F138" s="77"/>
      <c r="G138" s="67"/>
      <c r="H138" s="67"/>
      <c r="I138" s="78"/>
      <c r="J138" s="77"/>
      <c r="K138" s="67"/>
      <c r="L138" s="67"/>
      <c r="M138" s="67"/>
      <c r="N138" s="67"/>
      <c r="O138" s="67"/>
      <c r="P138" s="67"/>
      <c r="Q138" s="67"/>
      <c r="R138" s="67"/>
      <c r="S138" s="67"/>
      <c r="T138" s="67"/>
    </row>
    <row r="139" spans="2:20" ht="14.25">
      <c r="B139" s="67"/>
      <c r="C139" s="76"/>
      <c r="D139" s="67"/>
      <c r="E139" s="77"/>
      <c r="F139" s="77"/>
      <c r="G139" s="67"/>
      <c r="H139" s="67"/>
      <c r="I139" s="78"/>
      <c r="J139" s="77"/>
      <c r="K139" s="67"/>
      <c r="L139" s="67"/>
      <c r="M139" s="67"/>
      <c r="N139" s="67"/>
      <c r="O139" s="67"/>
      <c r="P139" s="67"/>
      <c r="Q139" s="67"/>
      <c r="R139" s="67"/>
      <c r="S139" s="67"/>
      <c r="T139" s="67"/>
    </row>
    <row r="140" spans="2:20" ht="14.25">
      <c r="B140" s="67"/>
      <c r="C140" s="76"/>
      <c r="D140" s="67"/>
      <c r="E140" s="77"/>
      <c r="F140" s="77"/>
      <c r="G140" s="67"/>
      <c r="H140" s="67"/>
      <c r="I140" s="78"/>
      <c r="J140" s="77"/>
      <c r="K140" s="67"/>
      <c r="L140" s="67"/>
      <c r="M140" s="67"/>
      <c r="N140" s="67"/>
      <c r="O140" s="67"/>
      <c r="P140" s="67"/>
      <c r="Q140" s="67"/>
      <c r="R140" s="67"/>
      <c r="S140" s="67"/>
      <c r="T140" s="67"/>
    </row>
    <row r="141" spans="2:20" ht="14.25">
      <c r="B141" s="67"/>
      <c r="C141" s="76"/>
      <c r="D141" s="67"/>
      <c r="E141" s="77"/>
      <c r="F141" s="77"/>
      <c r="G141" s="67"/>
      <c r="H141" s="67"/>
      <c r="I141" s="78"/>
      <c r="J141" s="77"/>
      <c r="K141" s="67"/>
      <c r="L141" s="67"/>
      <c r="M141" s="67"/>
      <c r="N141" s="67"/>
      <c r="O141" s="67"/>
      <c r="P141" s="67"/>
      <c r="Q141" s="67"/>
      <c r="R141" s="67"/>
      <c r="S141" s="67"/>
      <c r="T141" s="67"/>
    </row>
    <row r="142" spans="2:20" ht="14.25">
      <c r="B142" s="67"/>
      <c r="C142" s="76"/>
      <c r="D142" s="67"/>
      <c r="E142" s="77"/>
      <c r="F142" s="77"/>
      <c r="G142" s="67"/>
      <c r="H142" s="67"/>
      <c r="I142" s="78"/>
      <c r="J142" s="77"/>
      <c r="K142" s="67"/>
      <c r="L142" s="67"/>
      <c r="M142" s="67"/>
      <c r="N142" s="67"/>
      <c r="O142" s="67"/>
      <c r="P142" s="67"/>
      <c r="Q142" s="67"/>
      <c r="R142" s="67"/>
      <c r="S142" s="67"/>
      <c r="T142" s="67"/>
    </row>
    <row r="143" spans="2:20" ht="14.25">
      <c r="B143" s="67"/>
      <c r="C143" s="76"/>
      <c r="D143" s="67"/>
      <c r="E143" s="77"/>
      <c r="F143" s="77"/>
      <c r="G143" s="67"/>
      <c r="H143" s="67"/>
      <c r="I143" s="78"/>
      <c r="J143" s="77"/>
      <c r="K143" s="67"/>
      <c r="L143" s="67"/>
      <c r="M143" s="67"/>
      <c r="N143" s="67"/>
      <c r="O143" s="67"/>
      <c r="P143" s="67"/>
      <c r="Q143" s="67"/>
      <c r="R143" s="67"/>
      <c r="S143" s="67"/>
      <c r="T143" s="67"/>
    </row>
    <row r="144" spans="2:20" ht="14.25">
      <c r="B144" s="67"/>
      <c r="C144" s="76"/>
      <c r="D144" s="67"/>
      <c r="E144" s="77"/>
      <c r="F144" s="77"/>
      <c r="G144" s="67"/>
      <c r="H144" s="67"/>
      <c r="I144" s="78"/>
      <c r="J144" s="77"/>
      <c r="K144" s="67"/>
      <c r="L144" s="67"/>
      <c r="M144" s="67"/>
      <c r="N144" s="67"/>
      <c r="O144" s="67"/>
      <c r="P144" s="67"/>
      <c r="Q144" s="67"/>
      <c r="R144" s="67"/>
      <c r="S144" s="67"/>
      <c r="T144" s="67"/>
    </row>
    <row r="145" spans="2:20" ht="14.25">
      <c r="B145" s="67"/>
      <c r="C145" s="76"/>
      <c r="D145" s="67"/>
      <c r="E145" s="77"/>
      <c r="F145" s="77"/>
      <c r="G145" s="67"/>
      <c r="H145" s="67"/>
      <c r="I145" s="78"/>
      <c r="J145" s="77"/>
      <c r="K145" s="67"/>
      <c r="L145" s="67"/>
      <c r="M145" s="67"/>
      <c r="N145" s="67"/>
      <c r="O145" s="67"/>
      <c r="P145" s="67"/>
      <c r="Q145" s="67"/>
      <c r="R145" s="67"/>
      <c r="S145" s="67"/>
      <c r="T145" s="67"/>
    </row>
    <row r="146" spans="2:20" ht="14.25">
      <c r="B146" s="67"/>
      <c r="C146" s="76"/>
      <c r="D146" s="67"/>
      <c r="E146" s="77"/>
      <c r="F146" s="77"/>
      <c r="G146" s="67"/>
      <c r="H146" s="67"/>
      <c r="I146" s="78"/>
      <c r="J146" s="77"/>
      <c r="K146" s="67"/>
      <c r="L146" s="67"/>
      <c r="M146" s="67"/>
      <c r="N146" s="67"/>
      <c r="O146" s="67"/>
      <c r="P146" s="67"/>
      <c r="Q146" s="67"/>
      <c r="R146" s="67"/>
      <c r="S146" s="67"/>
      <c r="T146" s="67"/>
    </row>
    <row r="147" spans="2:20" ht="14.25">
      <c r="B147" s="67"/>
      <c r="C147" s="76"/>
      <c r="D147" s="67"/>
      <c r="E147" s="77"/>
      <c r="F147" s="77"/>
      <c r="G147" s="67"/>
      <c r="H147" s="67"/>
      <c r="I147" s="78"/>
      <c r="J147" s="77"/>
      <c r="K147" s="67"/>
      <c r="L147" s="67"/>
      <c r="M147" s="67"/>
      <c r="N147" s="67"/>
      <c r="O147" s="67"/>
      <c r="P147" s="67"/>
      <c r="Q147" s="67"/>
      <c r="R147" s="67"/>
      <c r="S147" s="67"/>
      <c r="T147" s="67"/>
    </row>
    <row r="148" spans="2:20" ht="14.25">
      <c r="B148" s="67"/>
      <c r="C148" s="76"/>
      <c r="D148" s="67"/>
      <c r="E148" s="77"/>
      <c r="F148" s="77"/>
      <c r="G148" s="67"/>
      <c r="H148" s="67"/>
      <c r="I148" s="78"/>
      <c r="J148" s="77"/>
      <c r="K148" s="67"/>
      <c r="L148" s="67"/>
      <c r="M148" s="67"/>
      <c r="N148" s="67"/>
      <c r="O148" s="67"/>
      <c r="P148" s="67"/>
      <c r="Q148" s="67"/>
      <c r="R148" s="67"/>
      <c r="S148" s="67"/>
      <c r="T148" s="67"/>
    </row>
    <row r="149" spans="2:20" ht="14.25">
      <c r="B149" s="67"/>
      <c r="C149" s="76"/>
      <c r="D149" s="67"/>
      <c r="E149" s="77"/>
      <c r="F149" s="77"/>
      <c r="G149" s="67"/>
      <c r="H149" s="67"/>
      <c r="I149" s="78"/>
      <c r="J149" s="77"/>
      <c r="K149" s="67"/>
      <c r="L149" s="67"/>
      <c r="M149" s="67"/>
      <c r="N149" s="67"/>
      <c r="O149" s="67"/>
      <c r="P149" s="67"/>
      <c r="Q149" s="67"/>
      <c r="R149" s="67"/>
      <c r="S149" s="67"/>
      <c r="T149" s="67"/>
    </row>
    <row r="150" spans="2:20" ht="14.25">
      <c r="B150" s="67"/>
      <c r="C150" s="76"/>
      <c r="D150" s="67"/>
      <c r="E150" s="77"/>
      <c r="F150" s="77"/>
      <c r="G150" s="67"/>
      <c r="H150" s="67"/>
      <c r="I150" s="78"/>
      <c r="J150" s="77"/>
      <c r="K150" s="67"/>
      <c r="L150" s="67"/>
      <c r="M150" s="67"/>
      <c r="N150" s="67"/>
      <c r="O150" s="67"/>
      <c r="P150" s="67"/>
      <c r="Q150" s="67"/>
      <c r="R150" s="67"/>
      <c r="S150" s="67"/>
      <c r="T150" s="67"/>
    </row>
    <row r="151" spans="2:20" ht="14.25">
      <c r="B151" s="67"/>
      <c r="C151" s="76"/>
      <c r="D151" s="67"/>
      <c r="E151" s="77"/>
      <c r="F151" s="77"/>
      <c r="G151" s="67"/>
      <c r="H151" s="67"/>
      <c r="I151" s="78"/>
      <c r="J151" s="77"/>
      <c r="K151" s="67"/>
      <c r="L151" s="67"/>
      <c r="M151" s="67"/>
      <c r="N151" s="67"/>
      <c r="O151" s="67"/>
      <c r="P151" s="67"/>
      <c r="Q151" s="67"/>
      <c r="R151" s="67"/>
      <c r="S151" s="67"/>
      <c r="T151" s="67"/>
    </row>
    <row r="152" spans="2:20" ht="14.25">
      <c r="B152" s="67"/>
      <c r="C152" s="76"/>
      <c r="D152" s="67"/>
      <c r="E152" s="77"/>
      <c r="F152" s="77"/>
      <c r="G152" s="67"/>
      <c r="H152" s="67"/>
      <c r="I152" s="78"/>
      <c r="J152" s="77"/>
      <c r="K152" s="67"/>
      <c r="L152" s="67"/>
      <c r="M152" s="67"/>
      <c r="N152" s="67"/>
      <c r="O152" s="67"/>
      <c r="P152" s="67"/>
      <c r="Q152" s="67"/>
      <c r="R152" s="67"/>
      <c r="S152" s="67"/>
      <c r="T152" s="67"/>
    </row>
    <row r="153" spans="2:20" ht="14.25">
      <c r="B153" s="67"/>
      <c r="C153" s="76"/>
      <c r="D153" s="67"/>
      <c r="E153" s="77"/>
      <c r="F153" s="77"/>
      <c r="G153" s="67"/>
      <c r="H153" s="67"/>
      <c r="I153" s="78"/>
      <c r="J153" s="77"/>
      <c r="K153" s="67"/>
      <c r="L153" s="67"/>
      <c r="M153" s="67"/>
      <c r="N153" s="67"/>
      <c r="O153" s="67"/>
      <c r="P153" s="67"/>
      <c r="Q153" s="67"/>
      <c r="R153" s="67"/>
      <c r="S153" s="67"/>
      <c r="T153" s="67"/>
    </row>
    <row r="154" spans="2:20" ht="14.25">
      <c r="B154" s="67"/>
      <c r="C154" s="76"/>
      <c r="D154" s="67"/>
      <c r="E154" s="77"/>
      <c r="F154" s="77"/>
      <c r="G154" s="67"/>
      <c r="H154" s="67"/>
      <c r="I154" s="78"/>
      <c r="J154" s="77"/>
      <c r="K154" s="67"/>
      <c r="L154" s="67"/>
      <c r="M154" s="67"/>
      <c r="N154" s="67"/>
      <c r="O154" s="67"/>
      <c r="P154" s="67"/>
      <c r="Q154" s="67"/>
      <c r="R154" s="67"/>
      <c r="S154" s="67"/>
      <c r="T154" s="67"/>
    </row>
    <row r="155" spans="2:20" ht="14.25">
      <c r="B155" s="67"/>
      <c r="C155" s="76"/>
      <c r="D155" s="67"/>
      <c r="E155" s="77"/>
      <c r="F155" s="77"/>
      <c r="G155" s="67"/>
      <c r="H155" s="67"/>
      <c r="I155" s="78"/>
      <c r="J155" s="77"/>
      <c r="K155" s="67"/>
      <c r="L155" s="67"/>
      <c r="M155" s="67"/>
      <c r="N155" s="67"/>
      <c r="O155" s="67"/>
      <c r="P155" s="67"/>
      <c r="Q155" s="67"/>
      <c r="R155" s="67"/>
      <c r="S155" s="67"/>
      <c r="T155" s="67"/>
    </row>
    <row r="156" spans="2:20" ht="14.25">
      <c r="B156" s="67"/>
      <c r="C156" s="76"/>
      <c r="D156" s="67"/>
      <c r="E156" s="77"/>
      <c r="F156" s="77"/>
      <c r="G156" s="67"/>
      <c r="H156" s="67"/>
      <c r="I156" s="78"/>
      <c r="J156" s="77"/>
      <c r="K156" s="67"/>
      <c r="L156" s="67"/>
      <c r="M156" s="67"/>
      <c r="N156" s="67"/>
      <c r="O156" s="67"/>
      <c r="P156" s="67"/>
      <c r="Q156" s="67"/>
      <c r="R156" s="67"/>
      <c r="S156" s="67"/>
      <c r="T156" s="67"/>
    </row>
    <row r="157" spans="2:20" ht="14.25">
      <c r="B157" s="67"/>
      <c r="C157" s="76"/>
      <c r="D157" s="67"/>
      <c r="E157" s="77"/>
      <c r="F157" s="77"/>
      <c r="G157" s="67"/>
      <c r="H157" s="67"/>
      <c r="I157" s="78"/>
      <c r="J157" s="77"/>
      <c r="K157" s="67"/>
      <c r="L157" s="67"/>
      <c r="M157" s="67"/>
      <c r="N157" s="67"/>
      <c r="O157" s="67"/>
      <c r="P157" s="67"/>
      <c r="Q157" s="67"/>
      <c r="R157" s="67"/>
      <c r="S157" s="67"/>
      <c r="T157" s="67"/>
    </row>
    <row r="158" spans="2:20" ht="14.25">
      <c r="B158" s="67"/>
      <c r="C158" s="76"/>
      <c r="D158" s="67"/>
      <c r="E158" s="77"/>
      <c r="F158" s="77"/>
      <c r="G158" s="67"/>
      <c r="H158" s="67"/>
      <c r="I158" s="78"/>
      <c r="J158" s="77"/>
      <c r="K158" s="67"/>
      <c r="L158" s="67"/>
      <c r="M158" s="67"/>
      <c r="N158" s="67"/>
      <c r="O158" s="67"/>
      <c r="P158" s="67"/>
      <c r="Q158" s="67"/>
      <c r="R158" s="67"/>
      <c r="S158" s="67"/>
      <c r="T158" s="67"/>
    </row>
    <row r="159" spans="2:20" ht="14.25">
      <c r="B159" s="67"/>
      <c r="C159" s="76"/>
      <c r="D159" s="67"/>
      <c r="E159" s="77"/>
      <c r="F159" s="77"/>
      <c r="G159" s="67"/>
      <c r="H159" s="67"/>
      <c r="I159" s="78"/>
      <c r="J159" s="77"/>
      <c r="K159" s="67"/>
      <c r="L159" s="67"/>
      <c r="M159" s="67"/>
      <c r="N159" s="67"/>
      <c r="O159" s="67"/>
      <c r="P159" s="67"/>
      <c r="Q159" s="67"/>
      <c r="R159" s="67"/>
      <c r="S159" s="67"/>
      <c r="T159" s="67"/>
    </row>
    <row r="160" spans="2:20" ht="14.25">
      <c r="B160" s="67"/>
      <c r="C160" s="76"/>
      <c r="D160" s="67"/>
      <c r="E160" s="77"/>
      <c r="F160" s="77"/>
      <c r="G160" s="67"/>
      <c r="H160" s="67"/>
      <c r="I160" s="78"/>
      <c r="J160" s="77"/>
      <c r="K160" s="67"/>
      <c r="L160" s="67"/>
      <c r="M160" s="67"/>
      <c r="N160" s="67"/>
      <c r="O160" s="67"/>
      <c r="P160" s="67"/>
      <c r="Q160" s="67"/>
      <c r="R160" s="67"/>
      <c r="S160" s="67"/>
      <c r="T160" s="67"/>
    </row>
    <row r="161" spans="2:20" ht="14.25">
      <c r="B161" s="67"/>
      <c r="C161" s="76"/>
      <c r="D161" s="67"/>
      <c r="E161" s="77"/>
      <c r="F161" s="77"/>
      <c r="G161" s="67"/>
      <c r="H161" s="67"/>
      <c r="I161" s="78"/>
      <c r="J161" s="77"/>
      <c r="K161" s="67"/>
      <c r="L161" s="67"/>
      <c r="M161" s="67"/>
      <c r="N161" s="67"/>
      <c r="O161" s="67"/>
      <c r="P161" s="67"/>
      <c r="Q161" s="67"/>
      <c r="R161" s="67"/>
      <c r="S161" s="67"/>
      <c r="T161" s="67"/>
    </row>
    <row r="162" spans="2:20" ht="14.25">
      <c r="B162" s="67"/>
      <c r="C162" s="76"/>
      <c r="D162" s="67"/>
      <c r="E162" s="77"/>
      <c r="F162" s="77"/>
      <c r="G162" s="67"/>
      <c r="H162" s="67"/>
      <c r="I162" s="78"/>
      <c r="J162" s="77"/>
      <c r="K162" s="67"/>
      <c r="L162" s="67"/>
      <c r="M162" s="67"/>
      <c r="N162" s="67"/>
      <c r="O162" s="67"/>
      <c r="P162" s="67"/>
      <c r="Q162" s="67"/>
      <c r="R162" s="67"/>
      <c r="S162" s="67"/>
      <c r="T162" s="67"/>
    </row>
    <row r="163" spans="2:20" ht="14.25">
      <c r="B163" s="67"/>
      <c r="C163" s="76"/>
      <c r="D163" s="67"/>
      <c r="E163" s="77"/>
      <c r="F163" s="77"/>
      <c r="G163" s="67"/>
      <c r="H163" s="67"/>
      <c r="I163" s="78"/>
      <c r="J163" s="77"/>
      <c r="K163" s="67"/>
      <c r="L163" s="67"/>
      <c r="M163" s="67"/>
      <c r="N163" s="67"/>
      <c r="O163" s="67"/>
      <c r="P163" s="67"/>
      <c r="Q163" s="67"/>
      <c r="R163" s="67"/>
      <c r="S163" s="67"/>
      <c r="T163" s="67"/>
    </row>
    <row r="164" spans="2:20" ht="14.25">
      <c r="B164" s="67"/>
      <c r="C164" s="76"/>
      <c r="D164" s="67"/>
      <c r="E164" s="77"/>
      <c r="F164" s="77"/>
      <c r="G164" s="67"/>
      <c r="H164" s="67"/>
      <c r="I164" s="78"/>
      <c r="J164" s="77"/>
      <c r="K164" s="67"/>
      <c r="L164" s="67"/>
      <c r="M164" s="67"/>
      <c r="N164" s="67"/>
      <c r="O164" s="67"/>
      <c r="P164" s="67"/>
      <c r="Q164" s="67"/>
      <c r="R164" s="67"/>
      <c r="S164" s="67"/>
      <c r="T164" s="67"/>
    </row>
    <row r="165" spans="2:20" ht="14.25">
      <c r="B165" s="67"/>
      <c r="C165" s="76"/>
      <c r="D165" s="67"/>
      <c r="E165" s="77"/>
      <c r="F165" s="77"/>
      <c r="G165" s="67"/>
      <c r="H165" s="67"/>
      <c r="I165" s="78"/>
      <c r="J165" s="77"/>
      <c r="K165" s="67"/>
      <c r="L165" s="67"/>
      <c r="M165" s="67"/>
      <c r="N165" s="67"/>
      <c r="O165" s="67"/>
      <c r="P165" s="67"/>
      <c r="Q165" s="67"/>
      <c r="R165" s="67"/>
      <c r="S165" s="67"/>
      <c r="T165" s="67"/>
    </row>
    <row r="166" spans="2:20" ht="14.25">
      <c r="B166" s="67"/>
      <c r="C166" s="76"/>
      <c r="D166" s="67"/>
      <c r="E166" s="77"/>
      <c r="F166" s="77"/>
      <c r="G166" s="67"/>
      <c r="H166" s="67"/>
      <c r="I166" s="78"/>
      <c r="J166" s="77"/>
      <c r="K166" s="67"/>
      <c r="L166" s="67"/>
      <c r="M166" s="67"/>
      <c r="N166" s="67"/>
      <c r="O166" s="67"/>
      <c r="P166" s="67"/>
      <c r="Q166" s="67"/>
      <c r="R166" s="67"/>
      <c r="S166" s="67"/>
      <c r="T166" s="67"/>
    </row>
    <row r="167" spans="2:20" ht="14.25">
      <c r="B167" s="67"/>
      <c r="C167" s="76"/>
      <c r="D167" s="67"/>
      <c r="E167" s="77"/>
      <c r="F167" s="77"/>
      <c r="G167" s="67"/>
      <c r="H167" s="67"/>
      <c r="I167" s="78"/>
      <c r="J167" s="77"/>
      <c r="K167" s="67"/>
      <c r="L167" s="67"/>
      <c r="M167" s="67"/>
      <c r="N167" s="67"/>
      <c r="O167" s="67"/>
      <c r="P167" s="67"/>
      <c r="Q167" s="67"/>
      <c r="R167" s="67"/>
      <c r="S167" s="67"/>
      <c r="T167" s="67"/>
    </row>
    <row r="168" spans="2:20" ht="14.25">
      <c r="B168" s="67"/>
      <c r="C168" s="76"/>
      <c r="D168" s="67"/>
      <c r="E168" s="77"/>
      <c r="F168" s="77"/>
      <c r="G168" s="67"/>
      <c r="H168" s="67"/>
      <c r="I168" s="78"/>
      <c r="J168" s="77"/>
      <c r="K168" s="67"/>
      <c r="L168" s="67"/>
      <c r="M168" s="67"/>
      <c r="N168" s="67"/>
      <c r="O168" s="67"/>
      <c r="P168" s="67"/>
      <c r="Q168" s="67"/>
      <c r="R168" s="67"/>
      <c r="S168" s="67"/>
      <c r="T168" s="67"/>
    </row>
    <row r="169" spans="2:20" ht="14.25">
      <c r="B169" s="67"/>
      <c r="C169" s="76"/>
      <c r="D169" s="67"/>
      <c r="E169" s="77"/>
      <c r="F169" s="77"/>
      <c r="G169" s="67"/>
      <c r="H169" s="67"/>
      <c r="I169" s="78"/>
      <c r="J169" s="77"/>
      <c r="K169" s="67"/>
      <c r="L169" s="67"/>
      <c r="M169" s="67"/>
      <c r="N169" s="67"/>
      <c r="O169" s="67"/>
      <c r="P169" s="67"/>
      <c r="Q169" s="67"/>
      <c r="R169" s="67"/>
      <c r="S169" s="67"/>
      <c r="T169" s="67"/>
    </row>
    <row r="170" spans="2:20" ht="14.25">
      <c r="B170" s="67"/>
      <c r="C170" s="76"/>
      <c r="D170" s="67"/>
      <c r="E170" s="77"/>
      <c r="F170" s="77"/>
      <c r="G170" s="67"/>
      <c r="H170" s="67"/>
      <c r="I170" s="78"/>
      <c r="J170" s="77"/>
      <c r="K170" s="67"/>
      <c r="L170" s="67"/>
      <c r="M170" s="67"/>
      <c r="N170" s="67"/>
      <c r="O170" s="67"/>
      <c r="P170" s="67"/>
      <c r="Q170" s="67"/>
      <c r="R170" s="67"/>
      <c r="S170" s="67"/>
      <c r="T170" s="67"/>
    </row>
    <row r="171" spans="2:20" ht="14.25">
      <c r="B171" s="67"/>
      <c r="C171" s="76"/>
      <c r="D171" s="67"/>
      <c r="E171" s="77"/>
      <c r="F171" s="77"/>
      <c r="G171" s="67"/>
      <c r="H171" s="67"/>
      <c r="I171" s="78"/>
      <c r="J171" s="77"/>
      <c r="K171" s="67"/>
      <c r="L171" s="67"/>
      <c r="M171" s="67"/>
      <c r="N171" s="67"/>
      <c r="O171" s="67"/>
      <c r="P171" s="67"/>
      <c r="Q171" s="67"/>
      <c r="R171" s="67"/>
      <c r="S171" s="67"/>
      <c r="T171" s="67"/>
    </row>
  </sheetData>
  <sheetProtection/>
  <mergeCells count="3">
    <mergeCell ref="A1:K1"/>
    <mergeCell ref="A2:J2"/>
    <mergeCell ref="C4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8" scale="62" r:id="rId1"/>
  <rowBreaks count="1" manualBreakCount="1">
    <brk id="74" max="12" man="1"/>
  </rowBreaks>
  <colBreaks count="1" manualBreakCount="1">
    <brk id="10" max="1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HP</cp:lastModifiedBy>
  <cp:lastPrinted>2019-03-13T13:06:49Z</cp:lastPrinted>
  <dcterms:created xsi:type="dcterms:W3CDTF">2014-01-03T21:48:14Z</dcterms:created>
  <dcterms:modified xsi:type="dcterms:W3CDTF">2019-03-16T16:01:58Z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