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UMOK\képviselőtestület\Rendeletek\2018. évi rendeletek\"/>
    </mc:Choice>
  </mc:AlternateContent>
  <xr:revisionPtr revIDLastSave="0" documentId="10_ncr:8100000_{2CE4E8C1-2EA5-4F7A-AD2E-86AADE5D0A71}" xr6:coauthVersionLast="32" xr6:coauthVersionMax="32" xr10:uidLastSave="{00000000-0000-0000-0000-000000000000}"/>
  <workbookProtection workbookAlgorithmName="SHA-512" workbookHashValue="u9E3746TIlXfsJvPgu0zzWJkR2qX6F5N/juU/IjlMGzp8DxAxJMM/JGjnzTG1vlz9ShsU7AZnrLHjFsChiHQ/Q==" workbookSaltValue="ecNyMc4BNdZJewh7DCAgAg==" workbookSpinCount="100000" lockStructure="1"/>
  <bookViews>
    <workbookView xWindow="360" yWindow="75" windowWidth="11340" windowHeight="6795" tabRatio="848" firstSheet="3" activeTab="14" xr2:uid="{00000000-000D-0000-FFFF-FFFF00000000}"/>
  </bookViews>
  <sheets>
    <sheet name="2017.évi teljesítés - Bev.Önk." sheetId="31" r:id="rId1"/>
    <sheet name="2017.évi teljesítés - Kiad.Önk." sheetId="30" r:id="rId2"/>
    <sheet name="2017.évi teljesítés-Óvoda" sheetId="32" r:id="rId3"/>
    <sheet name="1. sz.melléklet" sheetId="3" r:id="rId4"/>
    <sheet name="2. sz. melléklet" sheetId="2" r:id="rId5"/>
    <sheet name="3. sz. melléklet" sheetId="18" r:id="rId6"/>
    <sheet name="4.sz.melléklet" sheetId="23" r:id="rId7"/>
    <sheet name="5.sz.melléklet" sheetId="24" r:id="rId8"/>
    <sheet name="6. sz.melléklet" sheetId="5" r:id="rId9"/>
    <sheet name="7.sz. melléklet" sheetId="21" r:id="rId10"/>
    <sheet name="8.sz. melléklet" sheetId="22" r:id="rId11"/>
    <sheet name="9.sz. melléklet" sheetId="33" r:id="rId12"/>
    <sheet name="10-11.sz.melléklet" sheetId="25" r:id="rId13"/>
    <sheet name="12. sz. melléklet" sheetId="26" r:id="rId14"/>
    <sheet name="13.sz. melléklet" sheetId="27" r:id="rId15"/>
  </sheets>
  <externalReferences>
    <externalReference r:id="rId16"/>
    <externalReference r:id="rId17"/>
  </externalReferences>
  <definedNames>
    <definedName name="_xlnm.Print_Area" localSheetId="3">'1. sz.melléklet'!$A$1:$H$26</definedName>
    <definedName name="_xlnm.Print_Area" localSheetId="12">'10-11.sz.melléklet'!$A$1:$E$41</definedName>
    <definedName name="_xlnm.Print_Area" localSheetId="13">'12. sz. melléklet'!$A$1:$M$25</definedName>
    <definedName name="_xlnm.Print_Area" localSheetId="4">'2. sz. melléklet'!$A$1:$E$54</definedName>
    <definedName name="_xlnm.Print_Area" localSheetId="0">'2017.évi teljesítés - Bev.Önk.'!#REF!</definedName>
    <definedName name="_xlnm.Print_Area" localSheetId="5">'3. sz. melléklet'!$A$1:$D$17</definedName>
    <definedName name="_xlnm.Print_Area" localSheetId="7">'5.sz.melléklet'!$A$1:$R$27</definedName>
    <definedName name="_xlnm.Print_Area" localSheetId="8">'6. sz.melléklet'!$A$1:$F$32</definedName>
    <definedName name="_xlnm.Print_Area" localSheetId="9">'7.sz. melléklet'!$A$1:$F$43</definedName>
    <definedName name="_xlnm.Print_Area" localSheetId="10">'8.sz. melléklet'!$A$1:$F$40</definedName>
  </definedNames>
  <calcPr calcId="162913"/>
</workbook>
</file>

<file path=xl/calcChain.xml><?xml version="1.0" encoding="utf-8"?>
<calcChain xmlns="http://schemas.openxmlformats.org/spreadsheetml/2006/main">
  <c r="J13" i="27" l="1"/>
  <c r="J15" i="27" s="1"/>
  <c r="H15" i="27"/>
  <c r="C15" i="27"/>
  <c r="I14" i="27"/>
  <c r="G14" i="27"/>
  <c r="D14" i="27"/>
  <c r="I12" i="27"/>
  <c r="E13" i="27"/>
  <c r="D12" i="27"/>
  <c r="B13" i="27"/>
  <c r="B15" i="27" s="1"/>
  <c r="G13" i="27"/>
  <c r="I10" i="27"/>
  <c r="G15" i="27" l="1"/>
  <c r="D13" i="27"/>
  <c r="E15" i="27"/>
  <c r="D15" i="27" s="1"/>
  <c r="I13" i="27"/>
  <c r="I15" i="27"/>
  <c r="I11" i="27"/>
  <c r="L22" i="26" l="1"/>
  <c r="L17" i="26"/>
  <c r="F22" i="26"/>
  <c r="F17" i="26"/>
  <c r="C22" i="26"/>
  <c r="J20" i="26"/>
  <c r="K20" i="26" s="1"/>
  <c r="I20" i="26"/>
  <c r="I22" i="26" s="1"/>
  <c r="J19" i="26"/>
  <c r="K18" i="26"/>
  <c r="E18" i="26"/>
  <c r="J17" i="26"/>
  <c r="I17" i="26"/>
  <c r="D17" i="26"/>
  <c r="D22" i="26" s="1"/>
  <c r="C17" i="26"/>
  <c r="K16" i="26"/>
  <c r="E16" i="26"/>
  <c r="E15" i="26"/>
  <c r="K14" i="26"/>
  <c r="K13" i="26"/>
  <c r="E13" i="26"/>
  <c r="K12" i="26"/>
  <c r="E12" i="26"/>
  <c r="K11" i="26"/>
  <c r="E11" i="26"/>
  <c r="K10" i="26"/>
  <c r="E10" i="26"/>
  <c r="K9" i="26"/>
  <c r="E9" i="26"/>
  <c r="J22" i="26" l="1"/>
  <c r="K17" i="26"/>
  <c r="E17" i="26" l="1"/>
  <c r="E22" i="26"/>
  <c r="B49" i="33" l="1"/>
  <c r="D27" i="33"/>
  <c r="D26" i="33"/>
  <c r="D25" i="33"/>
  <c r="D22" i="33"/>
  <c r="D11" i="33"/>
  <c r="B48" i="33"/>
  <c r="B47" i="33"/>
  <c r="B45" i="33"/>
  <c r="B43" i="33"/>
  <c r="B40" i="33"/>
  <c r="B39" i="33"/>
  <c r="B38" i="33"/>
  <c r="B19" i="33"/>
  <c r="B20" i="33" s="1"/>
  <c r="B13" i="33"/>
  <c r="B14" i="33" s="1"/>
  <c r="D38" i="22" l="1"/>
  <c r="C38" i="22"/>
  <c r="E38" i="22"/>
  <c r="D37" i="22"/>
  <c r="E37" i="22"/>
  <c r="C37" i="22"/>
  <c r="D23" i="22"/>
  <c r="E23" i="22"/>
  <c r="C23" i="22"/>
  <c r="C38" i="21"/>
  <c r="D38" i="21"/>
  <c r="C40" i="21"/>
  <c r="D40" i="21"/>
  <c r="E40" i="21"/>
  <c r="E38" i="21"/>
  <c r="E30" i="21"/>
  <c r="E26" i="21"/>
  <c r="R26" i="24" l="1"/>
  <c r="R27" i="24"/>
  <c r="N26" i="24"/>
  <c r="N27" i="24"/>
  <c r="P27" i="24"/>
  <c r="Q27" i="24"/>
  <c r="O27" i="24"/>
  <c r="L27" i="24"/>
  <c r="M27" i="24"/>
  <c r="K27" i="24"/>
  <c r="H27" i="24"/>
  <c r="I27" i="24"/>
  <c r="J27" i="24"/>
  <c r="J26" i="24"/>
  <c r="G27" i="24"/>
  <c r="Q26" i="24"/>
  <c r="P26" i="24"/>
  <c r="O26" i="24"/>
  <c r="M26" i="24"/>
  <c r="L26" i="24"/>
  <c r="K26" i="24"/>
  <c r="I26" i="24"/>
  <c r="H26" i="24"/>
  <c r="G26" i="24"/>
  <c r="Q25" i="24"/>
  <c r="P25" i="24"/>
  <c r="O25" i="24"/>
  <c r="M25" i="24"/>
  <c r="L25" i="24"/>
  <c r="K25" i="24"/>
  <c r="I25" i="24"/>
  <c r="J25" i="24" s="1"/>
  <c r="H25" i="24"/>
  <c r="G25" i="24"/>
  <c r="R24" i="24"/>
  <c r="R22" i="24"/>
  <c r="R21" i="24"/>
  <c r="N21" i="24"/>
  <c r="J21" i="24"/>
  <c r="R20" i="24"/>
  <c r="N20" i="24"/>
  <c r="J20" i="24"/>
  <c r="R19" i="24"/>
  <c r="R18" i="24"/>
  <c r="N18" i="24"/>
  <c r="J18" i="24"/>
  <c r="R17" i="24"/>
  <c r="N17" i="24"/>
  <c r="J17" i="24"/>
  <c r="R16" i="24"/>
  <c r="R15" i="24"/>
  <c r="R13" i="24"/>
  <c r="R12" i="24"/>
  <c r="R11" i="24"/>
  <c r="R10" i="24"/>
  <c r="N10" i="24"/>
  <c r="J10" i="24"/>
  <c r="R25" i="24" l="1"/>
  <c r="N25" i="24"/>
  <c r="G15" i="23"/>
  <c r="G14" i="23"/>
  <c r="I13" i="23"/>
  <c r="I14" i="23"/>
  <c r="I15" i="23"/>
  <c r="I16" i="23"/>
  <c r="I17" i="23"/>
  <c r="I18" i="23"/>
  <c r="I12" i="23"/>
  <c r="D19" i="23"/>
  <c r="E19" i="23"/>
  <c r="F19" i="23"/>
  <c r="G19" i="23"/>
  <c r="H19" i="23"/>
  <c r="C19" i="23"/>
  <c r="I19" i="23" l="1"/>
  <c r="D29" i="5"/>
  <c r="C29" i="5"/>
  <c r="E21" i="5"/>
  <c r="E15" i="5"/>
  <c r="D13" i="18"/>
  <c r="C13" i="18"/>
  <c r="B13" i="18"/>
  <c r="D12" i="18"/>
  <c r="C12" i="18"/>
  <c r="B12" i="18"/>
  <c r="D11" i="18"/>
  <c r="C11" i="18"/>
  <c r="B11" i="18"/>
  <c r="D10" i="18"/>
  <c r="C10" i="18"/>
  <c r="C17" i="18" s="1"/>
  <c r="B10" i="18"/>
  <c r="D9" i="18"/>
  <c r="D17" i="18" s="1"/>
  <c r="C9" i="18"/>
  <c r="B9" i="18"/>
  <c r="B17" i="18" s="1"/>
  <c r="C53" i="2"/>
  <c r="D53" i="2"/>
  <c r="C47" i="2"/>
  <c r="D47" i="2"/>
  <c r="C34" i="2"/>
  <c r="D34" i="2"/>
  <c r="E34" i="2"/>
  <c r="E40" i="2"/>
  <c r="E43" i="2" s="1"/>
  <c r="C29" i="2"/>
  <c r="D29" i="2"/>
  <c r="E29" i="2"/>
  <c r="E14" i="5" l="1"/>
  <c r="E29" i="5" s="1"/>
  <c r="D25" i="2"/>
  <c r="E25" i="2"/>
  <c r="C25" i="2"/>
  <c r="D17" i="2"/>
  <c r="E17" i="2"/>
  <c r="C17" i="2"/>
  <c r="F18" i="3"/>
  <c r="H19" i="3"/>
  <c r="G19" i="3"/>
  <c r="F19" i="3"/>
  <c r="H21" i="3"/>
  <c r="G21" i="3"/>
  <c r="F21" i="3"/>
  <c r="H23" i="3"/>
  <c r="G23" i="3"/>
  <c r="F23" i="3"/>
  <c r="H20" i="3"/>
  <c r="G20" i="3"/>
  <c r="F20" i="3"/>
  <c r="H14" i="3"/>
  <c r="G14" i="3"/>
  <c r="F14" i="3"/>
  <c r="H13" i="3"/>
  <c r="G13" i="3"/>
  <c r="F13" i="3"/>
  <c r="H12" i="3"/>
  <c r="G12" i="3"/>
  <c r="F12" i="3"/>
  <c r="D23" i="3"/>
  <c r="D20" i="3"/>
  <c r="D18" i="3"/>
  <c r="D16" i="3"/>
  <c r="D15" i="3"/>
  <c r="D11" i="3"/>
  <c r="D10" i="3"/>
  <c r="C23" i="3"/>
  <c r="C20" i="3"/>
  <c r="C18" i="3"/>
  <c r="C16" i="3"/>
  <c r="C15" i="3"/>
  <c r="C11" i="3"/>
  <c r="C10" i="3"/>
  <c r="B23" i="3"/>
  <c r="B20" i="3"/>
  <c r="B18" i="3"/>
  <c r="B16" i="3"/>
  <c r="B15" i="3"/>
  <c r="B11" i="3"/>
  <c r="B10" i="3"/>
  <c r="G30" i="32"/>
  <c r="D30" i="32"/>
  <c r="G18" i="3" s="1"/>
  <c r="C30" i="32"/>
  <c r="F29" i="32"/>
  <c r="E29" i="32"/>
  <c r="F28" i="32"/>
  <c r="E28" i="32"/>
  <c r="G27" i="32"/>
  <c r="D27" i="32"/>
  <c r="C27" i="32"/>
  <c r="F26" i="32"/>
  <c r="E26" i="32"/>
  <c r="F25" i="32"/>
  <c r="E25" i="32"/>
  <c r="F24" i="32"/>
  <c r="E24" i="32"/>
  <c r="F23" i="32"/>
  <c r="E23" i="32"/>
  <c r="F22" i="32"/>
  <c r="E22" i="32"/>
  <c r="F21" i="32"/>
  <c r="E21" i="32"/>
  <c r="F20" i="32"/>
  <c r="E20" i="32"/>
  <c r="F19" i="32"/>
  <c r="E19" i="32"/>
  <c r="F18" i="32"/>
  <c r="E18" i="32"/>
  <c r="E27" i="32" s="1"/>
  <c r="G17" i="32"/>
  <c r="F17" i="32" s="1"/>
  <c r="D17" i="32"/>
  <c r="C17" i="32"/>
  <c r="E16" i="32"/>
  <c r="F15" i="32"/>
  <c r="E15" i="32"/>
  <c r="E17" i="32" s="1"/>
  <c r="G14" i="32"/>
  <c r="D14" i="32"/>
  <c r="C14" i="32"/>
  <c r="F13" i="32"/>
  <c r="E13" i="32"/>
  <c r="F12" i="32"/>
  <c r="E12" i="32"/>
  <c r="F11" i="32"/>
  <c r="E11" i="32"/>
  <c r="F10" i="32"/>
  <c r="E10" i="32"/>
  <c r="F9" i="32"/>
  <c r="E9" i="32"/>
  <c r="E8" i="32"/>
  <c r="F7" i="32"/>
  <c r="E7" i="32"/>
  <c r="D31" i="32" l="1"/>
  <c r="E14" i="32"/>
  <c r="F14" i="32"/>
  <c r="F27" i="32"/>
  <c r="F30" i="32"/>
  <c r="G31" i="32"/>
  <c r="C31" i="32"/>
  <c r="E30" i="32"/>
  <c r="H18" i="3"/>
  <c r="E31" i="32"/>
  <c r="F31" i="32" l="1"/>
  <c r="E60" i="30"/>
  <c r="E59" i="30"/>
  <c r="E58" i="30"/>
  <c r="F57" i="30"/>
  <c r="D57" i="30"/>
  <c r="C57" i="30"/>
  <c r="E56" i="30"/>
  <c r="E55" i="30"/>
  <c r="E54" i="30"/>
  <c r="E53" i="30"/>
  <c r="E52" i="30"/>
  <c r="E51" i="30"/>
  <c r="E50" i="30"/>
  <c r="E49" i="30"/>
  <c r="F48" i="30"/>
  <c r="D48" i="30"/>
  <c r="C48" i="30"/>
  <c r="E47" i="30"/>
  <c r="E46" i="30"/>
  <c r="E44" i="30"/>
  <c r="F43" i="30"/>
  <c r="H11" i="3" s="1"/>
  <c r="E43" i="30"/>
  <c r="D43" i="30"/>
  <c r="G11" i="3" s="1"/>
  <c r="C43" i="30"/>
  <c r="F11" i="3" s="1"/>
  <c r="E39" i="30"/>
  <c r="E36" i="30"/>
  <c r="F35" i="30"/>
  <c r="D35" i="30"/>
  <c r="C35" i="30"/>
  <c r="E34" i="30"/>
  <c r="E32" i="30"/>
  <c r="E31" i="30"/>
  <c r="E30" i="30"/>
  <c r="E29" i="30"/>
  <c r="E28" i="30"/>
  <c r="E27" i="30"/>
  <c r="E26" i="30"/>
  <c r="E25" i="30"/>
  <c r="E24" i="30"/>
  <c r="E23" i="30"/>
  <c r="E22" i="30"/>
  <c r="E21" i="30"/>
  <c r="E20" i="30"/>
  <c r="F19" i="30"/>
  <c r="H9" i="3" s="1"/>
  <c r="D19" i="30"/>
  <c r="G9" i="3" s="1"/>
  <c r="C19" i="30"/>
  <c r="F9" i="3" s="1"/>
  <c r="E17" i="30"/>
  <c r="F16" i="30"/>
  <c r="D16" i="30"/>
  <c r="G8" i="3" s="1"/>
  <c r="C16" i="30"/>
  <c r="F8" i="3" s="1"/>
  <c r="E14" i="30"/>
  <c r="E13" i="30"/>
  <c r="E12" i="30"/>
  <c r="E11" i="30"/>
  <c r="E10" i="30"/>
  <c r="E9" i="30"/>
  <c r="E8" i="30"/>
  <c r="E45" i="31"/>
  <c r="E44" i="31"/>
  <c r="F43" i="31"/>
  <c r="D43" i="31"/>
  <c r="C43" i="31"/>
  <c r="E38" i="31"/>
  <c r="E37" i="31"/>
  <c r="F36" i="31"/>
  <c r="D13" i="3" s="1"/>
  <c r="D36" i="31"/>
  <c r="C13" i="3" s="1"/>
  <c r="C36" i="31"/>
  <c r="B13" i="3" s="1"/>
  <c r="E34" i="31"/>
  <c r="E33" i="31"/>
  <c r="E32" i="31"/>
  <c r="E31" i="31"/>
  <c r="E30" i="31"/>
  <c r="E29" i="31"/>
  <c r="E28" i="31"/>
  <c r="F27" i="31"/>
  <c r="D12" i="3" s="1"/>
  <c r="D27" i="31"/>
  <c r="C27" i="31"/>
  <c r="B12" i="3" s="1"/>
  <c r="E25" i="31"/>
  <c r="E22" i="31"/>
  <c r="E21" i="31"/>
  <c r="E19" i="31"/>
  <c r="E18" i="31"/>
  <c r="E17" i="31"/>
  <c r="F16" i="31"/>
  <c r="D16" i="31"/>
  <c r="C9" i="3" s="1"/>
  <c r="C16" i="31"/>
  <c r="B9" i="3" s="1"/>
  <c r="E14" i="31"/>
  <c r="F13" i="31"/>
  <c r="D13" i="31"/>
  <c r="C8" i="3" s="1"/>
  <c r="C13" i="31"/>
  <c r="B8" i="3" s="1"/>
  <c r="E12" i="31"/>
  <c r="E11" i="31"/>
  <c r="E10" i="31"/>
  <c r="E9" i="31"/>
  <c r="E8" i="31"/>
  <c r="E36" i="31" l="1"/>
  <c r="C47" i="31"/>
  <c r="B14" i="3"/>
  <c r="B17" i="3" s="1"/>
  <c r="B22" i="3" s="1"/>
  <c r="E35" i="30"/>
  <c r="H10" i="3"/>
  <c r="H17" i="3" s="1"/>
  <c r="H22" i="3" s="1"/>
  <c r="E48" i="30"/>
  <c r="E13" i="31"/>
  <c r="D8" i="3"/>
  <c r="D47" i="31"/>
  <c r="C14" i="3"/>
  <c r="E16" i="31"/>
  <c r="D9" i="3"/>
  <c r="E27" i="31"/>
  <c r="C12" i="3"/>
  <c r="C17" i="3" s="1"/>
  <c r="C22" i="3" s="1"/>
  <c r="E43" i="31"/>
  <c r="D14" i="3"/>
  <c r="E16" i="30"/>
  <c r="H8" i="3"/>
  <c r="E19" i="30"/>
  <c r="C61" i="30"/>
  <c r="F10" i="3"/>
  <c r="D61" i="30"/>
  <c r="G10" i="3"/>
  <c r="F61" i="30"/>
  <c r="E61" i="30" s="1"/>
  <c r="E57" i="30"/>
  <c r="F47" i="31"/>
  <c r="E47" i="31" s="1"/>
  <c r="D17" i="3" l="1"/>
  <c r="D22" i="3" s="1"/>
  <c r="E53" i="2" l="1"/>
  <c r="E47" i="2"/>
  <c r="E54" i="2" l="1"/>
  <c r="B24" i="3" l="1"/>
  <c r="F17" i="3"/>
  <c r="F22" i="3" s="1"/>
  <c r="G17" i="3"/>
  <c r="C24" i="3"/>
  <c r="H24" i="3"/>
  <c r="G22" i="3" l="1"/>
  <c r="G24" i="3" s="1"/>
  <c r="F24" i="3"/>
  <c r="D24" i="3" l="1"/>
  <c r="K22" i="26"/>
</calcChain>
</file>

<file path=xl/sharedStrings.xml><?xml version="1.0" encoding="utf-8"?>
<sst xmlns="http://schemas.openxmlformats.org/spreadsheetml/2006/main" count="695" uniqueCount="524">
  <si>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</si>
  <si>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</si>
  <si>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</si>
  <si>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</si>
  <si>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</si>
  <si>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</si>
  <si>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</si>
  <si>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</si>
  <si>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</si>
  <si>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bevételek</t>
  </si>
  <si>
    <t>Tárgyévi működési kiadások</t>
  </si>
  <si>
    <t>Leányvár Község Önkormányzata</t>
  </si>
  <si>
    <t>Építményadó</t>
  </si>
  <si>
    <t>Kiadások összesen</t>
  </si>
  <si>
    <t>Helyi adónál biztosított kedvezmények</t>
  </si>
  <si>
    <t>Bérbeadásnál nyújtott kedvezmény</t>
  </si>
  <si>
    <t>Egyéb nyújtott kedvezmény</t>
  </si>
  <si>
    <t>Visszanem térítendő lakás építási tám.</t>
  </si>
  <si>
    <t>Működési bevételek</t>
  </si>
  <si>
    <t>Leányvári Óvoda</t>
  </si>
  <si>
    <t>Intézmény finanszírozás</t>
  </si>
  <si>
    <t>Halmozódásmentes főösszeg</t>
  </si>
  <si>
    <t>Személyi juttatások (K1)</t>
  </si>
  <si>
    <t>Munkaadót terh. járulékok és szoc. h. adó (K2)</t>
  </si>
  <si>
    <t>Dologi kiadások (K3)</t>
  </si>
  <si>
    <t>Ellátottak pénzbeli juttatásai (K4)</t>
  </si>
  <si>
    <t>Beruházások (K6)</t>
  </si>
  <si>
    <t>Felújítások (K7)</t>
  </si>
  <si>
    <t>Egyéb műk. c. tám. bev. államh.-on belülről (B16)</t>
  </si>
  <si>
    <t>Egyéb felhalm. c. támog. bev. államh. bel. (B25)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</si>
  <si>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</si>
  <si>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</si>
  <si>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</si>
  <si>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</si>
  <si>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</si>
  <si>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</si>
  <si>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</si>
  <si>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Működési bevételek összesen</t>
  </si>
  <si>
    <t>Ellátási díjak</t>
  </si>
  <si>
    <t>Önkormányzatok működési tám. összesen</t>
  </si>
  <si>
    <t>Közhatalmi bevételek</t>
  </si>
  <si>
    <t>Telekadó</t>
  </si>
  <si>
    <t>Közhatalmi bevételek összesen</t>
  </si>
  <si>
    <t xml:space="preserve">Egyéb műk. c. tám. bev. államh.-on belülről </t>
  </si>
  <si>
    <t>Önkormányzatok működési támogatása</t>
  </si>
  <si>
    <t>Ellátottak pénzbeli juttatásai</t>
  </si>
  <si>
    <t>összesen</t>
  </si>
  <si>
    <t>Önkormányzatok működési támogatása (B11)</t>
  </si>
  <si>
    <t>Működési támogatás</t>
  </si>
  <si>
    <t>Támogatás mindösszesen</t>
  </si>
  <si>
    <t>Beruházási kiadások</t>
  </si>
  <si>
    <t>Felújítási kiadások</t>
  </si>
  <si>
    <t>Felhalmozási kiadások összesen:</t>
  </si>
  <si>
    <t>Szolgáltatások ellenértéke</t>
  </si>
  <si>
    <t>Tulajdonosi bevételek</t>
  </si>
  <si>
    <t>Kiszámlázott általános forgalmi adó</t>
  </si>
  <si>
    <t>Állandó jelleggel végzett iparűzési tevékenység után fizetett helyi adó</t>
  </si>
  <si>
    <t>Belföldi gépjárművek adójának  a helyi önkormányzatot megillető része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</si>
  <si>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</si>
  <si>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</si>
  <si>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</si>
  <si>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</si>
  <si>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Ellátottak pénzbeli juttatásai összesen</t>
  </si>
  <si>
    <t xml:space="preserve">Temetési segély </t>
  </si>
  <si>
    <t>Egyéb tárgyi eszközök beszerzése, létesítése</t>
  </si>
  <si>
    <t>Beruházási célú előzetesen felszámított általános forgalmi adó</t>
  </si>
  <si>
    <t>Ingatlanok felújítása</t>
  </si>
  <si>
    <t>Általános forgalmi adó visszatérítése</t>
  </si>
  <si>
    <t>Egyéb közhatalmi bevétel</t>
  </si>
  <si>
    <t>Likvidtartalék</t>
  </si>
  <si>
    <t>adatok: ezer forintban</t>
  </si>
  <si>
    <t>Munkaadót terhelő járulékok</t>
  </si>
  <si>
    <t>055131</t>
  </si>
  <si>
    <t>059141</t>
  </si>
  <si>
    <t>adatok: Ft-ban</t>
  </si>
  <si>
    <t>Főkönyvi szám</t>
  </si>
  <si>
    <t>Főkönyvi szám neve</t>
  </si>
  <si>
    <t>Eredeti előirányzat</t>
  </si>
  <si>
    <t>Módosítás</t>
  </si>
  <si>
    <t>%</t>
  </si>
  <si>
    <t>091111</t>
  </si>
  <si>
    <t>091121</t>
  </si>
  <si>
    <t>091131</t>
  </si>
  <si>
    <t>091141</t>
  </si>
  <si>
    <t>091151</t>
  </si>
  <si>
    <t>Működési célú költségvetési támogatások és kiegészítő támogatások</t>
  </si>
  <si>
    <t>0911   Önkormányzatok működési támogatása</t>
  </si>
  <si>
    <t>0916071</t>
  </si>
  <si>
    <t>Egyéb működési célú támogatások bevételei államháztartáson belülről-helyi önkormányzatok és költségvetési szerveik</t>
  </si>
  <si>
    <t>09161</t>
  </si>
  <si>
    <t>Egyéb működési célú támogatások bevételei államháztartáson belülről</t>
  </si>
  <si>
    <t>093411</t>
  </si>
  <si>
    <t>093441</t>
  </si>
  <si>
    <t>09351071</t>
  </si>
  <si>
    <t>0935411</t>
  </si>
  <si>
    <t>09355022</t>
  </si>
  <si>
    <t>Talajterhelési díj</t>
  </si>
  <si>
    <t>0936121</t>
  </si>
  <si>
    <t>Egyéb bírság</t>
  </si>
  <si>
    <t>0936162</t>
  </si>
  <si>
    <t>0936172</t>
  </si>
  <si>
    <t>Késedelmi és önellenőrzési pótlék</t>
  </si>
  <si>
    <t>093   Közhatalmi bevételek</t>
  </si>
  <si>
    <t>094022</t>
  </si>
  <si>
    <t>094041</t>
  </si>
  <si>
    <t>094051</t>
  </si>
  <si>
    <t>094061</t>
  </si>
  <si>
    <t>094071</t>
  </si>
  <si>
    <t>094082</t>
  </si>
  <si>
    <t>Kamatbevételek</t>
  </si>
  <si>
    <t>094111</t>
  </si>
  <si>
    <t>Egyéb működési bevételek</t>
  </si>
  <si>
    <t>094   Működési bevételek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</si>
  <si>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</si>
  <si>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</si>
  <si>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</si>
  <si>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</si>
  <si>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0965091</t>
  </si>
  <si>
    <t>Egyéb működési célú átvett pénzeszközök-Európai Unió</t>
  </si>
  <si>
    <t>0975041</t>
  </si>
  <si>
    <t>Egyéb felhalmozási célú átvett pénzeszközök-háztartások</t>
  </si>
  <si>
    <t>0925031</t>
  </si>
  <si>
    <t>Egyéb felhalmozási célú támogatások bevételei államháztartáson belülről-fejezeti kezelésű előirányzatok EU-s programok és azok hazai társfinanszírozása</t>
  </si>
  <si>
    <t>0981311</t>
  </si>
  <si>
    <t>Előző év költségvetési maradványának igénybevétele</t>
  </si>
  <si>
    <t>Bevételek összesen</t>
  </si>
  <si>
    <t>05110111</t>
  </si>
  <si>
    <t>0511091</t>
  </si>
  <si>
    <t>Közlekedési költségtérítés</t>
  </si>
  <si>
    <t>0511101</t>
  </si>
  <si>
    <t>Egyéb költségtérítések</t>
  </si>
  <si>
    <t>0511131</t>
  </si>
  <si>
    <t>Foglalkoztatottak egyéb személyi juttatásai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</si>
  <si>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</si>
  <si>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</si>
  <si>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</si>
  <si>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</si>
  <si>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0512361</t>
  </si>
  <si>
    <t>05211</t>
  </si>
  <si>
    <t>Szociális hozzájárulási adó</t>
  </si>
  <si>
    <t>05261</t>
  </si>
  <si>
    <t>Más járulék fizetési kötelezettség</t>
  </si>
  <si>
    <t>053111</t>
  </si>
  <si>
    <t>Szakmai anyagok beszerzése</t>
  </si>
  <si>
    <t>053121</t>
  </si>
  <si>
    <t>Üzemeltetési anyagok beszerzése</t>
  </si>
  <si>
    <t>0532111</t>
  </si>
  <si>
    <t>0532211</t>
  </si>
  <si>
    <t>Telefon, telefax, telex, mobíl díj</t>
  </si>
  <si>
    <t>053311</t>
  </si>
  <si>
    <t>Közüzemidíjak</t>
  </si>
  <si>
    <t>053321</t>
  </si>
  <si>
    <t>Vásárolt élelmezés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</si>
  <si>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</si>
  <si>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</si>
  <si>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</si>
  <si>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</si>
  <si>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</si>
  <si>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</si>
  <si>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</si>
  <si>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</si>
  <si>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0534111</t>
  </si>
  <si>
    <t>Foglalkoztatottak kiküldetései</t>
  </si>
  <si>
    <t>053511</t>
  </si>
  <si>
    <t>Műk-i célú előzetesen felszámított áfa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</si>
  <si>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</si>
  <si>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</si>
  <si>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</si>
  <si>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</si>
  <si>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</si>
  <si>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</si>
  <si>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05461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</si>
  <si>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</si>
  <si>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</si>
  <si>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</si>
  <si>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</si>
  <si>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</si>
  <si>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Önkormányzati segély [Szoctv. 45.§]</t>
  </si>
  <si>
    <t>054861</t>
  </si>
  <si>
    <t>Temetési segély [Szoctv. 46. §]</t>
  </si>
  <si>
    <t>054891</t>
  </si>
  <si>
    <t>Önkorm. által saját hatáskörben (nem szoc. és gyermekvéd-i előírások alapján) adott természetbeni ellát.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</si>
  <si>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</si>
  <si>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</si>
  <si>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</si>
  <si>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</si>
  <si>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Egyéb működési célú támogatások ÁH-on belülre</t>
  </si>
  <si>
    <t>055121</t>
  </si>
  <si>
    <t>Egyéb működési célú támogatások ÁH-on kívülre</t>
  </si>
  <si>
    <t>05612</t>
  </si>
  <si>
    <t>Immateriális javak beszerzése, létesítése</t>
  </si>
  <si>
    <t>05621</t>
  </si>
  <si>
    <t>Ingatlanok beszerzése, létesítése</t>
  </si>
  <si>
    <t>05631</t>
  </si>
  <si>
    <t>Informatikai eszközök beszerzése, létesítése</t>
  </si>
  <si>
    <t>05641</t>
  </si>
  <si>
    <t>05671</t>
  </si>
  <si>
    <t>Beruházási célú előzetesen felszámított áfa</t>
  </si>
  <si>
    <t>05711</t>
  </si>
  <si>
    <t>05731</t>
  </si>
  <si>
    <t>Egyéb tárgyi eszközök felújítása</t>
  </si>
  <si>
    <t>05741</t>
  </si>
  <si>
    <t>Felújítási célú előzetesen felszámított áfa</t>
  </si>
  <si>
    <t>Államháztartáson belüli megelőlegezések visszafizetése</t>
  </si>
  <si>
    <t>059151</t>
  </si>
  <si>
    <t>Központi, irányító szervi támogatás folyósítása</t>
  </si>
  <si>
    <t>Tartalékok (általános)</t>
  </si>
  <si>
    <t>Központi irányítószervi kiadások folyósítása (K9)</t>
  </si>
  <si>
    <t>ÁHT-on belüli megelőlegezések visszafiz. (K91)</t>
  </si>
  <si>
    <t>0511021</t>
  </si>
  <si>
    <t>Normatív jutalmak</t>
  </si>
  <si>
    <t>0511041</t>
  </si>
  <si>
    <t>Készenléti, ügyeleti, helyettesítési díj, túlóra, túlszolgálat</t>
  </si>
  <si>
    <t>05331</t>
  </si>
  <si>
    <t>053411</t>
  </si>
  <si>
    <t>Kiküldetések kiadásai</t>
  </si>
  <si>
    <t>Működési célú előzetesen felszámított általános forgalmi adó</t>
  </si>
  <si>
    <t>adatok: forintban</t>
  </si>
  <si>
    <t>Felhalmozási bevételek összesen</t>
  </si>
  <si>
    <t>Beruházási kiadások összesen:</t>
  </si>
  <si>
    <t>Felújítási kiadások összesen:</t>
  </si>
  <si>
    <t>Összeg</t>
  </si>
  <si>
    <t>Felújítási célú előzetesen felszámított általános forgalmi adó</t>
  </si>
  <si>
    <t>Mindösszesen:</t>
  </si>
  <si>
    <t>Jogcím</t>
  </si>
  <si>
    <t>0921 Felhalmozási célú önkormányzati támogatások</t>
  </si>
  <si>
    <t>097533</t>
  </si>
  <si>
    <t>Egyéb, külső személyi juttatások</t>
  </si>
  <si>
    <t>Informatikai szolgáltatások igénybevétele</t>
  </si>
  <si>
    <t>05421</t>
  </si>
  <si>
    <t>Törvény szerinti illetmények, munkabérek</t>
  </si>
  <si>
    <t>Felhalmozási célú önk-i támogatások (B21)</t>
  </si>
  <si>
    <t>2017. évi összevont mérleg</t>
  </si>
  <si>
    <t>2017. évi bevételek</t>
  </si>
  <si>
    <t>Felhalmozási c. átvett pénzeszk. Áht-on kívülről</t>
  </si>
  <si>
    <t>Felhalmozási c. átvett pénzeszk. Áht-on kívülről összesen</t>
  </si>
  <si>
    <t>Egyéb műk. c. tám. bev. államh.-on belülről összesen</t>
  </si>
  <si>
    <t>Összes bevétel:</t>
  </si>
  <si>
    <t xml:space="preserve">Felhalmozási célú önkormányzati támogatás </t>
  </si>
  <si>
    <t>Felhalmozási célú támogatások Áht-on belülről</t>
  </si>
  <si>
    <t>Immateriális javak beszerzése (települési kézikönyv)</t>
  </si>
  <si>
    <t>Ingatlan beszerzése, létesítése (urnafal, földcsere)</t>
  </si>
  <si>
    <t>óvoda pályzatra</t>
  </si>
  <si>
    <t>Eredeti EI</t>
  </si>
  <si>
    <t>Módosított EI</t>
  </si>
  <si>
    <t>Teljesítés</t>
  </si>
  <si>
    <t>I/2.számú melléklet</t>
  </si>
  <si>
    <t>2017. évi költségvetési beszámoló</t>
  </si>
  <si>
    <t>II. sz. EI mód.</t>
  </si>
  <si>
    <t>0916   Működési célú támogatások bevételei Áht--on belülről</t>
  </si>
  <si>
    <t>0925331 Egyéb felhalmozási célú támogatások bevételei államháztartáson belülről</t>
  </si>
  <si>
    <t>0941142</t>
  </si>
  <si>
    <t>1 és 2 forintos érmék forgalomból történő kivonása miatti kerekítési különbözet</t>
  </si>
  <si>
    <t>09533</t>
  </si>
  <si>
    <t>Egyéb tárgyi eszköz értékesítés</t>
  </si>
  <si>
    <t>0952 Felhalmozási bevételek</t>
  </si>
  <si>
    <t>09814</t>
  </si>
  <si>
    <t>Államháztartáson belüli megelőlegezések</t>
  </si>
  <si>
    <t>I/3. számú melléklet</t>
  </si>
  <si>
    <t>Köztisztviselők,közalkalmazottak bére</t>
  </si>
  <si>
    <t>Családi támogatások (természetbeni Erzsébet utalvány)</t>
  </si>
  <si>
    <t>Lakhatással kapcsolatos ellátások (Szoc.tv. 38.§)</t>
  </si>
  <si>
    <t>0550636</t>
  </si>
  <si>
    <t>Egyéb működési célú kiadások</t>
  </si>
  <si>
    <t>Beruházások, felújítások</t>
  </si>
  <si>
    <t>II/3.számú melléklet</t>
  </si>
  <si>
    <t>II. sz. EI módosítás</t>
  </si>
  <si>
    <t>0511011</t>
  </si>
  <si>
    <t>Munkavég-re irányuló egyéb jog-ban nem saját fog-nak fiz. Juttatások telj.</t>
  </si>
  <si>
    <t>05231</t>
  </si>
  <si>
    <t>05236</t>
  </si>
  <si>
    <t>Járulékok</t>
  </si>
  <si>
    <t>053221</t>
  </si>
  <si>
    <t>Egyéb kommunikációs szolg.</t>
  </si>
  <si>
    <t>Közüzemi díjak</t>
  </si>
  <si>
    <t>0564</t>
  </si>
  <si>
    <t>Egyéb tárgyi eszközök beszerzése</t>
  </si>
  <si>
    <t>0567</t>
  </si>
  <si>
    <t>Beruházási célú előzetesen felsz.áfa</t>
  </si>
  <si>
    <t>Felhalmozási célú kiadások</t>
  </si>
  <si>
    <t>Áht-on belüli megelőlegezések (B814)</t>
  </si>
  <si>
    <t>Egyéb műk. célú támog. Áht-on belülre (K502,506)</t>
  </si>
  <si>
    <t>Egyéb műk. c. támog. államházt.kívülre (K512)</t>
  </si>
  <si>
    <t>Tartalékok (K513)</t>
  </si>
  <si>
    <t>Szolgáltatások ellenértéke (B402)</t>
  </si>
  <si>
    <t>Tulajdonosi bevételek (B404)</t>
  </si>
  <si>
    <t>Ellátási díjak (B405)</t>
  </si>
  <si>
    <t>Kiszámlázott általános forgalmi adó (B406)</t>
  </si>
  <si>
    <t>Általános forgalmi adó visszatérítése (B407)</t>
  </si>
  <si>
    <t>Kamatbevételek (B408)</t>
  </si>
  <si>
    <t>Egyéb működési bevételek (B411)</t>
  </si>
  <si>
    <t>Állandó jelleggel végzett iparűzési tev. után fizetett helyi adó</t>
  </si>
  <si>
    <t>Belföldi gépjárművek adójának  a helyi önk-ot megillető része</t>
  </si>
  <si>
    <t>Központi kezelésű ei-tól műk-i támogatás (091632)</t>
  </si>
  <si>
    <t>ebből: Nemzeti Egbizt. Alapkezelő által nyújtott tám.</t>
  </si>
  <si>
    <t>ebből: Erzsébet utalvány</t>
  </si>
  <si>
    <t>Elkülönített állami pénzalapok (091635)</t>
  </si>
  <si>
    <t>ebből: Diákmunka finanszírozás</t>
  </si>
  <si>
    <t>ebből: Közfoglalkoztatottak finanszírozása</t>
  </si>
  <si>
    <t>Ingatlanok értékesítése</t>
  </si>
  <si>
    <t>Egyéb tárgyi eszköz értékesítése (gépjármű)</t>
  </si>
  <si>
    <t>Közműfejlesztési hozzájárulás - háztartások (Kálvária) (B75)</t>
  </si>
  <si>
    <t>Vis major támogatás - árok</t>
  </si>
  <si>
    <t>Egyéb felhalmozási célú támog. Áht-on belülről</t>
  </si>
  <si>
    <t>EU-s pályázatok (óvoda, orvosi rendelő)</t>
  </si>
  <si>
    <t>Működési célú költségvetési és kiegészítő támogatások (091153)</t>
  </si>
  <si>
    <t>ebből: szociális tüzifa pályázatra beérkezett támogatás</t>
  </si>
  <si>
    <t>ebből: foglalkoztatottak 2017. évi bérkompenzációja</t>
  </si>
  <si>
    <t>ebből: Polgármesteri béremelés különbözetének támogatása</t>
  </si>
  <si>
    <t xml:space="preserve">általános működésének és ágazati feladatainak 2017. évi támogatása </t>
  </si>
  <si>
    <t>0</t>
  </si>
  <si>
    <t>Lakhatással kapcsolatos ellátások (K46)</t>
  </si>
  <si>
    <t>Családi támogatások (Erzsébet utalvány) (K42)</t>
  </si>
  <si>
    <t>ebből: egyéb, az önkormányzat rendeletében megállapított juttatás (K48)</t>
  </si>
  <si>
    <t>Beiskolázási támogatás</t>
  </si>
  <si>
    <t>Gyerekszületési támogatás</t>
  </si>
  <si>
    <t xml:space="preserve">Időskorúak támogatása </t>
  </si>
  <si>
    <t>Települési támogatás</t>
  </si>
  <si>
    <t>ebből: települési támogatás (Szoc.tv. 45.§) (K48)</t>
  </si>
  <si>
    <t>Egyéb, nem intézményi ellátások  (K48)</t>
  </si>
  <si>
    <t>Bölcsödei ellátás támogatása</t>
  </si>
  <si>
    <t>Települési támogatás lakhatásra</t>
  </si>
  <si>
    <t xml:space="preserve">Egyéb települési támogatások </t>
  </si>
  <si>
    <t>Logopédusi ellátás támogatása</t>
  </si>
  <si>
    <t>Pszichológusi ellátás támogatása</t>
  </si>
  <si>
    <t>Rendkívüli segély</t>
  </si>
  <si>
    <t>Rovat</t>
  </si>
  <si>
    <t>Intézményi működési bevételek - teljesítési adatok</t>
  </si>
  <si>
    <t>B402</t>
  </si>
  <si>
    <t>B404</t>
  </si>
  <si>
    <t>B405</t>
  </si>
  <si>
    <t>B406</t>
  </si>
  <si>
    <t>B407</t>
  </si>
  <si>
    <t>B408</t>
  </si>
  <si>
    <t>Egyéb kapott kamatok és kamatjell. Bevételek</t>
  </si>
  <si>
    <t>B411</t>
  </si>
  <si>
    <t>Működési bevételek összesen:</t>
  </si>
  <si>
    <t>Köztemető fenntartás</t>
  </si>
  <si>
    <t>Szennyvíz gyűjtés, tisztítás</t>
  </si>
  <si>
    <t>Közművelődés</t>
  </si>
  <si>
    <t>Önk-i jogalkotás, igazgatás</t>
  </si>
  <si>
    <t>Gyermekétk. Óvoda</t>
  </si>
  <si>
    <t>Gyermekétk. Iskola</t>
  </si>
  <si>
    <t>Önkormányzat összesen</t>
  </si>
  <si>
    <t>Kiadások kormányati funkciók (COFOG) szerinti bontásban (összesítő)</t>
  </si>
  <si>
    <t>adatok: ezer Ft-ban</t>
  </si>
  <si>
    <t>Kormányzati funkció (COFOG)</t>
  </si>
  <si>
    <t>011130 - Önkormányzatok és önkormányzati hivatalok jogalkotó és általános igazgatási tevékenysége</t>
  </si>
  <si>
    <t>013320 - Köztemető-fenntartás és -működtetés</t>
  </si>
  <si>
    <t xml:space="preserve"> </t>
  </si>
  <si>
    <t>016080 - Kiemelt állami és önkormányzati rendezvények</t>
  </si>
  <si>
    <t>045160 - Közutak, hidak, alagutak üzemeltetése, fenntartása</t>
  </si>
  <si>
    <t>052020 - Szennyvíz gyűjtése, tisztítása, elhelyezése</t>
  </si>
  <si>
    <t>064010 - Közvilágítás</t>
  </si>
  <si>
    <t>066020 - Város-, községgazdálkodási egyéb szolgáltatások</t>
  </si>
  <si>
    <t>074031 - Család és nővédelmi egészségügyi gondozás</t>
  </si>
  <si>
    <t>041236 - Országos közfoglalkoztatási program</t>
  </si>
  <si>
    <t>082042 - Könyvtári állomány gyarapítása, nyilvántartása</t>
  </si>
  <si>
    <t>082092 - Közművelődés – hagyományos közösségi kulturális értékek gondozása</t>
  </si>
  <si>
    <t>096015 - Gyermekétkeztetés köznevelési intézményben</t>
  </si>
  <si>
    <t>104037 - Intézményi kívüli gyermekétkeztetés</t>
  </si>
  <si>
    <t>104042 - Család- és gyermekjóléti szolgált.</t>
  </si>
  <si>
    <t>107060 - Egyéb szociális pénzbeni és természetbeni ellátások</t>
  </si>
  <si>
    <t>Önkormányzat összesen:</t>
  </si>
  <si>
    <t>Infomatikai eszközök beszerzése, létesítése</t>
  </si>
  <si>
    <t xml:space="preserve">         ebből:  gépjármű beszerzés</t>
  </si>
  <si>
    <t>szennyvíz bekötés  - Panoráma utca</t>
  </si>
  <si>
    <t>kamerarendszer temetőbe</t>
  </si>
  <si>
    <t>egyéb tárgyi eszközök (fűkasza, padok, székek, tv, stb)</t>
  </si>
  <si>
    <t>ebből: óvoda kert felújítása</t>
  </si>
  <si>
    <t xml:space="preserve">orvosi rendelő felújítása </t>
  </si>
  <si>
    <t>Erzsébet utcai járda felújítása</t>
  </si>
  <si>
    <t xml:space="preserve">Vis major árok </t>
  </si>
  <si>
    <t>Egyéb tárgyi eszköz felújítása</t>
  </si>
  <si>
    <t>ebből: szennyvíz-, víziközmű felújítása</t>
  </si>
  <si>
    <t>Helyi önkormányzatok előző évi elszámolásából származó kiadások</t>
  </si>
  <si>
    <t>ebből: 2016. évi normatíva elszámolásából adódó visszafizetés</t>
  </si>
  <si>
    <t>Egyéb működési célú támogatások Áht-on belülre</t>
  </si>
  <si>
    <t>ebből: Támogatáskezelőnek utalt Bursa támogatás</t>
  </si>
  <si>
    <t>ebből: Piliscsévi Közös Hivatalnak utalt támogatás</t>
  </si>
  <si>
    <t>ebből: Dorog és Térsége Családsegítőnek utalt hozzájárulás</t>
  </si>
  <si>
    <t>Egyéb működési célú támogatások Áht-on kívülre</t>
  </si>
  <si>
    <t>Egyéb működési célú támogatások Áht-on belülre összesen:</t>
  </si>
  <si>
    <t>Egyéb működési célú kiadások összesen:</t>
  </si>
  <si>
    <t>Hulladékgazdálkodási Társulás 2017. évi tagdíja</t>
  </si>
  <si>
    <t>Gerecse-Pilis Vizitársulat tagdíja</t>
  </si>
  <si>
    <t>Ister Granum EGTC tagdíj</t>
  </si>
  <si>
    <t>Leányvári Sportegyesület - Judo támogatása</t>
  </si>
  <si>
    <t>Leányvári Iskoláért Alapítvány támogatása</t>
  </si>
  <si>
    <t>Leányvári Nagycsaládosok Egyesülete támogatása</t>
  </si>
  <si>
    <t>Leányvári Német Nemzetiségi Kut. Egyesület</t>
  </si>
  <si>
    <t>Medicopter Alapítány támogatása</t>
  </si>
  <si>
    <t>Piliscsévi Sportegyesület támogatása</t>
  </si>
  <si>
    <t>Települési Önkormányzatok Országos Szövetsége</t>
  </si>
  <si>
    <t>Duna-Vértes-Pilis-Gerecse Vidékfejl-i Egyesület tagdíja</t>
  </si>
  <si>
    <t>ESZKÖZÖK</t>
  </si>
  <si>
    <t>FORRÁSOK</t>
  </si>
  <si>
    <t>A/I/1 Vagyoni értékű jogok</t>
  </si>
  <si>
    <t>G/I  Nemzeti vagyon induláskori értéke</t>
  </si>
  <si>
    <t>A/I/2 Szellemi termékek</t>
  </si>
  <si>
    <t>G/III Egyéb eszközök induláskori értéke és változásai</t>
  </si>
  <si>
    <t>A/I Immateriális javak (=A/I/1+A/I/2+A/I/3)</t>
  </si>
  <si>
    <t>G/IV Felhalmozott eredmény</t>
  </si>
  <si>
    <t>A/II/1 Ingatlanok és a kapcsolódó vagyoni értékű jogok</t>
  </si>
  <si>
    <t>G/VI Mérleg szerinti eredmény</t>
  </si>
  <si>
    <t>A/II/2 Gépek, berendezések, felszerelések, járművek</t>
  </si>
  <si>
    <t>G/ SAJÁT TŐKE  (= G/I+…+G/VI)</t>
  </si>
  <si>
    <t>A/II/4 Beruházások, felújítások</t>
  </si>
  <si>
    <t>H/I/2 Költségvetési évben esedékes kötelezettségek munkaadókat terhelő járulékokra és szociális hozzájárulási adóra</t>
  </si>
  <si>
    <t>A/II Tárgyi eszközök  (=A/II/1+...+A/II/5)</t>
  </si>
  <si>
    <t>H/I/3 Költségvetési évben esedékes kötelezettségek dologi kiadásokra</t>
  </si>
  <si>
    <t>A) NEMZETI VAGYONBA TARTOZÓ BEFEKTETETT ESZKÖZÖK (=A/I+A/II+A/III+A/IV)</t>
  </si>
  <si>
    <t>H/I/4 Költségvetési évben esedékes kötelezettségek ellátottak pénzbeli juttatásaira</t>
  </si>
  <si>
    <t>C/II/1 Forintpénztár</t>
  </si>
  <si>
    <t>H/I/6 Költségvetési évben esedékes kötelezettségek beruházásokra</t>
  </si>
  <si>
    <t>C/II Pénztárak, csekkek, betétkönyvek (=C/II/1+C/II/2+C/II/3)</t>
  </si>
  <si>
    <t>H/I/7 Költségvetési évben esedékes kötelezettségek felújításokra</t>
  </si>
  <si>
    <t>C/III/1 Kincstáron kívüli forintszámlák</t>
  </si>
  <si>
    <t>H/I/9 Költségvetési évben esedékes kötelezettségek finanszírozási kiadásokra (&gt;=H/I/9a+…+H/I/9l)</t>
  </si>
  <si>
    <t>C/III Forintszámlák (=C/III/1+C/III/2)</t>
  </si>
  <si>
    <t>H/I/9g - ebből: költségvetési évben esedékes kötelezettségek államháztartáson belüli megelőlegezések visszafizetésére</t>
  </si>
  <si>
    <t>C) PÉNZESZKÖZÖK (=C/I+…+C/IV)</t>
  </si>
  <si>
    <t>H/I Költségvetési évben esedékes kötelezettségek (=H/I/1+…+H/I/9)</t>
  </si>
  <si>
    <t>D/I/3 Költségvetési évben esedékes követelések közhatalmi bevételre (=D/I/3a+…+D/I/3f)</t>
  </si>
  <si>
    <t>H/II/9 Költségvetési évet követően esedékes kötelezettségek finanszírozási kiadásokra (&gt;=H/II/9a+…+H/II/9i)</t>
  </si>
  <si>
    <t>D/I/3d - ebből: költségvetési évben esedékes követelések vagyoni típusú adókra</t>
  </si>
  <si>
    <t>H/II Költségvetési évet követően esedékes kötelezettségek (=H/II/1+…+H/II/9)</t>
  </si>
  <si>
    <t>D/I/3e - ebből: költségvetési évben esedékes követelések termékek és szolgáltatások adóira</t>
  </si>
  <si>
    <t>H/III/3 Más szervezetet megillető bevételek elszámolása</t>
  </si>
  <si>
    <t>D/I/3f - ebből: költségvetési évben esedékes követelések egyéb közhatalmi bevételekre</t>
  </si>
  <si>
    <t>D/I/4 Költségvetési évben esedékes követelések működési bevételre (=D/I/4a+…+D/I/4i)</t>
  </si>
  <si>
    <t>H/III Kötelezettség jellegű sajátos elszámolások (=H/III/1+…+H/III/10)</t>
  </si>
  <si>
    <t>D/I/4a - ebből: költségvetési évben esedékes követelések készletértékesítés ellenértékére, szolgáltatások ellenértékére, közvetített szolgáltatások ellenértékére</t>
  </si>
  <si>
    <t>H) KÖTELEZETTSÉGEK (=H/I+H/II+H/III)</t>
  </si>
  <si>
    <t>D/I/4b - ebből: költségvetési évben esedékes követelések tulajdonosi bevételekre</t>
  </si>
  <si>
    <t>FORRÁSOK ÖSSZESEN (=G+H+I+J)</t>
  </si>
  <si>
    <t>D/I/4c - ebből: költségvetési évben esedékes követelések ellátási díjakra</t>
  </si>
  <si>
    <t>D/I/4d - ebből: költségvetési évben esedékes követelések kiszámlázott általános forgalmi adóra</t>
  </si>
  <si>
    <t>D/I/4e - ebből: költségvetési évben esedékes követelések általános forgalmi adó visszatérítésére</t>
  </si>
  <si>
    <t>D/I/4i - ebből: költségvetési évben esedékes követelések egyéb működési bevételekre</t>
  </si>
  <si>
    <t>D/I/5 Költségvetési évben esedékes követelések felhalmozási bevételre (=D/I/5a+…+D/I/5e)</t>
  </si>
  <si>
    <t>D/I/5b - ebből: költségvetési évben esedékes követelések ingatlanok értékesítésére</t>
  </si>
  <si>
    <t>D/I/6 Költségvetési évben esedékes követelések működési célú átvett pénzeszközre (&gt;=D/I/6a+D/I/6b+D/I/6c)</t>
  </si>
  <si>
    <t>D/I/6c - ebből: költségvetési évben esedékes követelések működési célú visszatérítendő támogatások, kölcsönök visszatérülésére államháztartáson kívülről</t>
  </si>
  <si>
    <t>D/I/7 Költségvetési évben esedékes követelések felhalmozási célú átvett pénzeszközre (&gt;=D/I/7a+D/I/7b+D/I/7c)</t>
  </si>
  <si>
    <t>D/I/7c - ebből: költségvetési évben esedékes követelések felhalmozási célú visszatérítendő támogatások, kölcsönök visszatérülésére államháztartáson kívülről</t>
  </si>
  <si>
    <t>D/I Költségvetési évben esedékes követelések (=D/I/1+…+D/I/8)</t>
  </si>
  <si>
    <t>D/III Követelés jellegű sajátos elszámolások (=D/III/1+…+D/III/9)</t>
  </si>
  <si>
    <t>D) KÖVETELÉSEK  (=D/I+D/II+D/III)</t>
  </si>
  <si>
    <t>ESZKÖZÖK ÖSSZESEN (=A+B+C+D+E+F)</t>
  </si>
  <si>
    <t>2017. december 31.</t>
  </si>
  <si>
    <t>Leányvár Község Önkormányzatának vagyonmérlege</t>
  </si>
  <si>
    <t>C/III/2 Kincstárban vezetett forintszámlák</t>
  </si>
  <si>
    <t>E/I/2 Más előzetesen felszámított levonható általános forgalmi adó</t>
  </si>
  <si>
    <t>E/I/4 Más előzetesen felszámított nem levonható általános forgalmi adó</t>
  </si>
  <si>
    <t>E/II/2 Más fizetendő forgalmi adó</t>
  </si>
  <si>
    <t>E/III/1 December havi illetmények, munkabérek elszámolása</t>
  </si>
  <si>
    <t>E/I Előzetesen felszámított általános forgalmi adó elszámolása (=E/I/1+…+E/I/4)</t>
  </si>
  <si>
    <t>E/II Fizetendő általános forgalmi adó elszámolása (=E/II/1+E/II/2)</t>
  </si>
  <si>
    <t>E/III Egyéb sajátos eszközoldali elszámolások (=E/III/1+E/III/2)</t>
  </si>
  <si>
    <t>E) EGYÉB SAJÁTOS ESZKÖZOLDALI  ELSZÁMOLÁSOK (=E/I+…+E/III)</t>
  </si>
  <si>
    <t>H/II/9e - ebből költségvetési évet követően esedékes kötelezettségek Áht-on belüli megelőlegezések visszafiz.</t>
  </si>
  <si>
    <t>H/III/1 Kapott előlegek</t>
  </si>
  <si>
    <t>Az önkormányzat által nyújtott közvetett támogatások</t>
  </si>
  <si>
    <t>2017. évi intézményi működési bevételek teljesülése</t>
  </si>
  <si>
    <t>2017. év</t>
  </si>
  <si>
    <t xml:space="preserve">2017. évi szociális ellátások </t>
  </si>
  <si>
    <t>2017. évi felhalmozási kiadások</t>
  </si>
  <si>
    <t>2017. évi támogatások, átadott pénzeszközök</t>
  </si>
  <si>
    <t>Az önkormányzat adósság állománya</t>
  </si>
  <si>
    <t>Típus</t>
  </si>
  <si>
    <t>Belföldi szállító</t>
  </si>
  <si>
    <t>Lejárat</t>
  </si>
  <si>
    <t>Nyt.szla</t>
  </si>
  <si>
    <t>2017. évi eredeti EI</t>
  </si>
  <si>
    <t>2017. évi II.sz. EI mód.</t>
  </si>
  <si>
    <t>0911</t>
  </si>
  <si>
    <t>051</t>
  </si>
  <si>
    <t>0916</t>
  </si>
  <si>
    <t>Egyéb műk-i célú tám. ÁH-on belülről</t>
  </si>
  <si>
    <t>052</t>
  </si>
  <si>
    <t>092</t>
  </si>
  <si>
    <t>Felhalmozási c. tám. ÁH-on belülről</t>
  </si>
  <si>
    <t>053</t>
  </si>
  <si>
    <t>093</t>
  </si>
  <si>
    <t>054</t>
  </si>
  <si>
    <t>094</t>
  </si>
  <si>
    <t>055</t>
  </si>
  <si>
    <t>Egyéb műk.c.tám. Áht-on belülre</t>
  </si>
  <si>
    <t>Egyéb műk.c.tám. Áht-on kívülre</t>
  </si>
  <si>
    <t>095</t>
  </si>
  <si>
    <t>Ingatlan és gépjármű értékesítés</t>
  </si>
  <si>
    <t>097</t>
  </si>
  <si>
    <t>Felhalmozási c. bev. ÁH-on kívülről</t>
  </si>
  <si>
    <t>059</t>
  </si>
  <si>
    <t>Irányítószervi támogatás</t>
  </si>
  <si>
    <t>09813</t>
  </si>
  <si>
    <t>Önkorm. Pénzmaradványa igénybevét.</t>
  </si>
  <si>
    <t>056-057</t>
  </si>
  <si>
    <t>Beruházás, felújítás</t>
  </si>
  <si>
    <t>09184</t>
  </si>
  <si>
    <t>Áht-on belüli megelőlegezések</t>
  </si>
  <si>
    <t>05914</t>
  </si>
  <si>
    <t>Áht-n belüli megelőlegezés visszafiz.</t>
  </si>
  <si>
    <t>Mérleg</t>
  </si>
  <si>
    <t>adatok:ezer forintban</t>
  </si>
  <si>
    <t>II.sz. EI mód.</t>
  </si>
  <si>
    <t>Eredeti ei.</t>
  </si>
  <si>
    <t>Munkaadót terh. befizetések</t>
  </si>
  <si>
    <t>Pénzmaradvány</t>
  </si>
  <si>
    <t>Felhalmozási kiadás</t>
  </si>
  <si>
    <t>1. melléklet az 5/2018. (V.23.) önkormányzati rendelethez</t>
  </si>
  <si>
    <t>2. melléklet az 5/2018. (V.23.) önkormányzati rendelethez</t>
  </si>
  <si>
    <t>3. melléklet az 5/2018. (V.23.) önkormányzati rendelethez</t>
  </si>
  <si>
    <t>4.sz. melléklet az 5/2018. (V.23.) önkormányzati rendelethez</t>
  </si>
  <si>
    <t>5. melléklet az 5/2018. (V.23.) önkormányzati rendelethez</t>
  </si>
  <si>
    <t>6. melléklet az 5/2018. (V.23.)  önkormányzati rendelethez</t>
  </si>
  <si>
    <t>7. melléklet az 5/2018. (V.23.) önkormányzati rendelethez</t>
  </si>
  <si>
    <t>8. melléklet az 5/2018. (V.23.) önkormányzati rendelethez</t>
  </si>
  <si>
    <t>9. melléklet az 5/2018. (V.23.) önkormányzati rendelethez</t>
  </si>
  <si>
    <t>10. melléklet az 5/2018. (V.23.) önkormányzati rendelethez</t>
  </si>
  <si>
    <t>11. melléklet az 5/2018. (V.23.) önkormányzati rendelethez</t>
  </si>
  <si>
    <t xml:space="preserve">12. melléklet az 5/2018. (V.23.) önkormányzati rendelethez </t>
  </si>
  <si>
    <t>13. melléklet az 5/2018. (V.23.)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</si>
</sst>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.00,_F_t_-;\-* #,##0.00,_F_t_-;_-* \-??\ _F_t_-;_-@_-"/>
    <numFmt numFmtId="166" formatCode="#,##0.0"/>
    <numFmt numFmtId="167" formatCode="#,##0_ ;\-#,##0\ "/>
    <numFmt numFmtId="168" formatCode="_-* #,##0,_F_t_-;\-* #,##0,_F_t_-;_-* \-??\ _F_t_-;_-@_-"/>
    <numFmt numFmtId="169" formatCode="#,##0.00\ &quot;Ft&quot;"/>
    <numFmt numFmtId="170" formatCode="_-* #,##0,&quot;Ft&quot;_-;\-* #,##0,&quot;Ft&quot;_-;_-* \-??&quot; Ft&quot;_-;_-@_-"/>
  </numFmts>
  <fonts count="93" x14ac:knownFonts="1">
    <font>
      <sz val="10"/>
      <name val="Arial CE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1"/>
      <name val="Bookman Old Style"/>
      <family val="1"/>
    </font>
    <font>
      <b/>
      <sz val="11"/>
      <name val="Bookman Old Style"/>
      <family val="1"/>
    </font>
    <font>
      <sz val="14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sz val="9"/>
      <name val="Bookman Old Style"/>
      <family val="1"/>
    </font>
    <font>
      <b/>
      <sz val="9"/>
      <name val="Bookman Old Style"/>
      <family val="1"/>
    </font>
    <font>
      <b/>
      <sz val="9"/>
      <name val="Bookman Old Style"/>
      <family val="1"/>
      <charset val="238"/>
    </font>
    <font>
      <b/>
      <sz val="8"/>
      <name val="Bookman Old Style"/>
      <family val="1"/>
      <charset val="238"/>
    </font>
    <font>
      <sz val="9"/>
      <name val="Bookman Old Style"/>
      <family val="1"/>
      <charset val="238"/>
    </font>
    <font>
      <b/>
      <sz val="12"/>
      <name val="Times New Roman"/>
      <family val="1"/>
      <charset val="238"/>
    </font>
    <font>
      <sz val="9"/>
      <color indexed="8"/>
      <name val="Arial"/>
      <family val="2"/>
      <charset val="238"/>
    </font>
    <font>
      <sz val="12"/>
      <name val="Times New Roman"/>
      <family val="1"/>
      <charset val="1"/>
    </font>
    <font>
      <i/>
      <sz val="12"/>
      <name val="Times New Roman"/>
      <family val="1"/>
      <charset val="238"/>
    </font>
    <font>
      <sz val="9"/>
      <color theme="1"/>
      <name val="Arial CE"/>
      <charset val="238"/>
    </font>
    <font>
      <sz val="9"/>
      <color theme="1"/>
      <name val="Bookman Old Style"/>
      <family val="1"/>
      <charset val="238"/>
    </font>
    <font>
      <sz val="11"/>
      <name val="Bookman Old Style"/>
      <family val="1"/>
      <charset val="238"/>
    </font>
    <font>
      <i/>
      <sz val="10"/>
      <name val="Bookman Old Style"/>
      <family val="1"/>
    </font>
    <font>
      <i/>
      <sz val="10"/>
      <name val="Arial CE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238"/>
    </font>
    <font>
      <b/>
      <i/>
      <sz val="9"/>
      <name val="Times New Roman"/>
      <family val="1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i/>
      <sz val="10"/>
      <color rgb="FFFF0000"/>
      <name val="Arial"/>
      <family val="2"/>
      <charset val="238"/>
    </font>
    <font>
      <i/>
      <sz val="9"/>
      <name val="Arial CE"/>
      <charset val="238"/>
    </font>
    <font>
      <i/>
      <sz val="10"/>
      <name val="Bookman Old Style"/>
      <family val="1"/>
      <charset val="238"/>
    </font>
    <font>
      <b/>
      <sz val="9"/>
      <name val="Arial"/>
      <family val="2"/>
      <charset val="238"/>
    </font>
    <font>
      <b/>
      <sz val="11"/>
      <name val="Bodoni MT"/>
      <family val="1"/>
    </font>
    <font>
      <sz val="11"/>
      <name val="Bodoni MT"/>
      <family val="1"/>
    </font>
    <font>
      <sz val="11"/>
      <color indexed="10"/>
      <name val="Bodoni MT"/>
      <family val="1"/>
    </font>
    <font>
      <sz val="10"/>
      <name val="Arial"/>
      <family val="2"/>
      <charset val="1"/>
    </font>
    <font>
      <b/>
      <sz val="10"/>
      <name val="Bookman Old Style"/>
      <family val="1"/>
      <charset val="1"/>
    </font>
    <font>
      <b/>
      <sz val="14"/>
      <name val="Arial"/>
      <family val="2"/>
      <charset val="238"/>
    </font>
    <font>
      <i/>
      <sz val="11"/>
      <name val="Bodoni MT"/>
      <family val="1"/>
    </font>
    <font>
      <b/>
      <i/>
      <sz val="11"/>
      <name val="Bodoni MT"/>
      <family val="1"/>
    </font>
    <font>
      <b/>
      <sz val="12"/>
      <name val="Times New Roman"/>
      <family val="1"/>
      <charset val="1"/>
    </font>
    <font>
      <b/>
      <sz val="10"/>
      <name val="Times New Roman"/>
      <family val="1"/>
      <charset val="238"/>
    </font>
    <font>
      <b/>
      <sz val="7"/>
      <color rgb="FF333333"/>
      <name val="Verdana"/>
      <family val="2"/>
      <charset val="238"/>
    </font>
    <font>
      <i/>
      <sz val="11"/>
      <name val="Bookman Old Style"/>
      <family val="1"/>
      <charset val="238"/>
    </font>
    <font>
      <sz val="10"/>
      <name val="MS Sans Serif"/>
      <family val="2"/>
      <charset val="238"/>
    </font>
    <font>
      <sz val="11"/>
      <name val="Traditional Arabic"/>
      <family val="1"/>
    </font>
    <font>
      <b/>
      <sz val="11"/>
      <name val="Traditional Arabic"/>
      <family val="1"/>
    </font>
    <font>
      <i/>
      <sz val="11"/>
      <name val="Traditional Arabic"/>
      <family val="1"/>
    </font>
    <font>
      <b/>
      <i/>
      <sz val="11"/>
      <name val="Traditional Arabic"/>
      <family val="1"/>
    </font>
    <font>
      <i/>
      <sz val="9"/>
      <name val="Traditional Arabic"/>
      <family val="1"/>
      <charset val="178"/>
    </font>
    <font>
      <sz val="10"/>
      <name val="Traditional Arabic"/>
      <family val="1"/>
    </font>
    <font>
      <b/>
      <sz val="12"/>
      <name val="Traditional Arabic"/>
      <family val="1"/>
    </font>
    <font>
      <b/>
      <sz val="11"/>
      <name val="Traditional Arabic"/>
      <family val="1"/>
      <charset val="238"/>
    </font>
    <font>
      <sz val="10"/>
      <name val="Bookman Old Style"/>
      <family val="1"/>
      <charset val="1"/>
    </font>
    <font>
      <sz val="12"/>
      <name val="Bookman Old Style"/>
      <family val="1"/>
      <charset val="1"/>
    </font>
    <font>
      <b/>
      <sz val="14"/>
      <name val="Bookman Old Style"/>
      <family val="1"/>
      <charset val="1"/>
    </font>
    <font>
      <i/>
      <sz val="9"/>
      <name val="Arial"/>
      <family val="2"/>
      <charset val="238"/>
    </font>
    <font>
      <sz val="11"/>
      <name val="Times New Roman"/>
      <family val="1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CC99"/>
        <bgColor rgb="FFFAC090"/>
      </patternFill>
    </fill>
    <fill>
      <patternFill patternType="solid">
        <fgColor rgb="FFFFFF99"/>
        <bgColor rgb="FFFF9900"/>
      </patternFill>
    </fill>
    <fill>
      <patternFill patternType="solid">
        <fgColor rgb="FFFFFFCC"/>
        <bgColor rgb="FFFFFFFF"/>
      </patternFill>
    </fill>
    <fill>
      <patternFill patternType="solid">
        <fgColor rgb="FFFAC090"/>
        <bgColor rgb="FFFFCC99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7" tint="0.59999389629810485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rgb="FFFFFF00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5" fontId="3" fillId="0" borderId="0"/>
    <xf numFmtId="0" fontId="22" fillId="0" borderId="0"/>
    <xf numFmtId="9" fontId="1" fillId="0" borderId="0" applyFont="0" applyFill="0" applyBorder="0" applyAlignment="0" applyProtection="0"/>
    <xf numFmtId="165" fontId="3" fillId="0" borderId="0"/>
    <xf numFmtId="44" fontId="1" fillId="0" borderId="0" applyFont="0" applyFill="0" applyBorder="0" applyAlignment="0" applyProtection="0"/>
    <xf numFmtId="0" fontId="1" fillId="0" borderId="0"/>
  </cellStyleXfs>
  <cellXfs count="94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0" fillId="0" borderId="0" xfId="0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right"/>
    </xf>
    <xf numFmtId="0" fontId="5" fillId="0" borderId="0" xfId="0" applyFont="1" applyBorder="1"/>
    <xf numFmtId="0" fontId="4" fillId="0" borderId="0" xfId="0" applyFont="1" applyBorder="1"/>
    <xf numFmtId="3" fontId="0" fillId="0" borderId="0" xfId="0" applyNumberFormat="1" applyBorder="1"/>
    <xf numFmtId="0" fontId="0" fillId="0" borderId="0" xfId="0" applyAlignment="1"/>
    <xf numFmtId="0" fontId="11" fillId="0" borderId="0" xfId="0" applyFont="1"/>
    <xf numFmtId="0" fontId="13" fillId="0" borderId="0" xfId="0" applyFont="1"/>
    <xf numFmtId="0" fontId="1" fillId="0" borderId="0" xfId="0" applyFont="1" applyAlignment="1">
      <alignment horizontal="right"/>
    </xf>
    <xf numFmtId="0" fontId="21" fillId="0" borderId="0" xfId="0" applyFont="1"/>
    <xf numFmtId="3" fontId="0" fillId="0" borderId="0" xfId="0" applyNumberFormat="1"/>
    <xf numFmtId="0" fontId="23" fillId="0" borderId="0" xfId="0" applyFont="1" applyAlignment="1">
      <alignment vertical="top" wrapText="1"/>
    </xf>
    <xf numFmtId="3" fontId="8" fillId="0" borderId="0" xfId="0" applyNumberFormat="1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top" wrapText="1"/>
    </xf>
    <xf numFmtId="0" fontId="16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/>
    </xf>
    <xf numFmtId="0" fontId="15" fillId="0" borderId="0" xfId="0" applyFont="1" applyAlignment="1"/>
    <xf numFmtId="0" fontId="12" fillId="0" borderId="0" xfId="0" applyFont="1" applyAlignment="1"/>
    <xf numFmtId="0" fontId="18" fillId="0" borderId="0" xfId="0" applyFont="1" applyAlignment="1"/>
    <xf numFmtId="0" fontId="26" fillId="0" borderId="0" xfId="0" applyFont="1" applyAlignment="1">
      <alignment horizontal="right"/>
    </xf>
    <xf numFmtId="0" fontId="25" fillId="0" borderId="0" xfId="0" applyFont="1" applyAlignment="1"/>
    <xf numFmtId="0" fontId="26" fillId="0" borderId="9" xfId="0" applyFont="1" applyBorder="1" applyAlignment="1">
      <alignment horizontal="center" wrapText="1"/>
    </xf>
    <xf numFmtId="0" fontId="26" fillId="0" borderId="10" xfId="0" applyFont="1" applyBorder="1" applyAlignment="1">
      <alignment horizontal="center" wrapText="1"/>
    </xf>
    <xf numFmtId="0" fontId="26" fillId="0" borderId="0" xfId="0" applyFont="1" applyAlignment="1"/>
    <xf numFmtId="0" fontId="22" fillId="0" borderId="15" xfId="0" applyFont="1" applyBorder="1"/>
    <xf numFmtId="0" fontId="22" fillId="0" borderId="2" xfId="0" applyFont="1" applyBorder="1"/>
    <xf numFmtId="0" fontId="6" fillId="0" borderId="0" xfId="0" applyFont="1"/>
    <xf numFmtId="0" fontId="33" fillId="0" borderId="0" xfId="0" applyFont="1" applyAlignment="1">
      <alignment vertical="top" wrapText="1"/>
    </xf>
    <xf numFmtId="3" fontId="17" fillId="0" borderId="0" xfId="0" applyNumberFormat="1" applyFont="1" applyAlignment="1">
      <alignment horizontal="center" wrapText="1"/>
    </xf>
    <xf numFmtId="164" fontId="0" fillId="0" borderId="0" xfId="0" applyNumberFormat="1"/>
    <xf numFmtId="164" fontId="2" fillId="0" borderId="0" xfId="0" applyNumberFormat="1" applyFont="1" applyBorder="1"/>
    <xf numFmtId="164" fontId="13" fillId="0" borderId="0" xfId="0" applyNumberFormat="1" applyFont="1"/>
    <xf numFmtId="3" fontId="24" fillId="0" borderId="0" xfId="0" applyNumberFormat="1" applyFont="1" applyBorder="1" applyAlignment="1">
      <alignment horizontal="center"/>
    </xf>
    <xf numFmtId="0" fontId="43" fillId="0" borderId="0" xfId="0" applyFont="1"/>
    <xf numFmtId="164" fontId="22" fillId="0" borderId="20" xfId="1" applyNumberFormat="1" applyFont="1" applyBorder="1" applyAlignment="1">
      <alignment horizontal="right"/>
    </xf>
    <xf numFmtId="164" fontId="22" fillId="0" borderId="4" xfId="1" applyNumberFormat="1" applyFont="1" applyBorder="1" applyAlignment="1">
      <alignment horizontal="right"/>
    </xf>
    <xf numFmtId="164" fontId="22" fillId="2" borderId="4" xfId="1" applyNumberFormat="1" applyFont="1" applyFill="1" applyBorder="1" applyAlignment="1">
      <alignment horizontal="right"/>
    </xf>
    <xf numFmtId="0" fontId="28" fillId="0" borderId="19" xfId="0" applyFont="1" applyBorder="1"/>
    <xf numFmtId="164" fontId="28" fillId="0" borderId="18" xfId="1" applyNumberFormat="1" applyFont="1" applyBorder="1"/>
    <xf numFmtId="0" fontId="8" fillId="0" borderId="0" xfId="0" applyFont="1" applyAlignment="1">
      <alignment horizontal="center"/>
    </xf>
    <xf numFmtId="0" fontId="42" fillId="0" borderId="0" xfId="0" applyFont="1"/>
    <xf numFmtId="0" fontId="19" fillId="0" borderId="2" xfId="0" applyFont="1" applyBorder="1"/>
    <xf numFmtId="0" fontId="45" fillId="0" borderId="2" xfId="0" applyFont="1" applyBorder="1"/>
    <xf numFmtId="0" fontId="42" fillId="0" borderId="2" xfId="0" applyFont="1" applyBorder="1"/>
    <xf numFmtId="0" fontId="42" fillId="0" borderId="2" xfId="0" applyFont="1" applyBorder="1" applyAlignment="1">
      <alignment horizontal="center"/>
    </xf>
    <xf numFmtId="0" fontId="46" fillId="0" borderId="0" xfId="0" applyFont="1"/>
    <xf numFmtId="166" fontId="0" fillId="0" borderId="0" xfId="0" applyNumberFormat="1"/>
    <xf numFmtId="166" fontId="0" fillId="0" borderId="0" xfId="0" applyNumberFormat="1" applyBorder="1"/>
    <xf numFmtId="1" fontId="0" fillId="0" borderId="0" xfId="0" applyNumberFormat="1"/>
    <xf numFmtId="0" fontId="42" fillId="0" borderId="0" xfId="0" applyFont="1" applyFill="1" applyBorder="1"/>
    <xf numFmtId="0" fontId="16" fillId="0" borderId="0" xfId="0" applyFont="1" applyFill="1" applyBorder="1" applyAlignment="1">
      <alignment horizontal="center" vertical="top" wrapText="1"/>
    </xf>
    <xf numFmtId="0" fontId="52" fillId="0" borderId="0" xfId="0" applyFont="1" applyAlignment="1">
      <alignment horizontal="right"/>
    </xf>
    <xf numFmtId="0" fontId="35" fillId="4" borderId="18" xfId="0" applyFont="1" applyFill="1" applyBorder="1" applyAlignment="1" applyProtection="1">
      <alignment horizontal="center" vertical="center" wrapText="1" shrinkToFit="1"/>
    </xf>
    <xf numFmtId="49" fontId="53" fillId="0" borderId="15" xfId="0" applyNumberFormat="1" applyFont="1" applyBorder="1" applyAlignment="1" applyProtection="1">
      <alignment vertical="center" wrapText="1" shrinkToFit="1"/>
    </xf>
    <xf numFmtId="3" fontId="53" fillId="0" borderId="16" xfId="0" applyNumberFormat="1" applyFont="1" applyBorder="1" applyAlignment="1" applyProtection="1">
      <alignment vertical="center" wrapText="1" shrinkToFit="1"/>
    </xf>
    <xf numFmtId="49" fontId="53" fillId="0" borderId="2" xfId="0" applyNumberFormat="1" applyFont="1" applyBorder="1" applyAlignment="1" applyProtection="1">
      <alignment vertical="center" wrapText="1" shrinkToFit="1"/>
    </xf>
    <xf numFmtId="3" fontId="53" fillId="0" borderId="1" xfId="0" applyNumberFormat="1" applyFont="1" applyBorder="1" applyAlignment="1" applyProtection="1">
      <alignment vertical="center" wrapText="1" shrinkToFit="1"/>
    </xf>
    <xf numFmtId="49" fontId="53" fillId="0" borderId="5" xfId="0" applyNumberFormat="1" applyFont="1" applyBorder="1" applyAlignment="1" applyProtection="1">
      <alignment vertical="center" wrapText="1" shrinkToFit="1"/>
    </xf>
    <xf numFmtId="3" fontId="53" fillId="0" borderId="26" xfId="0" applyNumberFormat="1" applyFont="1" applyBorder="1" applyAlignment="1" applyProtection="1">
      <alignment vertical="center" wrapText="1" shrinkToFit="1"/>
    </xf>
    <xf numFmtId="3" fontId="53" fillId="0" borderId="16" xfId="0" applyNumberFormat="1" applyFont="1" applyFill="1" applyBorder="1" applyAlignment="1" applyProtection="1">
      <alignment vertical="center" wrapText="1" shrinkToFit="1"/>
    </xf>
    <xf numFmtId="3" fontId="53" fillId="0" borderId="26" xfId="0" applyNumberFormat="1" applyFont="1" applyFill="1" applyBorder="1" applyAlignment="1" applyProtection="1">
      <alignment vertical="center" wrapText="1" shrinkToFit="1"/>
    </xf>
    <xf numFmtId="3" fontId="53" fillId="0" borderId="1" xfId="0" applyNumberFormat="1" applyFont="1" applyFill="1" applyBorder="1" applyAlignment="1" applyProtection="1">
      <alignment vertical="center" wrapText="1" shrinkToFit="1"/>
    </xf>
    <xf numFmtId="0" fontId="56" fillId="0" borderId="0" xfId="0" applyFont="1"/>
    <xf numFmtId="0" fontId="52" fillId="0" borderId="0" xfId="0" applyFont="1"/>
    <xf numFmtId="0" fontId="59" fillId="0" borderId="0" xfId="0" applyFont="1" applyAlignment="1">
      <alignment horizontal="right"/>
    </xf>
    <xf numFmtId="3" fontId="60" fillId="0" borderId="40" xfId="0" applyNumberFormat="1" applyFont="1" applyFill="1" applyBorder="1" applyAlignment="1" applyProtection="1">
      <alignment vertical="center" wrapText="1" shrinkToFit="1"/>
    </xf>
    <xf numFmtId="0" fontId="61" fillId="0" borderId="0" xfId="0" applyFont="1"/>
    <xf numFmtId="3" fontId="61" fillId="0" borderId="0" xfId="0" applyNumberFormat="1" applyFont="1"/>
    <xf numFmtId="0" fontId="62" fillId="0" borderId="0" xfId="0" applyFont="1"/>
    <xf numFmtId="3" fontId="59" fillId="0" borderId="0" xfId="0" applyNumberFormat="1" applyFont="1"/>
    <xf numFmtId="3" fontId="53" fillId="0" borderId="23" xfId="0" applyNumberFormat="1" applyFont="1" applyFill="1" applyBorder="1" applyAlignment="1" applyProtection="1">
      <alignment vertical="center" wrapText="1" shrinkToFit="1"/>
    </xf>
    <xf numFmtId="3" fontId="53" fillId="0" borderId="54" xfId="0" applyNumberFormat="1" applyFont="1" applyBorder="1" applyAlignment="1" applyProtection="1">
      <alignment vertical="center" wrapText="1" shrinkToFit="1"/>
    </xf>
    <xf numFmtId="3" fontId="53" fillId="0" borderId="39" xfId="0" applyNumberFormat="1" applyFont="1" applyBorder="1" applyAlignment="1" applyProtection="1">
      <alignment vertical="center" wrapText="1" shrinkToFit="1"/>
    </xf>
    <xf numFmtId="0" fontId="63" fillId="0" borderId="0" xfId="0" applyFont="1"/>
    <xf numFmtId="3" fontId="53" fillId="0" borderId="63" xfId="0" applyNumberFormat="1" applyFont="1" applyBorder="1" applyAlignment="1" applyProtection="1">
      <alignment vertical="center" wrapText="1" shrinkToFit="1"/>
    </xf>
    <xf numFmtId="3" fontId="54" fillId="6" borderId="45" xfId="0" applyNumberFormat="1" applyFont="1" applyFill="1" applyBorder="1" applyAlignment="1" applyProtection="1">
      <alignment vertical="center" wrapText="1" shrinkToFit="1"/>
    </xf>
    <xf numFmtId="1" fontId="39" fillId="0" borderId="62" xfId="4" applyNumberFormat="1" applyFont="1" applyBorder="1" applyAlignment="1">
      <alignment horizontal="center" vertical="center" wrapText="1"/>
    </xf>
    <xf numFmtId="3" fontId="37" fillId="0" borderId="59" xfId="0" applyNumberFormat="1" applyFont="1" applyBorder="1"/>
    <xf numFmtId="3" fontId="37" fillId="0" borderId="10" xfId="0" applyNumberFormat="1" applyFont="1" applyBorder="1"/>
    <xf numFmtId="0" fontId="37" fillId="0" borderId="14" xfId="0" applyFont="1" applyFill="1" applyBorder="1"/>
    <xf numFmtId="1" fontId="40" fillId="0" borderId="47" xfId="4" applyNumberFormat="1" applyFont="1" applyBorder="1" applyAlignment="1">
      <alignment horizontal="center" vertical="center" wrapText="1"/>
    </xf>
    <xf numFmtId="0" fontId="9" fillId="0" borderId="62" xfId="0" applyFont="1" applyBorder="1"/>
    <xf numFmtId="0" fontId="37" fillId="0" borderId="59" xfId="0" applyFont="1" applyBorder="1"/>
    <xf numFmtId="0" fontId="37" fillId="0" borderId="10" xfId="0" applyFont="1" applyBorder="1"/>
    <xf numFmtId="0" fontId="37" fillId="0" borderId="10" xfId="0" applyFont="1" applyFill="1" applyBorder="1"/>
    <xf numFmtId="0" fontId="37" fillId="0" borderId="9" xfId="0" applyFont="1" applyBorder="1"/>
    <xf numFmtId="3" fontId="37" fillId="0" borderId="9" xfId="0" applyNumberFormat="1" applyFont="1" applyBorder="1"/>
    <xf numFmtId="0" fontId="38" fillId="0" borderId="66" xfId="0" applyFont="1" applyBorder="1"/>
    <xf numFmtId="3" fontId="38" fillId="0" borderId="66" xfId="0" applyNumberFormat="1" applyFont="1" applyBorder="1"/>
    <xf numFmtId="1" fontId="40" fillId="0" borderId="64" xfId="4" applyNumberFormat="1" applyFont="1" applyBorder="1" applyAlignment="1">
      <alignment horizontal="center" vertical="center" wrapText="1"/>
    </xf>
    <xf numFmtId="0" fontId="50" fillId="0" borderId="0" xfId="0" applyFont="1" applyAlignment="1">
      <alignment horizontal="right"/>
    </xf>
    <xf numFmtId="3" fontId="31" fillId="0" borderId="0" xfId="1" applyNumberFormat="1" applyFont="1" applyBorder="1"/>
    <xf numFmtId="3" fontId="31" fillId="0" borderId="0" xfId="1" applyNumberFormat="1" applyFont="1" applyFill="1" applyBorder="1"/>
    <xf numFmtId="3" fontId="41" fillId="0" borderId="0" xfId="1" applyNumberFormat="1" applyFont="1" applyBorder="1"/>
    <xf numFmtId="3" fontId="41" fillId="0" borderId="0" xfId="1" applyNumberFormat="1" applyFont="1" applyFill="1" applyBorder="1"/>
    <xf numFmtId="3" fontId="39" fillId="0" borderId="0" xfId="0" applyNumberFormat="1" applyFont="1" applyBorder="1" applyAlignment="1">
      <alignment horizontal="right"/>
    </xf>
    <xf numFmtId="3" fontId="36" fillId="0" borderId="0" xfId="1" applyNumberFormat="1" applyFont="1" applyBorder="1"/>
    <xf numFmtId="0" fontId="34" fillId="0" borderId="0" xfId="0" applyFont="1" applyFill="1" applyBorder="1" applyAlignment="1"/>
    <xf numFmtId="167" fontId="34" fillId="0" borderId="0" xfId="6" applyNumberFormat="1" applyFont="1" applyFill="1" applyBorder="1" applyAlignment="1" applyProtection="1"/>
    <xf numFmtId="0" fontId="65" fillId="0" borderId="0" xfId="0" applyFont="1" applyBorder="1" applyAlignment="1">
      <alignment horizontal="center"/>
    </xf>
    <xf numFmtId="0" fontId="65" fillId="0" borderId="0" xfId="0" applyFont="1" applyAlignment="1">
      <alignment horizontal="right"/>
    </xf>
    <xf numFmtId="0" fontId="45" fillId="0" borderId="2" xfId="0" applyFont="1" applyBorder="1" applyAlignment="1">
      <alignment horizontal="left" indent="7"/>
    </xf>
    <xf numFmtId="3" fontId="19" fillId="0" borderId="4" xfId="0" applyNumberFormat="1" applyFont="1" applyBorder="1" applyAlignment="1"/>
    <xf numFmtId="0" fontId="19" fillId="0" borderId="15" xfId="0" applyFont="1" applyBorder="1"/>
    <xf numFmtId="3" fontId="42" fillId="0" borderId="4" xfId="0" applyNumberFormat="1" applyFont="1" applyBorder="1" applyAlignment="1">
      <alignment horizontal="center"/>
    </xf>
    <xf numFmtId="0" fontId="19" fillId="0" borderId="5" xfId="0" applyFont="1" applyBorder="1" applyAlignment="1">
      <alignment horizontal="left"/>
    </xf>
    <xf numFmtId="3" fontId="45" fillId="0" borderId="0" xfId="0" applyNumberFormat="1" applyFont="1" applyBorder="1" applyAlignment="1"/>
    <xf numFmtId="168" fontId="45" fillId="0" borderId="4" xfId="0" applyNumberFormat="1" applyFont="1" applyBorder="1" applyAlignment="1">
      <alignment horizontal="right" indent="1"/>
    </xf>
    <xf numFmtId="168" fontId="19" fillId="0" borderId="4" xfId="1" applyNumberFormat="1" applyFont="1" applyBorder="1" applyAlignment="1">
      <alignment horizontal="right" indent="1"/>
    </xf>
    <xf numFmtId="168" fontId="45" fillId="0" borderId="4" xfId="0" applyNumberFormat="1" applyFont="1" applyBorder="1" applyAlignment="1"/>
    <xf numFmtId="168" fontId="19" fillId="0" borderId="0" xfId="0" applyNumberFormat="1" applyFont="1" applyAlignment="1"/>
    <xf numFmtId="0" fontId="41" fillId="0" borderId="27" xfId="0" applyFont="1" applyBorder="1"/>
    <xf numFmtId="0" fontId="41" fillId="0" borderId="29" xfId="0" applyFont="1" applyBorder="1"/>
    <xf numFmtId="0" fontId="41" fillId="0" borderId="10" xfId="0" applyFont="1" applyBorder="1" applyAlignment="1">
      <alignment horizontal="justify" wrapText="1"/>
    </xf>
    <xf numFmtId="0" fontId="66" fillId="0" borderId="3" xfId="0" applyFont="1" applyBorder="1" applyAlignment="1">
      <alignment horizontal="center" vertical="center"/>
    </xf>
    <xf numFmtId="0" fontId="66" fillId="0" borderId="7" xfId="0" applyFont="1" applyBorder="1" applyAlignment="1">
      <alignment horizontal="center" vertical="center"/>
    </xf>
    <xf numFmtId="168" fontId="37" fillId="0" borderId="59" xfId="4" applyNumberFormat="1" applyFont="1" applyBorder="1"/>
    <xf numFmtId="168" fontId="37" fillId="0" borderId="10" xfId="4" applyNumberFormat="1" applyFont="1" applyBorder="1"/>
    <xf numFmtId="168" fontId="37" fillId="0" borderId="10" xfId="4" applyNumberFormat="1" applyFont="1" applyFill="1" applyBorder="1"/>
    <xf numFmtId="168" fontId="37" fillId="0" borderId="11" xfId="4" applyNumberFormat="1" applyFont="1" applyFill="1" applyBorder="1"/>
    <xf numFmtId="3" fontId="29" fillId="0" borderId="16" xfId="0" applyNumberFormat="1" applyFont="1" applyFill="1" applyBorder="1" applyAlignment="1" applyProtection="1">
      <alignment vertical="center" wrapText="1" shrinkToFit="1"/>
    </xf>
    <xf numFmtId="3" fontId="53" fillId="0" borderId="61" xfId="0" applyNumberFormat="1" applyFont="1" applyFill="1" applyBorder="1" applyAlignment="1" applyProtection="1">
      <alignment vertical="center" wrapText="1" shrinkToFit="1"/>
    </xf>
    <xf numFmtId="0" fontId="9" fillId="0" borderId="0" xfId="0" applyFont="1" applyBorder="1"/>
    <xf numFmtId="1" fontId="40" fillId="0" borderId="0" xfId="4" applyNumberFormat="1" applyFont="1" applyBorder="1" applyAlignment="1">
      <alignment horizontal="center" vertical="center" wrapText="1"/>
    </xf>
    <xf numFmtId="1" fontId="39" fillId="0" borderId="0" xfId="4" applyNumberFormat="1" applyFont="1" applyBorder="1" applyAlignment="1">
      <alignment horizontal="center" vertical="center" wrapText="1"/>
    </xf>
    <xf numFmtId="0" fontId="37" fillId="0" borderId="0" xfId="0" applyFont="1" applyBorder="1"/>
    <xf numFmtId="168" fontId="37" fillId="0" borderId="0" xfId="1" applyNumberFormat="1" applyFont="1" applyBorder="1"/>
    <xf numFmtId="168" fontId="37" fillId="0" borderId="0" xfId="4" applyNumberFormat="1" applyFont="1" applyBorder="1"/>
    <xf numFmtId="3" fontId="37" fillId="0" borderId="0" xfId="0" applyNumberFormat="1" applyFont="1" applyBorder="1"/>
    <xf numFmtId="168" fontId="41" fillId="0" borderId="0" xfId="0" applyNumberFormat="1" applyFont="1" applyFill="1" applyBorder="1"/>
    <xf numFmtId="168" fontId="31" fillId="0" borderId="0" xfId="1" applyNumberFormat="1" applyFont="1" applyBorder="1"/>
    <xf numFmtId="168" fontId="31" fillId="0" borderId="0" xfId="1" applyNumberFormat="1" applyFont="1" applyFill="1" applyBorder="1"/>
    <xf numFmtId="168" fontId="41" fillId="0" borderId="0" xfId="1" applyNumberFormat="1" applyFont="1" applyBorder="1" applyAlignment="1"/>
    <xf numFmtId="168" fontId="41" fillId="0" borderId="0" xfId="1" applyNumberFormat="1" applyFont="1" applyBorder="1"/>
    <xf numFmtId="168" fontId="37" fillId="0" borderId="0" xfId="4" applyNumberFormat="1" applyFont="1" applyFill="1" applyBorder="1"/>
    <xf numFmtId="168" fontId="41" fillId="0" borderId="0" xfId="1" applyNumberFormat="1" applyFont="1" applyFill="1" applyBorder="1"/>
    <xf numFmtId="0" fontId="37" fillId="0" borderId="0" xfId="0" applyFont="1" applyFill="1" applyBorder="1"/>
    <xf numFmtId="168" fontId="47" fillId="0" borderId="0" xfId="1" applyNumberFormat="1" applyFont="1" applyBorder="1" applyAlignment="1"/>
    <xf numFmtId="168" fontId="47" fillId="0" borderId="0" xfId="1" applyNumberFormat="1" applyFont="1" applyBorder="1"/>
    <xf numFmtId="0" fontId="38" fillId="0" borderId="0" xfId="0" applyFont="1" applyBorder="1"/>
    <xf numFmtId="168" fontId="38" fillId="0" borderId="0" xfId="0" applyNumberFormat="1" applyFont="1" applyBorder="1" applyAlignment="1">
      <alignment horizontal="right"/>
    </xf>
    <xf numFmtId="3" fontId="38" fillId="0" borderId="0" xfId="0" applyNumberFormat="1" applyFont="1" applyBorder="1"/>
    <xf numFmtId="168" fontId="39" fillId="0" borderId="0" xfId="0" applyNumberFormat="1" applyFont="1" applyBorder="1" applyAlignment="1">
      <alignment horizontal="right"/>
    </xf>
    <xf numFmtId="168" fontId="41" fillId="0" borderId="0" xfId="0" applyNumberFormat="1" applyFont="1" applyBorder="1"/>
    <xf numFmtId="168" fontId="38" fillId="0" borderId="0" xfId="0" applyNumberFormat="1" applyFont="1" applyBorder="1"/>
    <xf numFmtId="168" fontId="37" fillId="0" borderId="0" xfId="0" applyNumberFormat="1" applyFont="1" applyBorder="1"/>
    <xf numFmtId="168" fontId="31" fillId="0" borderId="0" xfId="0" applyNumberFormat="1" applyFont="1" applyBorder="1"/>
    <xf numFmtId="0" fontId="38" fillId="0" borderId="0" xfId="0" applyFont="1" applyFill="1" applyBorder="1"/>
    <xf numFmtId="168" fontId="39" fillId="0" borderId="0" xfId="0" applyNumberFormat="1" applyFont="1" applyBorder="1"/>
    <xf numFmtId="168" fontId="36" fillId="0" borderId="0" xfId="1" applyNumberFormat="1" applyFont="1" applyBorder="1"/>
    <xf numFmtId="3" fontId="37" fillId="0" borderId="11" xfId="0" applyNumberFormat="1" applyFont="1" applyBorder="1"/>
    <xf numFmtId="3" fontId="38" fillId="0" borderId="12" xfId="0" applyNumberFormat="1" applyFont="1" applyBorder="1"/>
    <xf numFmtId="0" fontId="52" fillId="0" borderId="0" xfId="0" applyFont="1" applyFill="1" applyBorder="1" applyAlignment="1"/>
    <xf numFmtId="0" fontId="67" fillId="0" borderId="0" xfId="0" applyFont="1" applyBorder="1"/>
    <xf numFmtId="0" fontId="68" fillId="0" borderId="0" xfId="0" applyFont="1" applyBorder="1"/>
    <xf numFmtId="168" fontId="37" fillId="0" borderId="56" xfId="4" applyNumberFormat="1" applyFont="1" applyBorder="1"/>
    <xf numFmtId="168" fontId="37" fillId="0" borderId="21" xfId="4" applyNumberFormat="1" applyFont="1" applyBorder="1"/>
    <xf numFmtId="168" fontId="37" fillId="0" borderId="4" xfId="4" applyNumberFormat="1" applyFont="1" applyBorder="1"/>
    <xf numFmtId="168" fontId="37" fillId="0" borderId="21" xfId="4" applyNumberFormat="1" applyFont="1" applyFill="1" applyBorder="1"/>
    <xf numFmtId="168" fontId="38" fillId="0" borderId="67" xfId="0" applyNumberFormat="1" applyFont="1" applyBorder="1" applyAlignment="1">
      <alignment horizontal="right"/>
    </xf>
    <xf numFmtId="168" fontId="38" fillId="0" borderId="68" xfId="0" applyNumberFormat="1" applyFont="1" applyBorder="1" applyAlignment="1">
      <alignment horizontal="right"/>
    </xf>
    <xf numFmtId="168" fontId="37" fillId="0" borderId="22" xfId="4" applyNumberFormat="1" applyFont="1" applyBorder="1"/>
    <xf numFmtId="168" fontId="37" fillId="0" borderId="20" xfId="4" applyNumberFormat="1" applyFont="1" applyBorder="1"/>
    <xf numFmtId="168" fontId="37" fillId="0" borderId="6" xfId="4" applyNumberFormat="1" applyFont="1" applyBorder="1"/>
    <xf numFmtId="168" fontId="38" fillId="0" borderId="52" xfId="0" applyNumberFormat="1" applyFont="1" applyBorder="1"/>
    <xf numFmtId="168" fontId="37" fillId="0" borderId="37" xfId="0" applyNumberFormat="1" applyFont="1" applyBorder="1"/>
    <xf numFmtId="168" fontId="31" fillId="0" borderId="41" xfId="0" applyNumberFormat="1" applyFont="1" applyBorder="1"/>
    <xf numFmtId="168" fontId="39" fillId="0" borderId="12" xfId="0" applyNumberFormat="1" applyFont="1" applyBorder="1" applyAlignment="1">
      <alignment horizontal="right"/>
    </xf>
    <xf numFmtId="167" fontId="1" fillId="0" borderId="0" xfId="6" applyNumberFormat="1" applyFill="1" applyBorder="1" applyAlignment="1" applyProtection="1"/>
    <xf numFmtId="0" fontId="0" fillId="0" borderId="0" xfId="0" applyFill="1" applyBorder="1"/>
    <xf numFmtId="0" fontId="50" fillId="0" borderId="0" xfId="0" applyFont="1" applyFill="1" applyBorder="1"/>
    <xf numFmtId="0" fontId="52" fillId="0" borderId="0" xfId="0" applyFont="1" applyFill="1" applyBorder="1" applyAlignment="1">
      <alignment horizontal="center"/>
    </xf>
    <xf numFmtId="0" fontId="52" fillId="0" borderId="0" xfId="0" applyFont="1" applyFill="1" applyBorder="1"/>
    <xf numFmtId="167" fontId="52" fillId="0" borderId="0" xfId="6" applyNumberFormat="1" applyFont="1" applyFill="1" applyBorder="1" applyAlignment="1" applyProtection="1"/>
    <xf numFmtId="0" fontId="19" fillId="0" borderId="55" xfId="0" applyFont="1" applyBorder="1" applyAlignment="1">
      <alignment horizontal="left"/>
    </xf>
    <xf numFmtId="0" fontId="19" fillId="0" borderId="15" xfId="0" applyFont="1" applyBorder="1" applyAlignment="1">
      <alignment horizontal="left"/>
    </xf>
    <xf numFmtId="0" fontId="45" fillId="0" borderId="2" xfId="0" applyFont="1" applyBorder="1" applyAlignment="1">
      <alignment horizontal="left" indent="8"/>
    </xf>
    <xf numFmtId="0" fontId="45" fillId="0" borderId="2" xfId="0" applyFont="1" applyBorder="1" applyAlignment="1">
      <alignment horizontal="left" indent="5"/>
    </xf>
    <xf numFmtId="168" fontId="19" fillId="0" borderId="56" xfId="0" applyNumberFormat="1" applyFont="1" applyBorder="1" applyAlignment="1">
      <alignment horizontal="right"/>
    </xf>
    <xf numFmtId="168" fontId="19" fillId="0" borderId="20" xfId="0" applyNumberFormat="1" applyFont="1" applyBorder="1" applyAlignment="1">
      <alignment horizontal="right"/>
    </xf>
    <xf numFmtId="168" fontId="19" fillId="0" borderId="20" xfId="1" applyNumberFormat="1" applyFont="1" applyBorder="1" applyAlignment="1">
      <alignment horizontal="right"/>
    </xf>
    <xf numFmtId="168" fontId="19" fillId="0" borderId="4" xfId="1" applyNumberFormat="1" applyFont="1" applyBorder="1" applyAlignment="1"/>
    <xf numFmtId="0" fontId="19" fillId="0" borderId="2" xfId="0" applyFont="1" applyBorder="1" applyAlignment="1"/>
    <xf numFmtId="168" fontId="19" fillId="0" borderId="4" xfId="0" applyNumberFormat="1" applyFont="1" applyBorder="1" applyAlignment="1"/>
    <xf numFmtId="168" fontId="19" fillId="0" borderId="6" xfId="0" applyNumberFormat="1" applyFont="1" applyBorder="1" applyAlignment="1"/>
    <xf numFmtId="14" fontId="33" fillId="0" borderId="0" xfId="0" applyNumberFormat="1" applyFont="1" applyFill="1" applyBorder="1" applyAlignment="1">
      <alignment horizontal="center" vertical="top" wrapText="1"/>
    </xf>
    <xf numFmtId="3" fontId="24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52" fillId="0" borderId="0" xfId="0" applyFont="1" applyFill="1" applyBorder="1" applyAlignment="1"/>
    <xf numFmtId="0" fontId="34" fillId="0" borderId="0" xfId="0" applyFont="1" applyFill="1" applyBorder="1" applyAlignment="1"/>
    <xf numFmtId="168" fontId="37" fillId="0" borderId="69" xfId="4" applyNumberFormat="1" applyFont="1" applyBorder="1"/>
    <xf numFmtId="168" fontId="37" fillId="0" borderId="25" xfId="4" applyNumberFormat="1" applyFont="1" applyFill="1" applyBorder="1"/>
    <xf numFmtId="0" fontId="37" fillId="0" borderId="11" xfId="0" applyFont="1" applyBorder="1"/>
    <xf numFmtId="0" fontId="38" fillId="0" borderId="49" xfId="0" applyFont="1" applyBorder="1"/>
    <xf numFmtId="1" fontId="40" fillId="0" borderId="62" xfId="4" applyNumberFormat="1" applyFont="1" applyBorder="1" applyAlignment="1">
      <alignment horizontal="center" vertical="center" wrapText="1"/>
    </xf>
    <xf numFmtId="168" fontId="38" fillId="0" borderId="66" xfId="0" applyNumberFormat="1" applyFont="1" applyBorder="1" applyAlignment="1">
      <alignment horizontal="right"/>
    </xf>
    <xf numFmtId="168" fontId="37" fillId="0" borderId="9" xfId="4" applyNumberFormat="1" applyFont="1" applyBorder="1"/>
    <xf numFmtId="168" fontId="38" fillId="0" borderId="49" xfId="0" applyNumberFormat="1" applyFont="1" applyBorder="1"/>
    <xf numFmtId="168" fontId="37" fillId="0" borderId="14" xfId="0" applyNumberFormat="1" applyFont="1" applyBorder="1"/>
    <xf numFmtId="168" fontId="41" fillId="0" borderId="59" xfId="0" applyNumberFormat="1" applyFont="1" applyFill="1" applyBorder="1"/>
    <xf numFmtId="168" fontId="41" fillId="0" borderId="10" xfId="0" applyNumberFormat="1" applyFont="1" applyFill="1" applyBorder="1"/>
    <xf numFmtId="168" fontId="39" fillId="0" borderId="66" xfId="0" applyNumberFormat="1" applyFont="1" applyBorder="1" applyAlignment="1">
      <alignment horizontal="right"/>
    </xf>
    <xf numFmtId="0" fontId="35" fillId="4" borderId="19" xfId="0" applyFont="1" applyFill="1" applyBorder="1" applyAlignment="1" applyProtection="1">
      <alignment horizontal="center" vertical="center" wrapText="1" shrinkToFit="1"/>
    </xf>
    <xf numFmtId="0" fontId="35" fillId="4" borderId="17" xfId="0" applyFont="1" applyFill="1" applyBorder="1" applyAlignment="1" applyProtection="1">
      <alignment horizontal="center" vertical="center" wrapText="1" shrinkToFi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49" fontId="68" fillId="0" borderId="9" xfId="0" applyNumberFormat="1" applyFont="1" applyFill="1" applyBorder="1" applyAlignment="1" applyProtection="1">
      <alignment vertical="center" wrapText="1" shrinkToFit="1"/>
    </xf>
    <xf numFmtId="0" fontId="68" fillId="0" borderId="9" xfId="0" applyFont="1" applyBorder="1"/>
    <xf numFmtId="0" fontId="68" fillId="0" borderId="10" xfId="0" applyFont="1" applyBorder="1"/>
    <xf numFmtId="0" fontId="11" fillId="0" borderId="0" xfId="0" applyFont="1" applyBorder="1"/>
    <xf numFmtId="0" fontId="50" fillId="0" borderId="0" xfId="0" applyFont="1" applyBorder="1" applyAlignment="1">
      <alignment horizontal="right"/>
    </xf>
    <xf numFmtId="49" fontId="68" fillId="0" borderId="10" xfId="0" applyNumberFormat="1" applyFont="1" applyFill="1" applyBorder="1" applyAlignment="1" applyProtection="1">
      <alignment vertical="center" wrapText="1" shrinkToFit="1"/>
    </xf>
    <xf numFmtId="49" fontId="68" fillId="0" borderId="11" xfId="0" applyNumberFormat="1" applyFont="1" applyFill="1" applyBorder="1" applyAlignment="1" applyProtection="1">
      <alignment vertical="center" wrapText="1" shrinkToFit="1"/>
    </xf>
    <xf numFmtId="49" fontId="67" fillId="0" borderId="12" xfId="0" applyNumberFormat="1" applyFont="1" applyFill="1" applyBorder="1" applyAlignment="1" applyProtection="1">
      <alignment vertical="center" wrapText="1" shrinkToFit="1"/>
    </xf>
    <xf numFmtId="0" fontId="69" fillId="0" borderId="9" xfId="0" applyFont="1" applyFill="1" applyBorder="1"/>
    <xf numFmtId="0" fontId="68" fillId="0" borderId="11" xfId="0" applyFont="1" applyBorder="1"/>
    <xf numFmtId="0" fontId="67" fillId="0" borderId="12" xfId="0" applyFont="1" applyBorder="1"/>
    <xf numFmtId="0" fontId="68" fillId="0" borderId="14" xfId="0" applyFont="1" applyBorder="1"/>
    <xf numFmtId="0" fontId="35" fillId="4" borderId="3" xfId="0" applyFont="1" applyFill="1" applyBorder="1" applyAlignment="1" applyProtection="1">
      <alignment horizontal="center" vertical="center" wrapText="1" shrinkToFit="1"/>
    </xf>
    <xf numFmtId="0" fontId="35" fillId="4" borderId="31" xfId="0" applyFont="1" applyFill="1" applyBorder="1" applyAlignment="1" applyProtection="1">
      <alignment horizontal="center" vertical="center" wrapText="1" shrinkToFit="1"/>
    </xf>
    <xf numFmtId="0" fontId="35" fillId="4" borderId="7" xfId="0" applyFont="1" applyFill="1" applyBorder="1" applyAlignment="1" applyProtection="1">
      <alignment horizontal="center" vertical="center" wrapText="1" shrinkToFit="1"/>
    </xf>
    <xf numFmtId="0" fontId="35" fillId="4" borderId="12" xfId="0" applyFont="1" applyFill="1" applyBorder="1" applyAlignment="1" applyProtection="1">
      <alignment horizontal="center" vertical="center" wrapText="1" shrinkToFit="1"/>
    </xf>
    <xf numFmtId="49" fontId="53" fillId="0" borderId="23" xfId="0" applyNumberFormat="1" applyFont="1" applyBorder="1" applyAlignment="1" applyProtection="1">
      <alignment vertical="center" wrapText="1" shrinkToFit="1"/>
    </xf>
    <xf numFmtId="3" fontId="53" fillId="0" borderId="15" xfId="0" applyNumberFormat="1" applyFont="1" applyBorder="1" applyAlignment="1" applyProtection="1">
      <alignment vertical="center" wrapText="1" shrinkToFit="1"/>
    </xf>
    <xf numFmtId="3" fontId="53" fillId="0" borderId="20" xfId="0" applyNumberFormat="1" applyFont="1" applyBorder="1" applyAlignment="1" applyProtection="1">
      <alignment horizontal="center" vertical="center" wrapText="1" shrinkToFit="1"/>
    </xf>
    <xf numFmtId="3" fontId="53" fillId="0" borderId="9" xfId="0" applyNumberFormat="1" applyFont="1" applyBorder="1" applyAlignment="1" applyProtection="1">
      <alignment vertical="center" wrapText="1" shrinkToFit="1"/>
    </xf>
    <xf numFmtId="49" fontId="53" fillId="0" borderId="24" xfId="0" applyNumberFormat="1" applyFont="1" applyBorder="1" applyAlignment="1" applyProtection="1">
      <alignment vertical="center" wrapText="1" shrinkToFit="1"/>
    </xf>
    <xf numFmtId="3" fontId="53" fillId="0" borderId="2" xfId="0" applyNumberFormat="1" applyFont="1" applyBorder="1" applyAlignment="1" applyProtection="1">
      <alignment vertical="center" wrapText="1" shrinkToFit="1"/>
    </xf>
    <xf numFmtId="3" fontId="53" fillId="0" borderId="10" xfId="0" applyNumberFormat="1" applyFont="1" applyBorder="1" applyAlignment="1" applyProtection="1">
      <alignment vertical="center" wrapText="1" shrinkToFit="1"/>
    </xf>
    <xf numFmtId="49" fontId="53" fillId="0" borderId="82" xfId="0" applyNumberFormat="1" applyFont="1" applyBorder="1" applyAlignment="1" applyProtection="1">
      <alignment vertical="center" wrapText="1" shrinkToFit="1"/>
    </xf>
    <xf numFmtId="3" fontId="53" fillId="0" borderId="5" xfId="0" applyNumberFormat="1" applyFont="1" applyBorder="1" applyAlignment="1" applyProtection="1">
      <alignment vertical="center" wrapText="1" shrinkToFit="1"/>
    </xf>
    <xf numFmtId="3" fontId="53" fillId="0" borderId="11" xfId="0" applyNumberFormat="1" applyFont="1" applyBorder="1" applyAlignment="1" applyProtection="1">
      <alignment vertical="center" wrapText="1" shrinkToFit="1"/>
    </xf>
    <xf numFmtId="3" fontId="54" fillId="3" borderId="3" xfId="0" applyNumberFormat="1" applyFont="1" applyFill="1" applyBorder="1" applyAlignment="1" applyProtection="1">
      <alignment vertical="center" wrapText="1" shrinkToFit="1"/>
    </xf>
    <xf numFmtId="3" fontId="54" fillId="3" borderId="77" xfId="0" applyNumberFormat="1" applyFont="1" applyFill="1" applyBorder="1" applyAlignment="1" applyProtection="1">
      <alignment vertical="center" wrapText="1" shrinkToFit="1"/>
    </xf>
    <xf numFmtId="3" fontId="54" fillId="3" borderId="7" xfId="0" applyNumberFormat="1" applyFont="1" applyFill="1" applyBorder="1" applyAlignment="1" applyProtection="1">
      <alignment horizontal="center" vertical="center" wrapText="1" shrinkToFit="1"/>
    </xf>
    <xf numFmtId="3" fontId="54" fillId="3" borderId="12" xfId="0" applyNumberFormat="1" applyFont="1" applyFill="1" applyBorder="1" applyAlignment="1" applyProtection="1">
      <alignment vertical="center" wrapText="1" shrinkToFit="1"/>
    </xf>
    <xf numFmtId="3" fontId="53" fillId="0" borderId="20" xfId="0" applyNumberFormat="1" applyFont="1" applyFill="1" applyBorder="1" applyAlignment="1" applyProtection="1">
      <alignment horizontal="center" vertical="center" wrapText="1" shrinkToFit="1"/>
    </xf>
    <xf numFmtId="3" fontId="54" fillId="3" borderId="44" xfId="0" applyNumberFormat="1" applyFont="1" applyFill="1" applyBorder="1" applyAlignment="1" applyProtection="1">
      <alignment vertical="center" wrapText="1" shrinkToFit="1"/>
    </xf>
    <xf numFmtId="3" fontId="54" fillId="3" borderId="45" xfId="0" applyNumberFormat="1" applyFont="1" applyFill="1" applyBorder="1" applyAlignment="1" applyProtection="1">
      <alignment vertical="center" wrapText="1" shrinkToFit="1"/>
    </xf>
    <xf numFmtId="3" fontId="54" fillId="3" borderId="47" xfId="0" applyNumberFormat="1" applyFont="1" applyFill="1" applyBorder="1" applyAlignment="1" applyProtection="1">
      <alignment horizontal="center" vertical="center" wrapText="1" shrinkToFit="1"/>
    </xf>
    <xf numFmtId="3" fontId="54" fillId="3" borderId="62" xfId="0" applyNumberFormat="1" applyFont="1" applyFill="1" applyBorder="1" applyAlignment="1" applyProtection="1">
      <alignment vertical="center" wrapText="1" shrinkToFit="1"/>
    </xf>
    <xf numFmtId="3" fontId="54" fillId="3" borderId="31" xfId="0" applyNumberFormat="1" applyFont="1" applyFill="1" applyBorder="1" applyAlignment="1" applyProtection="1">
      <alignment vertical="center" wrapText="1" shrinkToFit="1"/>
    </xf>
    <xf numFmtId="3" fontId="55" fillId="3" borderId="3" xfId="0" applyNumberFormat="1" applyFont="1" applyFill="1" applyBorder="1" applyAlignment="1" applyProtection="1">
      <alignment vertical="center" wrapText="1" shrinkToFit="1"/>
    </xf>
    <xf numFmtId="3" fontId="55" fillId="3" borderId="31" xfId="0" applyNumberFormat="1" applyFont="1" applyFill="1" applyBorder="1" applyAlignment="1" applyProtection="1">
      <alignment vertical="center" wrapText="1" shrinkToFit="1"/>
    </xf>
    <xf numFmtId="3" fontId="55" fillId="3" borderId="7" xfId="0" applyNumberFormat="1" applyFont="1" applyFill="1" applyBorder="1" applyAlignment="1" applyProtection="1">
      <alignment horizontal="center" vertical="center" wrapText="1" shrinkToFit="1"/>
    </xf>
    <xf numFmtId="3" fontId="55" fillId="3" borderId="12" xfId="0" applyNumberFormat="1" applyFont="1" applyFill="1" applyBorder="1" applyAlignment="1" applyProtection="1">
      <alignment vertical="center" wrapText="1" shrinkToFit="1"/>
    </xf>
    <xf numFmtId="49" fontId="53" fillId="0" borderId="19" xfId="0" applyNumberFormat="1" applyFont="1" applyBorder="1" applyAlignment="1" applyProtection="1">
      <alignment vertical="center" wrapText="1" shrinkToFit="1"/>
    </xf>
    <xf numFmtId="49" fontId="53" fillId="0" borderId="85" xfId="0" applyNumberFormat="1" applyFont="1" applyBorder="1" applyAlignment="1" applyProtection="1">
      <alignment vertical="center" wrapText="1" shrinkToFit="1"/>
    </xf>
    <xf numFmtId="3" fontId="53" fillId="0" borderId="19" xfId="0" applyNumberFormat="1" applyFont="1" applyBorder="1" applyAlignment="1" applyProtection="1">
      <alignment vertical="center" wrapText="1" shrinkToFit="1"/>
    </xf>
    <xf numFmtId="3" fontId="53" fillId="0" borderId="17" xfId="0" applyNumberFormat="1" applyFont="1" applyFill="1" applyBorder="1" applyAlignment="1" applyProtection="1">
      <alignment vertical="center" wrapText="1" shrinkToFit="1"/>
    </xf>
    <xf numFmtId="3" fontId="53" fillId="0" borderId="8" xfId="0" applyNumberFormat="1" applyFont="1" applyBorder="1" applyAlignment="1" applyProtection="1">
      <alignment vertical="center" wrapText="1" shrinkToFit="1"/>
    </xf>
    <xf numFmtId="3" fontId="53" fillId="0" borderId="20" xfId="0" applyNumberFormat="1" applyFont="1" applyFill="1" applyBorder="1" applyAlignment="1" applyProtection="1">
      <alignment vertical="center" wrapText="1" shrinkToFit="1"/>
    </xf>
    <xf numFmtId="49" fontId="55" fillId="3" borderId="32" xfId="0" applyNumberFormat="1" applyFont="1" applyFill="1" applyBorder="1" applyAlignment="1" applyProtection="1">
      <alignment horizontal="left" vertical="center" wrapText="1" shrinkToFit="1"/>
    </xf>
    <xf numFmtId="49" fontId="55" fillId="3" borderId="83" xfId="0" applyNumberFormat="1" applyFont="1" applyFill="1" applyBorder="1" applyAlignment="1" applyProtection="1">
      <alignment vertical="center" wrapText="1" shrinkToFit="1"/>
    </xf>
    <xf numFmtId="3" fontId="55" fillId="3" borderId="43" xfId="0" applyNumberFormat="1" applyFont="1" applyFill="1" applyBorder="1" applyAlignment="1" applyProtection="1">
      <alignment vertical="center" wrapText="1" shrinkToFit="1"/>
    </xf>
    <xf numFmtId="3" fontId="55" fillId="3" borderId="36" xfId="0" applyNumberFormat="1" applyFont="1" applyFill="1" applyBorder="1" applyAlignment="1" applyProtection="1">
      <alignment vertical="center" wrapText="1" shrinkToFit="1"/>
    </xf>
    <xf numFmtId="3" fontId="55" fillId="3" borderId="30" xfId="0" applyNumberFormat="1" applyFont="1" applyFill="1" applyBorder="1" applyAlignment="1" applyProtection="1">
      <alignment vertical="center" wrapText="1" shrinkToFit="1"/>
    </xf>
    <xf numFmtId="49" fontId="55" fillId="3" borderId="43" xfId="0" applyNumberFormat="1" applyFont="1" applyFill="1" applyBorder="1" applyAlignment="1" applyProtection="1">
      <alignment vertical="center" wrapText="1" shrinkToFit="1"/>
    </xf>
    <xf numFmtId="3" fontId="55" fillId="5" borderId="43" xfId="0" applyNumberFormat="1" applyFont="1" applyFill="1" applyBorder="1" applyAlignment="1" applyProtection="1">
      <alignment vertical="center" wrapText="1" shrinkToFit="1"/>
    </xf>
    <xf numFmtId="3" fontId="55" fillId="5" borderId="30" xfId="0" applyNumberFormat="1" applyFont="1" applyFill="1" applyBorder="1" applyAlignment="1" applyProtection="1">
      <alignment vertical="center" wrapText="1" shrinkToFit="1"/>
    </xf>
    <xf numFmtId="49" fontId="55" fillId="3" borderId="13" xfId="0" applyNumberFormat="1" applyFont="1" applyFill="1" applyBorder="1" applyAlignment="1" applyProtection="1">
      <alignment vertical="center" wrapText="1" shrinkToFit="1"/>
    </xf>
    <xf numFmtId="3" fontId="55" fillId="5" borderId="32" xfId="0" applyNumberFormat="1" applyFont="1" applyFill="1" applyBorder="1" applyAlignment="1" applyProtection="1">
      <alignment vertical="center" wrapText="1" shrinkToFit="1"/>
    </xf>
    <xf numFmtId="3" fontId="55" fillId="3" borderId="83" xfId="0" applyNumberFormat="1" applyFont="1" applyFill="1" applyBorder="1" applyAlignment="1" applyProtection="1">
      <alignment vertical="center" wrapText="1" shrinkToFit="1"/>
    </xf>
    <xf numFmtId="3" fontId="57" fillId="4" borderId="30" xfId="0" applyNumberFormat="1" applyFont="1" applyFill="1" applyBorder="1" applyAlignment="1">
      <alignment vertical="center"/>
    </xf>
    <xf numFmtId="3" fontId="57" fillId="4" borderId="86" xfId="0" applyNumberFormat="1" applyFont="1" applyFill="1" applyBorder="1" applyAlignment="1">
      <alignment vertical="center"/>
    </xf>
    <xf numFmtId="3" fontId="57" fillId="4" borderId="86" xfId="0" applyNumberFormat="1" applyFont="1" applyFill="1" applyBorder="1" applyAlignment="1">
      <alignment horizontal="center" vertical="center"/>
    </xf>
    <xf numFmtId="3" fontId="53" fillId="0" borderId="54" xfId="0" applyNumberFormat="1" applyFont="1" applyBorder="1" applyAlignment="1" applyProtection="1">
      <alignment horizontal="right" vertical="center" wrapText="1" shrinkToFit="1"/>
    </xf>
    <xf numFmtId="3" fontId="60" fillId="0" borderId="0" xfId="0" applyNumberFormat="1" applyFont="1" applyFill="1" applyBorder="1" applyAlignment="1" applyProtection="1">
      <alignment vertical="center" wrapText="1" shrinkToFit="1"/>
    </xf>
    <xf numFmtId="3" fontId="53" fillId="0" borderId="39" xfId="0" applyNumberFormat="1" applyFont="1" applyBorder="1" applyAlignment="1" applyProtection="1">
      <alignment horizontal="right" vertical="center" wrapText="1" shrinkToFit="1"/>
    </xf>
    <xf numFmtId="3" fontId="53" fillId="0" borderId="63" xfId="0" applyNumberFormat="1" applyFont="1" applyBorder="1" applyAlignment="1" applyProtection="1">
      <alignment horizontal="right" vertical="center" wrapText="1" shrinkToFit="1"/>
    </xf>
    <xf numFmtId="3" fontId="54" fillId="6" borderId="3" xfId="0" applyNumberFormat="1" applyFont="1" applyFill="1" applyBorder="1" applyAlignment="1" applyProtection="1">
      <alignment vertical="center" wrapText="1" shrinkToFit="1"/>
    </xf>
    <xf numFmtId="3" fontId="54" fillId="6" borderId="77" xfId="0" applyNumberFormat="1" applyFont="1" applyFill="1" applyBorder="1" applyAlignment="1" applyProtection="1">
      <alignment vertical="center" wrapText="1" shrinkToFit="1"/>
    </xf>
    <xf numFmtId="3" fontId="54" fillId="6" borderId="7" xfId="0" applyNumberFormat="1" applyFont="1" applyFill="1" applyBorder="1" applyAlignment="1" applyProtection="1">
      <alignment horizontal="center" vertical="center" wrapText="1" shrinkToFit="1"/>
    </xf>
    <xf numFmtId="3" fontId="54" fillId="6" borderId="88" xfId="0" applyNumberFormat="1" applyFont="1" applyFill="1" applyBorder="1" applyAlignment="1" applyProtection="1">
      <alignment horizontal="right" vertical="center" wrapText="1" shrinkToFit="1"/>
    </xf>
    <xf numFmtId="3" fontId="54" fillId="6" borderId="88" xfId="0" applyNumberFormat="1" applyFont="1" applyFill="1" applyBorder="1" applyAlignment="1" applyProtection="1">
      <alignment vertical="center" wrapText="1" shrinkToFit="1"/>
    </xf>
    <xf numFmtId="3" fontId="54" fillId="6" borderId="31" xfId="0" applyNumberFormat="1" applyFont="1" applyFill="1" applyBorder="1" applyAlignment="1" applyProtection="1">
      <alignment vertical="center" wrapText="1" shrinkToFit="1"/>
    </xf>
    <xf numFmtId="49" fontId="29" fillId="0" borderId="23" xfId="0" applyNumberFormat="1" applyFont="1" applyFill="1" applyBorder="1" applyAlignment="1" applyProtection="1">
      <alignment horizontal="left" vertical="center" wrapText="1" shrinkToFit="1"/>
    </xf>
    <xf numFmtId="3" fontId="29" fillId="0" borderId="15" xfId="0" applyNumberFormat="1" applyFont="1" applyFill="1" applyBorder="1" applyAlignment="1" applyProtection="1">
      <alignment vertical="center" wrapText="1" shrinkToFit="1"/>
    </xf>
    <xf numFmtId="3" fontId="29" fillId="0" borderId="22" xfId="0" applyNumberFormat="1" applyFont="1" applyFill="1" applyBorder="1" applyAlignment="1" applyProtection="1">
      <alignment vertical="center" wrapText="1" shrinkToFit="1"/>
    </xf>
    <xf numFmtId="3" fontId="29" fillId="0" borderId="54" xfId="0" applyNumberFormat="1" applyFont="1" applyBorder="1" applyAlignment="1" applyProtection="1">
      <alignment vertical="center" wrapText="1" shrinkToFit="1"/>
    </xf>
    <xf numFmtId="3" fontId="29" fillId="0" borderId="39" xfId="0" applyNumberFormat="1" applyFont="1" applyBorder="1" applyAlignment="1" applyProtection="1">
      <alignment vertical="center" wrapText="1" shrinkToFit="1"/>
    </xf>
    <xf numFmtId="3" fontId="29" fillId="0" borderId="63" xfId="0" applyNumberFormat="1" applyFont="1" applyBorder="1" applyAlignment="1" applyProtection="1">
      <alignment vertical="center" wrapText="1" shrinkToFit="1"/>
    </xf>
    <xf numFmtId="3" fontId="54" fillId="6" borderId="12" xfId="0" applyNumberFormat="1" applyFont="1" applyFill="1" applyBorder="1" applyAlignment="1" applyProtection="1">
      <alignment vertical="center" wrapText="1" shrinkToFit="1"/>
    </xf>
    <xf numFmtId="3" fontId="54" fillId="6" borderId="3" xfId="0" applyNumberFormat="1" applyFont="1" applyFill="1" applyBorder="1"/>
    <xf numFmtId="3" fontId="54" fillId="6" borderId="77" xfId="0" applyNumberFormat="1" applyFont="1" applyFill="1" applyBorder="1"/>
    <xf numFmtId="3" fontId="54" fillId="6" borderId="7" xfId="0" applyNumberFormat="1" applyFont="1" applyFill="1" applyBorder="1" applyAlignment="1">
      <alignment horizontal="center"/>
    </xf>
    <xf numFmtId="3" fontId="54" fillId="6" borderId="88" xfId="0" applyNumberFormat="1" applyFont="1" applyFill="1" applyBorder="1"/>
    <xf numFmtId="49" fontId="53" fillId="0" borderId="55" xfId="0" applyNumberFormat="1" applyFont="1" applyBorder="1" applyAlignment="1" applyProtection="1">
      <alignment vertical="center" wrapText="1" shrinkToFit="1"/>
    </xf>
    <xf numFmtId="49" fontId="53" fillId="0" borderId="65" xfId="0" applyNumberFormat="1" applyFont="1" applyBorder="1" applyAlignment="1" applyProtection="1">
      <alignment vertical="center" wrapText="1" shrinkToFit="1"/>
    </xf>
    <xf numFmtId="3" fontId="53" fillId="0" borderId="55" xfId="0" applyNumberFormat="1" applyFont="1" applyBorder="1" applyAlignment="1" applyProtection="1">
      <alignment vertical="center" wrapText="1" shrinkToFit="1"/>
    </xf>
    <xf numFmtId="3" fontId="53" fillId="0" borderId="65" xfId="0" applyNumberFormat="1" applyFont="1" applyFill="1" applyBorder="1" applyAlignment="1" applyProtection="1">
      <alignment vertical="center" wrapText="1" shrinkToFit="1"/>
    </xf>
    <xf numFmtId="3" fontId="53" fillId="0" borderId="56" xfId="0" applyNumberFormat="1" applyFont="1" applyFill="1" applyBorder="1" applyAlignment="1" applyProtection="1">
      <alignment horizontal="center" vertical="center" wrapText="1" shrinkToFit="1"/>
    </xf>
    <xf numFmtId="3" fontId="53" fillId="0" borderId="81" xfId="0" applyNumberFormat="1" applyFont="1" applyBorder="1" applyAlignment="1" applyProtection="1">
      <alignment vertical="center" wrapText="1" shrinkToFit="1"/>
    </xf>
    <xf numFmtId="3" fontId="53" fillId="0" borderId="83" xfId="0" applyNumberFormat="1" applyFont="1" applyFill="1" applyBorder="1" applyAlignment="1" applyProtection="1">
      <alignment vertical="center" wrapText="1" shrinkToFit="1"/>
    </xf>
    <xf numFmtId="3" fontId="53" fillId="0" borderId="86" xfId="0" applyNumberFormat="1" applyFont="1" applyFill="1" applyBorder="1" applyAlignment="1" applyProtection="1">
      <alignment horizontal="center" vertical="center" wrapText="1" shrinkToFit="1"/>
    </xf>
    <xf numFmtId="3" fontId="53" fillId="0" borderId="87" xfId="0" applyNumberFormat="1" applyFont="1" applyBorder="1" applyAlignment="1" applyProtection="1">
      <alignment vertical="center" wrapText="1" shrinkToFit="1"/>
    </xf>
    <xf numFmtId="3" fontId="54" fillId="6" borderId="71" xfId="0" applyNumberFormat="1" applyFont="1" applyFill="1" applyBorder="1" applyAlignment="1" applyProtection="1">
      <alignment vertical="center" wrapText="1" shrinkToFit="1"/>
    </xf>
    <xf numFmtId="3" fontId="54" fillId="6" borderId="47" xfId="0" applyNumberFormat="1" applyFont="1" applyFill="1" applyBorder="1" applyAlignment="1" applyProtection="1">
      <alignment horizontal="center" vertical="center" wrapText="1" shrinkToFit="1"/>
    </xf>
    <xf numFmtId="3" fontId="54" fillId="6" borderId="79" xfId="0" applyNumberFormat="1" applyFont="1" applyFill="1" applyBorder="1" applyAlignment="1" applyProtection="1">
      <alignment vertical="center" wrapText="1" shrinkToFit="1"/>
    </xf>
    <xf numFmtId="49" fontId="54" fillId="6" borderId="34" xfId="0" applyNumberFormat="1" applyFont="1" applyFill="1" applyBorder="1" applyAlignment="1" applyProtection="1">
      <alignment vertical="center" wrapText="1" shrinkToFit="1"/>
    </xf>
    <xf numFmtId="0" fontId="54" fillId="6" borderId="3" xfId="0" applyFont="1" applyFill="1" applyBorder="1" applyAlignment="1">
      <alignment vertical="center"/>
    </xf>
    <xf numFmtId="3" fontId="54" fillId="6" borderId="88" xfId="0" applyNumberFormat="1" applyFont="1" applyFill="1" applyBorder="1" applyAlignment="1">
      <alignment vertical="center"/>
    </xf>
    <xf numFmtId="49" fontId="54" fillId="6" borderId="33" xfId="0" applyNumberFormat="1" applyFont="1" applyFill="1" applyBorder="1" applyAlignment="1" applyProtection="1">
      <alignment vertical="center" wrapText="1" shrinkToFit="1"/>
    </xf>
    <xf numFmtId="3" fontId="54" fillId="6" borderId="42" xfId="0" applyNumberFormat="1" applyFont="1" applyFill="1" applyBorder="1" applyAlignment="1" applyProtection="1">
      <alignment vertical="center" wrapText="1" shrinkToFit="1"/>
    </xf>
    <xf numFmtId="3" fontId="54" fillId="6" borderId="61" xfId="0" applyNumberFormat="1" applyFont="1" applyFill="1" applyBorder="1" applyAlignment="1" applyProtection="1">
      <alignment vertical="center" wrapText="1" shrinkToFit="1"/>
    </xf>
    <xf numFmtId="3" fontId="54" fillId="6" borderId="38" xfId="0" applyNumberFormat="1" applyFont="1" applyFill="1" applyBorder="1" applyAlignment="1" applyProtection="1">
      <alignment vertical="center" wrapText="1" shrinkToFit="1"/>
    </xf>
    <xf numFmtId="49" fontId="54" fillId="6" borderId="71" xfId="0" applyNumberFormat="1" applyFont="1" applyFill="1" applyBorder="1" applyAlignment="1" applyProtection="1">
      <alignment horizontal="left" vertical="center" wrapText="1" shrinkToFit="1"/>
    </xf>
    <xf numFmtId="49" fontId="54" fillId="6" borderId="71" xfId="0" applyNumberFormat="1" applyFont="1" applyFill="1" applyBorder="1" applyAlignment="1" applyProtection="1">
      <alignment vertical="center" wrapText="1" shrinkToFit="1"/>
    </xf>
    <xf numFmtId="3" fontId="54" fillId="6" borderId="44" xfId="0" applyNumberFormat="1" applyFont="1" applyFill="1" applyBorder="1" applyAlignment="1" applyProtection="1">
      <alignment vertical="center" wrapText="1" shrinkToFit="1"/>
    </xf>
    <xf numFmtId="3" fontId="54" fillId="8" borderId="79" xfId="0" applyNumberFormat="1" applyFont="1" applyFill="1" applyBorder="1" applyAlignment="1" applyProtection="1">
      <alignment vertical="center" wrapText="1" shrinkToFit="1"/>
    </xf>
    <xf numFmtId="3" fontId="28" fillId="7" borderId="12" xfId="0" applyNumberFormat="1" applyFont="1" applyFill="1" applyBorder="1"/>
    <xf numFmtId="3" fontId="28" fillId="7" borderId="12" xfId="0" applyNumberFormat="1" applyFont="1" applyFill="1" applyBorder="1" applyAlignment="1">
      <alignment horizontal="center"/>
    </xf>
    <xf numFmtId="3" fontId="28" fillId="7" borderId="88" xfId="0" applyNumberFormat="1" applyFont="1" applyFill="1" applyBorder="1"/>
    <xf numFmtId="0" fontId="70" fillId="0" borderId="0" xfId="0" applyFont="1"/>
    <xf numFmtId="0" fontId="35" fillId="9" borderId="43" xfId="0" applyFont="1" applyFill="1" applyBorder="1" applyAlignment="1" applyProtection="1">
      <alignment horizontal="center" vertical="center" wrapText="1" shrinkToFit="1"/>
    </xf>
    <xf numFmtId="0" fontId="35" fillId="9" borderId="36" xfId="0" applyFont="1" applyFill="1" applyBorder="1" applyAlignment="1" applyProtection="1">
      <alignment horizontal="center" vertical="center" wrapText="1" shrinkToFit="1"/>
    </xf>
    <xf numFmtId="0" fontId="35" fillId="9" borderId="86" xfId="0" applyFont="1" applyFill="1" applyBorder="1" applyAlignment="1" applyProtection="1">
      <alignment horizontal="center" vertical="center" wrapText="1" shrinkToFit="1"/>
    </xf>
    <xf numFmtId="49" fontId="29" fillId="10" borderId="15" xfId="0" applyNumberFormat="1" applyFont="1" applyFill="1" applyBorder="1" applyAlignment="1" applyProtection="1">
      <alignment horizontal="left" vertical="center" wrapText="1" shrinkToFit="1"/>
    </xf>
    <xf numFmtId="49" fontId="29" fillId="10" borderId="16" xfId="0" applyNumberFormat="1" applyFont="1" applyFill="1" applyBorder="1" applyAlignment="1" applyProtection="1">
      <alignment vertical="center" wrapText="1" shrinkToFit="1"/>
    </xf>
    <xf numFmtId="3" fontId="29" fillId="10" borderId="16" xfId="0" applyNumberFormat="1" applyFont="1" applyFill="1" applyBorder="1" applyAlignment="1" applyProtection="1">
      <alignment vertical="center" wrapText="1" shrinkToFit="1"/>
    </xf>
    <xf numFmtId="3" fontId="29" fillId="10" borderId="16" xfId="0" applyNumberFormat="1" applyFont="1" applyFill="1" applyBorder="1" applyAlignment="1" applyProtection="1">
      <alignment horizontal="center" vertical="center" wrapText="1" shrinkToFit="1"/>
    </xf>
    <xf numFmtId="3" fontId="29" fillId="0" borderId="20" xfId="1" applyNumberFormat="1" applyFont="1" applyBorder="1" applyAlignment="1" applyProtection="1">
      <alignment vertical="center"/>
    </xf>
    <xf numFmtId="49" fontId="29" fillId="10" borderId="2" xfId="0" applyNumberFormat="1" applyFont="1" applyFill="1" applyBorder="1" applyAlignment="1" applyProtection="1">
      <alignment horizontal="left" vertical="center" wrapText="1" shrinkToFit="1"/>
    </xf>
    <xf numFmtId="49" fontId="29" fillId="10" borderId="1" xfId="0" applyNumberFormat="1" applyFont="1" applyFill="1" applyBorder="1" applyAlignment="1" applyProtection="1">
      <alignment vertical="center" wrapText="1" shrinkToFit="1"/>
    </xf>
    <xf numFmtId="3" fontId="29" fillId="10" borderId="1" xfId="0" applyNumberFormat="1" applyFont="1" applyFill="1" applyBorder="1" applyAlignment="1" applyProtection="1">
      <alignment vertical="center" wrapText="1" shrinkToFit="1"/>
    </xf>
    <xf numFmtId="3" fontId="29" fillId="0" borderId="4" xfId="1" applyNumberFormat="1" applyFont="1" applyBorder="1" applyAlignment="1" applyProtection="1">
      <alignment vertical="center"/>
    </xf>
    <xf numFmtId="0" fontId="70" fillId="0" borderId="33" xfId="0" applyFont="1" applyBorder="1" applyAlignment="1"/>
    <xf numFmtId="0" fontId="70" fillId="0" borderId="0" xfId="0" applyFont="1" applyAlignment="1"/>
    <xf numFmtId="49" fontId="29" fillId="10" borderId="5" xfId="0" applyNumberFormat="1" applyFont="1" applyFill="1" applyBorder="1" applyAlignment="1" applyProtection="1">
      <alignment horizontal="left" vertical="center" wrapText="1" shrinkToFit="1"/>
    </xf>
    <xf numFmtId="49" fontId="29" fillId="10" borderId="26" xfId="0" applyNumberFormat="1" applyFont="1" applyFill="1" applyBorder="1" applyAlignment="1" applyProtection="1">
      <alignment vertical="center" wrapText="1" shrinkToFit="1"/>
    </xf>
    <xf numFmtId="3" fontId="29" fillId="10" borderId="26" xfId="0" applyNumberFormat="1" applyFont="1" applyFill="1" applyBorder="1" applyAlignment="1" applyProtection="1">
      <alignment vertical="center" wrapText="1" shrinkToFit="1"/>
    </xf>
    <xf numFmtId="3" fontId="29" fillId="0" borderId="6" xfId="1" applyNumberFormat="1" applyFont="1" applyBorder="1" applyAlignment="1" applyProtection="1">
      <alignment vertical="center"/>
    </xf>
    <xf numFmtId="3" fontId="54" fillId="3" borderId="31" xfId="0" applyNumberFormat="1" applyFont="1" applyFill="1" applyBorder="1" applyAlignment="1" applyProtection="1">
      <alignment horizontal="center" vertical="center" wrapText="1" shrinkToFit="1"/>
    </xf>
    <xf numFmtId="0" fontId="57" fillId="0" borderId="33" xfId="0" applyFont="1" applyBorder="1" applyAlignment="1"/>
    <xf numFmtId="0" fontId="57" fillId="0" borderId="0" xfId="0" applyFont="1" applyAlignment="1"/>
    <xf numFmtId="0" fontId="57" fillId="0" borderId="0" xfId="0" applyFont="1"/>
    <xf numFmtId="3" fontId="54" fillId="3" borderId="7" xfId="0" applyNumberFormat="1" applyFont="1" applyFill="1" applyBorder="1" applyAlignment="1" applyProtection="1">
      <alignment vertical="center" wrapText="1" shrinkToFit="1"/>
    </xf>
    <xf numFmtId="3" fontId="35" fillId="11" borderId="31" xfId="0" applyNumberFormat="1" applyFont="1" applyFill="1" applyBorder="1" applyAlignment="1" applyProtection="1">
      <alignment vertical="center" wrapText="1" shrinkToFit="1"/>
    </xf>
    <xf numFmtId="3" fontId="35" fillId="11" borderId="31" xfId="0" applyNumberFormat="1" applyFont="1" applyFill="1" applyBorder="1" applyAlignment="1" applyProtection="1">
      <alignment horizontal="center" vertical="center" wrapText="1" shrinkToFit="1"/>
    </xf>
    <xf numFmtId="3" fontId="35" fillId="11" borderId="7" xfId="0" applyNumberFormat="1" applyFont="1" applyFill="1" applyBorder="1" applyAlignment="1" applyProtection="1">
      <alignment vertical="center" wrapText="1" shrinkToFit="1"/>
    </xf>
    <xf numFmtId="3" fontId="28" fillId="9" borderId="31" xfId="0" applyNumberFormat="1" applyFont="1" applyFill="1" applyBorder="1" applyAlignment="1">
      <alignment horizontal="right" vertical="center"/>
    </xf>
    <xf numFmtId="3" fontId="28" fillId="9" borderId="31" xfId="0" applyNumberFormat="1" applyFont="1" applyFill="1" applyBorder="1" applyAlignment="1">
      <alignment horizontal="center" vertical="center"/>
    </xf>
    <xf numFmtId="3" fontId="28" fillId="9" borderId="7" xfId="0" applyNumberFormat="1" applyFont="1" applyFill="1" applyBorder="1" applyAlignment="1">
      <alignment vertical="center"/>
    </xf>
    <xf numFmtId="0" fontId="0" fillId="0" borderId="0" xfId="0" applyFont="1"/>
    <xf numFmtId="168" fontId="31" fillId="0" borderId="59" xfId="1" applyNumberFormat="1" applyFont="1" applyBorder="1"/>
    <xf numFmtId="168" fontId="31" fillId="0" borderId="10" xfId="1" applyNumberFormat="1" applyFont="1" applyBorder="1"/>
    <xf numFmtId="168" fontId="31" fillId="0" borderId="10" xfId="1" applyNumberFormat="1" applyFont="1" applyFill="1" applyBorder="1"/>
    <xf numFmtId="168" fontId="41" fillId="0" borderId="10" xfId="1" applyNumberFormat="1" applyFont="1" applyBorder="1"/>
    <xf numFmtId="168" fontId="41" fillId="0" borderId="10" xfId="1" applyNumberFormat="1" applyFont="1" applyFill="1" applyBorder="1"/>
    <xf numFmtId="168" fontId="31" fillId="0" borderId="9" xfId="1" applyNumberFormat="1" applyFont="1" applyBorder="1"/>
    <xf numFmtId="168" fontId="31" fillId="0" borderId="11" xfId="1" applyNumberFormat="1" applyFont="1" applyBorder="1"/>
    <xf numFmtId="168" fontId="31" fillId="0" borderId="14" xfId="1" applyNumberFormat="1" applyFont="1" applyBorder="1"/>
    <xf numFmtId="1" fontId="40" fillId="0" borderId="78" xfId="4" applyNumberFormat="1" applyFont="1" applyBorder="1" applyAlignment="1">
      <alignment horizontal="center" vertical="center" wrapText="1"/>
    </xf>
    <xf numFmtId="168" fontId="41" fillId="0" borderId="80" xfId="0" applyNumberFormat="1" applyFont="1" applyFill="1" applyBorder="1"/>
    <xf numFmtId="168" fontId="41" fillId="0" borderId="27" xfId="0" applyNumberFormat="1" applyFont="1" applyFill="1" applyBorder="1"/>
    <xf numFmtId="168" fontId="39" fillId="0" borderId="89" xfId="0" applyNumberFormat="1" applyFont="1" applyBorder="1" applyAlignment="1">
      <alignment horizontal="right"/>
    </xf>
    <xf numFmtId="168" fontId="41" fillId="0" borderId="29" xfId="0" applyNumberFormat="1" applyFont="1" applyBorder="1"/>
    <xf numFmtId="168" fontId="41" fillId="0" borderId="35" xfId="0" applyNumberFormat="1" applyFont="1" applyBorder="1"/>
    <xf numFmtId="168" fontId="41" fillId="0" borderId="27" xfId="0" applyNumberFormat="1" applyFont="1" applyBorder="1"/>
    <xf numFmtId="168" fontId="39" fillId="0" borderId="34" xfId="0" applyNumberFormat="1" applyFont="1" applyBorder="1" applyAlignment="1">
      <alignment horizontal="right"/>
    </xf>
    <xf numFmtId="168" fontId="41" fillId="0" borderId="33" xfId="0" applyNumberFormat="1" applyFont="1" applyFill="1" applyBorder="1"/>
    <xf numFmtId="168" fontId="41" fillId="0" borderId="10" xfId="1" applyNumberFormat="1" applyFont="1" applyBorder="1" applyAlignment="1"/>
    <xf numFmtId="168" fontId="47" fillId="0" borderId="10" xfId="1" applyNumberFormat="1" applyFont="1" applyBorder="1" applyAlignment="1"/>
    <xf numFmtId="168" fontId="47" fillId="0" borderId="10" xfId="1" applyNumberFormat="1" applyFont="1" applyBorder="1"/>
    <xf numFmtId="3" fontId="68" fillId="0" borderId="9" xfId="1" applyNumberFormat="1" applyFont="1" applyFill="1" applyBorder="1" applyAlignment="1" applyProtection="1">
      <alignment horizontal="right" vertical="center" wrapText="1" shrinkToFit="1"/>
    </xf>
    <xf numFmtId="3" fontId="68" fillId="0" borderId="22" xfId="0" applyNumberFormat="1" applyFont="1" applyFill="1" applyBorder="1" applyAlignment="1" applyProtection="1">
      <alignment horizontal="right" vertical="center" wrapText="1" shrinkToFit="1"/>
    </xf>
    <xf numFmtId="3" fontId="68" fillId="0" borderId="73" xfId="0" applyNumberFormat="1" applyFont="1" applyFill="1" applyBorder="1" applyAlignment="1" applyProtection="1">
      <alignment horizontal="right" vertical="center" wrapText="1" shrinkToFit="1"/>
    </xf>
    <xf numFmtId="3" fontId="69" fillId="0" borderId="22" xfId="0" applyNumberFormat="1" applyFont="1" applyFill="1" applyBorder="1" applyAlignment="1">
      <alignment horizontal="right"/>
    </xf>
    <xf numFmtId="3" fontId="69" fillId="0" borderId="73" xfId="0" applyNumberFormat="1" applyFont="1" applyFill="1" applyBorder="1" applyAlignment="1">
      <alignment horizontal="right"/>
    </xf>
    <xf numFmtId="3" fontId="68" fillId="0" borderId="9" xfId="0" applyNumberFormat="1" applyFont="1" applyBorder="1" applyAlignment="1">
      <alignment horizontal="right"/>
    </xf>
    <xf numFmtId="3" fontId="68" fillId="0" borderId="22" xfId="0" applyNumberFormat="1" applyFont="1" applyBorder="1" applyAlignment="1">
      <alignment horizontal="right"/>
    </xf>
    <xf numFmtId="3" fontId="68" fillId="0" borderId="73" xfId="0" applyNumberFormat="1" applyFont="1" applyBorder="1" applyAlignment="1">
      <alignment horizontal="right"/>
    </xf>
    <xf numFmtId="0" fontId="5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49" fontId="73" fillId="0" borderId="10" xfId="0" applyNumberFormat="1" applyFont="1" applyFill="1" applyBorder="1" applyAlignment="1" applyProtection="1">
      <alignment horizontal="left" vertical="center" wrapText="1" indent="1" shrinkToFit="1"/>
    </xf>
    <xf numFmtId="49" fontId="74" fillId="0" borderId="10" xfId="0" applyNumberFormat="1" applyFont="1" applyFill="1" applyBorder="1" applyAlignment="1" applyProtection="1">
      <alignment horizontal="left" vertical="center" wrapText="1" shrinkToFit="1"/>
    </xf>
    <xf numFmtId="49" fontId="74" fillId="0" borderId="10" xfId="0" applyNumberFormat="1" applyFont="1" applyFill="1" applyBorder="1" applyAlignment="1" applyProtection="1">
      <alignment vertical="center" wrapText="1" shrinkToFit="1"/>
    </xf>
    <xf numFmtId="49" fontId="73" fillId="0" borderId="11" xfId="0" applyNumberFormat="1" applyFont="1" applyFill="1" applyBorder="1" applyAlignment="1" applyProtection="1">
      <alignment horizontal="left" vertical="center" wrapText="1" indent="1" shrinkToFit="1"/>
    </xf>
    <xf numFmtId="49" fontId="68" fillId="0" borderId="35" xfId="0" applyNumberFormat="1" applyFont="1" applyFill="1" applyBorder="1" applyAlignment="1" applyProtection="1">
      <alignment vertical="center" wrapText="1" shrinkToFit="1"/>
    </xf>
    <xf numFmtId="168" fontId="68" fillId="0" borderId="21" xfId="0" applyNumberFormat="1" applyFont="1" applyFill="1" applyBorder="1" applyAlignment="1" applyProtection="1">
      <alignment horizontal="right" vertical="center" wrapText="1" shrinkToFit="1"/>
    </xf>
    <xf numFmtId="168" fontId="68" fillId="0" borderId="53" xfId="0" applyNumberFormat="1" applyFont="1" applyFill="1" applyBorder="1" applyAlignment="1" applyProtection="1">
      <alignment horizontal="right" vertical="center" wrapText="1" shrinkToFit="1"/>
    </xf>
    <xf numFmtId="168" fontId="68" fillId="0" borderId="10" xfId="1" applyNumberFormat="1" applyFont="1" applyFill="1" applyBorder="1" applyAlignment="1" applyProtection="1">
      <alignment horizontal="right" vertical="center" wrapText="1" shrinkToFit="1"/>
    </xf>
    <xf numFmtId="168" fontId="68" fillId="0" borderId="25" xfId="0" applyNumberFormat="1" applyFont="1" applyFill="1" applyBorder="1" applyAlignment="1" applyProtection="1">
      <alignment horizontal="right" vertical="center" wrapText="1" shrinkToFit="1"/>
    </xf>
    <xf numFmtId="168" fontId="68" fillId="0" borderId="74" xfId="0" applyNumberFormat="1" applyFont="1" applyFill="1" applyBorder="1" applyAlignment="1" applyProtection="1">
      <alignment horizontal="right" vertical="center" wrapText="1" shrinkToFit="1"/>
    </xf>
    <xf numFmtId="168" fontId="68" fillId="0" borderId="11" xfId="1" applyNumberFormat="1" applyFont="1" applyFill="1" applyBorder="1" applyAlignment="1" applyProtection="1">
      <alignment horizontal="right" vertical="center" wrapText="1" shrinkToFit="1"/>
    </xf>
    <xf numFmtId="168" fontId="67" fillId="0" borderId="77" xfId="0" applyNumberFormat="1" applyFont="1" applyFill="1" applyBorder="1" applyAlignment="1" applyProtection="1">
      <alignment horizontal="right" vertical="center" wrapText="1" shrinkToFit="1"/>
    </xf>
    <xf numFmtId="168" fontId="67" fillId="0" borderId="88" xfId="0" applyNumberFormat="1" applyFont="1" applyFill="1" applyBorder="1" applyAlignment="1" applyProtection="1">
      <alignment horizontal="right" vertical="center" wrapText="1" shrinkToFit="1"/>
    </xf>
    <xf numFmtId="168" fontId="67" fillId="0" borderId="12" xfId="1" applyNumberFormat="1" applyFont="1" applyFill="1" applyBorder="1" applyAlignment="1" applyProtection="1">
      <alignment horizontal="right" vertical="center" wrapText="1" shrinkToFit="1"/>
    </xf>
    <xf numFmtId="168" fontId="68" fillId="0" borderId="1" xfId="0" applyNumberFormat="1" applyFont="1" applyBorder="1" applyAlignment="1">
      <alignment horizontal="right" vertical="center" wrapText="1" shrinkToFit="1"/>
    </xf>
    <xf numFmtId="168" fontId="68" fillId="0" borderId="63" xfId="0" applyNumberFormat="1" applyFont="1" applyBorder="1" applyAlignment="1">
      <alignment horizontal="right" vertical="center" wrapText="1" shrinkToFit="1"/>
    </xf>
    <xf numFmtId="168" fontId="67" fillId="0" borderId="21" xfId="0" applyNumberFormat="1" applyFont="1" applyFill="1" applyBorder="1" applyAlignment="1" applyProtection="1">
      <alignment horizontal="right" vertical="center" wrapText="1" shrinkToFit="1"/>
    </xf>
    <xf numFmtId="168" fontId="67" fillId="0" borderId="53" xfId="0" applyNumberFormat="1" applyFont="1" applyFill="1" applyBorder="1" applyAlignment="1" applyProtection="1">
      <alignment horizontal="right" vertical="center" wrapText="1" shrinkToFit="1"/>
    </xf>
    <xf numFmtId="168" fontId="73" fillId="0" borderId="10" xfId="1" applyNumberFormat="1" applyFont="1" applyFill="1" applyBorder="1" applyAlignment="1" applyProtection="1">
      <alignment horizontal="right" vertical="center" wrapText="1" shrinkToFit="1"/>
    </xf>
    <xf numFmtId="168" fontId="73" fillId="0" borderId="11" xfId="1" applyNumberFormat="1" applyFont="1" applyFill="1" applyBorder="1" applyAlignment="1" applyProtection="1">
      <alignment horizontal="right" vertical="center" wrapText="1" shrinkToFit="1"/>
    </xf>
    <xf numFmtId="168" fontId="67" fillId="0" borderId="72" xfId="0" applyNumberFormat="1" applyFont="1" applyFill="1" applyBorder="1" applyAlignment="1" applyProtection="1">
      <alignment horizontal="right" vertical="center" wrapText="1" shrinkToFit="1"/>
    </xf>
    <xf numFmtId="168" fontId="68" fillId="0" borderId="25" xfId="0" applyNumberFormat="1" applyFont="1" applyBorder="1" applyAlignment="1">
      <alignment horizontal="right"/>
    </xf>
    <xf numFmtId="168" fontId="68" fillId="0" borderId="74" xfId="0" applyNumberFormat="1" applyFont="1" applyBorder="1" applyAlignment="1">
      <alignment horizontal="right"/>
    </xf>
    <xf numFmtId="168" fontId="68" fillId="0" borderId="11" xfId="0" applyNumberFormat="1" applyFont="1" applyBorder="1" applyAlignment="1">
      <alignment horizontal="right"/>
    </xf>
    <xf numFmtId="168" fontId="67" fillId="0" borderId="12" xfId="0" applyNumberFormat="1" applyFont="1" applyBorder="1" applyAlignment="1">
      <alignment horizontal="right"/>
    </xf>
    <xf numFmtId="168" fontId="68" fillId="0" borderId="21" xfId="0" applyNumberFormat="1" applyFont="1" applyBorder="1" applyAlignment="1">
      <alignment horizontal="right"/>
    </xf>
    <xf numFmtId="168" fontId="68" fillId="0" borderId="53" xfId="0" applyNumberFormat="1" applyFont="1" applyBorder="1" applyAlignment="1">
      <alignment horizontal="right"/>
    </xf>
    <xf numFmtId="168" fontId="68" fillId="0" borderId="10" xfId="0" applyNumberFormat="1" applyFont="1" applyBorder="1" applyAlignment="1">
      <alignment horizontal="right"/>
    </xf>
    <xf numFmtId="168" fontId="68" fillId="0" borderId="0" xfId="0" applyNumberFormat="1" applyFont="1" applyBorder="1" applyAlignment="1">
      <alignment horizontal="right"/>
    </xf>
    <xf numFmtId="168" fontId="68" fillId="0" borderId="14" xfId="0" applyNumberFormat="1" applyFont="1" applyBorder="1" applyAlignment="1">
      <alignment horizontal="right"/>
    </xf>
    <xf numFmtId="49" fontId="44" fillId="0" borderId="10" xfId="0" applyNumberFormat="1" applyFont="1" applyFill="1" applyBorder="1" applyAlignment="1" applyProtection="1">
      <alignment vertical="center" wrapText="1" shrinkToFit="1"/>
    </xf>
    <xf numFmtId="49" fontId="45" fillId="0" borderId="10" xfId="0" applyNumberFormat="1" applyFont="1" applyFill="1" applyBorder="1" applyAlignment="1" applyProtection="1">
      <alignment horizontal="left" vertical="center" wrapText="1" indent="2" shrinkToFit="1"/>
    </xf>
    <xf numFmtId="49" fontId="45" fillId="0" borderId="11" xfId="0" applyNumberFormat="1" applyFont="1" applyFill="1" applyBorder="1" applyAlignment="1" applyProtection="1">
      <alignment horizontal="left" vertical="center" wrapText="1" indent="2" shrinkToFit="1"/>
    </xf>
    <xf numFmtId="49" fontId="44" fillId="0" borderId="9" xfId="0" applyNumberFormat="1" applyFont="1" applyFill="1" applyBorder="1" applyAlignment="1" applyProtection="1">
      <alignment vertical="center" wrapText="1" shrinkToFit="1"/>
    </xf>
    <xf numFmtId="168" fontId="44" fillId="0" borderId="54" xfId="1" applyNumberFormat="1" applyFont="1" applyFill="1" applyBorder="1" applyAlignment="1" applyProtection="1">
      <alignment horizontal="right" vertical="center" wrapText="1" shrinkToFit="1"/>
    </xf>
    <xf numFmtId="168" fontId="44" fillId="0" borderId="39" xfId="1" applyNumberFormat="1" applyFont="1" applyFill="1" applyBorder="1" applyAlignment="1" applyProtection="1">
      <alignment horizontal="right" vertical="center" wrapText="1" shrinkToFit="1"/>
    </xf>
    <xf numFmtId="168" fontId="45" fillId="0" borderId="39" xfId="1" applyNumberFormat="1" applyFont="1" applyFill="1" applyBorder="1" applyAlignment="1" applyProtection="1">
      <alignment horizontal="right" vertical="center" wrapText="1" shrinkToFit="1"/>
    </xf>
    <xf numFmtId="168" fontId="45" fillId="0" borderId="63" xfId="1" applyNumberFormat="1" applyFont="1" applyFill="1" applyBorder="1" applyAlignment="1" applyProtection="1">
      <alignment horizontal="right" vertical="center" wrapText="1" shrinkToFit="1"/>
    </xf>
    <xf numFmtId="168" fontId="44" fillId="0" borderId="73" xfId="0" applyNumberFormat="1" applyFont="1" applyFill="1" applyBorder="1" applyAlignment="1" applyProtection="1">
      <alignment horizontal="right" vertical="center" wrapText="1" shrinkToFit="1"/>
    </xf>
    <xf numFmtId="168" fontId="44" fillId="0" borderId="9" xfId="0" applyNumberFormat="1" applyFont="1" applyFill="1" applyBorder="1" applyAlignment="1" applyProtection="1">
      <alignment horizontal="right" vertical="center" wrapText="1" shrinkToFit="1"/>
    </xf>
    <xf numFmtId="168" fontId="44" fillId="0" borderId="53" xfId="0" applyNumberFormat="1" applyFont="1" applyFill="1" applyBorder="1" applyAlignment="1" applyProtection="1">
      <alignment horizontal="right" vertical="center" wrapText="1" shrinkToFit="1"/>
    </xf>
    <xf numFmtId="168" fontId="44" fillId="0" borderId="10" xfId="0" applyNumberFormat="1" applyFont="1" applyFill="1" applyBorder="1" applyAlignment="1" applyProtection="1">
      <alignment horizontal="right" vertical="center" wrapText="1" shrinkToFit="1"/>
    </xf>
    <xf numFmtId="168" fontId="44" fillId="0" borderId="39" xfId="0" applyNumberFormat="1" applyFont="1" applyFill="1" applyBorder="1" applyAlignment="1" applyProtection="1">
      <alignment horizontal="right" vertical="center" wrapText="1" shrinkToFit="1"/>
    </xf>
    <xf numFmtId="168" fontId="45" fillId="0" borderId="53" xfId="0" applyNumberFormat="1" applyFont="1" applyFill="1" applyBorder="1" applyAlignment="1" applyProtection="1">
      <alignment horizontal="right" vertical="center" wrapText="1" shrinkToFit="1"/>
    </xf>
    <xf numFmtId="168" fontId="45" fillId="0" borderId="10" xfId="0" applyNumberFormat="1" applyFont="1" applyFill="1" applyBorder="1" applyAlignment="1" applyProtection="1">
      <alignment horizontal="right" vertical="center" wrapText="1" shrinkToFit="1"/>
    </xf>
    <xf numFmtId="168" fontId="45" fillId="0" borderId="74" xfId="0" applyNumberFormat="1" applyFont="1" applyFill="1" applyBorder="1" applyAlignment="1" applyProtection="1">
      <alignment horizontal="right" vertical="center" wrapText="1" shrinkToFit="1"/>
    </xf>
    <xf numFmtId="168" fontId="45" fillId="0" borderId="11" xfId="0" applyNumberFormat="1" applyFont="1" applyFill="1" applyBorder="1" applyAlignment="1" applyProtection="1">
      <alignment horizontal="right" vertical="center" wrapText="1" shrinkToFit="1"/>
    </xf>
    <xf numFmtId="49" fontId="42" fillId="0" borderId="9" xfId="0" applyNumberFormat="1" applyFont="1" applyFill="1" applyBorder="1" applyAlignment="1" applyProtection="1">
      <alignment vertical="center" wrapText="1" shrinkToFit="1"/>
    </xf>
    <xf numFmtId="49" fontId="75" fillId="0" borderId="10" xfId="0" applyNumberFormat="1" applyFont="1" applyFill="1" applyBorder="1" applyAlignment="1" applyProtection="1">
      <alignment vertical="center" wrapText="1" shrinkToFit="1"/>
    </xf>
    <xf numFmtId="49" fontId="44" fillId="0" borderId="10" xfId="0" applyNumberFormat="1" applyFont="1" applyFill="1" applyBorder="1" applyAlignment="1" applyProtection="1">
      <alignment horizontal="left" vertical="center" wrapText="1" indent="1" shrinkToFit="1"/>
    </xf>
    <xf numFmtId="49" fontId="45" fillId="0" borderId="10" xfId="0" applyNumberFormat="1" applyFont="1" applyFill="1" applyBorder="1" applyAlignment="1" applyProtection="1">
      <alignment horizontal="left" vertical="center" wrapText="1" indent="8" shrinkToFit="1"/>
    </xf>
    <xf numFmtId="49" fontId="45" fillId="0" borderId="11" xfId="0" applyNumberFormat="1" applyFont="1" applyFill="1" applyBorder="1" applyAlignment="1" applyProtection="1">
      <alignment horizontal="left" vertical="center" wrapText="1" indent="8" shrinkToFit="1"/>
    </xf>
    <xf numFmtId="168" fontId="42" fillId="0" borderId="22" xfId="0" applyNumberFormat="1" applyFont="1" applyFill="1" applyBorder="1" applyAlignment="1" applyProtection="1">
      <alignment horizontal="right" vertical="center" wrapText="1" shrinkToFit="1"/>
    </xf>
    <xf numFmtId="168" fontId="42" fillId="0" borderId="73" xfId="0" applyNumberFormat="1" applyFont="1" applyFill="1" applyBorder="1" applyAlignment="1" applyProtection="1">
      <alignment horizontal="right" vertical="center" wrapText="1" shrinkToFit="1"/>
    </xf>
    <xf numFmtId="168" fontId="42" fillId="0" borderId="9" xfId="1" applyNumberFormat="1" applyFont="1" applyBorder="1" applyAlignment="1">
      <alignment horizontal="right" vertical="center"/>
    </xf>
    <xf numFmtId="168" fontId="44" fillId="0" borderId="21" xfId="0" applyNumberFormat="1" applyFont="1" applyFill="1" applyBorder="1" applyAlignment="1" applyProtection="1">
      <alignment horizontal="right" vertical="center" wrapText="1" shrinkToFit="1"/>
    </xf>
    <xf numFmtId="168" fontId="19" fillId="0" borderId="10" xfId="1" applyNumberFormat="1" applyFont="1" applyBorder="1" applyAlignment="1">
      <alignment horizontal="right" vertical="center"/>
    </xf>
    <xf numFmtId="168" fontId="45" fillId="0" borderId="21" xfId="0" applyNumberFormat="1" applyFont="1" applyFill="1" applyBorder="1" applyAlignment="1" applyProtection="1">
      <alignment horizontal="right" vertical="center" wrapText="1" shrinkToFit="1"/>
    </xf>
    <xf numFmtId="168" fontId="45" fillId="0" borderId="10" xfId="1" applyNumberFormat="1" applyFont="1" applyBorder="1" applyAlignment="1">
      <alignment horizontal="right" vertical="center"/>
    </xf>
    <xf numFmtId="168" fontId="45" fillId="0" borderId="25" xfId="0" applyNumberFormat="1" applyFont="1" applyFill="1" applyBorder="1" applyAlignment="1" applyProtection="1">
      <alignment horizontal="right" vertical="center" wrapText="1" shrinkToFit="1"/>
    </xf>
    <xf numFmtId="168" fontId="45" fillId="0" borderId="11" xfId="1" applyNumberFormat="1" applyFont="1" applyBorder="1" applyAlignment="1">
      <alignment horizontal="right" vertical="center"/>
    </xf>
    <xf numFmtId="168" fontId="44" fillId="0" borderId="25" xfId="0" applyNumberFormat="1" applyFont="1" applyFill="1" applyBorder="1" applyAlignment="1" applyProtection="1">
      <alignment horizontal="right" vertical="center" wrapText="1" shrinkToFit="1"/>
    </xf>
    <xf numFmtId="168" fontId="44" fillId="0" borderId="74" xfId="0" applyNumberFormat="1" applyFont="1" applyFill="1" applyBorder="1" applyAlignment="1" applyProtection="1">
      <alignment horizontal="right" vertical="center" wrapText="1" shrinkToFit="1"/>
    </xf>
    <xf numFmtId="168" fontId="44" fillId="0" borderId="24" xfId="0" applyNumberFormat="1" applyFont="1" applyFill="1" applyBorder="1" applyAlignment="1" applyProtection="1">
      <alignment horizontal="right" vertical="center" wrapText="1" shrinkToFit="1"/>
    </xf>
    <xf numFmtId="168" fontId="45" fillId="0" borderId="24" xfId="0" applyNumberFormat="1" applyFont="1" applyFill="1" applyBorder="1" applyAlignment="1" applyProtection="1">
      <alignment horizontal="right" vertical="center" wrapText="1" shrinkToFit="1"/>
    </xf>
    <xf numFmtId="168" fontId="45" fillId="0" borderId="82" xfId="0" applyNumberFormat="1" applyFont="1" applyFill="1" applyBorder="1" applyAlignment="1" applyProtection="1">
      <alignment horizontal="right" vertical="center" wrapText="1" shrinkToFit="1"/>
    </xf>
    <xf numFmtId="168" fontId="42" fillId="0" borderId="21" xfId="0" applyNumberFormat="1" applyFont="1" applyBorder="1" applyAlignment="1">
      <alignment horizontal="right" vertical="center"/>
    </xf>
    <xf numFmtId="168" fontId="42" fillId="0" borderId="24" xfId="0" applyNumberFormat="1" applyFont="1" applyBorder="1" applyAlignment="1">
      <alignment horizontal="right" vertical="center"/>
    </xf>
    <xf numFmtId="168" fontId="42" fillId="0" borderId="10" xfId="0" applyNumberFormat="1" applyFont="1" applyBorder="1" applyAlignment="1">
      <alignment horizontal="right" vertical="center"/>
    </xf>
    <xf numFmtId="168" fontId="42" fillId="0" borderId="73" xfId="0" applyNumberFormat="1" applyFont="1" applyFill="1" applyBorder="1" applyAlignment="1" applyProtection="1">
      <alignment horizontal="center" vertical="center" wrapText="1" shrinkToFit="1"/>
    </xf>
    <xf numFmtId="168" fontId="42" fillId="0" borderId="22" xfId="0" applyNumberFormat="1" applyFont="1" applyFill="1" applyBorder="1" applyAlignment="1" applyProtection="1">
      <alignment horizontal="center" vertical="center" wrapText="1" shrinkToFit="1"/>
    </xf>
    <xf numFmtId="0" fontId="26" fillId="0" borderId="59" xfId="0" applyFont="1" applyBorder="1" applyAlignment="1">
      <alignment horizontal="center" wrapText="1"/>
    </xf>
    <xf numFmtId="0" fontId="41" fillId="0" borderId="80" xfId="0" applyFont="1" applyBorder="1"/>
    <xf numFmtId="0" fontId="26" fillId="0" borderId="30" xfId="0" applyFont="1" applyBorder="1" applyAlignment="1">
      <alignment horizontal="center" wrapText="1"/>
    </xf>
    <xf numFmtId="0" fontId="41" fillId="0" borderId="8" xfId="0" applyFont="1" applyBorder="1" applyAlignment="1">
      <alignment horizontal="justify" wrapText="1"/>
    </xf>
    <xf numFmtId="0" fontId="32" fillId="0" borderId="8" xfId="0" applyFont="1" applyBorder="1" applyAlignment="1">
      <alignment horizontal="center" vertical="center" wrapText="1"/>
    </xf>
    <xf numFmtId="168" fontId="21" fillId="0" borderId="80" xfId="0" applyNumberFormat="1" applyFont="1" applyBorder="1" applyAlignment="1">
      <alignment horizontal="right"/>
    </xf>
    <xf numFmtId="168" fontId="21" fillId="0" borderId="59" xfId="0" applyNumberFormat="1" applyFont="1" applyBorder="1" applyAlignment="1">
      <alignment horizontal="right" wrapText="1"/>
    </xf>
    <xf numFmtId="168" fontId="21" fillId="0" borderId="80" xfId="0" applyNumberFormat="1" applyFont="1" applyBorder="1" applyAlignment="1">
      <alignment horizontal="right" wrapText="1"/>
    </xf>
    <xf numFmtId="168" fontId="21" fillId="0" borderId="27" xfId="0" applyNumberFormat="1" applyFont="1" applyBorder="1" applyAlignment="1">
      <alignment horizontal="right"/>
    </xf>
    <xf numFmtId="168" fontId="21" fillId="0" borderId="10" xfId="4" applyNumberFormat="1" applyFont="1" applyBorder="1" applyAlignment="1">
      <alignment horizontal="right"/>
    </xf>
    <xf numFmtId="168" fontId="21" fillId="0" borderId="10" xfId="0" applyNumberFormat="1" applyFont="1" applyBorder="1" applyAlignment="1">
      <alignment horizontal="right" wrapText="1"/>
    </xf>
    <xf numFmtId="168" fontId="21" fillId="0" borderId="27" xfId="0" applyNumberFormat="1" applyFont="1" applyBorder="1" applyAlignment="1">
      <alignment horizontal="right" wrapText="1"/>
    </xf>
    <xf numFmtId="168" fontId="21" fillId="0" borderId="29" xfId="0" applyNumberFormat="1" applyFont="1" applyBorder="1" applyAlignment="1">
      <alignment horizontal="right"/>
    </xf>
    <xf numFmtId="168" fontId="21" fillId="0" borderId="9" xfId="4" applyNumberFormat="1" applyFont="1" applyBorder="1" applyAlignment="1">
      <alignment horizontal="right"/>
    </xf>
    <xf numFmtId="168" fontId="21" fillId="0" borderId="10" xfId="0" applyNumberFormat="1" applyFont="1" applyFill="1" applyBorder="1" applyAlignment="1">
      <alignment horizontal="right" wrapText="1"/>
    </xf>
    <xf numFmtId="168" fontId="21" fillId="0" borderId="8" xfId="0" applyNumberFormat="1" applyFont="1" applyBorder="1" applyAlignment="1">
      <alignment horizontal="right" wrapText="1"/>
    </xf>
    <xf numFmtId="168" fontId="21" fillId="0" borderId="28" xfId="0" applyNumberFormat="1" applyFont="1" applyBorder="1" applyAlignment="1">
      <alignment horizontal="right" wrapText="1"/>
    </xf>
    <xf numFmtId="0" fontId="76" fillId="0" borderId="8" xfId="0" applyFont="1" applyBorder="1" applyAlignment="1">
      <alignment horizontal="center" vertical="center" wrapText="1"/>
    </xf>
    <xf numFmtId="3" fontId="76" fillId="0" borderId="8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170" fontId="1" fillId="0" borderId="0" xfId="6" applyNumberFormat="1" applyBorder="1" applyAlignment="1" applyProtection="1"/>
    <xf numFmtId="3" fontId="22" fillId="0" borderId="0" xfId="1" applyNumberFormat="1" applyFont="1" applyFill="1" applyBorder="1" applyAlignment="1" applyProtection="1">
      <alignment vertical="center" readingOrder="1"/>
      <protection locked="0"/>
    </xf>
    <xf numFmtId="3" fontId="28" fillId="0" borderId="0" xfId="0" applyNumberFormat="1" applyFont="1" applyFill="1" applyBorder="1"/>
    <xf numFmtId="0" fontId="2" fillId="0" borderId="0" xfId="0" applyFont="1" applyFill="1" applyBorder="1" applyAlignment="1"/>
    <xf numFmtId="0" fontId="28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0" fillId="0" borderId="0" xfId="0" applyFill="1"/>
    <xf numFmtId="0" fontId="52" fillId="0" borderId="0" xfId="0" applyFont="1" applyFill="1"/>
    <xf numFmtId="0" fontId="52" fillId="0" borderId="0" xfId="0" applyFont="1" applyFill="1" applyAlignment="1">
      <alignment horizontal="right"/>
    </xf>
    <xf numFmtId="167" fontId="1" fillId="0" borderId="15" xfId="1" applyNumberFormat="1" applyFill="1" applyBorder="1" applyProtection="1">
      <protection locked="0"/>
    </xf>
    <xf numFmtId="168" fontId="1" fillId="0" borderId="16" xfId="1" applyNumberFormat="1" applyFill="1" applyBorder="1" applyProtection="1">
      <protection locked="0"/>
    </xf>
    <xf numFmtId="168" fontId="1" fillId="0" borderId="16" xfId="1" applyNumberFormat="1" applyFill="1" applyBorder="1" applyAlignment="1" applyProtection="1">
      <alignment horizontal="right"/>
      <protection locked="0"/>
    </xf>
    <xf numFmtId="3" fontId="1" fillId="0" borderId="23" xfId="1" applyNumberFormat="1" applyFill="1" applyBorder="1" applyAlignment="1" applyProtection="1">
      <alignment horizontal="center"/>
      <protection locked="0"/>
    </xf>
    <xf numFmtId="167" fontId="1" fillId="0" borderId="20" xfId="1" applyNumberFormat="1" applyFill="1" applyBorder="1" applyAlignment="1" applyProtection="1">
      <alignment horizontal="center"/>
      <protection locked="0"/>
    </xf>
    <xf numFmtId="167" fontId="1" fillId="0" borderId="2" xfId="1" applyNumberFormat="1" applyFill="1" applyBorder="1" applyProtection="1">
      <protection locked="0"/>
    </xf>
    <xf numFmtId="168" fontId="1" fillId="0" borderId="1" xfId="1" applyNumberFormat="1" applyFill="1" applyBorder="1" applyProtection="1">
      <protection locked="0"/>
    </xf>
    <xf numFmtId="168" fontId="1" fillId="0" borderId="1" xfId="1" applyNumberFormat="1" applyFill="1" applyBorder="1" applyAlignment="1" applyProtection="1">
      <alignment horizontal="right"/>
      <protection locked="0"/>
    </xf>
    <xf numFmtId="167" fontId="1" fillId="0" borderId="5" xfId="1" applyNumberFormat="1" applyFill="1" applyBorder="1" applyProtection="1">
      <protection locked="0"/>
    </xf>
    <xf numFmtId="168" fontId="1" fillId="0" borderId="26" xfId="1" applyNumberFormat="1" applyFill="1" applyBorder="1" applyProtection="1">
      <protection locked="0"/>
    </xf>
    <xf numFmtId="168" fontId="1" fillId="0" borderId="26" xfId="1" applyNumberFormat="1" applyFill="1" applyBorder="1" applyAlignment="1" applyProtection="1">
      <alignment horizontal="right"/>
      <protection locked="0"/>
    </xf>
    <xf numFmtId="3" fontId="1" fillId="0" borderId="40" xfId="1" applyNumberFormat="1" applyFill="1" applyBorder="1" applyAlignment="1" applyProtection="1">
      <alignment horizontal="center"/>
      <protection locked="0"/>
    </xf>
    <xf numFmtId="167" fontId="1" fillId="0" borderId="41" xfId="1" applyNumberFormat="1" applyFill="1" applyBorder="1" applyAlignment="1" applyProtection="1">
      <alignment horizontal="center"/>
      <protection locked="0"/>
    </xf>
    <xf numFmtId="167" fontId="28" fillId="0" borderId="57" xfId="1" applyNumberFormat="1" applyFont="1" applyFill="1" applyBorder="1" applyAlignment="1" applyProtection="1">
      <alignment horizontal="right" readingOrder="1"/>
      <protection locked="0"/>
    </xf>
    <xf numFmtId="168" fontId="28" fillId="0" borderId="91" xfId="1" applyNumberFormat="1" applyFont="1" applyFill="1" applyBorder="1" applyAlignment="1" applyProtection="1">
      <alignment horizontal="right" readingOrder="1"/>
      <protection locked="0"/>
    </xf>
    <xf numFmtId="3" fontId="28" fillId="0" borderId="94" xfId="1" applyNumberFormat="1" applyFont="1" applyFill="1" applyBorder="1" applyAlignment="1" applyProtection="1">
      <alignment horizontal="center" readingOrder="1"/>
      <protection locked="0"/>
    </xf>
    <xf numFmtId="167" fontId="28" fillId="0" borderId="92" xfId="1" applyNumberFormat="1" applyFont="1" applyFill="1" applyBorder="1" applyAlignment="1" applyProtection="1">
      <alignment horizontal="center" readingOrder="1"/>
      <protection locked="0"/>
    </xf>
    <xf numFmtId="167" fontId="28" fillId="0" borderId="60" xfId="1" applyNumberFormat="1" applyFont="1" applyFill="1" applyBorder="1" applyAlignment="1" applyProtection="1">
      <alignment horizontal="right" readingOrder="1"/>
      <protection locked="0"/>
    </xf>
    <xf numFmtId="168" fontId="0" fillId="0" borderId="44" xfId="0" applyNumberFormat="1" applyBorder="1"/>
    <xf numFmtId="168" fontId="0" fillId="0" borderId="45" xfId="0" applyNumberFormat="1" applyBorder="1"/>
    <xf numFmtId="168" fontId="0" fillId="0" borderId="37" xfId="0" applyNumberFormat="1" applyBorder="1"/>
    <xf numFmtId="168" fontId="0" fillId="0" borderId="61" xfId="0" applyNumberFormat="1" applyBorder="1"/>
    <xf numFmtId="3" fontId="0" fillId="0" borderId="47" xfId="0" applyNumberFormat="1" applyBorder="1" applyAlignment="1">
      <alignment horizontal="center"/>
    </xf>
    <xf numFmtId="167" fontId="22" fillId="0" borderId="92" xfId="1" applyNumberFormat="1" applyFont="1" applyFill="1" applyBorder="1" applyAlignment="1" applyProtection="1">
      <alignment horizontal="center" readingOrder="1"/>
      <protection locked="0"/>
    </xf>
    <xf numFmtId="168" fontId="13" fillId="12" borderId="57" xfId="0" applyNumberFormat="1" applyFont="1" applyFill="1" applyBorder="1"/>
    <xf numFmtId="3" fontId="13" fillId="12" borderId="47" xfId="0" applyNumberFormat="1" applyFont="1" applyFill="1" applyBorder="1" applyAlignment="1">
      <alignment horizontal="center"/>
    </xf>
    <xf numFmtId="168" fontId="13" fillId="12" borderId="60" xfId="0" applyNumberFormat="1" applyFont="1" applyFill="1" applyBorder="1"/>
    <xf numFmtId="167" fontId="28" fillId="12" borderId="92" xfId="1" applyNumberFormat="1" applyFont="1" applyFill="1" applyBorder="1" applyAlignment="1" applyProtection="1">
      <alignment horizontal="center" readingOrder="1"/>
      <protection locked="0"/>
    </xf>
    <xf numFmtId="0" fontId="28" fillId="12" borderId="43" xfId="0" applyFont="1" applyFill="1" applyBorder="1" applyAlignment="1">
      <alignment horizontal="center" vertical="center" readingOrder="1"/>
    </xf>
    <xf numFmtId="0" fontId="28" fillId="12" borderId="36" xfId="0" applyFont="1" applyFill="1" applyBorder="1" applyAlignment="1">
      <alignment horizontal="center" vertical="center" readingOrder="1"/>
    </xf>
    <xf numFmtId="0" fontId="28" fillId="12" borderId="86" xfId="0" applyFont="1" applyFill="1" applyBorder="1" applyAlignment="1">
      <alignment horizontal="center" vertical="center" readingOrder="1"/>
    </xf>
    <xf numFmtId="0" fontId="28" fillId="12" borderId="19" xfId="0" applyFont="1" applyFill="1" applyBorder="1" applyAlignment="1">
      <alignment horizontal="center" vertical="center" readingOrder="1"/>
    </xf>
    <xf numFmtId="0" fontId="28" fillId="12" borderId="17" xfId="0" applyFont="1" applyFill="1" applyBorder="1" applyAlignment="1">
      <alignment horizontal="center" vertical="center" readingOrder="1"/>
    </xf>
    <xf numFmtId="0" fontId="28" fillId="12" borderId="18" xfId="0" applyFont="1" applyFill="1" applyBorder="1" applyAlignment="1">
      <alignment horizontal="center" vertical="center" readingOrder="1"/>
    </xf>
    <xf numFmtId="0" fontId="67" fillId="12" borderId="12" xfId="0" applyFont="1" applyFill="1" applyBorder="1"/>
    <xf numFmtId="168" fontId="67" fillId="12" borderId="77" xfId="0" applyNumberFormat="1" applyFont="1" applyFill="1" applyBorder="1" applyAlignment="1">
      <alignment horizontal="right"/>
    </xf>
    <xf numFmtId="168" fontId="67" fillId="12" borderId="72" xfId="0" applyNumberFormat="1" applyFont="1" applyFill="1" applyBorder="1" applyAlignment="1">
      <alignment horizontal="right"/>
    </xf>
    <xf numFmtId="168" fontId="67" fillId="12" borderId="12" xfId="0" applyNumberFormat="1" applyFont="1" applyFill="1" applyBorder="1" applyAlignment="1">
      <alignment horizontal="right"/>
    </xf>
    <xf numFmtId="0" fontId="67" fillId="12" borderId="12" xfId="0" applyFont="1" applyFill="1" applyBorder="1" applyAlignment="1">
      <alignment horizontal="center"/>
    </xf>
    <xf numFmtId="0" fontId="67" fillId="12" borderId="77" xfId="0" applyFont="1" applyFill="1" applyBorder="1" applyAlignment="1">
      <alignment horizontal="center"/>
    </xf>
    <xf numFmtId="0" fontId="67" fillId="12" borderId="72" xfId="0" applyFont="1" applyFill="1" applyBorder="1" applyAlignment="1">
      <alignment horizontal="center"/>
    </xf>
    <xf numFmtId="0" fontId="38" fillId="12" borderId="49" xfId="0" applyFont="1" applyFill="1" applyBorder="1"/>
    <xf numFmtId="168" fontId="38" fillId="12" borderId="49" xfId="0" applyNumberFormat="1" applyFont="1" applyFill="1" applyBorder="1"/>
    <xf numFmtId="168" fontId="38" fillId="12" borderId="60" xfId="0" applyNumberFormat="1" applyFont="1" applyFill="1" applyBorder="1"/>
    <xf numFmtId="168" fontId="38" fillId="12" borderId="52" xfId="0" applyNumberFormat="1" applyFont="1" applyFill="1" applyBorder="1"/>
    <xf numFmtId="0" fontId="38" fillId="12" borderId="12" xfId="0" applyFont="1" applyFill="1" applyBorder="1"/>
    <xf numFmtId="168" fontId="39" fillId="12" borderId="34" xfId="0" applyNumberFormat="1" applyFont="1" applyFill="1" applyBorder="1"/>
    <xf numFmtId="168" fontId="36" fillId="12" borderId="12" xfId="1" applyNumberFormat="1" applyFont="1" applyFill="1" applyBorder="1"/>
    <xf numFmtId="3" fontId="76" fillId="12" borderId="11" xfId="0" applyNumberFormat="1" applyFont="1" applyFill="1" applyBorder="1" applyAlignment="1">
      <alignment horizontal="center" vertical="center" wrapText="1"/>
    </xf>
    <xf numFmtId="168" fontId="17" fillId="12" borderId="59" xfId="0" applyNumberFormat="1" applyFont="1" applyFill="1" applyBorder="1" applyAlignment="1">
      <alignment horizontal="right" wrapText="1"/>
    </xf>
    <xf numFmtId="168" fontId="17" fillId="12" borderId="10" xfId="0" applyNumberFormat="1" applyFont="1" applyFill="1" applyBorder="1" applyAlignment="1">
      <alignment horizontal="right" wrapText="1"/>
    </xf>
    <xf numFmtId="168" fontId="17" fillId="12" borderId="8" xfId="0" applyNumberFormat="1" applyFont="1" applyFill="1" applyBorder="1" applyAlignment="1">
      <alignment horizontal="right" wrapText="1"/>
    </xf>
    <xf numFmtId="168" fontId="17" fillId="12" borderId="30" xfId="0" applyNumberFormat="1" applyFont="1" applyFill="1" applyBorder="1" applyAlignment="1">
      <alignment horizontal="center" wrapText="1"/>
    </xf>
    <xf numFmtId="168" fontId="17" fillId="12" borderId="12" xfId="0" applyNumberFormat="1" applyFont="1" applyFill="1" applyBorder="1" applyAlignment="1">
      <alignment horizontal="center" wrapText="1"/>
    </xf>
    <xf numFmtId="49" fontId="42" fillId="12" borderId="12" xfId="0" applyNumberFormat="1" applyFont="1" applyFill="1" applyBorder="1" applyAlignment="1" applyProtection="1">
      <alignment horizontal="center" vertical="center" wrapText="1" shrinkToFit="1"/>
    </xf>
    <xf numFmtId="49" fontId="42" fillId="12" borderId="77" xfId="0" applyNumberFormat="1" applyFont="1" applyFill="1" applyBorder="1" applyAlignment="1" applyProtection="1">
      <alignment horizontal="center" vertical="center" wrapText="1" shrinkToFit="1"/>
    </xf>
    <xf numFmtId="49" fontId="42" fillId="12" borderId="72" xfId="0" applyNumberFormat="1" applyFont="1" applyFill="1" applyBorder="1" applyAlignment="1" applyProtection="1">
      <alignment horizontal="center" vertical="center" wrapText="1" shrinkToFit="1"/>
    </xf>
    <xf numFmtId="49" fontId="42" fillId="12" borderId="12" xfId="0" applyNumberFormat="1" applyFont="1" applyFill="1" applyBorder="1" applyAlignment="1" applyProtection="1">
      <alignment vertical="center" wrapText="1" shrinkToFit="1"/>
    </xf>
    <xf numFmtId="168" fontId="42" fillId="12" borderId="77" xfId="0" applyNumberFormat="1" applyFont="1" applyFill="1" applyBorder="1" applyAlignment="1" applyProtection="1">
      <alignment horizontal="right" vertical="center" wrapText="1" shrinkToFit="1"/>
    </xf>
    <xf numFmtId="168" fontId="42" fillId="12" borderId="72" xfId="0" applyNumberFormat="1" applyFont="1" applyFill="1" applyBorder="1" applyAlignment="1" applyProtection="1">
      <alignment horizontal="right" vertical="center" wrapText="1" shrinkToFit="1"/>
    </xf>
    <xf numFmtId="168" fontId="42" fillId="12" borderId="12" xfId="0" applyNumberFormat="1" applyFont="1" applyFill="1" applyBorder="1" applyAlignment="1" applyProtection="1">
      <alignment horizontal="right" vertical="center" wrapText="1" shrinkToFit="1"/>
    </xf>
    <xf numFmtId="3" fontId="19" fillId="0" borderId="70" xfId="0" applyNumberFormat="1" applyFont="1" applyBorder="1" applyAlignment="1">
      <alignment horizontal="right"/>
    </xf>
    <xf numFmtId="3" fontId="19" fillId="0" borderId="16" xfId="0" applyNumberFormat="1" applyFont="1" applyBorder="1" applyAlignment="1">
      <alignment horizontal="right"/>
    </xf>
    <xf numFmtId="0" fontId="42" fillId="12" borderId="91" xfId="0" applyFont="1" applyFill="1" applyBorder="1" applyAlignment="1">
      <alignment horizontal="center"/>
    </xf>
    <xf numFmtId="0" fontId="19" fillId="0" borderId="5" xfId="0" applyFont="1" applyBorder="1" applyAlignment="1"/>
    <xf numFmtId="168" fontId="45" fillId="0" borderId="6" xfId="0" applyNumberFormat="1" applyFont="1" applyBorder="1" applyAlignment="1"/>
    <xf numFmtId="0" fontId="45" fillId="0" borderId="5" xfId="0" applyFont="1" applyBorder="1" applyAlignment="1">
      <alignment horizontal="left" indent="5"/>
    </xf>
    <xf numFmtId="0" fontId="42" fillId="12" borderId="3" xfId="0" applyFont="1" applyFill="1" applyBorder="1"/>
    <xf numFmtId="168" fontId="42" fillId="12" borderId="7" xfId="0" applyNumberFormat="1" applyFont="1" applyFill="1" applyBorder="1" applyAlignment="1">
      <alignment horizontal="right"/>
    </xf>
    <xf numFmtId="168" fontId="19" fillId="0" borderId="16" xfId="0" applyNumberFormat="1" applyFont="1" applyBorder="1" applyAlignment="1">
      <alignment horizontal="right"/>
    </xf>
    <xf numFmtId="168" fontId="19" fillId="0" borderId="73" xfId="0" applyNumberFormat="1" applyFont="1" applyBorder="1" applyAlignment="1">
      <alignment horizontal="right"/>
    </xf>
    <xf numFmtId="168" fontId="45" fillId="0" borderId="1" xfId="0" applyNumberFormat="1" applyFont="1" applyBorder="1" applyAlignment="1">
      <alignment horizontal="right"/>
    </xf>
    <xf numFmtId="168" fontId="45" fillId="0" borderId="53" xfId="0" applyNumberFormat="1" applyFont="1" applyBorder="1" applyAlignment="1">
      <alignment horizontal="right"/>
    </xf>
    <xf numFmtId="168" fontId="45" fillId="0" borderId="1" xfId="0" applyNumberFormat="1" applyFont="1" applyBorder="1" applyAlignment="1">
      <alignment horizontal="right" indent="7"/>
    </xf>
    <xf numFmtId="168" fontId="45" fillId="0" borderId="53" xfId="0" applyNumberFormat="1" applyFont="1" applyBorder="1" applyAlignment="1">
      <alignment horizontal="right" indent="7"/>
    </xf>
    <xf numFmtId="168" fontId="19" fillId="0" borderId="1" xfId="0" applyNumberFormat="1" applyFont="1" applyBorder="1" applyAlignment="1">
      <alignment horizontal="right"/>
    </xf>
    <xf numFmtId="168" fontId="19" fillId="0" borderId="53" xfId="0" applyNumberFormat="1" applyFont="1" applyBorder="1" applyAlignment="1">
      <alignment horizontal="right"/>
    </xf>
    <xf numFmtId="168" fontId="42" fillId="0" borderId="1" xfId="0" applyNumberFormat="1" applyFont="1" applyBorder="1" applyAlignment="1">
      <alignment horizontal="right"/>
    </xf>
    <xf numFmtId="168" fontId="42" fillId="0" borderId="53" xfId="0" applyNumberFormat="1" applyFont="1" applyBorder="1" applyAlignment="1">
      <alignment horizontal="right"/>
    </xf>
    <xf numFmtId="168" fontId="45" fillId="0" borderId="1" xfId="0" applyNumberFormat="1" applyFont="1" applyBorder="1" applyAlignment="1">
      <alignment horizontal="right" indent="5"/>
    </xf>
    <xf numFmtId="168" fontId="45" fillId="0" borderId="53" xfId="0" applyNumberFormat="1" applyFont="1" applyBorder="1" applyAlignment="1">
      <alignment horizontal="right" indent="5"/>
    </xf>
    <xf numFmtId="168" fontId="45" fillId="0" borderId="1" xfId="0" applyNumberFormat="1" applyFont="1" applyBorder="1" applyAlignment="1">
      <alignment horizontal="right" indent="8"/>
    </xf>
    <xf numFmtId="168" fontId="45" fillId="0" borderId="53" xfId="0" applyNumberFormat="1" applyFont="1" applyBorder="1" applyAlignment="1">
      <alignment horizontal="right" indent="8"/>
    </xf>
    <xf numFmtId="168" fontId="45" fillId="0" borderId="26" xfId="0" applyNumberFormat="1" applyFont="1" applyBorder="1" applyAlignment="1">
      <alignment horizontal="right"/>
    </xf>
    <xf numFmtId="168" fontId="45" fillId="0" borderId="74" xfId="0" applyNumberFormat="1" applyFont="1" applyBorder="1" applyAlignment="1">
      <alignment horizontal="right"/>
    </xf>
    <xf numFmtId="168" fontId="19" fillId="0" borderId="26" xfId="0" applyNumberFormat="1" applyFont="1" applyBorder="1" applyAlignment="1">
      <alignment horizontal="right"/>
    </xf>
    <xf numFmtId="168" fontId="19" fillId="0" borderId="74" xfId="0" applyNumberFormat="1" applyFont="1" applyBorder="1" applyAlignment="1">
      <alignment horizontal="right"/>
    </xf>
    <xf numFmtId="0" fontId="42" fillId="12" borderId="2" xfId="0" applyFont="1" applyFill="1" applyBorder="1"/>
    <xf numFmtId="168" fontId="42" fillId="12" borderId="1" xfId="0" applyNumberFormat="1" applyFont="1" applyFill="1" applyBorder="1" applyAlignment="1">
      <alignment horizontal="right"/>
    </xf>
    <xf numFmtId="168" fontId="42" fillId="12" borderId="53" xfId="0" applyNumberFormat="1" applyFont="1" applyFill="1" applyBorder="1" applyAlignment="1">
      <alignment horizontal="right"/>
    </xf>
    <xf numFmtId="168" fontId="42" fillId="12" borderId="4" xfId="1" applyNumberFormat="1" applyFont="1" applyFill="1" applyBorder="1" applyAlignment="1">
      <alignment horizontal="right" indent="1"/>
    </xf>
    <xf numFmtId="0" fontId="42" fillId="12" borderId="57" xfId="0" applyFont="1" applyFill="1" applyBorder="1" applyAlignment="1">
      <alignment horizontal="center"/>
    </xf>
    <xf numFmtId="0" fontId="42" fillId="12" borderId="50" xfId="0" applyFont="1" applyFill="1" applyBorder="1" applyAlignment="1">
      <alignment horizontal="center"/>
    </xf>
    <xf numFmtId="3" fontId="42" fillId="12" borderId="92" xfId="0" applyNumberFormat="1" applyFont="1" applyFill="1" applyBorder="1" applyAlignment="1">
      <alignment horizontal="center"/>
    </xf>
    <xf numFmtId="168" fontId="19" fillId="0" borderId="76" xfId="0" applyNumberFormat="1" applyFont="1" applyBorder="1" applyAlignment="1">
      <alignment horizontal="right"/>
    </xf>
    <xf numFmtId="0" fontId="42" fillId="12" borderId="19" xfId="0" applyFont="1" applyFill="1" applyBorder="1"/>
    <xf numFmtId="168" fontId="42" fillId="12" borderId="18" xfId="0" applyNumberFormat="1" applyFont="1" applyFill="1" applyBorder="1" applyAlignment="1"/>
    <xf numFmtId="0" fontId="48" fillId="0" borderId="29" xfId="0" applyFont="1" applyBorder="1" applyAlignment="1">
      <alignment wrapText="1"/>
    </xf>
    <xf numFmtId="3" fontId="48" fillId="0" borderId="9" xfId="0" applyNumberFormat="1" applyFont="1" applyBorder="1" applyAlignment="1">
      <alignment horizontal="right"/>
    </xf>
    <xf numFmtId="3" fontId="48" fillId="0" borderId="59" xfId="0" applyNumberFormat="1" applyFont="1" applyBorder="1" applyAlignment="1">
      <alignment horizontal="right"/>
    </xf>
    <xf numFmtId="0" fontId="78" fillId="0" borderId="29" xfId="0" applyFont="1" applyBorder="1" applyAlignment="1">
      <alignment wrapText="1"/>
    </xf>
    <xf numFmtId="3" fontId="78" fillId="0" borderId="9" xfId="0" applyNumberFormat="1" applyFont="1" applyBorder="1" applyAlignment="1">
      <alignment horizontal="right"/>
    </xf>
    <xf numFmtId="0" fontId="17" fillId="12" borderId="90" xfId="0" applyFont="1" applyFill="1" applyBorder="1" applyAlignment="1">
      <alignment horizontal="center"/>
    </xf>
    <xf numFmtId="168" fontId="17" fillId="12" borderId="12" xfId="0" applyNumberFormat="1" applyFont="1" applyFill="1" applyBorder="1" applyAlignment="1">
      <alignment horizontal="center"/>
    </xf>
    <xf numFmtId="0" fontId="17" fillId="0" borderId="29" xfId="0" applyFont="1" applyBorder="1" applyAlignment="1">
      <alignment wrapText="1"/>
    </xf>
    <xf numFmtId="0" fontId="48" fillId="0" borderId="80" xfId="0" applyFont="1" applyBorder="1" applyAlignment="1">
      <alignment wrapText="1"/>
    </xf>
    <xf numFmtId="3" fontId="24" fillId="0" borderId="9" xfId="0" applyNumberFormat="1" applyFont="1" applyBorder="1" applyAlignment="1"/>
    <xf numFmtId="0" fontId="78" fillId="0" borderId="28" xfId="0" applyFont="1" applyBorder="1" applyAlignment="1">
      <alignment wrapText="1"/>
    </xf>
    <xf numFmtId="3" fontId="78" fillId="0" borderId="8" xfId="0" applyNumberFormat="1" applyFont="1" applyBorder="1" applyAlignment="1">
      <alignment horizontal="right"/>
    </xf>
    <xf numFmtId="0" fontId="17" fillId="0" borderId="80" xfId="0" applyFont="1" applyBorder="1" applyAlignment="1"/>
    <xf numFmtId="3" fontId="24" fillId="0" borderId="59" xfId="0" applyNumberFormat="1" applyFont="1" applyBorder="1" applyAlignment="1"/>
    <xf numFmtId="3" fontId="78" fillId="0" borderId="10" xfId="0" applyNumberFormat="1" applyFont="1" applyBorder="1" applyAlignment="1">
      <alignment horizontal="right"/>
    </xf>
    <xf numFmtId="0" fontId="78" fillId="0" borderId="27" xfId="0" applyFont="1" applyBorder="1" applyAlignment="1">
      <alignment wrapText="1"/>
    </xf>
    <xf numFmtId="0" fontId="17" fillId="12" borderId="50" xfId="0" applyFont="1" applyFill="1" applyBorder="1" applyAlignment="1">
      <alignment horizontal="center"/>
    </xf>
    <xf numFmtId="3" fontId="48" fillId="0" borderId="76" xfId="0" applyNumberFormat="1" applyFont="1" applyBorder="1" applyAlignment="1"/>
    <xf numFmtId="3" fontId="78" fillId="0" borderId="73" xfId="0" applyNumberFormat="1" applyFont="1" applyBorder="1" applyAlignment="1"/>
    <xf numFmtId="3" fontId="48" fillId="0" borderId="73" xfId="0" applyNumberFormat="1" applyFont="1" applyBorder="1" applyAlignment="1"/>
    <xf numFmtId="3" fontId="24" fillId="0" borderId="73" xfId="0" applyNumberFormat="1" applyFont="1" applyBorder="1" applyAlignment="1"/>
    <xf numFmtId="3" fontId="78" fillId="0" borderId="53" xfId="0" applyNumberFormat="1" applyFont="1" applyBorder="1" applyAlignment="1"/>
    <xf numFmtId="3" fontId="78" fillId="0" borderId="75" xfId="0" applyNumberFormat="1" applyFont="1" applyBorder="1" applyAlignment="1"/>
    <xf numFmtId="3" fontId="24" fillId="0" borderId="76" xfId="0" applyNumberFormat="1" applyFont="1" applyBorder="1" applyAlignment="1"/>
    <xf numFmtId="0" fontId="17" fillId="12" borderId="12" xfId="0" applyFont="1" applyFill="1" applyBorder="1" applyAlignment="1">
      <alignment horizontal="center"/>
    </xf>
    <xf numFmtId="3" fontId="48" fillId="0" borderId="59" xfId="0" applyNumberFormat="1" applyFont="1" applyBorder="1" applyAlignment="1"/>
    <xf numFmtId="3" fontId="78" fillId="0" borderId="9" xfId="0" applyNumberFormat="1" applyFont="1" applyBorder="1" applyAlignment="1"/>
    <xf numFmtId="3" fontId="48" fillId="0" borderId="9" xfId="0" applyNumberFormat="1" applyFont="1" applyBorder="1" applyAlignment="1"/>
    <xf numFmtId="3" fontId="78" fillId="0" borderId="10" xfId="0" applyNumberFormat="1" applyFont="1" applyBorder="1" applyAlignment="1"/>
    <xf numFmtId="3" fontId="78" fillId="0" borderId="8" xfId="0" applyNumberFormat="1" applyFont="1" applyBorder="1" applyAlignment="1"/>
    <xf numFmtId="0" fontId="24" fillId="12" borderId="90" xfId="0" applyFont="1" applyFill="1" applyBorder="1" applyAlignment="1"/>
    <xf numFmtId="3" fontId="24" fillId="12" borderId="12" xfId="0" applyNumberFormat="1" applyFont="1" applyFill="1" applyBorder="1" applyAlignment="1"/>
    <xf numFmtId="0" fontId="18" fillId="0" borderId="0" xfId="0" applyFont="1"/>
    <xf numFmtId="164" fontId="0" fillId="0" borderId="0" xfId="1" applyNumberFormat="1" applyFont="1"/>
    <xf numFmtId="0" fontId="0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22" fillId="0" borderId="15" xfId="0" applyFont="1" applyBorder="1" applyAlignment="1">
      <alignment horizontal="left" vertical="top" wrapText="1"/>
    </xf>
    <xf numFmtId="0" fontId="22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79" fillId="0" borderId="2" xfId="0" applyFont="1" applyBorder="1" applyAlignment="1">
      <alignment wrapText="1"/>
    </xf>
    <xf numFmtId="0" fontId="79" fillId="0" borderId="4" xfId="0" applyFont="1" applyBorder="1" applyAlignment="1">
      <alignment wrapText="1"/>
    </xf>
    <xf numFmtId="0" fontId="79" fillId="0" borderId="19" xfId="0" applyFont="1" applyBorder="1" applyAlignment="1">
      <alignment wrapText="1"/>
    </xf>
    <xf numFmtId="0" fontId="79" fillId="0" borderId="18" xfId="0" applyFont="1" applyBorder="1" applyAlignment="1">
      <alignment wrapText="1"/>
    </xf>
    <xf numFmtId="0" fontId="28" fillId="0" borderId="5" xfId="0" applyFont="1" applyBorder="1" applyAlignment="1">
      <alignment horizontal="left" vertical="top" wrapText="1"/>
    </xf>
    <xf numFmtId="0" fontId="28" fillId="12" borderId="57" xfId="0" applyFont="1" applyFill="1" applyBorder="1" applyAlignment="1">
      <alignment horizontal="left" vertical="center" wrapText="1"/>
    </xf>
    <xf numFmtId="0" fontId="79" fillId="0" borderId="15" xfId="0" applyFont="1" applyBorder="1" applyAlignment="1">
      <alignment wrapText="1"/>
    </xf>
    <xf numFmtId="0" fontId="79" fillId="0" borderId="20" xfId="0" applyFont="1" applyBorder="1" applyAlignment="1">
      <alignment wrapText="1"/>
    </xf>
    <xf numFmtId="0" fontId="28" fillId="0" borderId="0" xfId="0" applyFont="1" applyAlignment="1">
      <alignment horizontal="center" vertical="center" wrapText="1"/>
    </xf>
    <xf numFmtId="0" fontId="66" fillId="0" borderId="90" xfId="0" applyFont="1" applyBorder="1" applyAlignment="1">
      <alignment horizontal="center" vertical="center"/>
    </xf>
    <xf numFmtId="0" fontId="22" fillId="0" borderId="29" xfId="0" applyFont="1" applyBorder="1"/>
    <xf numFmtId="0" fontId="22" fillId="0" borderId="27" xfId="0" applyFont="1" applyBorder="1"/>
    <xf numFmtId="0" fontId="28" fillId="0" borderId="28" xfId="0" applyFont="1" applyBorder="1"/>
    <xf numFmtId="164" fontId="22" fillId="0" borderId="2" xfId="1" applyNumberFormat="1" applyFont="1" applyBorder="1" applyAlignment="1">
      <alignment horizontal="right"/>
    </xf>
    <xf numFmtId="0" fontId="0" fillId="0" borderId="4" xfId="0" applyBorder="1"/>
    <xf numFmtId="164" fontId="22" fillId="2" borderId="2" xfId="1" applyNumberFormat="1" applyFont="1" applyFill="1" applyBorder="1" applyAlignment="1">
      <alignment horizontal="right"/>
    </xf>
    <xf numFmtId="164" fontId="28" fillId="0" borderId="19" xfId="1" applyNumberFormat="1" applyFont="1" applyBorder="1"/>
    <xf numFmtId="0" fontId="0" fillId="0" borderId="18" xfId="0" applyBorder="1"/>
    <xf numFmtId="164" fontId="22" fillId="0" borderId="15" xfId="1" applyNumberFormat="1" applyFont="1" applyBorder="1" applyAlignment="1">
      <alignment horizontal="right"/>
    </xf>
    <xf numFmtId="0" fontId="0" fillId="0" borderId="20" xfId="0" applyBorder="1"/>
    <xf numFmtId="0" fontId="66" fillId="0" borderId="57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/>
    </xf>
    <xf numFmtId="168" fontId="22" fillId="0" borderId="20" xfId="0" applyNumberFormat="1" applyFont="1" applyBorder="1" applyAlignment="1">
      <alignment horizontal="right" vertical="top" wrapText="1"/>
    </xf>
    <xf numFmtId="168" fontId="22" fillId="0" borderId="4" xfId="0" applyNumberFormat="1" applyFont="1" applyBorder="1" applyAlignment="1">
      <alignment horizontal="right" vertical="top" wrapText="1"/>
    </xf>
    <xf numFmtId="168" fontId="28" fillId="0" borderId="4" xfId="0" applyNumberFormat="1" applyFont="1" applyBorder="1" applyAlignment="1">
      <alignment horizontal="right" vertical="top" wrapText="1"/>
    </xf>
    <xf numFmtId="168" fontId="28" fillId="0" borderId="6" xfId="0" applyNumberFormat="1" applyFont="1" applyBorder="1" applyAlignment="1">
      <alignment horizontal="right" vertical="top" wrapText="1"/>
    </xf>
    <xf numFmtId="168" fontId="28" fillId="12" borderId="92" xfId="0" applyNumberFormat="1" applyFont="1" applyFill="1" applyBorder="1" applyAlignment="1">
      <alignment horizontal="right" vertical="center" wrapText="1"/>
    </xf>
    <xf numFmtId="0" fontId="80" fillId="0" borderId="0" xfId="0" applyFont="1"/>
    <xf numFmtId="0" fontId="81" fillId="14" borderId="0" xfId="0" applyFont="1" applyFill="1" applyAlignment="1"/>
    <xf numFmtId="3" fontId="81" fillId="0" borderId="0" xfId="0" applyNumberFormat="1" applyFont="1" applyBorder="1" applyAlignment="1">
      <alignment vertical="center"/>
    </xf>
    <xf numFmtId="0" fontId="82" fillId="0" borderId="0" xfId="0" applyFont="1" applyAlignment="1">
      <alignment horizontal="right"/>
    </xf>
    <xf numFmtId="0" fontId="0" fillId="10" borderId="0" xfId="0" applyFill="1"/>
    <xf numFmtId="3" fontId="80" fillId="0" borderId="0" xfId="4" applyNumberFormat="1" applyFont="1" applyFill="1" applyBorder="1" applyAlignment="1" applyProtection="1"/>
    <xf numFmtId="0" fontId="80" fillId="0" borderId="0" xfId="0" applyFont="1" applyFill="1" applyBorder="1"/>
    <xf numFmtId="0" fontId="84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9" fontId="85" fillId="0" borderId="0" xfId="0" applyNumberFormat="1" applyFont="1" applyFill="1" applyBorder="1" applyAlignment="1">
      <alignment wrapText="1"/>
    </xf>
    <xf numFmtId="168" fontId="1" fillId="0" borderId="0" xfId="1" applyNumberFormat="1" applyFill="1" applyBorder="1" applyProtection="1">
      <protection locked="0"/>
    </xf>
    <xf numFmtId="3" fontId="85" fillId="0" borderId="0" xfId="0" applyNumberFormat="1" applyFont="1" applyFill="1" applyBorder="1"/>
    <xf numFmtId="3" fontId="81" fillId="0" borderId="0" xfId="4" applyNumberFormat="1" applyFont="1" applyFill="1" applyBorder="1" applyAlignment="1" applyProtection="1"/>
    <xf numFmtId="3" fontId="81" fillId="0" borderId="0" xfId="0" applyNumberFormat="1" applyFont="1" applyFill="1" applyBorder="1"/>
    <xf numFmtId="49" fontId="83" fillId="0" borderId="0" xfId="0" applyNumberFormat="1" applyFont="1" applyBorder="1" applyAlignment="1">
      <alignment horizontal="center"/>
    </xf>
    <xf numFmtId="0" fontId="80" fillId="0" borderId="0" xfId="0" applyFont="1" applyBorder="1"/>
    <xf numFmtId="3" fontId="80" fillId="0" borderId="0" xfId="4" applyNumberFormat="1" applyFont="1" applyBorder="1" applyAlignment="1" applyProtection="1"/>
    <xf numFmtId="168" fontId="28" fillId="12" borderId="12" xfId="1" applyNumberFormat="1" applyFont="1" applyFill="1" applyBorder="1" applyProtection="1">
      <protection locked="0"/>
    </xf>
    <xf numFmtId="167" fontId="28" fillId="12" borderId="12" xfId="1" applyNumberFormat="1" applyFont="1" applyFill="1" applyBorder="1" applyProtection="1">
      <protection locked="0"/>
    </xf>
    <xf numFmtId="167" fontId="28" fillId="12" borderId="93" xfId="1" applyNumberFormat="1" applyFont="1" applyFill="1" applyBorder="1" applyAlignment="1" applyProtection="1">
      <alignment horizontal="center"/>
      <protection locked="0"/>
    </xf>
    <xf numFmtId="168" fontId="28" fillId="12" borderId="93" xfId="1" applyNumberFormat="1" applyFont="1" applyFill="1" applyBorder="1" applyProtection="1">
      <protection locked="0"/>
    </xf>
    <xf numFmtId="167" fontId="1" fillId="12" borderId="12" xfId="1" applyNumberFormat="1" applyFill="1" applyBorder="1" applyAlignment="1" applyProtection="1">
      <alignment horizontal="center"/>
      <protection locked="0"/>
    </xf>
    <xf numFmtId="0" fontId="82" fillId="0" borderId="12" xfId="0" applyFont="1" applyFill="1" applyBorder="1"/>
    <xf numFmtId="0" fontId="82" fillId="0" borderId="50" xfId="0" applyFont="1" applyFill="1" applyBorder="1" applyAlignment="1">
      <alignment horizontal="center"/>
    </xf>
    <xf numFmtId="0" fontId="81" fillId="0" borderId="90" xfId="0" applyFont="1" applyFill="1" applyBorder="1" applyAlignment="1">
      <alignment horizontal="center" vertical="center" wrapText="1"/>
    </xf>
    <xf numFmtId="0" fontId="81" fillId="0" borderId="12" xfId="0" applyFont="1" applyFill="1" applyBorder="1" applyAlignment="1">
      <alignment horizontal="center" vertical="center" wrapText="1"/>
    </xf>
    <xf numFmtId="0" fontId="82" fillId="0" borderId="13" xfId="0" applyFont="1" applyFill="1" applyBorder="1" applyAlignment="1">
      <alignment horizontal="center" vertical="center"/>
    </xf>
    <xf numFmtId="0" fontId="82" fillId="0" borderId="32" xfId="0" applyFont="1" applyFill="1" applyBorder="1" applyAlignment="1">
      <alignment horizontal="center"/>
    </xf>
    <xf numFmtId="0" fontId="81" fillId="0" borderId="93" xfId="0" applyFont="1" applyFill="1" applyBorder="1" applyAlignment="1">
      <alignment horizontal="center" vertical="center" wrapText="1"/>
    </xf>
    <xf numFmtId="0" fontId="81" fillId="0" borderId="92" xfId="0" applyFont="1" applyFill="1" applyBorder="1" applyAlignment="1">
      <alignment horizontal="center" vertical="center" wrapText="1"/>
    </xf>
    <xf numFmtId="49" fontId="82" fillId="0" borderId="9" xfId="0" applyNumberFormat="1" applyFont="1" applyFill="1" applyBorder="1" applyAlignment="1">
      <alignment horizontal="center"/>
    </xf>
    <xf numFmtId="0" fontId="80" fillId="0" borderId="73" xfId="0" applyFont="1" applyFill="1" applyBorder="1"/>
    <xf numFmtId="167" fontId="1" fillId="0" borderId="29" xfId="1" applyNumberFormat="1" applyFill="1" applyBorder="1" applyProtection="1">
      <protection locked="0"/>
    </xf>
    <xf numFmtId="168" fontId="1" fillId="0" borderId="29" xfId="1" applyNumberFormat="1" applyFill="1" applyBorder="1" applyProtection="1">
      <protection locked="0"/>
    </xf>
    <xf numFmtId="167" fontId="1" fillId="0" borderId="29" xfId="1" applyNumberFormat="1" applyFill="1" applyBorder="1" applyAlignment="1" applyProtection="1">
      <alignment horizontal="center"/>
      <protection locked="0"/>
    </xf>
    <xf numFmtId="168" fontId="1" fillId="0" borderId="9" xfId="1" applyNumberFormat="1" applyFill="1" applyBorder="1" applyProtection="1">
      <protection locked="0"/>
    </xf>
    <xf numFmtId="49" fontId="82" fillId="0" borderId="73" xfId="4" applyNumberFormat="1" applyFont="1" applyFill="1" applyBorder="1" applyAlignment="1" applyProtection="1">
      <alignment horizontal="center"/>
    </xf>
    <xf numFmtId="3" fontId="80" fillId="0" borderId="29" xfId="0" applyNumberFormat="1" applyFont="1" applyFill="1" applyBorder="1"/>
    <xf numFmtId="167" fontId="1" fillId="0" borderId="10" xfId="1" applyNumberFormat="1" applyFill="1" applyBorder="1" applyProtection="1">
      <protection locked="0"/>
    </xf>
    <xf numFmtId="168" fontId="1" fillId="0" borderId="39" xfId="1" applyNumberFormat="1" applyFill="1" applyBorder="1" applyProtection="1">
      <protection locked="0"/>
    </xf>
    <xf numFmtId="167" fontId="1" fillId="0" borderId="39" xfId="1" applyNumberFormat="1" applyFill="1" applyBorder="1" applyAlignment="1" applyProtection="1">
      <alignment horizontal="center"/>
      <protection locked="0"/>
    </xf>
    <xf numFmtId="168" fontId="1" fillId="0" borderId="4" xfId="1" applyNumberFormat="1" applyFill="1" applyBorder="1" applyProtection="1">
      <protection locked="0"/>
    </xf>
    <xf numFmtId="49" fontId="82" fillId="0" borderId="10" xfId="0" applyNumberFormat="1" applyFont="1" applyFill="1" applyBorder="1" applyAlignment="1">
      <alignment horizontal="center"/>
    </xf>
    <xf numFmtId="0" fontId="80" fillId="0" borderId="53" xfId="0" applyFont="1" applyFill="1" applyBorder="1"/>
    <xf numFmtId="167" fontId="1" fillId="0" borderId="27" xfId="1" applyNumberFormat="1" applyFill="1" applyBorder="1" applyProtection="1">
      <protection locked="0"/>
    </xf>
    <xf numFmtId="168" fontId="1" fillId="0" borderId="10" xfId="1" applyNumberFormat="1" applyFill="1" applyBorder="1" applyProtection="1">
      <protection locked="0"/>
    </xf>
    <xf numFmtId="49" fontId="82" fillId="0" borderId="53" xfId="4" applyNumberFormat="1" applyFont="1" applyFill="1" applyBorder="1" applyAlignment="1" applyProtection="1">
      <alignment horizontal="center"/>
    </xf>
    <xf numFmtId="3" fontId="80" fillId="0" borderId="27" xfId="0" applyNumberFormat="1" applyFont="1" applyFill="1" applyBorder="1"/>
    <xf numFmtId="49" fontId="82" fillId="0" borderId="11" xfId="0" applyNumberFormat="1" applyFont="1" applyFill="1" applyBorder="1" applyAlignment="1">
      <alignment horizontal="center"/>
    </xf>
    <xf numFmtId="0" fontId="80" fillId="0" borderId="74" xfId="0" applyFont="1" applyFill="1" applyBorder="1"/>
    <xf numFmtId="167" fontId="1" fillId="0" borderId="35" xfId="1" applyNumberFormat="1" applyFill="1" applyBorder="1" applyProtection="1">
      <protection locked="0"/>
    </xf>
    <xf numFmtId="168" fontId="1" fillId="0" borderId="11" xfId="1" applyNumberFormat="1" applyFill="1" applyBorder="1" applyProtection="1">
      <protection locked="0"/>
    </xf>
    <xf numFmtId="49" fontId="82" fillId="0" borderId="74" xfId="4" applyNumberFormat="1" applyFont="1" applyFill="1" applyBorder="1" applyAlignment="1" applyProtection="1">
      <alignment horizontal="center"/>
    </xf>
    <xf numFmtId="167" fontId="1" fillId="0" borderId="11" xfId="1" applyNumberFormat="1" applyFill="1" applyBorder="1" applyProtection="1">
      <protection locked="0"/>
    </xf>
    <xf numFmtId="168" fontId="1" fillId="0" borderId="6" xfId="1" applyNumberFormat="1" applyFill="1" applyBorder="1" applyProtection="1">
      <protection locked="0"/>
    </xf>
    <xf numFmtId="168" fontId="1" fillId="0" borderId="33" xfId="1" applyNumberFormat="1" applyFill="1" applyBorder="1" applyProtection="1">
      <protection locked="0"/>
    </xf>
    <xf numFmtId="3" fontId="80" fillId="0" borderId="35" xfId="0" applyNumberFormat="1" applyFont="1" applyFill="1" applyBorder="1"/>
    <xf numFmtId="168" fontId="1" fillId="0" borderId="35" xfId="1" applyNumberFormat="1" applyFill="1" applyBorder="1" applyProtection="1">
      <protection locked="0"/>
    </xf>
    <xf numFmtId="168" fontId="1" fillId="0" borderId="63" xfId="1" applyNumberFormat="1" applyFill="1" applyBorder="1" applyProtection="1">
      <protection locked="0"/>
    </xf>
    <xf numFmtId="167" fontId="1" fillId="0" borderId="63" xfId="1" applyNumberFormat="1" applyFill="1" applyBorder="1" applyAlignment="1" applyProtection="1">
      <alignment horizontal="center"/>
      <protection locked="0"/>
    </xf>
    <xf numFmtId="49" fontId="83" fillId="0" borderId="12" xfId="0" applyNumberFormat="1" applyFont="1" applyFill="1" applyBorder="1" applyAlignment="1">
      <alignment horizontal="center"/>
    </xf>
    <xf numFmtId="0" fontId="81" fillId="0" borderId="50" xfId="0" applyFont="1" applyFill="1" applyBorder="1"/>
    <xf numFmtId="167" fontId="28" fillId="0" borderId="90" xfId="1" applyNumberFormat="1" applyFont="1" applyFill="1" applyBorder="1" applyProtection="1">
      <protection locked="0"/>
    </xf>
    <xf numFmtId="168" fontId="28" fillId="0" borderId="90" xfId="1" applyNumberFormat="1" applyFont="1" applyFill="1" applyBorder="1" applyProtection="1">
      <protection locked="0"/>
    </xf>
    <xf numFmtId="167" fontId="28" fillId="0" borderId="90" xfId="1" applyNumberFormat="1" applyFont="1" applyFill="1" applyBorder="1" applyAlignment="1" applyProtection="1">
      <alignment horizontal="center"/>
      <protection locked="0"/>
    </xf>
    <xf numFmtId="168" fontId="28" fillId="0" borderId="12" xfId="1" applyNumberFormat="1" applyFont="1" applyFill="1" applyBorder="1" applyProtection="1">
      <protection locked="0"/>
    </xf>
    <xf numFmtId="3" fontId="81" fillId="0" borderId="50" xfId="0" applyNumberFormat="1" applyFont="1" applyFill="1" applyBorder="1" applyAlignment="1">
      <alignment horizontal="right"/>
    </xf>
    <xf numFmtId="3" fontId="81" fillId="0" borderId="90" xfId="0" applyNumberFormat="1" applyFont="1" applyFill="1" applyBorder="1"/>
    <xf numFmtId="167" fontId="28" fillId="0" borderId="12" xfId="1" applyNumberFormat="1" applyFont="1" applyFill="1" applyBorder="1" applyProtection="1">
      <protection locked="0"/>
    </xf>
    <xf numFmtId="167" fontId="1" fillId="0" borderId="93" xfId="1" applyNumberFormat="1" applyFill="1" applyBorder="1" applyAlignment="1" applyProtection="1">
      <alignment horizontal="center"/>
      <protection locked="0"/>
    </xf>
    <xf numFmtId="49" fontId="82" fillId="0" borderId="59" xfId="0" applyNumberFormat="1" applyFont="1" applyFill="1" applyBorder="1" applyAlignment="1">
      <alignment horizontal="center"/>
    </xf>
    <xf numFmtId="167" fontId="1" fillId="0" borderId="59" xfId="1" applyNumberFormat="1" applyFill="1" applyBorder="1" applyProtection="1">
      <protection locked="0"/>
    </xf>
    <xf numFmtId="168" fontId="1" fillId="0" borderId="59" xfId="1" applyNumberFormat="1" applyFill="1" applyBorder="1" applyProtection="1">
      <protection locked="0"/>
    </xf>
    <xf numFmtId="167" fontId="1" fillId="0" borderId="54" xfId="1" applyNumberFormat="1" applyFill="1" applyBorder="1" applyAlignment="1" applyProtection="1">
      <alignment horizontal="center"/>
      <protection locked="0"/>
    </xf>
    <xf numFmtId="168" fontId="1" fillId="0" borderId="54" xfId="1" applyNumberFormat="1" applyFill="1" applyBorder="1" applyProtection="1">
      <protection locked="0"/>
    </xf>
    <xf numFmtId="49" fontId="82" fillId="0" borderId="73" xfId="0" applyNumberFormat="1" applyFont="1" applyFill="1" applyBorder="1" applyAlignment="1">
      <alignment horizontal="center"/>
    </xf>
    <xf numFmtId="167" fontId="1" fillId="0" borderId="9" xfId="1" applyNumberFormat="1" applyFill="1" applyBorder="1" applyProtection="1">
      <protection locked="0"/>
    </xf>
    <xf numFmtId="168" fontId="1" fillId="0" borderId="20" xfId="1" applyNumberFormat="1" applyFill="1" applyBorder="1" applyProtection="1">
      <protection locked="0"/>
    </xf>
    <xf numFmtId="167" fontId="1" fillId="0" borderId="39" xfId="1" applyNumberFormat="1" applyFill="1" applyBorder="1" applyProtection="1">
      <protection locked="0"/>
    </xf>
    <xf numFmtId="49" fontId="82" fillId="0" borderId="63" xfId="4" applyNumberFormat="1" applyFont="1" applyFill="1" applyBorder="1" applyAlignment="1" applyProtection="1">
      <alignment horizontal="center" vertical="center"/>
    </xf>
    <xf numFmtId="49" fontId="83" fillId="0" borderId="10" xfId="0" applyNumberFormat="1" applyFont="1" applyFill="1" applyBorder="1" applyAlignment="1">
      <alignment horizontal="center"/>
    </xf>
    <xf numFmtId="3" fontId="80" fillId="0" borderId="33" xfId="0" applyNumberFormat="1" applyFont="1" applyFill="1" applyBorder="1"/>
    <xf numFmtId="167" fontId="1" fillId="0" borderId="14" xfId="1" applyNumberFormat="1" applyFill="1" applyBorder="1" applyProtection="1">
      <protection locked="0"/>
    </xf>
    <xf numFmtId="168" fontId="1" fillId="0" borderId="41" xfId="1" applyNumberFormat="1" applyFill="1" applyBorder="1" applyProtection="1">
      <protection locked="0"/>
    </xf>
    <xf numFmtId="3" fontId="88" fillId="0" borderId="0" xfId="0" applyNumberFormat="1" applyFont="1" applyBorder="1" applyAlignment="1">
      <alignment horizontal="right"/>
    </xf>
    <xf numFmtId="1" fontId="88" fillId="0" borderId="0" xfId="0" applyNumberFormat="1" applyFont="1" applyBorder="1" applyAlignment="1">
      <alignment horizontal="right"/>
    </xf>
    <xf numFmtId="1" fontId="89" fillId="0" borderId="0" xfId="0" applyNumberFormat="1" applyFont="1" applyBorder="1" applyAlignment="1">
      <alignment horizontal="right"/>
    </xf>
    <xf numFmtId="1" fontId="70" fillId="0" borderId="0" xfId="0" applyNumberFormat="1" applyFont="1" applyAlignment="1">
      <alignment horizontal="right"/>
    </xf>
    <xf numFmtId="3" fontId="90" fillId="0" borderId="0" xfId="0" applyNumberFormat="1" applyFont="1" applyBorder="1" applyAlignment="1">
      <alignment horizontal="center" vertical="center"/>
    </xf>
    <xf numFmtId="1" fontId="90" fillId="0" borderId="0" xfId="0" applyNumberFormat="1" applyFont="1" applyBorder="1" applyAlignment="1">
      <alignment horizontal="center" vertical="center"/>
    </xf>
    <xf numFmtId="0" fontId="19" fillId="0" borderId="55" xfId="0" applyFont="1" applyBorder="1"/>
    <xf numFmtId="3" fontId="19" fillId="0" borderId="70" xfId="4" applyNumberFormat="1" applyFont="1" applyBorder="1" applyAlignment="1" applyProtection="1"/>
    <xf numFmtId="3" fontId="19" fillId="0" borderId="56" xfId="4" applyNumberFormat="1" applyFont="1" applyBorder="1" applyAlignment="1" applyProtection="1"/>
    <xf numFmtId="3" fontId="19" fillId="0" borderId="15" xfId="0" applyNumberFormat="1" applyFont="1" applyBorder="1"/>
    <xf numFmtId="168" fontId="19" fillId="0" borderId="16" xfId="1" applyNumberFormat="1" applyFont="1" applyBorder="1" applyAlignment="1" applyProtection="1"/>
    <xf numFmtId="167" fontId="19" fillId="0" borderId="16" xfId="1" applyNumberFormat="1" applyFont="1" applyBorder="1" applyAlignment="1" applyProtection="1">
      <alignment horizontal="center"/>
    </xf>
    <xf numFmtId="168" fontId="19" fillId="0" borderId="20" xfId="1" applyNumberFormat="1" applyFont="1" applyBorder="1" applyAlignment="1" applyProtection="1"/>
    <xf numFmtId="3" fontId="19" fillId="0" borderId="1" xfId="1" applyNumberFormat="1" applyFont="1" applyBorder="1" applyAlignment="1" applyProtection="1"/>
    <xf numFmtId="3" fontId="19" fillId="0" borderId="4" xfId="4" applyNumberFormat="1" applyFont="1" applyBorder="1" applyAlignment="1" applyProtection="1"/>
    <xf numFmtId="3" fontId="19" fillId="0" borderId="2" xfId="0" applyNumberFormat="1" applyFont="1" applyBorder="1"/>
    <xf numFmtId="168" fontId="19" fillId="0" borderId="1" xfId="1" applyNumberFormat="1" applyFont="1" applyBorder="1" applyAlignment="1" applyProtection="1"/>
    <xf numFmtId="168" fontId="19" fillId="0" borderId="4" xfId="1" applyNumberFormat="1" applyFont="1" applyBorder="1" applyAlignment="1" applyProtection="1"/>
    <xf numFmtId="167" fontId="19" fillId="0" borderId="1" xfId="1" applyNumberFormat="1" applyFont="1" applyBorder="1" applyAlignment="1" applyProtection="1">
      <alignment horizontal="center"/>
    </xf>
    <xf numFmtId="168" fontId="19" fillId="0" borderId="4" xfId="4" applyNumberFormat="1" applyFont="1" applyBorder="1" applyAlignment="1" applyProtection="1"/>
    <xf numFmtId="168" fontId="42" fillId="0" borderId="1" xfId="1" applyNumberFormat="1" applyFont="1" applyBorder="1" applyAlignment="1" applyProtection="1">
      <alignment horizontal="right"/>
    </xf>
    <xf numFmtId="167" fontId="42" fillId="0" borderId="1" xfId="1" applyNumberFormat="1" applyFont="1" applyBorder="1" applyAlignment="1" applyProtection="1">
      <alignment horizontal="center"/>
    </xf>
    <xf numFmtId="168" fontId="42" fillId="0" borderId="4" xfId="1" applyNumberFormat="1" applyFont="1" applyBorder="1" applyAlignment="1" applyProtection="1">
      <alignment horizontal="right"/>
    </xf>
    <xf numFmtId="3" fontId="42" fillId="0" borderId="2" xfId="0" applyNumberFormat="1" applyFont="1" applyBorder="1"/>
    <xf numFmtId="167" fontId="42" fillId="0" borderId="16" xfId="1" applyNumberFormat="1" applyFont="1" applyBorder="1" applyAlignment="1" applyProtection="1">
      <alignment horizontal="center"/>
    </xf>
    <xf numFmtId="0" fontId="19" fillId="0" borderId="5" xfId="0" applyFont="1" applyBorder="1"/>
    <xf numFmtId="168" fontId="19" fillId="0" borderId="26" xfId="1" applyNumberFormat="1" applyFont="1" applyBorder="1" applyAlignment="1" applyProtection="1"/>
    <xf numFmtId="168" fontId="19" fillId="0" borderId="6" xfId="4" applyNumberFormat="1" applyFont="1" applyBorder="1" applyAlignment="1" applyProtection="1"/>
    <xf numFmtId="3" fontId="19" fillId="0" borderId="5" xfId="0" applyNumberFormat="1" applyFont="1" applyBorder="1"/>
    <xf numFmtId="168" fontId="42" fillId="0" borderId="6" xfId="1" applyNumberFormat="1" applyFont="1" applyBorder="1" applyAlignment="1" applyProtection="1"/>
    <xf numFmtId="0" fontId="92" fillId="12" borderId="5" xfId="0" applyFont="1" applyFill="1" applyBorder="1"/>
    <xf numFmtId="1" fontId="32" fillId="12" borderId="26" xfId="4" applyNumberFormat="1" applyFont="1" applyFill="1" applyBorder="1" applyAlignment="1" applyProtection="1">
      <alignment horizontal="center" vertical="center"/>
    </xf>
    <xf numFmtId="1" fontId="32" fillId="12" borderId="6" xfId="4" applyNumberFormat="1" applyFont="1" applyFill="1" applyBorder="1" applyAlignment="1" applyProtection="1">
      <alignment horizontal="center" vertical="center"/>
    </xf>
    <xf numFmtId="0" fontId="92" fillId="12" borderId="19" xfId="0" applyFont="1" applyFill="1" applyBorder="1" applyAlignment="1">
      <alignment horizontal="center" vertical="center"/>
    </xf>
    <xf numFmtId="1" fontId="32" fillId="12" borderId="17" xfId="4" applyNumberFormat="1" applyFont="1" applyFill="1" applyBorder="1" applyAlignment="1" applyProtection="1">
      <alignment horizontal="center" vertical="center"/>
    </xf>
    <xf numFmtId="1" fontId="32" fillId="12" borderId="18" xfId="4" applyNumberFormat="1" applyFont="1" applyFill="1" applyBorder="1" applyAlignment="1" applyProtection="1">
      <alignment horizontal="center" vertical="center"/>
    </xf>
    <xf numFmtId="0" fontId="42" fillId="12" borderId="57" xfId="0" applyFont="1" applyFill="1" applyBorder="1"/>
    <xf numFmtId="168" fontId="42" fillId="12" borderId="91" xfId="1" applyNumberFormat="1" applyFont="1" applyFill="1" applyBorder="1" applyAlignment="1" applyProtection="1"/>
    <xf numFmtId="167" fontId="42" fillId="12" borderId="91" xfId="1" applyNumberFormat="1" applyFont="1" applyFill="1" applyBorder="1" applyAlignment="1" applyProtection="1">
      <alignment horizontal="center"/>
    </xf>
    <xf numFmtId="168" fontId="42" fillId="12" borderId="92" xfId="4" applyNumberFormat="1" applyFont="1" applyFill="1" applyBorder="1" applyAlignment="1" applyProtection="1"/>
    <xf numFmtId="3" fontId="42" fillId="12" borderId="57" xfId="0" applyNumberFormat="1" applyFont="1" applyFill="1" applyBorder="1"/>
    <xf numFmtId="168" fontId="42" fillId="12" borderId="92" xfId="1" applyNumberFormat="1" applyFont="1" applyFill="1" applyBorder="1" applyAlignment="1" applyProtection="1"/>
    <xf numFmtId="167" fontId="19" fillId="0" borderId="26" xfId="1" applyNumberFormat="1" applyFont="1" applyBorder="1" applyAlignment="1" applyProtection="1"/>
    <xf numFmtId="167" fontId="42" fillId="12" borderId="91" xfId="1" applyNumberFormat="1" applyFont="1" applyFill="1" applyBorder="1" applyAlignment="1" applyProtection="1"/>
    <xf numFmtId="168" fontId="70" fillId="0" borderId="0" xfId="0" applyNumberFormat="1" applyFont="1"/>
    <xf numFmtId="0" fontId="28" fillId="0" borderId="0" xfId="0" applyFont="1"/>
    <xf numFmtId="0" fontId="17" fillId="12" borderId="12" xfId="0" applyFont="1" applyFill="1" applyBorder="1" applyAlignment="1">
      <alignment horizontal="center" vertical="center" wrapText="1"/>
    </xf>
    <xf numFmtId="0" fontId="17" fillId="12" borderId="72" xfId="0" applyFont="1" applyFill="1" applyBorder="1" applyAlignment="1">
      <alignment horizontal="center" vertical="center" wrapText="1"/>
    </xf>
    <xf numFmtId="0" fontId="17" fillId="12" borderId="88" xfId="0" applyFont="1" applyFill="1" applyBorder="1" applyAlignment="1">
      <alignment horizontal="center" vertical="center" wrapText="1"/>
    </xf>
    <xf numFmtId="168" fontId="42" fillId="12" borderId="88" xfId="1" applyNumberFormat="1" applyFont="1" applyFill="1" applyBorder="1" applyAlignment="1" applyProtection="1">
      <alignment horizontal="right" vertical="center" wrapText="1" shrinkToFit="1"/>
    </xf>
    <xf numFmtId="3" fontId="53" fillId="0" borderId="45" xfId="0" applyNumberFormat="1" applyFont="1" applyFill="1" applyBorder="1" applyAlignment="1" applyProtection="1">
      <alignment vertical="center" wrapText="1" shrinkToFit="1"/>
    </xf>
    <xf numFmtId="0" fontId="0" fillId="0" borderId="16" xfId="0" applyBorder="1" applyAlignment="1">
      <alignment vertical="center" wrapText="1" shrinkToFit="1"/>
    </xf>
    <xf numFmtId="49" fontId="54" fillId="3" borderId="3" xfId="0" applyNumberFormat="1" applyFont="1" applyFill="1" applyBorder="1" applyAlignment="1" applyProtection="1">
      <alignment horizontal="left" vertical="center" wrapText="1" shrinkToFit="1"/>
    </xf>
    <xf numFmtId="49" fontId="54" fillId="3" borderId="34" xfId="0" applyNumberFormat="1" applyFont="1" applyFill="1" applyBorder="1" applyAlignment="1" applyProtection="1">
      <alignment horizontal="left" vertical="center" wrapText="1" shrinkToFit="1"/>
    </xf>
    <xf numFmtId="49" fontId="55" fillId="3" borderId="34" xfId="0" applyNumberFormat="1" applyFont="1" applyFill="1" applyBorder="1" applyAlignment="1" applyProtection="1">
      <alignment horizontal="left" vertical="center" wrapText="1" shrinkToFit="1"/>
    </xf>
    <xf numFmtId="0" fontId="0" fillId="0" borderId="72" xfId="0" applyBorder="1" applyAlignment="1">
      <alignment horizontal="left" vertical="center" wrapText="1" shrinkToFit="1"/>
    </xf>
    <xf numFmtId="0" fontId="42" fillId="4" borderId="43" xfId="0" applyFont="1" applyFill="1" applyBorder="1" applyAlignment="1">
      <alignment horizontal="center" vertical="center"/>
    </xf>
    <xf numFmtId="0" fontId="42" fillId="4" borderId="32" xfId="0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1" fillId="0" borderId="0" xfId="0" applyFont="1" applyBorder="1" applyAlignment="1">
      <alignment horizontal="center"/>
    </xf>
    <xf numFmtId="0" fontId="51" fillId="3" borderId="80" xfId="0" applyFont="1" applyFill="1" applyBorder="1" applyAlignment="1">
      <alignment horizontal="center"/>
    </xf>
    <xf numFmtId="0" fontId="51" fillId="3" borderId="76" xfId="0" applyFont="1" applyFill="1" applyBorder="1" applyAlignment="1">
      <alignment horizontal="center"/>
    </xf>
    <xf numFmtId="0" fontId="51" fillId="3" borderId="81" xfId="0" applyFont="1" applyFill="1" applyBorder="1" applyAlignment="1">
      <alignment horizontal="center"/>
    </xf>
    <xf numFmtId="0" fontId="35" fillId="4" borderId="5" xfId="0" applyFont="1" applyFill="1" applyBorder="1" applyAlignment="1" applyProtection="1">
      <alignment horizontal="center" vertical="center" wrapText="1" shrinkToFit="1"/>
    </xf>
    <xf numFmtId="0" fontId="35" fillId="4" borderId="43" xfId="0" applyFont="1" applyFill="1" applyBorder="1" applyAlignment="1" applyProtection="1">
      <alignment horizontal="center" vertical="center" wrapText="1" shrinkToFit="1"/>
    </xf>
    <xf numFmtId="0" fontId="35" fillId="4" borderId="26" xfId="0" applyFont="1" applyFill="1" applyBorder="1" applyAlignment="1" applyProtection="1">
      <alignment horizontal="center" vertical="center" wrapText="1" shrinkToFit="1"/>
    </xf>
    <xf numFmtId="0" fontId="35" fillId="4" borderId="83" xfId="0" applyFont="1" applyFill="1" applyBorder="1" applyAlignment="1" applyProtection="1">
      <alignment horizontal="center" vertical="center" wrapText="1" shrinkToFit="1"/>
    </xf>
    <xf numFmtId="3" fontId="16" fillId="4" borderId="82" xfId="0" applyNumberFormat="1" applyFont="1" applyFill="1" applyBorder="1" applyAlignment="1">
      <alignment horizontal="center"/>
    </xf>
    <xf numFmtId="3" fontId="16" fillId="4" borderId="74" xfId="0" applyNumberFormat="1" applyFont="1" applyFill="1" applyBorder="1" applyAlignment="1">
      <alignment horizontal="center"/>
    </xf>
    <xf numFmtId="3" fontId="16" fillId="4" borderId="63" xfId="0" applyNumberFormat="1" applyFont="1" applyFill="1" applyBorder="1" applyAlignment="1">
      <alignment horizontal="center"/>
    </xf>
    <xf numFmtId="49" fontId="54" fillId="3" borderId="72" xfId="0" applyNumberFormat="1" applyFont="1" applyFill="1" applyBorder="1" applyAlignment="1" applyProtection="1">
      <alignment horizontal="left" vertical="center" wrapText="1" shrinkToFit="1"/>
    </xf>
    <xf numFmtId="49" fontId="54" fillId="3" borderId="71" xfId="0" applyNumberFormat="1" applyFont="1" applyFill="1" applyBorder="1" applyAlignment="1" applyProtection="1">
      <alignment horizontal="left" vertical="center" wrapText="1" shrinkToFit="1"/>
    </xf>
    <xf numFmtId="49" fontId="54" fillId="3" borderId="78" xfId="0" applyNumberFormat="1" applyFont="1" applyFill="1" applyBorder="1" applyAlignment="1" applyProtection="1">
      <alignment horizontal="left" vertical="center" wrapText="1" shrinkToFit="1"/>
    </xf>
    <xf numFmtId="169" fontId="54" fillId="3" borderId="3" xfId="0" applyNumberFormat="1" applyFont="1" applyFill="1" applyBorder="1" applyAlignment="1" applyProtection="1">
      <alignment horizontal="left" vertical="center" wrapText="1" shrinkToFit="1"/>
    </xf>
    <xf numFmtId="169" fontId="0" fillId="0" borderId="84" xfId="0" applyNumberFormat="1" applyBorder="1" applyAlignment="1">
      <alignment horizontal="left" vertical="center" wrapText="1" shrinkToFit="1"/>
    </xf>
    <xf numFmtId="3" fontId="53" fillId="0" borderId="44" xfId="0" applyNumberFormat="1" applyFont="1" applyBorder="1" applyAlignment="1" applyProtection="1">
      <alignment vertical="center" wrapText="1" shrinkToFit="1"/>
    </xf>
    <xf numFmtId="0" fontId="0" fillId="0" borderId="15" xfId="0" applyBorder="1" applyAlignment="1">
      <alignment vertical="center" wrapText="1" shrinkToFit="1"/>
    </xf>
    <xf numFmtId="49" fontId="54" fillId="6" borderId="3" xfId="0" applyNumberFormat="1" applyFont="1" applyFill="1" applyBorder="1" applyAlignment="1" applyProtection="1">
      <alignment horizontal="center" vertical="center" wrapText="1" shrinkToFit="1"/>
    </xf>
    <xf numFmtId="49" fontId="54" fillId="6" borderId="71" xfId="0" applyNumberFormat="1" applyFont="1" applyFill="1" applyBorder="1" applyAlignment="1" applyProtection="1">
      <alignment horizontal="center" vertical="center" wrapText="1" shrinkToFit="1"/>
    </xf>
    <xf numFmtId="0" fontId="42" fillId="7" borderId="34" xfId="0" applyFont="1" applyFill="1" applyBorder="1" applyAlignment="1">
      <alignment horizontal="left"/>
    </xf>
    <xf numFmtId="0" fontId="42" fillId="7" borderId="72" xfId="0" applyFont="1" applyFill="1" applyBorder="1" applyAlignment="1">
      <alignment horizontal="left"/>
    </xf>
    <xf numFmtId="0" fontId="2" fillId="0" borderId="0" xfId="0" applyFont="1" applyFill="1" applyAlignment="1">
      <alignment horizontal="right"/>
    </xf>
    <xf numFmtId="0" fontId="58" fillId="3" borderId="62" xfId="0" applyFont="1" applyFill="1" applyBorder="1" applyAlignment="1">
      <alignment horizontal="center"/>
    </xf>
    <xf numFmtId="0" fontId="35" fillId="4" borderId="44" xfId="0" applyFont="1" applyFill="1" applyBorder="1" applyAlignment="1" applyProtection="1">
      <alignment horizontal="center" vertical="center" wrapText="1" shrinkToFit="1"/>
    </xf>
    <xf numFmtId="0" fontId="35" fillId="4" borderId="19" xfId="0" applyFont="1" applyFill="1" applyBorder="1" applyAlignment="1" applyProtection="1">
      <alignment horizontal="center" vertical="center" wrapText="1" shrinkToFit="1"/>
    </xf>
    <xf numFmtId="0" fontId="35" fillId="4" borderId="46" xfId="0" applyFont="1" applyFill="1" applyBorder="1" applyAlignment="1" applyProtection="1">
      <alignment horizontal="center" vertical="center" wrapText="1" shrinkToFit="1"/>
    </xf>
    <xf numFmtId="0" fontId="35" fillId="4" borderId="85" xfId="0" applyFont="1" applyFill="1" applyBorder="1" applyAlignment="1" applyProtection="1">
      <alignment horizontal="center" vertical="center" wrapText="1" shrinkToFit="1"/>
    </xf>
    <xf numFmtId="0" fontId="51" fillId="4" borderId="55" xfId="0" applyFont="1" applyFill="1" applyBorder="1" applyAlignment="1">
      <alignment horizontal="center"/>
    </xf>
    <xf numFmtId="0" fontId="51" fillId="4" borderId="70" xfId="0" applyFont="1" applyFill="1" applyBorder="1" applyAlignment="1">
      <alignment horizontal="center"/>
    </xf>
    <xf numFmtId="0" fontId="51" fillId="4" borderId="56" xfId="0" applyFont="1" applyFill="1" applyBorder="1" applyAlignment="1">
      <alignment horizontal="center"/>
    </xf>
    <xf numFmtId="0" fontId="30" fillId="4" borderId="79" xfId="0" applyFont="1" applyFill="1" applyBorder="1" applyAlignment="1" applyProtection="1">
      <alignment horizontal="center" vertical="center"/>
    </xf>
    <xf numFmtId="0" fontId="30" fillId="4" borderId="87" xfId="0" applyFont="1" applyFill="1" applyBorder="1" applyAlignment="1" applyProtection="1">
      <alignment horizontal="center" vertical="center"/>
    </xf>
    <xf numFmtId="49" fontId="54" fillId="6" borderId="34" xfId="0" applyNumberFormat="1" applyFont="1" applyFill="1" applyBorder="1" applyAlignment="1" applyProtection="1">
      <alignment horizontal="center" vertical="center" wrapText="1" shrinkToFit="1"/>
    </xf>
    <xf numFmtId="49" fontId="54" fillId="6" borderId="84" xfId="0" applyNumberFormat="1" applyFont="1" applyFill="1" applyBorder="1" applyAlignment="1" applyProtection="1">
      <alignment horizontal="center" vertical="center" wrapText="1" shrinkToFit="1"/>
    </xf>
    <xf numFmtId="0" fontId="54" fillId="6" borderId="3" xfId="0" applyFont="1" applyFill="1" applyBorder="1" applyAlignment="1">
      <alignment horizontal="center"/>
    </xf>
    <xf numFmtId="0" fontId="54" fillId="6" borderId="34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49" fontId="71" fillId="0" borderId="0" xfId="0" applyNumberFormat="1" applyFont="1" applyBorder="1" applyAlignment="1">
      <alignment horizontal="center" vertical="center"/>
    </xf>
    <xf numFmtId="0" fontId="52" fillId="0" borderId="13" xfId="0" applyFont="1" applyBorder="1" applyAlignment="1">
      <alignment horizontal="right"/>
    </xf>
    <xf numFmtId="0" fontId="52" fillId="0" borderId="13" xfId="0" applyFont="1" applyBorder="1" applyAlignment="1"/>
    <xf numFmtId="0" fontId="72" fillId="9" borderId="12" xfId="0" applyFont="1" applyFill="1" applyBorder="1" applyAlignment="1">
      <alignment horizontal="center"/>
    </xf>
    <xf numFmtId="49" fontId="35" fillId="9" borderId="3" xfId="0" applyNumberFormat="1" applyFont="1" applyFill="1" applyBorder="1" applyAlignment="1" applyProtection="1">
      <alignment horizontal="center" vertical="center" wrapText="1" shrinkToFit="1"/>
    </xf>
    <xf numFmtId="49" fontId="54" fillId="3" borderId="3" xfId="0" applyNumberFormat="1" applyFont="1" applyFill="1" applyBorder="1" applyAlignment="1" applyProtection="1">
      <alignment horizontal="center" vertical="center" wrapText="1" shrinkToFit="1"/>
    </xf>
    <xf numFmtId="49" fontId="35" fillId="11" borderId="34" xfId="0" applyNumberFormat="1" applyFont="1" applyFill="1" applyBorder="1" applyAlignment="1" applyProtection="1">
      <alignment horizontal="center" vertical="center" wrapText="1" shrinkToFit="1"/>
    </xf>
    <xf numFmtId="49" fontId="35" fillId="11" borderId="77" xfId="0" applyNumberFormat="1" applyFont="1" applyFill="1" applyBorder="1" applyAlignment="1" applyProtection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64" fillId="0" borderId="0" xfId="0" applyFont="1" applyBorder="1" applyAlignment="1">
      <alignment horizontal="right"/>
    </xf>
    <xf numFmtId="0" fontId="33" fillId="0" borderId="0" xfId="0" applyFont="1" applyAlignment="1">
      <alignment horizontal="center" vertical="top" wrapText="1"/>
    </xf>
    <xf numFmtId="0" fontId="10" fillId="12" borderId="57" xfId="0" applyFont="1" applyFill="1" applyBorder="1" applyAlignment="1">
      <alignment horizontal="center" vertical="center"/>
    </xf>
    <xf numFmtId="0" fontId="10" fillId="12" borderId="58" xfId="0" applyFont="1" applyFill="1" applyBorder="1" applyAlignment="1">
      <alignment horizontal="center" vertical="center"/>
    </xf>
    <xf numFmtId="0" fontId="10" fillId="12" borderId="48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20" fillId="0" borderId="0" xfId="0" applyNumberFormat="1" applyFont="1" applyBorder="1" applyAlignment="1">
      <alignment horizontal="center"/>
    </xf>
    <xf numFmtId="3" fontId="8" fillId="0" borderId="0" xfId="0" applyNumberFormat="1" applyFont="1" applyBorder="1" applyAlignment="1">
      <alignment horizontal="center" vertical="center"/>
    </xf>
    <xf numFmtId="3" fontId="49" fillId="0" borderId="0" xfId="0" applyNumberFormat="1" applyFont="1" applyBorder="1" applyAlignment="1">
      <alignment horizontal="right"/>
    </xf>
    <xf numFmtId="0" fontId="50" fillId="0" borderId="0" xfId="0" applyFont="1" applyBorder="1" applyAlignment="1"/>
    <xf numFmtId="0" fontId="67" fillId="0" borderId="27" xfId="0" applyFont="1" applyBorder="1" applyAlignment="1"/>
    <xf numFmtId="0" fontId="0" fillId="0" borderId="53" xfId="0" applyBorder="1" applyAlignment="1"/>
    <xf numFmtId="0" fontId="0" fillId="0" borderId="39" xfId="0" applyBorder="1" applyAlignment="1"/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9" fontId="67" fillId="0" borderId="80" xfId="0" applyNumberFormat="1" applyFont="1" applyFill="1" applyBorder="1" applyAlignment="1" applyProtection="1">
      <alignment horizontal="left" vertical="center" wrapText="1" shrinkToFit="1"/>
    </xf>
    <xf numFmtId="0" fontId="0" fillId="0" borderId="76" xfId="0" applyBorder="1" applyAlignment="1">
      <alignment vertical="center" wrapText="1" shrinkToFit="1"/>
    </xf>
    <xf numFmtId="0" fontId="0" fillId="0" borderId="81" xfId="0" applyBorder="1" applyAlignment="1">
      <alignment vertical="center" wrapText="1" shrinkToFit="1"/>
    </xf>
    <xf numFmtId="49" fontId="67" fillId="0" borderId="27" xfId="0" applyNumberFormat="1" applyFont="1" applyFill="1" applyBorder="1" applyAlignment="1" applyProtection="1">
      <alignment vertical="center" wrapText="1" shrinkToFit="1"/>
    </xf>
    <xf numFmtId="0" fontId="0" fillId="0" borderId="53" xfId="0" applyBorder="1" applyAlignment="1">
      <alignment vertical="center" wrapText="1" shrinkToFit="1"/>
    </xf>
    <xf numFmtId="0" fontId="0" fillId="0" borderId="39" xfId="0" applyBorder="1" applyAlignment="1">
      <alignment vertical="center" wrapText="1" shrinkToFit="1"/>
    </xf>
    <xf numFmtId="168" fontId="68" fillId="0" borderId="5" xfId="0" applyNumberFormat="1" applyFont="1" applyFill="1" applyBorder="1" applyAlignment="1" applyProtection="1">
      <alignment horizontal="right" vertical="center" wrapText="1" shrinkToFit="1"/>
    </xf>
    <xf numFmtId="168" fontId="0" fillId="0" borderId="15" xfId="0" applyNumberFormat="1" applyBorder="1" applyAlignment="1">
      <alignment horizontal="right" vertical="center" wrapText="1" shrinkToFit="1"/>
    </xf>
    <xf numFmtId="168" fontId="68" fillId="0" borderId="6" xfId="0" applyNumberFormat="1" applyFont="1" applyFill="1" applyBorder="1" applyAlignment="1" applyProtection="1">
      <alignment horizontal="right" vertical="center" wrapText="1" shrinkToFit="1"/>
    </xf>
    <xf numFmtId="168" fontId="0" fillId="0" borderId="20" xfId="0" applyNumberFormat="1" applyBorder="1" applyAlignment="1">
      <alignment horizontal="right" vertical="center" wrapText="1" shrinkToFit="1"/>
    </xf>
    <xf numFmtId="0" fontId="8" fillId="0" borderId="0" xfId="0" applyFont="1" applyAlignment="1">
      <alignment horizontal="center"/>
    </xf>
    <xf numFmtId="3" fontId="15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14" fontId="33" fillId="0" borderId="0" xfId="0" applyNumberFormat="1" applyFont="1" applyAlignment="1">
      <alignment horizontal="center" vertical="top" wrapText="1"/>
    </xf>
    <xf numFmtId="0" fontId="42" fillId="12" borderId="51" xfId="0" applyFont="1" applyFill="1" applyBorder="1" applyAlignment="1">
      <alignment horizontal="left" wrapText="1"/>
    </xf>
    <xf numFmtId="0" fontId="18" fillId="12" borderId="88" xfId="0" applyFont="1" applyFill="1" applyBorder="1" applyAlignment="1">
      <alignment horizontal="left" wrapText="1"/>
    </xf>
    <xf numFmtId="0" fontId="33" fillId="0" borderId="0" xfId="0" applyFont="1" applyFill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7" fillId="12" borderId="59" xfId="0" applyFont="1" applyFill="1" applyBorder="1" applyAlignment="1">
      <alignment horizontal="center" wrapText="1"/>
    </xf>
    <xf numFmtId="14" fontId="33" fillId="0" borderId="0" xfId="0" applyNumberFormat="1" applyFont="1" applyFill="1" applyBorder="1" applyAlignment="1">
      <alignment horizontal="center" vertical="top" wrapText="1"/>
    </xf>
    <xf numFmtId="0" fontId="33" fillId="0" borderId="0" xfId="0" applyFont="1" applyFill="1" applyBorder="1" applyAlignment="1">
      <alignment horizontal="center" vertical="top" wrapText="1"/>
    </xf>
    <xf numFmtId="3" fontId="50" fillId="0" borderId="13" xfId="0" applyNumberFormat="1" applyFont="1" applyBorder="1" applyAlignment="1">
      <alignment horizontal="center"/>
    </xf>
    <xf numFmtId="0" fontId="50" fillId="0" borderId="13" xfId="0" applyFont="1" applyBorder="1" applyAlignment="1">
      <alignment horizontal="center"/>
    </xf>
    <xf numFmtId="0" fontId="28" fillId="0" borderId="42" xfId="0" applyFont="1" applyFill="1" applyBorder="1" applyAlignment="1">
      <alignment horizontal="left"/>
    </xf>
    <xf numFmtId="0" fontId="28" fillId="0" borderId="61" xfId="0" applyFont="1" applyFill="1" applyBorder="1" applyAlignment="1">
      <alignment horizontal="left"/>
    </xf>
    <xf numFmtId="0" fontId="28" fillId="0" borderId="41" xfId="0" applyFont="1" applyFill="1" applyBorder="1" applyAlignment="1">
      <alignment horizontal="left"/>
    </xf>
    <xf numFmtId="0" fontId="28" fillId="12" borderId="57" xfId="0" applyFont="1" applyFill="1" applyBorder="1" applyAlignment="1">
      <alignment horizontal="left"/>
    </xf>
    <xf numFmtId="0" fontId="28" fillId="12" borderId="91" xfId="0" applyFont="1" applyFill="1" applyBorder="1" applyAlignment="1">
      <alignment horizontal="left"/>
    </xf>
    <xf numFmtId="0" fontId="28" fillId="12" borderId="92" xfId="0" applyFont="1" applyFill="1" applyBorder="1" applyAlignment="1">
      <alignment horizontal="left"/>
    </xf>
    <xf numFmtId="0" fontId="77" fillId="0" borderId="2" xfId="0" applyFont="1" applyFill="1" applyBorder="1" applyAlignment="1" applyProtection="1">
      <alignment horizontal="left" vertical="center" wrapText="1"/>
      <protection locked="0"/>
    </xf>
    <xf numFmtId="0" fontId="77" fillId="0" borderId="1" xfId="0" applyFont="1" applyFill="1" applyBorder="1" applyAlignment="1" applyProtection="1">
      <alignment horizontal="left" vertical="center" wrapText="1"/>
      <protection locked="0"/>
    </xf>
    <xf numFmtId="0" fontId="77" fillId="0" borderId="24" xfId="0" applyFont="1" applyFill="1" applyBorder="1" applyAlignment="1" applyProtection="1">
      <alignment horizontal="left" vertical="center" wrapText="1"/>
      <protection locked="0"/>
    </xf>
    <xf numFmtId="0" fontId="77" fillId="0" borderId="5" xfId="0" applyFont="1" applyFill="1" applyBorder="1" applyAlignment="1" applyProtection="1">
      <alignment horizontal="left" vertical="center" wrapText="1"/>
      <protection locked="0"/>
    </xf>
    <xf numFmtId="0" fontId="77" fillId="0" borderId="26" xfId="0" applyFont="1" applyFill="1" applyBorder="1" applyAlignment="1" applyProtection="1">
      <alignment horizontal="left" vertical="center" wrapText="1"/>
      <protection locked="0"/>
    </xf>
    <xf numFmtId="0" fontId="77" fillId="0" borderId="82" xfId="0" applyFont="1" applyFill="1" applyBorder="1" applyAlignment="1" applyProtection="1">
      <alignment horizontal="left" vertical="center" wrapText="1"/>
      <protection locked="0"/>
    </xf>
    <xf numFmtId="0" fontId="28" fillId="0" borderId="12" xfId="0" applyFont="1" applyFill="1" applyBorder="1" applyAlignment="1">
      <alignment horizontal="left"/>
    </xf>
    <xf numFmtId="0" fontId="7" fillId="0" borderId="0" xfId="0" applyFont="1" applyAlignment="1">
      <alignment horizontal="center" vertical="center"/>
    </xf>
    <xf numFmtId="0" fontId="28" fillId="12" borderId="71" xfId="0" applyFont="1" applyFill="1" applyBorder="1" applyAlignment="1">
      <alignment horizontal="center" vertical="center"/>
    </xf>
    <xf numFmtId="0" fontId="28" fillId="12" borderId="80" xfId="0" applyFont="1" applyFill="1" applyBorder="1" applyAlignment="1">
      <alignment horizontal="center"/>
    </xf>
    <xf numFmtId="0" fontId="28" fillId="12" borderId="76" xfId="0" applyFont="1" applyFill="1" applyBorder="1" applyAlignment="1">
      <alignment horizontal="center"/>
    </xf>
    <xf numFmtId="0" fontId="0" fillId="12" borderId="81" xfId="0" applyFill="1" applyBorder="1" applyAlignment="1">
      <alignment horizontal="center"/>
    </xf>
    <xf numFmtId="0" fontId="77" fillId="0" borderId="59" xfId="0" applyFont="1" applyFill="1" applyBorder="1" applyAlignment="1" applyProtection="1">
      <alignment horizontal="left" vertical="center" wrapText="1"/>
      <protection locked="0"/>
    </xf>
    <xf numFmtId="0" fontId="77" fillId="0" borderId="80" xfId="0" applyFont="1" applyFill="1" applyBorder="1" applyAlignment="1" applyProtection="1">
      <alignment horizontal="left" vertical="center" wrapText="1"/>
      <protection locked="0"/>
    </xf>
    <xf numFmtId="0" fontId="77" fillId="0" borderId="10" xfId="0" applyFont="1" applyFill="1" applyBorder="1" applyAlignment="1" applyProtection="1">
      <alignment horizontal="left" vertical="center" wrapText="1"/>
      <protection locked="0"/>
    </xf>
    <xf numFmtId="0" fontId="77" fillId="0" borderId="27" xfId="0" applyFont="1" applyFill="1" applyBorder="1" applyAlignment="1" applyProtection="1">
      <alignment horizontal="left" vertical="center" wrapText="1"/>
      <protection locked="0"/>
    </xf>
    <xf numFmtId="0" fontId="28" fillId="0" borderId="0" xfId="0" applyFont="1" applyFill="1" applyBorder="1" applyAlignment="1">
      <alignment horizontal="center"/>
    </xf>
    <xf numFmtId="0" fontId="52" fillId="0" borderId="0" xfId="0" applyFont="1" applyFill="1" applyBorder="1" applyAlignment="1"/>
    <xf numFmtId="0" fontId="34" fillId="0" borderId="0" xfId="0" applyFont="1" applyFill="1" applyBorder="1" applyAlignment="1"/>
    <xf numFmtId="0" fontId="49" fillId="0" borderId="13" xfId="0" applyFont="1" applyBorder="1" applyAlignment="1">
      <alignment horizontal="right"/>
    </xf>
    <xf numFmtId="0" fontId="50" fillId="0" borderId="13" xfId="0" applyFont="1" applyBorder="1" applyAlignment="1">
      <alignment horizontal="right"/>
    </xf>
    <xf numFmtId="0" fontId="34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3" fontId="24" fillId="0" borderId="0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8" fillId="13" borderId="57" xfId="7" applyFont="1" applyFill="1" applyBorder="1" applyAlignment="1">
      <alignment horizontal="center" vertical="center" wrapText="1"/>
    </xf>
    <xf numFmtId="0" fontId="28" fillId="13" borderId="92" xfId="7" applyFont="1" applyFill="1" applyBorder="1" applyAlignment="1">
      <alignment horizontal="center" vertical="center" wrapText="1"/>
    </xf>
    <xf numFmtId="0" fontId="18" fillId="0" borderId="0" xfId="7" applyFont="1" applyBorder="1" applyAlignment="1">
      <alignment horizontal="center"/>
    </xf>
    <xf numFmtId="0" fontId="12" fillId="0" borderId="0" xfId="7" applyFont="1" applyBorder="1" applyAlignment="1">
      <alignment horizontal="center"/>
    </xf>
    <xf numFmtId="0" fontId="0" fillId="0" borderId="0" xfId="7" applyFont="1" applyBorder="1" applyAlignment="1">
      <alignment horizontal="center"/>
    </xf>
    <xf numFmtId="0" fontId="1" fillId="0" borderId="0" xfId="7" applyFont="1" applyBorder="1" applyAlignment="1">
      <alignment horizontal="center"/>
    </xf>
    <xf numFmtId="0" fontId="50" fillId="0" borderId="0" xfId="7" applyFont="1" applyBorder="1" applyAlignment="1">
      <alignment horizontal="right"/>
    </xf>
    <xf numFmtId="0" fontId="22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49" fontId="82" fillId="0" borderId="11" xfId="4" applyNumberFormat="1" applyFont="1" applyFill="1" applyBorder="1" applyAlignment="1" applyProtection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81" fillId="12" borderId="90" xfId="0" applyFont="1" applyFill="1" applyBorder="1" applyAlignment="1"/>
    <xf numFmtId="0" fontId="0" fillId="12" borderId="50" xfId="0" applyFill="1" applyBorder="1" applyAlignment="1"/>
    <xf numFmtId="3" fontId="81" fillId="12" borderId="50" xfId="0" applyNumberFormat="1" applyFont="1" applyFill="1" applyBorder="1" applyAlignment="1"/>
    <xf numFmtId="0" fontId="81" fillId="0" borderId="0" xfId="0" applyFont="1" applyFill="1" applyBorder="1" applyAlignment="1">
      <alignment horizontal="center"/>
    </xf>
    <xf numFmtId="0" fontId="0" fillId="0" borderId="0" xfId="0" applyFill="1" applyBorder="1" applyAlignment="1"/>
    <xf numFmtId="0" fontId="81" fillId="0" borderId="0" xfId="0" applyFont="1" applyFill="1" applyBorder="1" applyAlignment="1"/>
    <xf numFmtId="0" fontId="86" fillId="0" borderId="0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28" fillId="0" borderId="0" xfId="0" applyFont="1" applyAlignment="1"/>
    <xf numFmtId="0" fontId="81" fillId="12" borderId="44" xfId="0" applyFont="1" applyFill="1" applyBorder="1" applyAlignment="1">
      <alignment horizontal="center" vertical="center"/>
    </xf>
    <xf numFmtId="0" fontId="80" fillId="12" borderId="45" xfId="0" applyFont="1" applyFill="1" applyBorder="1" applyAlignment="1"/>
    <xf numFmtId="0" fontId="80" fillId="12" borderId="46" xfId="0" applyFont="1" applyFill="1" applyBorder="1" applyAlignment="1"/>
    <xf numFmtId="0" fontId="80" fillId="12" borderId="47" xfId="0" applyFont="1" applyFill="1" applyBorder="1" applyAlignment="1"/>
    <xf numFmtId="0" fontId="81" fillId="12" borderId="57" xfId="0" applyFont="1" applyFill="1" applyBorder="1" applyAlignment="1">
      <alignment horizontal="center" vertical="center"/>
    </xf>
    <xf numFmtId="0" fontId="80" fillId="12" borderId="91" xfId="0" applyFont="1" applyFill="1" applyBorder="1" applyAlignment="1">
      <alignment horizontal="center" vertical="center"/>
    </xf>
    <xf numFmtId="0" fontId="80" fillId="12" borderId="94" xfId="0" applyFont="1" applyFill="1" applyBorder="1" applyAlignment="1">
      <alignment horizontal="center" vertical="center"/>
    </xf>
    <xf numFmtId="0" fontId="80" fillId="12" borderId="92" xfId="0" applyFont="1" applyFill="1" applyBorder="1" applyAlignment="1">
      <alignment horizontal="center" vertical="center"/>
    </xf>
    <xf numFmtId="0" fontId="90" fillId="12" borderId="55" xfId="0" applyFont="1" applyFill="1" applyBorder="1" applyAlignment="1">
      <alignment horizontal="center" vertical="center"/>
    </xf>
    <xf numFmtId="0" fontId="90" fillId="12" borderId="59" xfId="0" applyFont="1" applyFill="1" applyBorder="1" applyAlignment="1">
      <alignment horizontal="center" vertical="center"/>
    </xf>
    <xf numFmtId="0" fontId="90" fillId="12" borderId="56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top"/>
    </xf>
    <xf numFmtId="0" fontId="51" fillId="0" borderId="0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3" fontId="90" fillId="0" borderId="0" xfId="0" applyNumberFormat="1" applyFont="1" applyBorder="1" applyAlignment="1">
      <alignment horizontal="center" vertical="center"/>
    </xf>
    <xf numFmtId="0" fontId="91" fillId="0" borderId="13" xfId="0" applyFont="1" applyBorder="1" applyAlignment="1">
      <alignment horizontal="right"/>
    </xf>
    <xf numFmtId="0" fontId="91" fillId="0" borderId="13" xfId="0" applyFont="1" applyBorder="1" applyAlignment="1"/>
  </cellXfs>
  <cellStyles count="8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  <cellStyle name="Normál 5" xfId="7" xr:uid="{B7E691BC-8ACF-4CDA-B543-B59FCB236DC6}"/>
    <cellStyle name="Pénznem" xfId="6" builtinId="4"/>
    <cellStyle name="Százalék" xfId="4" builtinId="5"/>
    <cellStyle name="TableStyleLight1" xfId="5" xr:uid="{00000000-0005-0000-0000-000006000000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&#225;nyv&#225;r\2017.%20&#233;vi%20besz&#225;mol&#243;\2017.%20&#233;vi%20besz&#225;mol&#243;%20-%20Test&#252;letnek\2017.&#233;vi%20besz&#225;mol&#243;%20(teljes&#252;l&#233;s)%20&#214;nkorm&#225;nyz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e&#225;nyv&#225;r\2017.%20&#233;vi%20besz&#225;mol&#243;\2017.%20&#233;vi%20besz&#225;mol&#243;%20-%20&#211;voda\2017.&#233;vi%20k&#246;lts&#233;gvet&#233;si%20besz&#225;mol&#243;%20(teljes&#237;t&#233;s)%20-%20&#211;vo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(önkormányzat 2017."/>
      <sheetName val="Bevételek 2017.beszámoló"/>
      <sheetName val="Kiadások 2017.beszámoló"/>
      <sheetName val="Kiadások COFOG összesítő"/>
    </sheetNames>
    <sheetDataSet>
      <sheetData sheetId="0"/>
      <sheetData sheetId="1"/>
      <sheetData sheetId="2">
        <row r="58">
          <cell r="D58">
            <v>2634343</v>
          </cell>
        </row>
        <row r="60">
          <cell r="C60">
            <v>11023000</v>
          </cell>
          <cell r="D60">
            <v>53756418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érleg"/>
      <sheetName val="Bevételek"/>
      <sheetName val="Kiadások"/>
    </sheetNames>
    <sheetDataSet>
      <sheetData sheetId="0"/>
      <sheetData sheetId="1"/>
      <sheetData sheetId="2">
        <row r="30">
          <cell r="C3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zoomScaleNormal="100" workbookViewId="0">
      <selection activeCell="F22" sqref="F22"/>
    </sheetView>
  </sheetViews>
  <sheetFormatPr defaultRowHeight="12.75" x14ac:dyDescent="0.2"/>
  <cols>
    <col min="2" max="2" width="51.5703125" customWidth="1"/>
    <col min="3" max="3" width="15.140625" customWidth="1"/>
    <col min="4" max="5" width="12.7109375" customWidth="1"/>
    <col min="6" max="6" width="13.42578125" customWidth="1"/>
    <col min="7" max="7" width="20.140625" customWidth="1"/>
    <col min="9" max="9" width="9.7109375" bestFit="1" customWidth="1"/>
  </cols>
  <sheetData>
    <row r="1" spans="1:6" x14ac:dyDescent="0.2">
      <c r="E1" s="788" t="s">
        <v>246</v>
      </c>
      <c r="F1" s="789"/>
    </row>
    <row r="2" spans="1:6" ht="15.75" x14ac:dyDescent="0.25">
      <c r="A2" s="790" t="s">
        <v>247</v>
      </c>
      <c r="B2" s="790"/>
      <c r="C2" s="790"/>
      <c r="D2" s="790"/>
      <c r="E2" s="790"/>
      <c r="F2" s="790"/>
    </row>
    <row r="3" spans="1:6" ht="15.75" x14ac:dyDescent="0.25">
      <c r="A3" s="790" t="s">
        <v>11</v>
      </c>
      <c r="B3" s="790"/>
      <c r="C3" s="790"/>
      <c r="D3" s="790"/>
      <c r="E3" s="790"/>
      <c r="F3" s="790"/>
    </row>
    <row r="4" spans="1:6" ht="13.5" thickBot="1" x14ac:dyDescent="0.25">
      <c r="F4" s="56" t="s">
        <v>74</v>
      </c>
    </row>
    <row r="5" spans="1:6" ht="15.75" x14ac:dyDescent="0.25">
      <c r="A5" s="791" t="s">
        <v>1</v>
      </c>
      <c r="B5" s="792"/>
      <c r="C5" s="792"/>
      <c r="D5" s="792"/>
      <c r="E5" s="792"/>
      <c r="F5" s="793"/>
    </row>
    <row r="6" spans="1:6" ht="15.75" customHeight="1" thickBot="1" x14ac:dyDescent="0.3">
      <c r="A6" s="794" t="s">
        <v>75</v>
      </c>
      <c r="B6" s="796" t="s">
        <v>76</v>
      </c>
      <c r="C6" s="798">
        <v>2017</v>
      </c>
      <c r="D6" s="799"/>
      <c r="E6" s="799"/>
      <c r="F6" s="800"/>
    </row>
    <row r="7" spans="1:6" ht="25.5" customHeight="1" thickBot="1" x14ac:dyDescent="0.25">
      <c r="A7" s="795"/>
      <c r="B7" s="797"/>
      <c r="C7" s="223" t="s">
        <v>77</v>
      </c>
      <c r="D7" s="224" t="s">
        <v>248</v>
      </c>
      <c r="E7" s="225" t="s">
        <v>79</v>
      </c>
      <c r="F7" s="226" t="s">
        <v>245</v>
      </c>
    </row>
    <row r="8" spans="1:6" ht="24.95" customHeight="1" x14ac:dyDescent="0.2">
      <c r="A8" s="58" t="s">
        <v>80</v>
      </c>
      <c r="B8" s="227" t="s">
        <v>58</v>
      </c>
      <c r="C8" s="228">
        <v>11578709</v>
      </c>
      <c r="D8" s="59">
        <v>12619984</v>
      </c>
      <c r="E8" s="229">
        <f>F8/D8*100</f>
        <v>100</v>
      </c>
      <c r="F8" s="230">
        <v>12619984</v>
      </c>
    </row>
    <row r="9" spans="1:6" ht="24.95" customHeight="1" x14ac:dyDescent="0.2">
      <c r="A9" s="60" t="s">
        <v>81</v>
      </c>
      <c r="B9" s="231" t="s">
        <v>59</v>
      </c>
      <c r="C9" s="232">
        <v>44496386</v>
      </c>
      <c r="D9" s="61">
        <v>46914050</v>
      </c>
      <c r="E9" s="229">
        <f t="shared" ref="E9:E12" si="0">F9/D9*100</f>
        <v>100</v>
      </c>
      <c r="F9" s="233">
        <v>46914050</v>
      </c>
    </row>
    <row r="10" spans="1:6" ht="24.95" customHeight="1" x14ac:dyDescent="0.2">
      <c r="A10" s="60" t="s">
        <v>82</v>
      </c>
      <c r="B10" s="231" t="s">
        <v>60</v>
      </c>
      <c r="C10" s="232">
        <v>22396346</v>
      </c>
      <c r="D10" s="61">
        <v>22190794</v>
      </c>
      <c r="E10" s="229">
        <f t="shared" si="0"/>
        <v>100</v>
      </c>
      <c r="F10" s="233">
        <v>22190794</v>
      </c>
    </row>
    <row r="11" spans="1:6" ht="24.95" customHeight="1" x14ac:dyDescent="0.2">
      <c r="A11" s="60" t="s">
        <v>83</v>
      </c>
      <c r="B11" s="231" t="s">
        <v>61</v>
      </c>
      <c r="C11" s="232">
        <v>2050860</v>
      </c>
      <c r="D11" s="61">
        <v>2402463</v>
      </c>
      <c r="E11" s="229">
        <f t="shared" si="0"/>
        <v>100</v>
      </c>
      <c r="F11" s="233">
        <v>2402463</v>
      </c>
    </row>
    <row r="12" spans="1:6" ht="24.95" customHeight="1" thickBot="1" x14ac:dyDescent="0.25">
      <c r="A12" s="62" t="s">
        <v>84</v>
      </c>
      <c r="B12" s="234" t="s">
        <v>85</v>
      </c>
      <c r="C12" s="235">
        <v>0</v>
      </c>
      <c r="D12" s="63">
        <v>2063410</v>
      </c>
      <c r="E12" s="229">
        <f t="shared" si="0"/>
        <v>100</v>
      </c>
      <c r="F12" s="236">
        <v>2063410</v>
      </c>
    </row>
    <row r="13" spans="1:6" ht="24.95" customHeight="1" thickBot="1" x14ac:dyDescent="0.25">
      <c r="A13" s="783" t="s">
        <v>86</v>
      </c>
      <c r="B13" s="801"/>
      <c r="C13" s="237">
        <f>SUM(C8:C12)</f>
        <v>80522301</v>
      </c>
      <c r="D13" s="238">
        <f>SUM(D8:D12)</f>
        <v>86190701</v>
      </c>
      <c r="E13" s="239">
        <f>F13/D13*100</f>
        <v>100</v>
      </c>
      <c r="F13" s="240">
        <f>SUM(F8:F12)</f>
        <v>86190701</v>
      </c>
    </row>
    <row r="14" spans="1:6" ht="24.95" customHeight="1" x14ac:dyDescent="0.2">
      <c r="A14" s="58" t="s">
        <v>87</v>
      </c>
      <c r="B14" s="227" t="s">
        <v>88</v>
      </c>
      <c r="C14" s="228">
        <v>3809000</v>
      </c>
      <c r="D14" s="64">
        <v>11627565</v>
      </c>
      <c r="E14" s="241">
        <f>F14/D14*100</f>
        <v>100</v>
      </c>
      <c r="F14" s="230">
        <v>11627565</v>
      </c>
    </row>
    <row r="15" spans="1:6" ht="24.95" customHeight="1" thickBot="1" x14ac:dyDescent="0.25">
      <c r="A15" s="62" t="s">
        <v>89</v>
      </c>
      <c r="B15" s="234" t="s">
        <v>90</v>
      </c>
      <c r="C15" s="235">
        <v>0</v>
      </c>
      <c r="D15" s="65"/>
      <c r="E15" s="241"/>
      <c r="F15" s="236"/>
    </row>
    <row r="16" spans="1:6" ht="24.95" customHeight="1" thickBot="1" x14ac:dyDescent="0.25">
      <c r="A16" s="802" t="s">
        <v>249</v>
      </c>
      <c r="B16" s="803"/>
      <c r="C16" s="242">
        <f>SUM(C14:C15)</f>
        <v>3809000</v>
      </c>
      <c r="D16" s="243">
        <f>SUM(D14:D15)</f>
        <v>11627565</v>
      </c>
      <c r="E16" s="244">
        <f>F16/D16*100</f>
        <v>100</v>
      </c>
      <c r="F16" s="245">
        <f>SUM(F14:F15)</f>
        <v>11627565</v>
      </c>
    </row>
    <row r="17" spans="1:8" ht="24.95" customHeight="1" thickBot="1" x14ac:dyDescent="0.25">
      <c r="A17" s="783" t="s">
        <v>225</v>
      </c>
      <c r="B17" s="785"/>
      <c r="C17" s="242">
        <v>0</v>
      </c>
      <c r="D17" s="243">
        <v>9900000</v>
      </c>
      <c r="E17" s="244">
        <f>F17/D17*100</f>
        <v>100</v>
      </c>
      <c r="F17" s="245">
        <v>9900000</v>
      </c>
    </row>
    <row r="18" spans="1:8" ht="24.95" customHeight="1" thickBot="1" x14ac:dyDescent="0.25">
      <c r="A18" s="804" t="s">
        <v>250</v>
      </c>
      <c r="B18" s="805"/>
      <c r="C18" s="237">
        <v>0</v>
      </c>
      <c r="D18" s="246">
        <v>38310000</v>
      </c>
      <c r="E18" s="239">
        <f>F18/D18*100</f>
        <v>100</v>
      </c>
      <c r="F18" s="240">
        <v>38310000</v>
      </c>
    </row>
    <row r="19" spans="1:8" ht="24.95" customHeight="1" x14ac:dyDescent="0.2">
      <c r="A19" s="58" t="s">
        <v>91</v>
      </c>
      <c r="B19" s="227" t="s">
        <v>12</v>
      </c>
      <c r="C19" s="806">
        <v>8400000</v>
      </c>
      <c r="D19" s="780">
        <v>10486866</v>
      </c>
      <c r="E19" s="241">
        <f>(F19+F20)/D19*100</f>
        <v>97.952810687196717</v>
      </c>
      <c r="F19" s="230">
        <v>6451528</v>
      </c>
    </row>
    <row r="20" spans="1:8" ht="24.95" customHeight="1" x14ac:dyDescent="0.2">
      <c r="A20" s="60" t="s">
        <v>92</v>
      </c>
      <c r="B20" s="231" t="s">
        <v>41</v>
      </c>
      <c r="C20" s="807"/>
      <c r="D20" s="781"/>
      <c r="E20" s="241"/>
      <c r="F20" s="233">
        <v>3820652</v>
      </c>
    </row>
    <row r="21" spans="1:8" ht="24.95" customHeight="1" x14ac:dyDescent="0.2">
      <c r="A21" s="60" t="s">
        <v>93</v>
      </c>
      <c r="B21" s="231" t="s">
        <v>56</v>
      </c>
      <c r="C21" s="232">
        <v>29000000</v>
      </c>
      <c r="D21" s="66">
        <v>42402053</v>
      </c>
      <c r="E21" s="241">
        <f t="shared" ref="E21:E25" si="1">F21/D21*100</f>
        <v>99.91828225864441</v>
      </c>
      <c r="F21" s="233">
        <v>42367403</v>
      </c>
    </row>
    <row r="22" spans="1:8" ht="24.95" customHeight="1" x14ac:dyDescent="0.2">
      <c r="A22" s="60" t="s">
        <v>94</v>
      </c>
      <c r="B22" s="231" t="s">
        <v>57</v>
      </c>
      <c r="C22" s="232">
        <v>4000000</v>
      </c>
      <c r="D22" s="66">
        <v>4642836</v>
      </c>
      <c r="E22" s="241">
        <f t="shared" si="1"/>
        <v>103.98476276138121</v>
      </c>
      <c r="F22" s="233">
        <v>4827842</v>
      </c>
    </row>
    <row r="23" spans="1:8" ht="24.95" customHeight="1" x14ac:dyDescent="0.2">
      <c r="A23" s="60" t="s">
        <v>95</v>
      </c>
      <c r="B23" s="231" t="s">
        <v>96</v>
      </c>
      <c r="C23" s="232">
        <v>0</v>
      </c>
      <c r="D23" s="66">
        <v>0</v>
      </c>
      <c r="E23" s="241"/>
      <c r="F23" s="233">
        <v>0</v>
      </c>
    </row>
    <row r="24" spans="1:8" ht="24.95" customHeight="1" x14ac:dyDescent="0.2">
      <c r="A24" s="60" t="s">
        <v>97</v>
      </c>
      <c r="B24" s="231" t="s">
        <v>98</v>
      </c>
      <c r="C24" s="232">
        <v>0</v>
      </c>
      <c r="D24" s="66">
        <v>0</v>
      </c>
      <c r="E24" s="241"/>
      <c r="F24" s="233">
        <v>0</v>
      </c>
    </row>
    <row r="25" spans="1:8" ht="24.95" customHeight="1" x14ac:dyDescent="0.2">
      <c r="A25" s="60" t="s">
        <v>99</v>
      </c>
      <c r="B25" s="231" t="s">
        <v>68</v>
      </c>
      <c r="C25" s="232">
        <v>200000</v>
      </c>
      <c r="D25" s="66">
        <v>344377</v>
      </c>
      <c r="E25" s="241">
        <f t="shared" si="1"/>
        <v>87.939380388353456</v>
      </c>
      <c r="F25" s="233">
        <v>302843</v>
      </c>
    </row>
    <row r="26" spans="1:8" ht="24.95" customHeight="1" thickBot="1" x14ac:dyDescent="0.25">
      <c r="A26" s="60" t="s">
        <v>100</v>
      </c>
      <c r="B26" s="231" t="s">
        <v>101</v>
      </c>
      <c r="C26" s="232">
        <v>0</v>
      </c>
      <c r="D26" s="66">
        <v>0</v>
      </c>
      <c r="E26" s="241"/>
      <c r="F26" s="233">
        <v>0</v>
      </c>
    </row>
    <row r="27" spans="1:8" ht="24.95" customHeight="1" thickBot="1" x14ac:dyDescent="0.25">
      <c r="A27" s="782" t="s">
        <v>102</v>
      </c>
      <c r="B27" s="783"/>
      <c r="C27" s="247">
        <f>SUM(C19:C26)</f>
        <v>41600000</v>
      </c>
      <c r="D27" s="248">
        <f>SUM(D19:D26)</f>
        <v>57876132</v>
      </c>
      <c r="E27" s="249">
        <f>F27/D27*100</f>
        <v>99.817085219171176</v>
      </c>
      <c r="F27" s="250">
        <f>SUM(F19:F26)</f>
        <v>57770268</v>
      </c>
    </row>
    <row r="28" spans="1:8" ht="24.95" customHeight="1" x14ac:dyDescent="0.2">
      <c r="A28" s="58" t="s">
        <v>103</v>
      </c>
      <c r="B28" s="227" t="s">
        <v>53</v>
      </c>
      <c r="C28" s="232">
        <v>200000</v>
      </c>
      <c r="D28" s="64">
        <v>378000</v>
      </c>
      <c r="E28" s="241">
        <f>F28/D28*100</f>
        <v>100</v>
      </c>
      <c r="F28" s="233">
        <v>378000</v>
      </c>
    </row>
    <row r="29" spans="1:8" ht="24.95" customHeight="1" x14ac:dyDescent="0.2">
      <c r="A29" s="60" t="s">
        <v>104</v>
      </c>
      <c r="B29" s="231" t="s">
        <v>54</v>
      </c>
      <c r="C29" s="232">
        <v>630000</v>
      </c>
      <c r="D29" s="66">
        <v>5452403</v>
      </c>
      <c r="E29" s="241">
        <f t="shared" ref="E29:E34" si="2">F29/D29*100</f>
        <v>100</v>
      </c>
      <c r="F29" s="233">
        <v>5452403</v>
      </c>
      <c r="H29" s="67"/>
    </row>
    <row r="30" spans="1:8" ht="24.95" customHeight="1" x14ac:dyDescent="0.2">
      <c r="A30" s="60" t="s">
        <v>105</v>
      </c>
      <c r="B30" s="231" t="s">
        <v>38</v>
      </c>
      <c r="C30" s="232">
        <v>4493000</v>
      </c>
      <c r="D30" s="66">
        <v>4493000</v>
      </c>
      <c r="E30" s="241">
        <f t="shared" si="2"/>
        <v>84.943089249944364</v>
      </c>
      <c r="F30" s="233">
        <v>3816493</v>
      </c>
    </row>
    <row r="31" spans="1:8" ht="24.95" customHeight="1" x14ac:dyDescent="0.2">
      <c r="A31" s="60" t="s">
        <v>106</v>
      </c>
      <c r="B31" s="231" t="s">
        <v>55</v>
      </c>
      <c r="C31" s="232">
        <v>3853000</v>
      </c>
      <c r="D31" s="66">
        <v>5421829</v>
      </c>
      <c r="E31" s="241">
        <f t="shared" si="2"/>
        <v>96.633110339702711</v>
      </c>
      <c r="F31" s="233">
        <v>5239282</v>
      </c>
    </row>
    <row r="32" spans="1:8" ht="24.95" customHeight="1" x14ac:dyDescent="0.2">
      <c r="A32" s="60" t="s">
        <v>107</v>
      </c>
      <c r="B32" s="231" t="s">
        <v>67</v>
      </c>
      <c r="C32" s="232">
        <v>1694000</v>
      </c>
      <c r="D32" s="66">
        <v>1694000</v>
      </c>
      <c r="E32" s="241">
        <f t="shared" si="2"/>
        <v>3.3648170011806373</v>
      </c>
      <c r="F32" s="233">
        <v>57000</v>
      </c>
    </row>
    <row r="33" spans="1:9" ht="24.95" customHeight="1" x14ac:dyDescent="0.2">
      <c r="A33" s="60" t="s">
        <v>108</v>
      </c>
      <c r="B33" s="231" t="s">
        <v>109</v>
      </c>
      <c r="C33" s="232">
        <v>0</v>
      </c>
      <c r="D33" s="66">
        <v>24922</v>
      </c>
      <c r="E33" s="241">
        <f t="shared" si="2"/>
        <v>148.15022871358639</v>
      </c>
      <c r="F33" s="233">
        <v>36922</v>
      </c>
    </row>
    <row r="34" spans="1:9" ht="24.95" customHeight="1" x14ac:dyDescent="0.2">
      <c r="A34" s="60" t="s">
        <v>110</v>
      </c>
      <c r="B34" s="231" t="s">
        <v>111</v>
      </c>
      <c r="C34" s="232">
        <v>0</v>
      </c>
      <c r="D34" s="66">
        <v>3012</v>
      </c>
      <c r="E34" s="241">
        <f t="shared" si="2"/>
        <v>100</v>
      </c>
      <c r="F34" s="233">
        <v>3012</v>
      </c>
    </row>
    <row r="35" spans="1:9" ht="24.95" customHeight="1" thickBot="1" x14ac:dyDescent="0.25">
      <c r="A35" s="251" t="s">
        <v>251</v>
      </c>
      <c r="B35" s="252" t="s">
        <v>252</v>
      </c>
      <c r="C35" s="253">
        <v>0</v>
      </c>
      <c r="D35" s="254">
        <v>0</v>
      </c>
      <c r="E35" s="241"/>
      <c r="F35" s="255">
        <v>0</v>
      </c>
    </row>
    <row r="36" spans="1:9" ht="24.95" customHeight="1" thickBot="1" x14ac:dyDescent="0.25">
      <c r="A36" s="782" t="s">
        <v>112</v>
      </c>
      <c r="B36" s="783"/>
      <c r="C36" s="247">
        <f>SUM(C28:C35)</f>
        <v>10870000</v>
      </c>
      <c r="D36" s="248">
        <f>SUM(D28:D35)</f>
        <v>17467166</v>
      </c>
      <c r="E36" s="249">
        <f>F36/D36*100</f>
        <v>85.778723348710372</v>
      </c>
      <c r="F36" s="250">
        <f>SUM(F28:F35)</f>
        <v>14983112</v>
      </c>
    </row>
    <row r="37" spans="1:9" ht="24.95" customHeight="1" x14ac:dyDescent="0.2">
      <c r="A37" s="58" t="s">
        <v>113</v>
      </c>
      <c r="B37" s="227" t="s">
        <v>114</v>
      </c>
      <c r="C37" s="232">
        <v>0</v>
      </c>
      <c r="D37" s="64">
        <v>11623073</v>
      </c>
      <c r="E37" s="241">
        <f>F37/D37*100</f>
        <v>100</v>
      </c>
      <c r="F37" s="233">
        <v>11623073</v>
      </c>
    </row>
    <row r="38" spans="1:9" ht="24.95" customHeight="1" x14ac:dyDescent="0.2">
      <c r="A38" s="58" t="s">
        <v>253</v>
      </c>
      <c r="B38" s="227" t="s">
        <v>254</v>
      </c>
      <c r="C38" s="232">
        <v>0</v>
      </c>
      <c r="D38" s="64">
        <v>450000</v>
      </c>
      <c r="E38" s="241">
        <f>F38/D38*100</f>
        <v>100</v>
      </c>
      <c r="F38" s="233">
        <v>450000</v>
      </c>
    </row>
    <row r="39" spans="1:9" ht="24.95" customHeight="1" x14ac:dyDescent="0.2">
      <c r="A39" s="60" t="s">
        <v>115</v>
      </c>
      <c r="B39" s="231" t="s">
        <v>116</v>
      </c>
      <c r="C39" s="232">
        <v>0</v>
      </c>
      <c r="D39" s="64">
        <v>0</v>
      </c>
      <c r="E39" s="256"/>
      <c r="F39" s="233">
        <v>0</v>
      </c>
    </row>
    <row r="40" spans="1:9" ht="24.95" customHeight="1" x14ac:dyDescent="0.2">
      <c r="A40" s="60" t="s">
        <v>117</v>
      </c>
      <c r="B40" s="231" t="s">
        <v>118</v>
      </c>
      <c r="C40" s="232">
        <v>0</v>
      </c>
      <c r="D40" s="64">
        <v>0</v>
      </c>
      <c r="E40" s="256"/>
      <c r="F40" s="233">
        <v>0</v>
      </c>
    </row>
    <row r="41" spans="1:9" ht="24.95" customHeight="1" x14ac:dyDescent="0.2">
      <c r="A41" s="62" t="s">
        <v>119</v>
      </c>
      <c r="B41" s="234" t="s">
        <v>120</v>
      </c>
      <c r="C41" s="232">
        <v>0</v>
      </c>
      <c r="D41" s="64">
        <v>0</v>
      </c>
      <c r="E41" s="256"/>
      <c r="F41" s="233">
        <v>0</v>
      </c>
    </row>
    <row r="42" spans="1:9" ht="39" customHeight="1" thickBot="1" x14ac:dyDescent="0.25">
      <c r="A42" s="62" t="s">
        <v>121</v>
      </c>
      <c r="B42" s="234" t="s">
        <v>122</v>
      </c>
      <c r="C42" s="232">
        <v>0</v>
      </c>
      <c r="D42" s="64">
        <v>0</v>
      </c>
      <c r="E42" s="256"/>
      <c r="F42" s="233">
        <v>0</v>
      </c>
    </row>
    <row r="43" spans="1:9" ht="28.5" customHeight="1" thickBot="1" x14ac:dyDescent="0.25">
      <c r="A43" s="784" t="s">
        <v>255</v>
      </c>
      <c r="B43" s="785"/>
      <c r="C43" s="247">
        <f>SUM(C37:C42)</f>
        <v>0</v>
      </c>
      <c r="D43" s="248">
        <f t="shared" ref="D43:F43" si="3">SUM(D37:D42)</f>
        <v>12073073</v>
      </c>
      <c r="E43" s="249">
        <f>F43/D43*100</f>
        <v>100</v>
      </c>
      <c r="F43" s="250">
        <f t="shared" si="3"/>
        <v>12073073</v>
      </c>
    </row>
    <row r="44" spans="1:9" ht="25.5" customHeight="1" thickBot="1" x14ac:dyDescent="0.25">
      <c r="A44" s="257" t="s">
        <v>226</v>
      </c>
      <c r="B44" s="258" t="s">
        <v>120</v>
      </c>
      <c r="C44" s="259">
        <v>1200000</v>
      </c>
      <c r="D44" s="260">
        <v>1691000</v>
      </c>
      <c r="E44" s="249">
        <f t="shared" ref="E44:E45" si="4">F44/D44*100</f>
        <v>100</v>
      </c>
      <c r="F44" s="261">
        <v>1691000</v>
      </c>
    </row>
    <row r="45" spans="1:9" ht="27.75" customHeight="1" thickBot="1" x14ac:dyDescent="0.25">
      <c r="A45" s="262" t="s">
        <v>123</v>
      </c>
      <c r="B45" s="258" t="s">
        <v>124</v>
      </c>
      <c r="C45" s="263">
        <v>49000000</v>
      </c>
      <c r="D45" s="260">
        <v>50907117</v>
      </c>
      <c r="E45" s="249">
        <f t="shared" si="4"/>
        <v>100</v>
      </c>
      <c r="F45" s="264">
        <v>50907117</v>
      </c>
    </row>
    <row r="46" spans="1:9" ht="27.75" customHeight="1" thickBot="1" x14ac:dyDescent="0.25">
      <c r="A46" s="262" t="s">
        <v>256</v>
      </c>
      <c r="B46" s="265" t="s">
        <v>257</v>
      </c>
      <c r="C46" s="266">
        <v>0</v>
      </c>
      <c r="D46" s="267">
        <v>0</v>
      </c>
      <c r="E46" s="249"/>
      <c r="F46" s="264">
        <v>2676285</v>
      </c>
    </row>
    <row r="47" spans="1:9" ht="24.95" customHeight="1" thickBot="1" x14ac:dyDescent="0.25">
      <c r="A47" s="786" t="s">
        <v>125</v>
      </c>
      <c r="B47" s="787"/>
      <c r="C47" s="268">
        <f>SUM(+C43+C36+C27+C16+C13+C45+C44+C18+C17)</f>
        <v>187001301</v>
      </c>
      <c r="D47" s="269">
        <f>SUM(+D43+D36+D27+D16+D13+D45+D44+D18+D17)</f>
        <v>286042754</v>
      </c>
      <c r="E47" s="270">
        <f>F47/D47*100</f>
        <v>100.03019373810112</v>
      </c>
      <c r="F47" s="268">
        <f>F13+F16+F27+F36+F43+F45+F44+F17+F18+F46</f>
        <v>286129121</v>
      </c>
      <c r="I47" s="15"/>
    </row>
    <row r="48" spans="1:9" x14ac:dyDescent="0.2">
      <c r="E48" s="209"/>
    </row>
    <row r="50" spans="2:2" x14ac:dyDescent="0.2">
      <c r="B50" s="209"/>
    </row>
  </sheetData>
  <mergeCells count="17">
    <mergeCell ref="A13:B13"/>
    <mergeCell ref="A16:B16"/>
    <mergeCell ref="A17:B17"/>
    <mergeCell ref="A18:B18"/>
    <mergeCell ref="C19:C20"/>
    <mergeCell ref="E1:F1"/>
    <mergeCell ref="A2:F2"/>
    <mergeCell ref="A3:F3"/>
    <mergeCell ref="A5:F5"/>
    <mergeCell ref="A6:A7"/>
    <mergeCell ref="B6:B7"/>
    <mergeCell ref="C6:F6"/>
    <mergeCell ref="D19:D20"/>
    <mergeCell ref="A27:B27"/>
    <mergeCell ref="A36:B36"/>
    <mergeCell ref="A43:B43"/>
    <mergeCell ref="A47:B47"/>
  </mergeCells>
  <pageMargins left="0.7" right="0.7" top="0.75" bottom="0.75" header="0.3" footer="0.3"/>
  <pageSetup paperSize="9" scale="74" orientation="portrait" r:id="rId1"/>
  <headerFooter>
    <oddFooter>&amp;LKészítette: Fári-Nagy Zsuzsanna&amp;R&amp;D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5:I64"/>
  <sheetViews>
    <sheetView view="pageBreakPreview" zoomScaleNormal="100" zoomScaleSheetLayoutView="100" workbookViewId="0">
      <selection activeCell="B8" sqref="B8:E8"/>
    </sheetView>
  </sheetViews>
  <sheetFormatPr defaultRowHeight="12.75" x14ac:dyDescent="0.2"/>
  <cols>
    <col min="1" max="1" width="7.85546875" customWidth="1"/>
    <col min="2" max="2" width="64.5703125" customWidth="1"/>
    <col min="3" max="3" width="16.5703125" customWidth="1"/>
    <col min="4" max="4" width="15.85546875" customWidth="1"/>
    <col min="5" max="5" width="14.8554687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5" spans="1:9" ht="15" customHeight="1" x14ac:dyDescent="0.2">
      <c r="B5" s="875" t="s">
        <v>517</v>
      </c>
      <c r="C5" s="875"/>
      <c r="D5" s="875"/>
      <c r="E5" s="875"/>
    </row>
    <row r="6" spans="1:9" ht="15" customHeight="1" x14ac:dyDescent="0.2">
      <c r="A6" s="874"/>
      <c r="B6" s="874"/>
      <c r="C6" s="190"/>
      <c r="D6" s="190"/>
    </row>
    <row r="7" spans="1:9" ht="15" customHeight="1" x14ac:dyDescent="0.2">
      <c r="A7" s="18"/>
      <c r="B7" s="18"/>
      <c r="C7" s="55"/>
      <c r="D7" s="55"/>
    </row>
    <row r="8" spans="1:9" ht="15.75" x14ac:dyDescent="0.25">
      <c r="B8" s="871" t="s">
        <v>11</v>
      </c>
      <c r="C8" s="871"/>
      <c r="D8" s="871"/>
      <c r="E8" s="871"/>
    </row>
    <row r="9" spans="1:9" ht="15.75" x14ac:dyDescent="0.25">
      <c r="B9" s="872" t="s">
        <v>467</v>
      </c>
      <c r="C9" s="872"/>
      <c r="D9" s="872"/>
      <c r="E9" s="872"/>
    </row>
    <row r="10" spans="1:9" ht="15.75" x14ac:dyDescent="0.25">
      <c r="A10" s="20"/>
      <c r="B10" s="20"/>
      <c r="C10" s="192"/>
      <c r="D10" s="192"/>
    </row>
    <row r="11" spans="1:9" ht="15.75" x14ac:dyDescent="0.25">
      <c r="B11" s="872"/>
      <c r="C11" s="872"/>
      <c r="D11" s="872"/>
      <c r="E11" s="872"/>
    </row>
    <row r="12" spans="1:9" ht="16.5" customHeight="1" x14ac:dyDescent="0.2"/>
    <row r="13" spans="1:9" ht="14.25" thickBot="1" x14ac:dyDescent="0.3">
      <c r="B13" s="104"/>
      <c r="C13" s="104"/>
      <c r="D13" s="104"/>
      <c r="E13" s="105" t="s">
        <v>70</v>
      </c>
      <c r="I13" s="50"/>
    </row>
    <row r="14" spans="1:9" ht="24.75" customHeight="1" thickBot="1" x14ac:dyDescent="0.3">
      <c r="B14" s="574" t="s">
        <v>50</v>
      </c>
      <c r="C14" s="546" t="s">
        <v>243</v>
      </c>
      <c r="D14" s="575" t="s">
        <v>244</v>
      </c>
      <c r="E14" s="576" t="s">
        <v>245</v>
      </c>
    </row>
    <row r="15" spans="1:9" ht="20.100000000000001" customHeight="1" x14ac:dyDescent="0.25">
      <c r="B15" s="179" t="s">
        <v>240</v>
      </c>
      <c r="C15" s="544"/>
      <c r="D15" s="577">
        <v>1000000</v>
      </c>
      <c r="E15" s="183">
        <v>1000000</v>
      </c>
    </row>
    <row r="16" spans="1:9" ht="20.100000000000001" customHeight="1" x14ac:dyDescent="0.25">
      <c r="B16" s="180" t="s">
        <v>241</v>
      </c>
      <c r="C16" s="545"/>
      <c r="D16" s="553">
        <v>1397300</v>
      </c>
      <c r="E16" s="184">
        <v>1397300</v>
      </c>
    </row>
    <row r="17" spans="2:7" ht="20.100000000000001" customHeight="1" x14ac:dyDescent="0.25">
      <c r="B17" s="180" t="s">
        <v>364</v>
      </c>
      <c r="C17" s="552">
        <v>100000</v>
      </c>
      <c r="D17" s="553">
        <v>81297</v>
      </c>
      <c r="E17" s="184">
        <v>81297</v>
      </c>
    </row>
    <row r="18" spans="2:7" ht="20.100000000000001" customHeight="1" x14ac:dyDescent="0.25">
      <c r="B18" s="108" t="s">
        <v>64</v>
      </c>
      <c r="C18" s="552">
        <v>2330000</v>
      </c>
      <c r="D18" s="553">
        <v>19482442</v>
      </c>
      <c r="E18" s="185">
        <v>19482442</v>
      </c>
    </row>
    <row r="19" spans="2:7" ht="20.100000000000001" customHeight="1" x14ac:dyDescent="0.25">
      <c r="B19" s="47" t="s">
        <v>365</v>
      </c>
      <c r="C19" s="554"/>
      <c r="D19" s="555"/>
      <c r="E19" s="112">
        <v>2650000</v>
      </c>
    </row>
    <row r="20" spans="2:7" ht="20.100000000000001" customHeight="1" x14ac:dyDescent="0.25">
      <c r="B20" s="106" t="s">
        <v>242</v>
      </c>
      <c r="C20" s="556"/>
      <c r="D20" s="557"/>
      <c r="E20" s="112">
        <v>10031496</v>
      </c>
    </row>
    <row r="21" spans="2:7" ht="20.100000000000001" customHeight="1" x14ac:dyDescent="0.25">
      <c r="B21" s="106" t="s">
        <v>366</v>
      </c>
      <c r="C21" s="556"/>
      <c r="D21" s="557"/>
      <c r="E21" s="112">
        <v>5682032</v>
      </c>
    </row>
    <row r="22" spans="2:7" ht="20.100000000000001" customHeight="1" x14ac:dyDescent="0.25">
      <c r="B22" s="106" t="s">
        <v>367</v>
      </c>
      <c r="C22" s="556"/>
      <c r="D22" s="557"/>
      <c r="E22" s="112">
        <v>214992</v>
      </c>
    </row>
    <row r="23" spans="2:7" ht="20.100000000000001" customHeight="1" x14ac:dyDescent="0.25">
      <c r="B23" s="106" t="s">
        <v>368</v>
      </c>
      <c r="C23" s="556"/>
      <c r="D23" s="557"/>
      <c r="E23" s="112">
        <v>903922</v>
      </c>
    </row>
    <row r="24" spans="2:7" ht="20.100000000000001" customHeight="1" x14ac:dyDescent="0.25">
      <c r="B24" s="106"/>
      <c r="C24" s="556"/>
      <c r="D24" s="557"/>
      <c r="E24" s="112"/>
    </row>
    <row r="25" spans="2:7" ht="20.100000000000001" customHeight="1" x14ac:dyDescent="0.25">
      <c r="B25" s="46" t="s">
        <v>65</v>
      </c>
      <c r="C25" s="558">
        <v>197000</v>
      </c>
      <c r="D25" s="559">
        <v>5158021</v>
      </c>
      <c r="E25" s="113">
        <v>5157741</v>
      </c>
    </row>
    <row r="26" spans="2:7" ht="20.100000000000001" customHeight="1" x14ac:dyDescent="0.25">
      <c r="B26" s="570" t="s">
        <v>219</v>
      </c>
      <c r="C26" s="571"/>
      <c r="D26" s="572"/>
      <c r="E26" s="573">
        <f>E15+E16+E17+E18+E25</f>
        <v>27118780</v>
      </c>
    </row>
    <row r="27" spans="2:7" ht="20.100000000000001" customHeight="1" x14ac:dyDescent="0.25">
      <c r="B27" s="46"/>
      <c r="C27" s="558"/>
      <c r="D27" s="559"/>
      <c r="E27" s="107"/>
    </row>
    <row r="28" spans="2:7" ht="20.100000000000001" customHeight="1" x14ac:dyDescent="0.25">
      <c r="B28" s="49" t="s">
        <v>51</v>
      </c>
      <c r="C28" s="560"/>
      <c r="D28" s="561"/>
      <c r="E28" s="109" t="s">
        <v>221</v>
      </c>
    </row>
    <row r="29" spans="2:7" ht="20.100000000000001" customHeight="1" x14ac:dyDescent="0.25">
      <c r="B29" s="46" t="s">
        <v>66</v>
      </c>
      <c r="C29" s="558">
        <v>35700000</v>
      </c>
      <c r="D29" s="559">
        <v>39374924</v>
      </c>
      <c r="E29" s="186">
        <v>18692675</v>
      </c>
    </row>
    <row r="30" spans="2:7" ht="20.100000000000001" customHeight="1" x14ac:dyDescent="0.25">
      <c r="B30" s="182" t="s">
        <v>369</v>
      </c>
      <c r="C30" s="562"/>
      <c r="D30" s="563"/>
      <c r="E30" s="114">
        <f>2078966+144537</f>
        <v>2223503</v>
      </c>
      <c r="G30" s="111"/>
    </row>
    <row r="31" spans="2:7" ht="20.100000000000001" customHeight="1" x14ac:dyDescent="0.25">
      <c r="B31" s="181" t="s">
        <v>370</v>
      </c>
      <c r="C31" s="564"/>
      <c r="D31" s="565"/>
      <c r="E31" s="114">
        <v>580000</v>
      </c>
      <c r="G31" s="111"/>
    </row>
    <row r="32" spans="2:7" ht="20.100000000000001" customHeight="1" x14ac:dyDescent="0.25">
      <c r="B32" s="181" t="s">
        <v>371</v>
      </c>
      <c r="C32" s="564"/>
      <c r="D32" s="565"/>
      <c r="E32" s="114">
        <v>7225172</v>
      </c>
      <c r="G32" s="111"/>
    </row>
    <row r="33" spans="2:7" ht="20.100000000000001" customHeight="1" x14ac:dyDescent="0.25">
      <c r="B33" s="181" t="s">
        <v>372</v>
      </c>
      <c r="C33" s="564"/>
      <c r="D33" s="565"/>
      <c r="E33" s="114">
        <v>8664000</v>
      </c>
      <c r="G33" s="111"/>
    </row>
    <row r="34" spans="2:7" ht="20.100000000000001" customHeight="1" x14ac:dyDescent="0.25">
      <c r="B34" s="187" t="s">
        <v>373</v>
      </c>
      <c r="C34" s="558">
        <v>0</v>
      </c>
      <c r="D34" s="559">
        <v>5250727</v>
      </c>
      <c r="E34" s="188">
        <v>5250727</v>
      </c>
      <c r="G34" s="111"/>
    </row>
    <row r="35" spans="2:7" ht="20.100000000000001" customHeight="1" x14ac:dyDescent="0.25">
      <c r="B35" s="549" t="s">
        <v>374</v>
      </c>
      <c r="C35" s="566"/>
      <c r="D35" s="567"/>
      <c r="E35" s="548">
        <v>5250727</v>
      </c>
      <c r="G35" s="111"/>
    </row>
    <row r="36" spans="2:7" ht="20.100000000000001" customHeight="1" x14ac:dyDescent="0.25">
      <c r="B36" s="547"/>
      <c r="C36" s="568"/>
      <c r="D36" s="569"/>
      <c r="E36" s="189"/>
      <c r="G36" s="111"/>
    </row>
    <row r="37" spans="2:7" ht="20.100000000000001" customHeight="1" x14ac:dyDescent="0.25">
      <c r="B37" s="110" t="s">
        <v>222</v>
      </c>
      <c r="C37" s="568">
        <v>2565000</v>
      </c>
      <c r="D37" s="569">
        <v>8677604</v>
      </c>
      <c r="E37" s="189">
        <v>6340050</v>
      </c>
    </row>
    <row r="38" spans="2:7" ht="20.100000000000001" customHeight="1" thickBot="1" x14ac:dyDescent="0.3">
      <c r="B38" s="578" t="s">
        <v>220</v>
      </c>
      <c r="C38" s="579">
        <f t="shared" ref="C38:D38" si="0">C29+C34+C37</f>
        <v>38265000</v>
      </c>
      <c r="D38" s="579">
        <f t="shared" si="0"/>
        <v>53303255</v>
      </c>
      <c r="E38" s="579">
        <f>E29+E34+E37</f>
        <v>30283452</v>
      </c>
    </row>
    <row r="39" spans="2:7" ht="20.100000000000001" customHeight="1" thickBot="1" x14ac:dyDescent="0.3">
      <c r="B39" s="45"/>
      <c r="C39" s="45"/>
      <c r="D39" s="45"/>
      <c r="E39" s="115"/>
    </row>
    <row r="40" spans="2:7" ht="27" customHeight="1" thickBot="1" x14ac:dyDescent="0.3">
      <c r="B40" s="550" t="s">
        <v>52</v>
      </c>
      <c r="C40" s="551">
        <f t="shared" ref="C40:D40" si="1">SUM(C38+C26)</f>
        <v>38265000</v>
      </c>
      <c r="D40" s="551">
        <f t="shared" si="1"/>
        <v>53303255</v>
      </c>
      <c r="E40" s="551">
        <f>SUM(E38+E26)</f>
        <v>57402232</v>
      </c>
    </row>
    <row r="41" spans="2:7" x14ac:dyDescent="0.2">
      <c r="E41" s="4"/>
    </row>
    <row r="42" spans="2:7" ht="15.75" x14ac:dyDescent="0.25">
      <c r="B42" s="54"/>
      <c r="C42" s="54"/>
      <c r="D42" s="54"/>
    </row>
    <row r="64" spans="5:5" x14ac:dyDescent="0.2">
      <c r="E64" s="51"/>
    </row>
  </sheetData>
  <mergeCells count="5">
    <mergeCell ref="B11:E11"/>
    <mergeCell ref="A6:B6"/>
    <mergeCell ref="B5:E5"/>
    <mergeCell ref="B8:E8"/>
    <mergeCell ref="B9:E9"/>
  </mergeCells>
  <phoneticPr fontId="14" type="noConversion"/>
  <pageMargins left="0.75" right="0.75" top="1" bottom="1" header="0.5" footer="0.5"/>
  <pageSetup paperSize="9" scale="68" orientation="portrait" r:id="rId1"/>
  <headerFooter alignWithMargins="0">
    <oddHeader>&amp;R2017.12.31.</oddHeader>
    <oddFooter>&amp;C&amp;P/&amp;N</oddFooter>
  </headerFooter>
  <colBreaks count="1" manualBreakCount="1">
    <brk id="7" max="38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I76"/>
  <sheetViews>
    <sheetView zoomScaleNormal="100" workbookViewId="0">
      <selection activeCell="A7" sqref="A7:F7"/>
    </sheetView>
  </sheetViews>
  <sheetFormatPr defaultRowHeight="12.75" x14ac:dyDescent="0.2"/>
  <cols>
    <col min="2" max="2" width="61.140625" customWidth="1"/>
    <col min="3" max="3" width="15.42578125" customWidth="1"/>
    <col min="4" max="4" width="16.5703125" customWidth="1"/>
    <col min="5" max="5" width="16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3" spans="1:9" ht="15" customHeight="1" x14ac:dyDescent="0.2">
      <c r="A3" s="875" t="s">
        <v>518</v>
      </c>
      <c r="B3" s="875"/>
      <c r="C3" s="875"/>
      <c r="D3" s="875"/>
      <c r="E3" s="875"/>
      <c r="F3" s="875"/>
      <c r="G3" s="19"/>
      <c r="H3" s="19"/>
      <c r="I3" s="19"/>
    </row>
    <row r="4" spans="1:9" ht="15" customHeight="1" x14ac:dyDescent="0.2">
      <c r="A4" s="874"/>
      <c r="B4" s="875"/>
      <c r="C4" s="875"/>
      <c r="D4" s="875"/>
      <c r="E4" s="875"/>
      <c r="F4" s="875"/>
      <c r="G4" s="19"/>
      <c r="H4" s="19"/>
      <c r="I4" s="19"/>
    </row>
    <row r="5" spans="1:9" ht="15" x14ac:dyDescent="0.2">
      <c r="B5" s="18"/>
      <c r="C5" s="55"/>
      <c r="D5" s="55"/>
      <c r="E5" s="18"/>
      <c r="F5" s="18"/>
      <c r="G5" s="18"/>
    </row>
    <row r="6" spans="1:9" ht="15.75" x14ac:dyDescent="0.25">
      <c r="A6" s="871" t="s">
        <v>11</v>
      </c>
      <c r="B6" s="871"/>
      <c r="C6" s="871"/>
      <c r="D6" s="871"/>
      <c r="E6" s="871"/>
      <c r="F6" s="871"/>
      <c r="G6" s="21"/>
      <c r="H6" s="21"/>
      <c r="I6" s="21"/>
    </row>
    <row r="7" spans="1:9" ht="15.75" x14ac:dyDescent="0.25">
      <c r="A7" s="872" t="s">
        <v>468</v>
      </c>
      <c r="B7" s="872"/>
      <c r="C7" s="872"/>
      <c r="D7" s="872"/>
      <c r="E7" s="872"/>
      <c r="F7" s="872"/>
      <c r="G7" s="22"/>
      <c r="H7" s="22"/>
      <c r="I7" s="22"/>
    </row>
    <row r="10" spans="1:9" ht="15.75" x14ac:dyDescent="0.25">
      <c r="A10" s="908"/>
      <c r="B10" s="908"/>
      <c r="C10" s="908"/>
      <c r="D10" s="908"/>
      <c r="E10" s="908"/>
      <c r="F10" s="908"/>
      <c r="G10" s="23"/>
      <c r="H10" s="23"/>
      <c r="I10" s="23"/>
    </row>
    <row r="13" spans="1:9" x14ac:dyDescent="0.2">
      <c r="E13" s="95" t="s">
        <v>217</v>
      </c>
      <c r="F13" s="10"/>
      <c r="I13" s="50"/>
    </row>
    <row r="14" spans="1:9" ht="13.5" thickBot="1" x14ac:dyDescent="0.25">
      <c r="E14" s="95"/>
      <c r="F14" s="379"/>
      <c r="I14" s="50"/>
    </row>
    <row r="15" spans="1:9" ht="24.95" customHeight="1" thickBot="1" x14ac:dyDescent="0.25">
      <c r="B15" s="585" t="s">
        <v>8</v>
      </c>
      <c r="C15" s="604" t="s">
        <v>243</v>
      </c>
      <c r="D15" s="596" t="s">
        <v>244</v>
      </c>
      <c r="E15" s="586" t="s">
        <v>245</v>
      </c>
    </row>
    <row r="16" spans="1:9" ht="30" customHeight="1" x14ac:dyDescent="0.25">
      <c r="B16" s="588" t="s">
        <v>375</v>
      </c>
      <c r="C16" s="605">
        <v>0</v>
      </c>
      <c r="D16" s="597">
        <v>475183</v>
      </c>
      <c r="E16" s="582">
        <v>475183</v>
      </c>
    </row>
    <row r="17" spans="2:5" ht="30" customHeight="1" x14ac:dyDescent="0.25">
      <c r="B17" s="583" t="s">
        <v>376</v>
      </c>
      <c r="C17" s="606">
        <v>0</v>
      </c>
      <c r="D17" s="598">
        <v>475183</v>
      </c>
      <c r="E17" s="584">
        <v>475183</v>
      </c>
    </row>
    <row r="18" spans="2:5" ht="30" customHeight="1" x14ac:dyDescent="0.25">
      <c r="B18" s="580"/>
      <c r="C18" s="607"/>
      <c r="D18" s="599"/>
      <c r="E18" s="581"/>
    </row>
    <row r="19" spans="2:5" ht="30" customHeight="1" x14ac:dyDescent="0.25">
      <c r="B19" s="580" t="s">
        <v>377</v>
      </c>
      <c r="C19" s="607">
        <v>4775000</v>
      </c>
      <c r="D19" s="599">
        <v>3093927</v>
      </c>
      <c r="E19" s="581">
        <v>2893927</v>
      </c>
    </row>
    <row r="20" spans="2:5" ht="30" customHeight="1" x14ac:dyDescent="0.25">
      <c r="B20" s="583" t="s">
        <v>378</v>
      </c>
      <c r="C20" s="606"/>
      <c r="D20" s="598"/>
      <c r="E20" s="584">
        <v>300000</v>
      </c>
    </row>
    <row r="21" spans="2:5" ht="30" customHeight="1" x14ac:dyDescent="0.25">
      <c r="B21" s="583" t="s">
        <v>379</v>
      </c>
      <c r="C21" s="606"/>
      <c r="D21" s="598"/>
      <c r="E21" s="584">
        <v>2500000</v>
      </c>
    </row>
    <row r="22" spans="2:5" ht="30" customHeight="1" x14ac:dyDescent="0.25">
      <c r="B22" s="583" t="s">
        <v>380</v>
      </c>
      <c r="C22" s="607"/>
      <c r="D22" s="599"/>
      <c r="E22" s="584">
        <v>93927</v>
      </c>
    </row>
    <row r="23" spans="2:5" ht="30" customHeight="1" x14ac:dyDescent="0.25">
      <c r="B23" s="587" t="s">
        <v>382</v>
      </c>
      <c r="C23" s="589">
        <f>C16+C19</f>
        <v>4775000</v>
      </c>
      <c r="D23" s="600">
        <f t="shared" ref="D23:E23" si="0">D16+D19</f>
        <v>3569110</v>
      </c>
      <c r="E23" s="589">
        <f t="shared" si="0"/>
        <v>3369110</v>
      </c>
    </row>
    <row r="24" spans="2:5" ht="30" customHeight="1" x14ac:dyDescent="0.25">
      <c r="B24" s="587"/>
      <c r="C24" s="589"/>
      <c r="D24" s="600"/>
      <c r="E24" s="589"/>
    </row>
    <row r="25" spans="2:5" ht="30" customHeight="1" x14ac:dyDescent="0.25">
      <c r="B25" s="580" t="s">
        <v>381</v>
      </c>
      <c r="C25" s="607">
        <v>2100000</v>
      </c>
      <c r="D25" s="599">
        <v>2511263</v>
      </c>
      <c r="E25" s="581">
        <v>2511263</v>
      </c>
    </row>
    <row r="26" spans="2:5" ht="30" customHeight="1" x14ac:dyDescent="0.25">
      <c r="B26" s="583" t="s">
        <v>394</v>
      </c>
      <c r="C26" s="606"/>
      <c r="D26" s="598"/>
      <c r="E26" s="584">
        <v>179900</v>
      </c>
    </row>
    <row r="27" spans="2:5" ht="30" customHeight="1" x14ac:dyDescent="0.25">
      <c r="B27" s="595" t="s">
        <v>384</v>
      </c>
      <c r="C27" s="608"/>
      <c r="D27" s="601"/>
      <c r="E27" s="594">
        <v>26085</v>
      </c>
    </row>
    <row r="28" spans="2:5" ht="30" customHeight="1" x14ac:dyDescent="0.25">
      <c r="B28" s="595" t="s">
        <v>385</v>
      </c>
      <c r="C28" s="608"/>
      <c r="D28" s="601"/>
      <c r="E28" s="594">
        <v>233338</v>
      </c>
    </row>
    <row r="29" spans="2:5" ht="30" customHeight="1" x14ac:dyDescent="0.25">
      <c r="B29" s="595" t="s">
        <v>386</v>
      </c>
      <c r="C29" s="608"/>
      <c r="D29" s="601"/>
      <c r="E29" s="594">
        <v>35960</v>
      </c>
    </row>
    <row r="30" spans="2:5" ht="30" customHeight="1" x14ac:dyDescent="0.25">
      <c r="B30" s="595" t="s">
        <v>387</v>
      </c>
      <c r="C30" s="608"/>
      <c r="D30" s="601"/>
      <c r="E30" s="594">
        <v>600000</v>
      </c>
    </row>
    <row r="31" spans="2:5" ht="30" customHeight="1" x14ac:dyDescent="0.25">
      <c r="B31" s="595" t="s">
        <v>388</v>
      </c>
      <c r="C31" s="608"/>
      <c r="D31" s="601"/>
      <c r="E31" s="594">
        <v>170000</v>
      </c>
    </row>
    <row r="32" spans="2:5" ht="30" customHeight="1" x14ac:dyDescent="0.25">
      <c r="B32" s="595" t="s">
        <v>389</v>
      </c>
      <c r="C32" s="608"/>
      <c r="D32" s="601"/>
      <c r="E32" s="594">
        <v>330000</v>
      </c>
    </row>
    <row r="33" spans="2:5" ht="30" customHeight="1" x14ac:dyDescent="0.25">
      <c r="B33" s="595" t="s">
        <v>390</v>
      </c>
      <c r="C33" s="608"/>
      <c r="D33" s="601"/>
      <c r="E33" s="594">
        <v>600000</v>
      </c>
    </row>
    <row r="34" spans="2:5" ht="30" customHeight="1" x14ac:dyDescent="0.25">
      <c r="B34" s="595" t="s">
        <v>391</v>
      </c>
      <c r="C34" s="608"/>
      <c r="D34" s="601"/>
      <c r="E34" s="594">
        <v>20000</v>
      </c>
    </row>
    <row r="35" spans="2:5" ht="30" customHeight="1" x14ac:dyDescent="0.25">
      <c r="B35" s="595" t="s">
        <v>392</v>
      </c>
      <c r="C35" s="608"/>
      <c r="D35" s="601"/>
      <c r="E35" s="594">
        <v>280000</v>
      </c>
    </row>
    <row r="36" spans="2:5" ht="30" customHeight="1" thickBot="1" x14ac:dyDescent="0.3">
      <c r="B36" s="590" t="s">
        <v>393</v>
      </c>
      <c r="C36" s="609"/>
      <c r="D36" s="602"/>
      <c r="E36" s="591">
        <v>35980</v>
      </c>
    </row>
    <row r="37" spans="2:5" ht="24.95" customHeight="1" thickBot="1" x14ac:dyDescent="0.3">
      <c r="B37" s="592" t="s">
        <v>381</v>
      </c>
      <c r="C37" s="593">
        <f>C25</f>
        <v>2100000</v>
      </c>
      <c r="D37" s="603">
        <f t="shared" ref="D37:E37" si="1">D25</f>
        <v>2511263</v>
      </c>
      <c r="E37" s="593">
        <f t="shared" si="1"/>
        <v>2511263</v>
      </c>
    </row>
    <row r="38" spans="2:5" ht="30" customHeight="1" thickBot="1" x14ac:dyDescent="0.3">
      <c r="B38" s="610" t="s">
        <v>383</v>
      </c>
      <c r="C38" s="611">
        <f>C23+C37</f>
        <v>6875000</v>
      </c>
      <c r="D38" s="611">
        <f>D23+D37</f>
        <v>6080373</v>
      </c>
      <c r="E38" s="611">
        <f t="shared" ref="E38" si="2">E23+E37</f>
        <v>5880373</v>
      </c>
    </row>
    <row r="76" spans="5:5" x14ac:dyDescent="0.2">
      <c r="E76" s="51"/>
    </row>
  </sheetData>
  <mergeCells count="5">
    <mergeCell ref="A3:F3"/>
    <mergeCell ref="A6:F6"/>
    <mergeCell ref="A7:F7"/>
    <mergeCell ref="A10:F10"/>
    <mergeCell ref="A4:F4"/>
  </mergeCells>
  <phoneticPr fontId="14" type="noConversion"/>
  <pageMargins left="0.75" right="0.75" top="1" bottom="1" header="0.5" footer="0.5"/>
  <pageSetup paperSize="9" scale="69" orientation="portrait" r:id="rId1"/>
  <headerFooter alignWithMargins="0">
    <oddHeader>&amp;R2017.12.31.</oddHeader>
    <oddFooter>&amp;C&amp;P/&amp;N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DF412-2CBB-47A6-AADB-58E04371C875}">
  <sheetPr>
    <pageSetUpPr fitToPage="1"/>
  </sheetPr>
  <dimension ref="A1:D165"/>
  <sheetViews>
    <sheetView zoomScaleNormal="100" workbookViewId="0">
      <selection activeCell="H7" sqref="H7"/>
    </sheetView>
  </sheetViews>
  <sheetFormatPr defaultRowHeight="12.75" x14ac:dyDescent="0.2"/>
  <cols>
    <col min="1" max="1" width="45.42578125" customWidth="1"/>
    <col min="2" max="2" width="11.7109375" customWidth="1"/>
    <col min="3" max="3" width="50" customWidth="1"/>
    <col min="4" max="4" width="11.28515625" customWidth="1"/>
  </cols>
  <sheetData>
    <row r="1" spans="1:4" ht="15.75" x14ac:dyDescent="0.25">
      <c r="A1" s="911" t="s">
        <v>519</v>
      </c>
      <c r="B1" s="911"/>
      <c r="C1" s="911"/>
      <c r="D1" s="911"/>
    </row>
    <row r="2" spans="1:4" ht="15.75" x14ac:dyDescent="0.25">
      <c r="A2" s="912" t="s">
        <v>451</v>
      </c>
      <c r="B2" s="912"/>
      <c r="C2" s="912"/>
      <c r="D2" s="912"/>
    </row>
    <row r="3" spans="1:4" x14ac:dyDescent="0.2">
      <c r="A3" s="913" t="s">
        <v>450</v>
      </c>
      <c r="B3" s="914"/>
      <c r="C3" s="914"/>
      <c r="D3" s="914"/>
    </row>
    <row r="4" spans="1:4" ht="23.25" customHeight="1" x14ac:dyDescent="0.2">
      <c r="A4" s="614"/>
      <c r="B4" s="615"/>
      <c r="C4" s="615"/>
      <c r="D4" s="615"/>
    </row>
    <row r="5" spans="1:4" ht="13.5" thickBot="1" x14ac:dyDescent="0.25">
      <c r="A5" s="915" t="s">
        <v>70</v>
      </c>
      <c r="B5" s="915"/>
      <c r="C5" s="915"/>
      <c r="D5" s="915"/>
    </row>
    <row r="6" spans="1:4" ht="24.95" customHeight="1" thickBot="1" x14ac:dyDescent="0.25">
      <c r="A6" s="909" t="s">
        <v>395</v>
      </c>
      <c r="B6" s="910"/>
      <c r="C6" s="909" t="s">
        <v>396</v>
      </c>
      <c r="D6" s="910"/>
    </row>
    <row r="7" spans="1:4" ht="24.95" customHeight="1" x14ac:dyDescent="0.2">
      <c r="A7" s="616" t="s">
        <v>397</v>
      </c>
      <c r="B7" s="641">
        <v>1000000</v>
      </c>
      <c r="C7" s="616" t="s">
        <v>398</v>
      </c>
      <c r="D7" s="641">
        <v>640090831</v>
      </c>
    </row>
    <row r="8" spans="1:4" ht="24.95" customHeight="1" x14ac:dyDescent="0.2">
      <c r="A8" s="617" t="s">
        <v>399</v>
      </c>
      <c r="B8" s="642"/>
      <c r="C8" s="617" t="s">
        <v>400</v>
      </c>
      <c r="D8" s="642">
        <v>19401624</v>
      </c>
    </row>
    <row r="9" spans="1:4" ht="24.95" customHeight="1" x14ac:dyDescent="0.2">
      <c r="A9" s="618" t="s">
        <v>401</v>
      </c>
      <c r="B9" s="643">
        <v>1000000</v>
      </c>
      <c r="C9" s="617" t="s">
        <v>402</v>
      </c>
      <c r="D9" s="642">
        <v>62063598</v>
      </c>
    </row>
    <row r="10" spans="1:4" ht="24.95" customHeight="1" x14ac:dyDescent="0.2">
      <c r="A10" s="617" t="s">
        <v>403</v>
      </c>
      <c r="B10" s="642">
        <v>715699062</v>
      </c>
      <c r="C10" s="617" t="s">
        <v>404</v>
      </c>
      <c r="D10" s="642">
        <v>162715971</v>
      </c>
    </row>
    <row r="11" spans="1:4" ht="24.95" customHeight="1" x14ac:dyDescent="0.2">
      <c r="A11" s="617" t="s">
        <v>405</v>
      </c>
      <c r="B11" s="642">
        <v>16368067</v>
      </c>
      <c r="C11" s="618" t="s">
        <v>406</v>
      </c>
      <c r="D11" s="643">
        <f>D7+D8+D9+D10</f>
        <v>884272024</v>
      </c>
    </row>
    <row r="12" spans="1:4" ht="24.95" customHeight="1" x14ac:dyDescent="0.2">
      <c r="A12" s="617" t="s">
        <v>407</v>
      </c>
      <c r="B12" s="642">
        <v>108300</v>
      </c>
      <c r="C12" s="617" t="s">
        <v>408</v>
      </c>
      <c r="D12" s="642"/>
    </row>
    <row r="13" spans="1:4" ht="24.95" customHeight="1" x14ac:dyDescent="0.2">
      <c r="A13" s="618" t="s">
        <v>409</v>
      </c>
      <c r="B13" s="643">
        <f>B10+B11+B12</f>
        <v>732175429</v>
      </c>
      <c r="C13" s="617" t="s">
        <v>410</v>
      </c>
      <c r="D13" s="642"/>
    </row>
    <row r="14" spans="1:4" ht="24.95" customHeight="1" x14ac:dyDescent="0.2">
      <c r="A14" s="618" t="s">
        <v>411</v>
      </c>
      <c r="B14" s="643">
        <f>B9+B13</f>
        <v>733175429</v>
      </c>
      <c r="C14" s="617" t="s">
        <v>412</v>
      </c>
      <c r="D14" s="642"/>
    </row>
    <row r="15" spans="1:4" ht="24.95" customHeight="1" x14ac:dyDescent="0.2">
      <c r="A15" s="617" t="s">
        <v>413</v>
      </c>
      <c r="B15" s="642"/>
      <c r="C15" s="617" t="s">
        <v>414</v>
      </c>
      <c r="D15" s="642"/>
    </row>
    <row r="16" spans="1:4" ht="24.95" customHeight="1" x14ac:dyDescent="0.2">
      <c r="A16" s="618" t="s">
        <v>415</v>
      </c>
      <c r="B16" s="643"/>
      <c r="C16" s="617" t="s">
        <v>416</v>
      </c>
      <c r="D16" s="642"/>
    </row>
    <row r="17" spans="1:4" ht="24.95" customHeight="1" x14ac:dyDescent="0.2">
      <c r="A17" s="617" t="s">
        <v>417</v>
      </c>
      <c r="B17" s="642">
        <v>64455019</v>
      </c>
      <c r="C17" s="617" t="s">
        <v>418</v>
      </c>
      <c r="D17" s="642"/>
    </row>
    <row r="18" spans="1:4" ht="24.95" customHeight="1" x14ac:dyDescent="0.2">
      <c r="A18" s="617" t="s">
        <v>452</v>
      </c>
      <c r="B18" s="642">
        <v>24577900</v>
      </c>
      <c r="C18" s="617" t="s">
        <v>420</v>
      </c>
      <c r="D18" s="642"/>
    </row>
    <row r="19" spans="1:4" ht="24.95" customHeight="1" x14ac:dyDescent="0.2">
      <c r="A19" s="618" t="s">
        <v>419</v>
      </c>
      <c r="B19" s="643">
        <f>B17+B18</f>
        <v>89032919</v>
      </c>
      <c r="C19" s="618" t="s">
        <v>422</v>
      </c>
      <c r="D19" s="642">
        <v>0</v>
      </c>
    </row>
    <row r="20" spans="1:4" ht="24.95" customHeight="1" x14ac:dyDescent="0.2">
      <c r="A20" s="618" t="s">
        <v>421</v>
      </c>
      <c r="B20" s="643">
        <f>B19</f>
        <v>89032919</v>
      </c>
      <c r="C20" s="617" t="s">
        <v>424</v>
      </c>
      <c r="D20" s="642">
        <v>2676285</v>
      </c>
    </row>
    <row r="21" spans="1:4" ht="24.95" customHeight="1" x14ac:dyDescent="0.2">
      <c r="A21" s="617" t="s">
        <v>423</v>
      </c>
      <c r="B21" s="642">
        <v>49904977</v>
      </c>
      <c r="C21" s="617" t="s">
        <v>461</v>
      </c>
      <c r="D21" s="642">
        <v>2676285</v>
      </c>
    </row>
    <row r="22" spans="1:4" ht="24.95" customHeight="1" x14ac:dyDescent="0.2">
      <c r="A22" s="617" t="s">
        <v>425</v>
      </c>
      <c r="B22" s="642">
        <v>3559119</v>
      </c>
      <c r="C22" s="618" t="s">
        <v>426</v>
      </c>
      <c r="D22" s="643">
        <f>D21</f>
        <v>2676285</v>
      </c>
    </row>
    <row r="23" spans="1:4" ht="24.95" customHeight="1" x14ac:dyDescent="0.2">
      <c r="A23" s="617" t="s">
        <v>427</v>
      </c>
      <c r="B23" s="642">
        <v>46284469</v>
      </c>
      <c r="C23" s="617" t="s">
        <v>462</v>
      </c>
      <c r="D23" s="642">
        <v>15004</v>
      </c>
    </row>
    <row r="24" spans="1:4" ht="24.95" customHeight="1" x14ac:dyDescent="0.2">
      <c r="A24" s="617" t="s">
        <v>429</v>
      </c>
      <c r="B24" s="642">
        <v>61389</v>
      </c>
      <c r="C24" s="617" t="s">
        <v>428</v>
      </c>
      <c r="D24" s="642">
        <v>8165</v>
      </c>
    </row>
    <row r="25" spans="1:4" ht="24.95" customHeight="1" x14ac:dyDescent="0.2">
      <c r="A25" s="617" t="s">
        <v>430</v>
      </c>
      <c r="B25" s="642"/>
      <c r="C25" s="618" t="s">
        <v>431</v>
      </c>
      <c r="D25" s="643">
        <f>D23+D24</f>
        <v>23169</v>
      </c>
    </row>
    <row r="26" spans="1:4" ht="24.95" customHeight="1" thickBot="1" x14ac:dyDescent="0.25">
      <c r="A26" s="617" t="s">
        <v>432</v>
      </c>
      <c r="B26" s="642"/>
      <c r="C26" s="623" t="s">
        <v>433</v>
      </c>
      <c r="D26" s="644">
        <f>D19+D22+D25</f>
        <v>2699454</v>
      </c>
    </row>
    <row r="27" spans="1:4" ht="24.95" customHeight="1" thickBot="1" x14ac:dyDescent="0.25">
      <c r="A27" s="617" t="s">
        <v>434</v>
      </c>
      <c r="B27" s="642"/>
      <c r="C27" s="624" t="s">
        <v>435</v>
      </c>
      <c r="D27" s="645">
        <f>D11+D26</f>
        <v>886971478</v>
      </c>
    </row>
    <row r="28" spans="1:4" ht="24.95" customHeight="1" x14ac:dyDescent="0.2">
      <c r="A28" s="617" t="s">
        <v>436</v>
      </c>
      <c r="B28" s="642"/>
      <c r="C28" s="625"/>
      <c r="D28" s="626"/>
    </row>
    <row r="29" spans="1:4" ht="24.95" customHeight="1" x14ac:dyDescent="0.2">
      <c r="A29" s="617" t="s">
        <v>437</v>
      </c>
      <c r="B29" s="642"/>
      <c r="C29" s="619"/>
      <c r="D29" s="620"/>
    </row>
    <row r="30" spans="1:4" ht="24.95" customHeight="1" x14ac:dyDescent="0.2">
      <c r="A30" s="617" t="s">
        <v>438</v>
      </c>
      <c r="B30" s="642"/>
      <c r="C30" s="619"/>
      <c r="D30" s="620"/>
    </row>
    <row r="31" spans="1:4" ht="24.95" customHeight="1" x14ac:dyDescent="0.2">
      <c r="A31" s="617" t="s">
        <v>439</v>
      </c>
      <c r="B31" s="642"/>
      <c r="C31" s="619"/>
      <c r="D31" s="620"/>
    </row>
    <row r="32" spans="1:4" ht="24.95" customHeight="1" x14ac:dyDescent="0.2">
      <c r="A32" s="617" t="s">
        <v>440</v>
      </c>
      <c r="B32" s="642"/>
      <c r="C32" s="619"/>
      <c r="D32" s="620"/>
    </row>
    <row r="33" spans="1:4" ht="24.95" customHeight="1" x14ac:dyDescent="0.2">
      <c r="A33" s="617" t="s">
        <v>441</v>
      </c>
      <c r="B33" s="642"/>
      <c r="C33" s="619"/>
      <c r="D33" s="620"/>
    </row>
    <row r="34" spans="1:4" ht="24.95" customHeight="1" x14ac:dyDescent="0.2">
      <c r="A34" s="617" t="s">
        <v>442</v>
      </c>
      <c r="B34" s="642"/>
      <c r="C34" s="619"/>
      <c r="D34" s="620"/>
    </row>
    <row r="35" spans="1:4" ht="24.95" customHeight="1" x14ac:dyDescent="0.2">
      <c r="A35" s="617" t="s">
        <v>443</v>
      </c>
      <c r="B35" s="642"/>
      <c r="C35" s="619"/>
      <c r="D35" s="620"/>
    </row>
    <row r="36" spans="1:4" ht="24.95" customHeight="1" x14ac:dyDescent="0.2">
      <c r="A36" s="617" t="s">
        <v>444</v>
      </c>
      <c r="B36" s="642"/>
      <c r="C36" s="619"/>
      <c r="D36" s="620"/>
    </row>
    <row r="37" spans="1:4" ht="24.95" customHeight="1" x14ac:dyDescent="0.2">
      <c r="A37" s="617" t="s">
        <v>445</v>
      </c>
      <c r="B37" s="642"/>
      <c r="C37" s="619"/>
      <c r="D37" s="620"/>
    </row>
    <row r="38" spans="1:4" ht="24.95" customHeight="1" x14ac:dyDescent="0.2">
      <c r="A38" s="618" t="s">
        <v>446</v>
      </c>
      <c r="B38" s="643">
        <f>SUM(B22:B37)</f>
        <v>49904977</v>
      </c>
      <c r="C38" s="619"/>
      <c r="D38" s="620"/>
    </row>
    <row r="39" spans="1:4" ht="24.95" customHeight="1" x14ac:dyDescent="0.2">
      <c r="A39" s="618" t="s">
        <v>447</v>
      </c>
      <c r="B39" s="643">
        <f>B38</f>
        <v>49904977</v>
      </c>
      <c r="C39" s="619"/>
      <c r="D39" s="620"/>
    </row>
    <row r="40" spans="1:4" ht="24.95" customHeight="1" x14ac:dyDescent="0.2">
      <c r="A40" s="618" t="s">
        <v>448</v>
      </c>
      <c r="B40" s="643">
        <f>B39</f>
        <v>49904977</v>
      </c>
      <c r="C40" s="619"/>
      <c r="D40" s="620"/>
    </row>
    <row r="41" spans="1:4" ht="24.95" customHeight="1" x14ac:dyDescent="0.2">
      <c r="A41" s="617" t="s">
        <v>453</v>
      </c>
      <c r="B41" s="642">
        <v>2543482</v>
      </c>
      <c r="C41" s="619"/>
      <c r="D41" s="620"/>
    </row>
    <row r="42" spans="1:4" ht="24.95" customHeight="1" x14ac:dyDescent="0.2">
      <c r="A42" s="617" t="s">
        <v>454</v>
      </c>
      <c r="B42" s="642">
        <v>15382542</v>
      </c>
      <c r="C42" s="619"/>
      <c r="D42" s="620"/>
    </row>
    <row r="43" spans="1:4" ht="24.95" customHeight="1" x14ac:dyDescent="0.2">
      <c r="A43" s="618" t="s">
        <v>457</v>
      </c>
      <c r="B43" s="643">
        <f>B41+B42</f>
        <v>17926024</v>
      </c>
      <c r="C43" s="619"/>
      <c r="D43" s="620"/>
    </row>
    <row r="44" spans="1:4" ht="24.95" customHeight="1" x14ac:dyDescent="0.2">
      <c r="A44" s="617" t="s">
        <v>455</v>
      </c>
      <c r="B44" s="642">
        <v>-3148661</v>
      </c>
      <c r="C44" s="619"/>
      <c r="D44" s="620"/>
    </row>
    <row r="45" spans="1:4" ht="24.95" customHeight="1" x14ac:dyDescent="0.2">
      <c r="A45" s="618" t="s">
        <v>458</v>
      </c>
      <c r="B45" s="643">
        <f>B44</f>
        <v>-3148661</v>
      </c>
      <c r="C45" s="619"/>
      <c r="D45" s="620"/>
    </row>
    <row r="46" spans="1:4" ht="24.95" customHeight="1" x14ac:dyDescent="0.2">
      <c r="A46" s="617" t="s">
        <v>456</v>
      </c>
      <c r="B46" s="642">
        <v>80790</v>
      </c>
      <c r="C46" s="619"/>
      <c r="D46" s="620"/>
    </row>
    <row r="47" spans="1:4" ht="24.95" customHeight="1" x14ac:dyDescent="0.2">
      <c r="A47" s="623" t="s">
        <v>459</v>
      </c>
      <c r="B47" s="644">
        <f>B46</f>
        <v>80790</v>
      </c>
      <c r="C47" s="619"/>
      <c r="D47" s="620"/>
    </row>
    <row r="48" spans="1:4" ht="24.95" customHeight="1" thickBot="1" x14ac:dyDescent="0.25">
      <c r="A48" s="623" t="s">
        <v>460</v>
      </c>
      <c r="B48" s="644">
        <f>B43+B45+B47</f>
        <v>14858153</v>
      </c>
      <c r="C48" s="619"/>
      <c r="D48" s="620"/>
    </row>
    <row r="49" spans="1:4" ht="24.95" customHeight="1" thickBot="1" x14ac:dyDescent="0.25">
      <c r="A49" s="624" t="s">
        <v>449</v>
      </c>
      <c r="B49" s="645">
        <f>B14+B20+B40+B48</f>
        <v>886971478</v>
      </c>
      <c r="C49" s="621"/>
      <c r="D49" s="622"/>
    </row>
    <row r="50" spans="1:4" ht="15" customHeight="1" x14ac:dyDescent="0.2"/>
    <row r="51" spans="1:4" ht="15" hidden="1" customHeight="1" x14ac:dyDescent="0.2"/>
    <row r="52" spans="1:4" ht="15" hidden="1" customHeight="1" x14ac:dyDescent="0.2"/>
    <row r="53" spans="1:4" ht="15" customHeight="1" x14ac:dyDescent="0.25">
      <c r="A53" s="612"/>
    </row>
    <row r="54" spans="1:4" ht="15" hidden="1" customHeight="1" x14ac:dyDescent="0.2"/>
    <row r="55" spans="1:4" ht="15" hidden="1" customHeight="1" x14ac:dyDescent="0.2"/>
    <row r="56" spans="1:4" ht="15" customHeight="1" x14ac:dyDescent="0.2">
      <c r="B56" s="613"/>
    </row>
    <row r="57" spans="1:4" ht="15" customHeight="1" x14ac:dyDescent="0.2">
      <c r="B57" s="613"/>
    </row>
    <row r="58" spans="1:4" ht="15" customHeight="1" x14ac:dyDescent="0.2"/>
    <row r="59" spans="1:4" ht="15" customHeight="1" x14ac:dyDescent="0.2"/>
    <row r="60" spans="1:4" ht="15" hidden="1" customHeight="1" x14ac:dyDescent="0.2"/>
    <row r="61" spans="1:4" ht="15" hidden="1" customHeight="1" x14ac:dyDescent="0.2"/>
    <row r="62" spans="1:4" ht="15" hidden="1" customHeight="1" x14ac:dyDescent="0.2"/>
    <row r="63" spans="1:4" ht="15" customHeight="1" x14ac:dyDescent="0.2"/>
    <row r="64" spans="1:4" ht="15" hidden="1" customHeight="1" x14ac:dyDescent="0.2"/>
    <row r="65" ht="15" hidden="1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hidden="1" customHeight="1" x14ac:dyDescent="0.2"/>
    <row r="71" ht="15" hidden="1" customHeight="1" x14ac:dyDescent="0.2"/>
    <row r="72" ht="29.25" customHeight="1" x14ac:dyDescent="0.2"/>
    <row r="73" ht="15" customHeight="1" x14ac:dyDescent="0.2"/>
    <row r="74" ht="15" hidden="1" customHeight="1" x14ac:dyDescent="0.2"/>
    <row r="75" ht="15" hidden="1" customHeight="1" x14ac:dyDescent="0.2"/>
    <row r="76" ht="15" hidden="1" customHeight="1" x14ac:dyDescent="0.2"/>
    <row r="77" ht="15" hidden="1" customHeight="1" x14ac:dyDescent="0.2"/>
    <row r="78" ht="15" hidden="1" customHeight="1" x14ac:dyDescent="0.2"/>
    <row r="79" ht="15" hidden="1" customHeight="1" x14ac:dyDescent="0.2"/>
    <row r="80" ht="15" hidden="1" customHeight="1" x14ac:dyDescent="0.2"/>
    <row r="81" ht="15" customHeight="1" x14ac:dyDescent="0.2"/>
    <row r="82" ht="15" customHeight="1" x14ac:dyDescent="0.2"/>
    <row r="83" ht="15" hidden="1" customHeight="1" x14ac:dyDescent="0.2"/>
    <row r="84" ht="15" hidden="1" customHeight="1" x14ac:dyDescent="0.2"/>
    <row r="85" ht="15" hidden="1" customHeight="1" x14ac:dyDescent="0.2"/>
    <row r="86" ht="15" hidden="1" customHeight="1" x14ac:dyDescent="0.2"/>
    <row r="87" ht="15" customHeight="1" x14ac:dyDescent="0.2"/>
    <row r="88" ht="15" hidden="1" customHeight="1" x14ac:dyDescent="0.2"/>
    <row r="89" ht="15" hidden="1" customHeight="1" x14ac:dyDescent="0.2"/>
    <row r="90" ht="15" hidden="1" customHeight="1" x14ac:dyDescent="0.2"/>
    <row r="91" ht="15" hidden="1" customHeight="1" x14ac:dyDescent="0.2"/>
    <row r="92" ht="15" hidden="1" customHeight="1" x14ac:dyDescent="0.2"/>
    <row r="93" ht="15" hidden="1" customHeight="1" x14ac:dyDescent="0.2"/>
    <row r="94" ht="15" customHeight="1" x14ac:dyDescent="0.2"/>
    <row r="95" ht="15" customHeight="1" x14ac:dyDescent="0.2"/>
    <row r="96" ht="15" customHeight="1" x14ac:dyDescent="0.2"/>
    <row r="97" ht="15" hidden="1" customHeight="1" x14ac:dyDescent="0.2"/>
    <row r="98" ht="15" hidden="1" customHeight="1" x14ac:dyDescent="0.2"/>
    <row r="99" ht="15" hidden="1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</sheetData>
  <mergeCells count="6">
    <mergeCell ref="C6:D6"/>
    <mergeCell ref="A1:D1"/>
    <mergeCell ref="A2:D2"/>
    <mergeCell ref="A3:D3"/>
    <mergeCell ref="A5:D5"/>
    <mergeCell ref="A6:B6"/>
  </mergeCells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>
    <oddHeader>&amp;C&amp;P/&amp;N&amp;R2017.12.31.</oddHeader>
    <oddFooter>&amp;C&amp;P/&amp;N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/>
  </sheetPr>
  <dimension ref="A2:G58"/>
  <sheetViews>
    <sheetView zoomScaleNormal="100" workbookViewId="0">
      <selection activeCell="F15" sqref="F15"/>
    </sheetView>
  </sheetViews>
  <sheetFormatPr defaultRowHeight="12.75" x14ac:dyDescent="0.2"/>
  <cols>
    <col min="2" max="2" width="33" customWidth="1"/>
    <col min="3" max="3" width="15.5703125" customWidth="1"/>
    <col min="5" max="5" width="8.28515625" customWidth="1"/>
    <col min="8" max="8" width="9" customWidth="1"/>
    <col min="11" max="11" width="6" bestFit="1" customWidth="1"/>
    <col min="16" max="16" width="6" bestFit="1" customWidth="1"/>
    <col min="17" max="17" width="10" bestFit="1" customWidth="1"/>
  </cols>
  <sheetData>
    <row r="2" spans="1:7" ht="14.25" x14ac:dyDescent="0.2">
      <c r="A2" s="875" t="s">
        <v>520</v>
      </c>
      <c r="B2" s="875"/>
      <c r="C2" s="875"/>
      <c r="D2" s="875"/>
    </row>
    <row r="3" spans="1:7" ht="14.25" x14ac:dyDescent="0.2">
      <c r="A3" s="874"/>
      <c r="B3" s="875"/>
      <c r="C3" s="875"/>
      <c r="D3" s="875"/>
    </row>
    <row r="4" spans="1:7" ht="15.75" x14ac:dyDescent="0.25">
      <c r="A4" s="871" t="s">
        <v>11</v>
      </c>
      <c r="B4" s="871"/>
      <c r="C4" s="871"/>
      <c r="D4" s="871"/>
    </row>
    <row r="5" spans="1:7" ht="15" x14ac:dyDescent="0.25">
      <c r="A5" s="917" t="s">
        <v>463</v>
      </c>
      <c r="B5" s="917"/>
      <c r="C5" s="917"/>
      <c r="D5" s="917"/>
    </row>
    <row r="7" spans="1:7" x14ac:dyDescent="0.2">
      <c r="B7" s="918" t="s">
        <v>465</v>
      </c>
      <c r="C7" s="918"/>
    </row>
    <row r="8" spans="1:7" ht="21.75" customHeight="1" x14ac:dyDescent="0.2">
      <c r="B8" s="627"/>
      <c r="C8" s="627"/>
    </row>
    <row r="9" spans="1:7" x14ac:dyDescent="0.2">
      <c r="B9" s="916"/>
      <c r="C9" s="916"/>
    </row>
    <row r="10" spans="1:7" ht="13.5" thickBot="1" x14ac:dyDescent="0.25">
      <c r="B10" s="830" t="s">
        <v>70</v>
      </c>
      <c r="C10" s="904"/>
    </row>
    <row r="11" spans="1:7" ht="24.95" customHeight="1" thickBot="1" x14ac:dyDescent="0.25">
      <c r="B11" s="119" t="s">
        <v>224</v>
      </c>
      <c r="C11" s="120" t="s">
        <v>221</v>
      </c>
    </row>
    <row r="12" spans="1:7" ht="24.95" customHeight="1" x14ac:dyDescent="0.2">
      <c r="B12" s="29" t="s">
        <v>17</v>
      </c>
      <c r="C12" s="39">
        <v>0</v>
      </c>
    </row>
    <row r="13" spans="1:7" ht="24.95" customHeight="1" x14ac:dyDescent="0.2">
      <c r="B13" s="30" t="s">
        <v>14</v>
      </c>
      <c r="C13" s="41">
        <v>0</v>
      </c>
      <c r="G13" s="50"/>
    </row>
    <row r="14" spans="1:7" ht="24.95" customHeight="1" x14ac:dyDescent="0.2">
      <c r="B14" s="30" t="s">
        <v>15</v>
      </c>
      <c r="C14" s="40">
        <v>0</v>
      </c>
    </row>
    <row r="15" spans="1:7" ht="24.95" customHeight="1" x14ac:dyDescent="0.2">
      <c r="B15" s="30" t="s">
        <v>16</v>
      </c>
      <c r="C15" s="40">
        <v>0</v>
      </c>
    </row>
    <row r="16" spans="1:7" ht="24.95" customHeight="1" thickBot="1" x14ac:dyDescent="0.25">
      <c r="B16" s="42" t="s">
        <v>0</v>
      </c>
      <c r="C16" s="43">
        <v>0</v>
      </c>
    </row>
    <row r="17" spans="1:4" ht="15" x14ac:dyDescent="0.2">
      <c r="B17" s="31"/>
      <c r="C17" s="31"/>
    </row>
    <row r="20" spans="1:4" x14ac:dyDescent="0.2">
      <c r="C20" s="34"/>
    </row>
    <row r="22" spans="1:4" ht="12" customHeight="1" x14ac:dyDescent="0.2">
      <c r="A22" s="875" t="s">
        <v>521</v>
      </c>
      <c r="B22" s="875"/>
      <c r="C22" s="875"/>
      <c r="D22" s="875"/>
    </row>
    <row r="23" spans="1:4" ht="14.25" x14ac:dyDescent="0.2">
      <c r="A23" s="874"/>
      <c r="B23" s="875"/>
      <c r="C23" s="875"/>
      <c r="D23" s="875"/>
    </row>
    <row r="24" spans="1:4" ht="15.75" x14ac:dyDescent="0.25">
      <c r="A24" s="871" t="s">
        <v>11</v>
      </c>
      <c r="B24" s="871"/>
      <c r="C24" s="871"/>
      <c r="D24" s="871"/>
    </row>
    <row r="25" spans="1:4" ht="15" x14ac:dyDescent="0.25">
      <c r="A25" s="917" t="s">
        <v>469</v>
      </c>
      <c r="B25" s="917"/>
      <c r="C25" s="917"/>
      <c r="D25" s="917"/>
    </row>
    <row r="27" spans="1:4" x14ac:dyDescent="0.2">
      <c r="B27" s="918" t="s">
        <v>465</v>
      </c>
      <c r="C27" s="918"/>
    </row>
    <row r="28" spans="1:4" x14ac:dyDescent="0.2">
      <c r="B28" s="916"/>
      <c r="C28" s="916"/>
    </row>
    <row r="29" spans="1:4" ht="13.5" thickBot="1" x14ac:dyDescent="0.25">
      <c r="B29" s="830" t="s">
        <v>217</v>
      </c>
      <c r="C29" s="904"/>
      <c r="D29" s="904"/>
    </row>
    <row r="30" spans="1:4" ht="20.100000000000001" customHeight="1" thickBot="1" x14ac:dyDescent="0.25">
      <c r="B30" s="628" t="s">
        <v>470</v>
      </c>
      <c r="C30" s="639" t="s">
        <v>221</v>
      </c>
      <c r="D30" s="640" t="s">
        <v>472</v>
      </c>
    </row>
    <row r="31" spans="1:4" ht="20.100000000000001" customHeight="1" x14ac:dyDescent="0.2">
      <c r="B31" s="629"/>
      <c r="C31" s="637">
        <v>0</v>
      </c>
      <c r="D31" s="638"/>
    </row>
    <row r="32" spans="1:4" ht="20.100000000000001" customHeight="1" x14ac:dyDescent="0.2">
      <c r="B32" s="630" t="s">
        <v>471</v>
      </c>
      <c r="C32" s="634">
        <v>0</v>
      </c>
      <c r="D32" s="633"/>
    </row>
    <row r="33" spans="2:4" ht="20.100000000000001" customHeight="1" x14ac:dyDescent="0.2">
      <c r="B33" s="630"/>
      <c r="C33" s="632">
        <v>0</v>
      </c>
      <c r="D33" s="633"/>
    </row>
    <row r="34" spans="2:4" ht="20.100000000000001" customHeight="1" x14ac:dyDescent="0.2">
      <c r="B34" s="630"/>
      <c r="C34" s="632">
        <v>0</v>
      </c>
      <c r="D34" s="633"/>
    </row>
    <row r="35" spans="2:4" ht="20.100000000000001" customHeight="1" thickBot="1" x14ac:dyDescent="0.25">
      <c r="B35" s="631" t="s">
        <v>0</v>
      </c>
      <c r="C35" s="635">
        <v>0</v>
      </c>
      <c r="D35" s="636"/>
    </row>
    <row r="36" spans="2:4" ht="15" x14ac:dyDescent="0.2">
      <c r="B36" s="31"/>
      <c r="C36" s="31"/>
    </row>
    <row r="58" spans="3:3" x14ac:dyDescent="0.2">
      <c r="C58" s="51"/>
    </row>
  </sheetData>
  <mergeCells count="14">
    <mergeCell ref="B9:C9"/>
    <mergeCell ref="A2:D2"/>
    <mergeCell ref="A4:D4"/>
    <mergeCell ref="A5:D5"/>
    <mergeCell ref="B7:C7"/>
    <mergeCell ref="A3:D3"/>
    <mergeCell ref="B28:C28"/>
    <mergeCell ref="B10:C10"/>
    <mergeCell ref="B29:D29"/>
    <mergeCell ref="A22:D22"/>
    <mergeCell ref="A23:D23"/>
    <mergeCell ref="A24:D24"/>
    <mergeCell ref="A25:D25"/>
    <mergeCell ref="B27:C27"/>
  </mergeCells>
  <phoneticPr fontId="14" type="noConversion"/>
  <pageMargins left="0.75" right="0.75" top="1" bottom="1" header="0.5" footer="0.5"/>
  <pageSetup paperSize="9" orientation="portrait" r:id="rId1"/>
  <headerFooter alignWithMargins="0">
    <oddHeader>&amp;R2017.12.31.</oddHeader>
    <oddFooter>&amp;C&amp;P/&amp;N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54"/>
  <sheetViews>
    <sheetView view="pageBreakPreview" zoomScale="60" zoomScaleNormal="100" workbookViewId="0">
      <selection activeCell="B2" sqref="B2:L2"/>
    </sheetView>
  </sheetViews>
  <sheetFormatPr defaultRowHeight="12.75" x14ac:dyDescent="0.2"/>
  <cols>
    <col min="1" max="1" width="8.28515625" customWidth="1"/>
    <col min="2" max="2" width="36.28515625" customWidth="1"/>
    <col min="3" max="3" width="12.5703125" customWidth="1"/>
    <col min="4" max="4" width="13.85546875" customWidth="1"/>
    <col min="5" max="5" width="7.85546875" customWidth="1"/>
    <col min="6" max="6" width="14.42578125" customWidth="1"/>
    <col min="7" max="7" width="9.85546875" customWidth="1"/>
    <col min="8" max="8" width="35.140625" customWidth="1"/>
    <col min="9" max="9" width="12.140625" customWidth="1"/>
    <col min="10" max="10" width="14.28515625" customWidth="1"/>
    <col min="11" max="11" width="8.5703125" customWidth="1"/>
    <col min="12" max="12" width="13.5703125" customWidth="1"/>
    <col min="14" max="14" width="10" bestFit="1" customWidth="1"/>
  </cols>
  <sheetData>
    <row r="1" spans="1:13" ht="22.5" x14ac:dyDescent="0.6">
      <c r="A1" s="646"/>
      <c r="B1" s="646"/>
      <c r="C1" s="646"/>
      <c r="D1" s="646"/>
      <c r="E1" s="646"/>
      <c r="F1" s="646"/>
      <c r="G1" s="646"/>
      <c r="H1" s="646"/>
      <c r="I1" s="647"/>
      <c r="J1" s="647"/>
      <c r="K1" s="647"/>
      <c r="L1" s="646"/>
      <c r="M1" s="646"/>
    </row>
    <row r="2" spans="1:13" ht="22.5" x14ac:dyDescent="0.6">
      <c r="A2" s="646"/>
      <c r="B2" s="927" t="s">
        <v>522</v>
      </c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646"/>
    </row>
    <row r="3" spans="1:13" ht="22.5" x14ac:dyDescent="0.6">
      <c r="A3" s="646"/>
      <c r="B3" s="927" t="s">
        <v>11</v>
      </c>
      <c r="C3" s="927"/>
      <c r="D3" s="927"/>
      <c r="E3" s="927"/>
      <c r="F3" s="927"/>
      <c r="G3" s="927"/>
      <c r="H3" s="927"/>
      <c r="I3" s="927"/>
      <c r="J3" s="927"/>
      <c r="K3" s="927"/>
      <c r="L3" s="927"/>
      <c r="M3" s="646"/>
    </row>
    <row r="4" spans="1:13" ht="22.5" x14ac:dyDescent="0.6">
      <c r="A4" s="646"/>
      <c r="B4" s="646"/>
      <c r="C4" s="646"/>
      <c r="D4" s="646"/>
      <c r="E4" s="646"/>
      <c r="F4" s="646"/>
      <c r="G4" s="646"/>
      <c r="H4" s="646"/>
      <c r="I4" s="646"/>
      <c r="J4" s="646"/>
      <c r="K4" s="646"/>
      <c r="L4" s="646"/>
      <c r="M4" s="646"/>
    </row>
    <row r="5" spans="1:13" ht="22.5" x14ac:dyDescent="0.6">
      <c r="A5" s="928" t="s">
        <v>247</v>
      </c>
      <c r="B5" s="929"/>
      <c r="C5" s="929"/>
      <c r="D5" s="929"/>
      <c r="E5" s="929"/>
      <c r="F5" s="929"/>
      <c r="G5" s="929"/>
      <c r="H5" s="929"/>
      <c r="I5" s="929"/>
      <c r="J5" s="929"/>
      <c r="K5" s="929"/>
      <c r="L5" s="929"/>
      <c r="M5" s="646"/>
    </row>
    <row r="6" spans="1:13" ht="23.25" thickBot="1" x14ac:dyDescent="0.65">
      <c r="A6" s="646"/>
      <c r="B6" s="648"/>
      <c r="C6" s="648"/>
      <c r="D6" s="648"/>
      <c r="E6" s="648"/>
      <c r="F6" s="648"/>
      <c r="G6" s="648"/>
      <c r="H6" s="648"/>
      <c r="I6" s="648"/>
      <c r="J6" s="648"/>
      <c r="K6" s="648"/>
      <c r="L6" s="649" t="s">
        <v>345</v>
      </c>
      <c r="M6" s="646"/>
    </row>
    <row r="7" spans="1:13" ht="23.25" thickBot="1" x14ac:dyDescent="0.65">
      <c r="A7" s="930" t="s">
        <v>1</v>
      </c>
      <c r="B7" s="931"/>
      <c r="C7" s="931"/>
      <c r="D7" s="932"/>
      <c r="E7" s="932"/>
      <c r="F7" s="933"/>
      <c r="G7" s="934" t="s">
        <v>2</v>
      </c>
      <c r="H7" s="935"/>
      <c r="I7" s="935"/>
      <c r="J7" s="936"/>
      <c r="K7" s="936"/>
      <c r="L7" s="937"/>
      <c r="M7" s="646"/>
    </row>
    <row r="8" spans="1:13" ht="54.75" thickBot="1" x14ac:dyDescent="0.65">
      <c r="A8" s="668" t="s">
        <v>473</v>
      </c>
      <c r="B8" s="669" t="s">
        <v>8</v>
      </c>
      <c r="C8" s="670" t="s">
        <v>474</v>
      </c>
      <c r="D8" s="670" t="s">
        <v>475</v>
      </c>
      <c r="E8" s="670" t="s">
        <v>79</v>
      </c>
      <c r="F8" s="671" t="s">
        <v>245</v>
      </c>
      <c r="G8" s="672" t="s">
        <v>473</v>
      </c>
      <c r="H8" s="673" t="s">
        <v>8</v>
      </c>
      <c r="I8" s="671" t="s">
        <v>474</v>
      </c>
      <c r="J8" s="671" t="s">
        <v>475</v>
      </c>
      <c r="K8" s="674" t="s">
        <v>79</v>
      </c>
      <c r="L8" s="675" t="s">
        <v>245</v>
      </c>
      <c r="M8" s="646"/>
    </row>
    <row r="9" spans="1:13" ht="22.5" x14ac:dyDescent="0.6">
      <c r="A9" s="676" t="s">
        <v>476</v>
      </c>
      <c r="B9" s="677" t="s">
        <v>44</v>
      </c>
      <c r="C9" s="678">
        <v>80522</v>
      </c>
      <c r="D9" s="679">
        <v>86190701</v>
      </c>
      <c r="E9" s="680">
        <f>F9/D9*100</f>
        <v>100</v>
      </c>
      <c r="F9" s="681">
        <v>86190701</v>
      </c>
      <c r="G9" s="682" t="s">
        <v>477</v>
      </c>
      <c r="H9" s="683" t="s">
        <v>3</v>
      </c>
      <c r="I9" s="684">
        <v>18010</v>
      </c>
      <c r="J9" s="685">
        <v>26675641</v>
      </c>
      <c r="K9" s="686">
        <f>L9/J9*100</f>
        <v>99.509432594328288</v>
      </c>
      <c r="L9" s="687">
        <v>26544779</v>
      </c>
      <c r="M9" s="646"/>
    </row>
    <row r="10" spans="1:13" ht="22.5" x14ac:dyDescent="0.6">
      <c r="A10" s="688" t="s">
        <v>478</v>
      </c>
      <c r="B10" s="689" t="s">
        <v>479</v>
      </c>
      <c r="C10" s="690">
        <v>3809</v>
      </c>
      <c r="D10" s="679">
        <v>11627565</v>
      </c>
      <c r="E10" s="680">
        <f t="shared" ref="E10:E16" si="0">F10/D10*100</f>
        <v>100</v>
      </c>
      <c r="F10" s="691">
        <v>11627565</v>
      </c>
      <c r="G10" s="692" t="s">
        <v>480</v>
      </c>
      <c r="H10" s="693" t="s">
        <v>71</v>
      </c>
      <c r="I10" s="684">
        <v>4177</v>
      </c>
      <c r="J10" s="685">
        <v>5208205</v>
      </c>
      <c r="K10" s="686">
        <f t="shared" ref="K10:K22" si="1">L10/J10*100</f>
        <v>98.366174142530866</v>
      </c>
      <c r="L10" s="687">
        <v>5123112</v>
      </c>
      <c r="M10" s="646"/>
    </row>
    <row r="11" spans="1:13" ht="22.5" x14ac:dyDescent="0.6">
      <c r="A11" s="688" t="s">
        <v>481</v>
      </c>
      <c r="B11" s="689" t="s">
        <v>482</v>
      </c>
      <c r="C11" s="690">
        <v>0</v>
      </c>
      <c r="D11" s="679">
        <v>48210000</v>
      </c>
      <c r="E11" s="680">
        <f t="shared" si="0"/>
        <v>100</v>
      </c>
      <c r="F11" s="691">
        <v>48210000</v>
      </c>
      <c r="G11" s="692" t="s">
        <v>483</v>
      </c>
      <c r="H11" s="693" t="s">
        <v>5</v>
      </c>
      <c r="I11" s="684">
        <v>44333</v>
      </c>
      <c r="J11" s="685">
        <v>46098722</v>
      </c>
      <c r="K11" s="686">
        <f t="shared" si="1"/>
        <v>83.788042974380076</v>
      </c>
      <c r="L11" s="687">
        <v>38625217</v>
      </c>
      <c r="M11" s="646"/>
    </row>
    <row r="12" spans="1:13" ht="22.5" x14ac:dyDescent="0.6">
      <c r="A12" s="688" t="s">
        <v>484</v>
      </c>
      <c r="B12" s="689" t="s">
        <v>40</v>
      </c>
      <c r="C12" s="690">
        <v>41600</v>
      </c>
      <c r="D12" s="679">
        <v>57876132</v>
      </c>
      <c r="E12" s="680">
        <f t="shared" si="0"/>
        <v>99.817085219171176</v>
      </c>
      <c r="F12" s="691">
        <v>57770268</v>
      </c>
      <c r="G12" s="692" t="s">
        <v>485</v>
      </c>
      <c r="H12" s="693" t="s">
        <v>45</v>
      </c>
      <c r="I12" s="684">
        <v>7788</v>
      </c>
      <c r="J12" s="685">
        <v>11773553</v>
      </c>
      <c r="K12" s="686">
        <f t="shared" si="1"/>
        <v>90.032295263800137</v>
      </c>
      <c r="L12" s="687">
        <v>10600000</v>
      </c>
      <c r="M12" s="646"/>
    </row>
    <row r="13" spans="1:13" ht="22.5" x14ac:dyDescent="0.6">
      <c r="A13" s="688" t="s">
        <v>486</v>
      </c>
      <c r="B13" s="689" t="s">
        <v>18</v>
      </c>
      <c r="C13" s="690">
        <v>10870</v>
      </c>
      <c r="D13" s="679">
        <v>17467166</v>
      </c>
      <c r="E13" s="680">
        <f t="shared" si="0"/>
        <v>85.778723348710372</v>
      </c>
      <c r="F13" s="691">
        <v>14983112</v>
      </c>
      <c r="G13" s="692" t="s">
        <v>487</v>
      </c>
      <c r="H13" s="693" t="s">
        <v>488</v>
      </c>
      <c r="I13" s="684">
        <v>6875</v>
      </c>
      <c r="J13" s="685">
        <v>3569110</v>
      </c>
      <c r="K13" s="686">
        <f t="shared" si="1"/>
        <v>94.396362118287186</v>
      </c>
      <c r="L13" s="687">
        <v>3369110</v>
      </c>
      <c r="M13" s="646"/>
    </row>
    <row r="14" spans="1:13" ht="22.5" x14ac:dyDescent="0.6">
      <c r="A14" s="694"/>
      <c r="B14" s="695"/>
      <c r="C14" s="696"/>
      <c r="D14" s="691"/>
      <c r="E14" s="680"/>
      <c r="F14" s="697"/>
      <c r="G14" s="698" t="s">
        <v>487</v>
      </c>
      <c r="H14" s="693" t="s">
        <v>489</v>
      </c>
      <c r="I14" s="699">
        <v>0</v>
      </c>
      <c r="J14" s="685">
        <v>2511263</v>
      </c>
      <c r="K14" s="686">
        <f t="shared" si="1"/>
        <v>100</v>
      </c>
      <c r="L14" s="700">
        <v>2511263</v>
      </c>
      <c r="M14" s="646"/>
    </row>
    <row r="15" spans="1:13" ht="22.5" x14ac:dyDescent="0.6">
      <c r="A15" s="694" t="s">
        <v>490</v>
      </c>
      <c r="B15" s="695" t="s">
        <v>491</v>
      </c>
      <c r="C15" s="696"/>
      <c r="D15" s="701">
        <v>12073073</v>
      </c>
      <c r="E15" s="680">
        <f t="shared" si="0"/>
        <v>100</v>
      </c>
      <c r="F15" s="697">
        <v>12073073</v>
      </c>
      <c r="G15" s="698"/>
      <c r="H15" s="702"/>
      <c r="I15" s="699"/>
      <c r="J15" s="685"/>
      <c r="K15" s="686"/>
      <c r="L15" s="700"/>
      <c r="M15" s="646"/>
    </row>
    <row r="16" spans="1:13" ht="23.25" thickBot="1" x14ac:dyDescent="0.65">
      <c r="A16" s="694" t="s">
        <v>492</v>
      </c>
      <c r="B16" s="695" t="s">
        <v>493</v>
      </c>
      <c r="C16" s="696">
        <v>1200</v>
      </c>
      <c r="D16" s="703">
        <v>1691000</v>
      </c>
      <c r="E16" s="680">
        <f t="shared" si="0"/>
        <v>100</v>
      </c>
      <c r="F16" s="697">
        <v>1691000</v>
      </c>
      <c r="G16" s="698" t="s">
        <v>494</v>
      </c>
      <c r="H16" s="702" t="s">
        <v>495</v>
      </c>
      <c r="I16" s="699">
        <v>53903</v>
      </c>
      <c r="J16" s="704">
        <v>53393184</v>
      </c>
      <c r="K16" s="705">
        <f t="shared" si="1"/>
        <v>92.240989037102565</v>
      </c>
      <c r="L16" s="700">
        <v>49250401</v>
      </c>
      <c r="M16" s="646"/>
    </row>
    <row r="17" spans="1:18" ht="23.25" thickBot="1" x14ac:dyDescent="0.65">
      <c r="A17" s="706"/>
      <c r="B17" s="707" t="s">
        <v>9</v>
      </c>
      <c r="C17" s="708">
        <f>SUM(C9:C16)</f>
        <v>138001</v>
      </c>
      <c r="D17" s="709">
        <f>SUM(D9:D16)</f>
        <v>235135637</v>
      </c>
      <c r="E17" s="710">
        <f>F17/D17*100</f>
        <v>98.898542971604087</v>
      </c>
      <c r="F17" s="711">
        <f>SUM(F9:F16)</f>
        <v>232545719</v>
      </c>
      <c r="G17" s="712"/>
      <c r="H17" s="713" t="s">
        <v>10</v>
      </c>
      <c r="I17" s="714">
        <f>SUM(I9:I16)</f>
        <v>135086</v>
      </c>
      <c r="J17" s="711">
        <f t="shared" ref="J17" si="2">SUM(J9:J16)</f>
        <v>149229678</v>
      </c>
      <c r="K17" s="715">
        <f t="shared" si="1"/>
        <v>91.150690548296964</v>
      </c>
      <c r="L17" s="711">
        <f>SUM(L9:L16)</f>
        <v>136023882</v>
      </c>
      <c r="M17" s="646"/>
    </row>
    <row r="18" spans="1:18" ht="22.5" x14ac:dyDescent="0.6">
      <c r="A18" s="716" t="s">
        <v>496</v>
      </c>
      <c r="B18" s="677" t="s">
        <v>497</v>
      </c>
      <c r="C18" s="717">
        <v>49000</v>
      </c>
      <c r="D18" s="718">
        <v>50907117</v>
      </c>
      <c r="E18" s="719">
        <f>F18/D18*100</f>
        <v>100</v>
      </c>
      <c r="F18" s="720">
        <v>50907117</v>
      </c>
      <c r="G18" s="721" t="s">
        <v>498</v>
      </c>
      <c r="H18" s="683" t="s">
        <v>499</v>
      </c>
      <c r="I18" s="722">
        <v>40892</v>
      </c>
      <c r="J18" s="720">
        <v>80422315</v>
      </c>
      <c r="K18" s="719">
        <f t="shared" si="1"/>
        <v>71.376000554075063</v>
      </c>
      <c r="L18" s="723">
        <v>57402232</v>
      </c>
      <c r="M18" s="646"/>
    </row>
    <row r="19" spans="1:18" ht="22.5" x14ac:dyDescent="0.6">
      <c r="A19" s="688" t="s">
        <v>500</v>
      </c>
      <c r="B19" s="689" t="s">
        <v>501</v>
      </c>
      <c r="C19" s="684">
        <v>0</v>
      </c>
      <c r="D19" s="691">
        <v>0</v>
      </c>
      <c r="E19" s="724"/>
      <c r="F19" s="685">
        <v>2676285</v>
      </c>
      <c r="G19" s="725" t="s">
        <v>502</v>
      </c>
      <c r="H19" s="693" t="s">
        <v>503</v>
      </c>
      <c r="I19" s="684">
        <v>0</v>
      </c>
      <c r="J19" s="720">
        <f>'[1]Kiadások 2017.beszámoló'!D58</f>
        <v>2634343</v>
      </c>
      <c r="K19" s="686"/>
      <c r="L19" s="687">
        <v>2634343</v>
      </c>
      <c r="M19" s="646"/>
      <c r="N19" s="650"/>
      <c r="O19" s="650"/>
    </row>
    <row r="20" spans="1:18" ht="22.5" x14ac:dyDescent="0.6">
      <c r="A20" s="726"/>
      <c r="B20" s="689"/>
      <c r="C20" s="684"/>
      <c r="D20" s="691"/>
      <c r="E20" s="724"/>
      <c r="F20" s="685"/>
      <c r="G20" s="919" t="s">
        <v>72</v>
      </c>
      <c r="H20" s="693" t="s">
        <v>6</v>
      </c>
      <c r="I20" s="691">
        <f>'[1]Kiadások 2017.beszámoló'!C60</f>
        <v>11023000</v>
      </c>
      <c r="J20" s="720">
        <f>'[1]Kiadások 2017.beszámoló'!D60</f>
        <v>53756418</v>
      </c>
      <c r="K20" s="686">
        <f t="shared" si="1"/>
        <v>0</v>
      </c>
      <c r="L20" s="687">
        <v>0</v>
      </c>
      <c r="M20" s="646"/>
    </row>
    <row r="21" spans="1:18" ht="23.25" thickBot="1" x14ac:dyDescent="0.65">
      <c r="A21" s="726"/>
      <c r="B21" s="689"/>
      <c r="C21" s="684"/>
      <c r="D21" s="691"/>
      <c r="E21" s="724"/>
      <c r="F21" s="685"/>
      <c r="G21" s="920"/>
      <c r="H21" s="727" t="s">
        <v>69</v>
      </c>
      <c r="I21" s="728"/>
      <c r="J21" s="720"/>
      <c r="K21" s="705"/>
      <c r="L21" s="729"/>
      <c r="M21" s="646"/>
    </row>
    <row r="22" spans="1:18" ht="23.25" thickBot="1" x14ac:dyDescent="0.65">
      <c r="A22" s="921" t="s">
        <v>7</v>
      </c>
      <c r="B22" s="922"/>
      <c r="C22" s="664">
        <f>SUM(C17:C20)</f>
        <v>187001</v>
      </c>
      <c r="D22" s="663">
        <f>SUM(D17:D20)</f>
        <v>286042754</v>
      </c>
      <c r="E22" s="665">
        <f>F22/D22*100</f>
        <v>100.03019373810112</v>
      </c>
      <c r="F22" s="666">
        <f>SUM(F17:F20)</f>
        <v>286129121</v>
      </c>
      <c r="G22" s="923" t="s">
        <v>7</v>
      </c>
      <c r="H22" s="922"/>
      <c r="I22" s="664">
        <f>SUM(I17:I21)</f>
        <v>11198978</v>
      </c>
      <c r="J22" s="663">
        <f t="shared" ref="J22" si="3">SUM(J17:J21)</f>
        <v>286042754</v>
      </c>
      <c r="K22" s="667">
        <f t="shared" si="1"/>
        <v>68.542360978666849</v>
      </c>
      <c r="L22" s="663">
        <f>L17+L18+L19</f>
        <v>196060457</v>
      </c>
      <c r="M22" s="646"/>
      <c r="Q22" s="651"/>
      <c r="R22" s="651"/>
    </row>
    <row r="23" spans="1:18" ht="22.5" x14ac:dyDescent="0.6">
      <c r="A23" s="646"/>
      <c r="B23" s="646"/>
      <c r="C23" s="646"/>
      <c r="D23" s="646"/>
      <c r="E23" s="646"/>
      <c r="F23" s="646"/>
      <c r="G23" s="646"/>
      <c r="H23" s="646"/>
      <c r="I23" s="646"/>
      <c r="J23" s="646"/>
      <c r="K23" s="646"/>
      <c r="L23" s="646"/>
      <c r="M23" s="646"/>
      <c r="Q23" s="651"/>
      <c r="R23" s="651"/>
    </row>
    <row r="24" spans="1:18" ht="22.5" x14ac:dyDescent="0.6">
      <c r="A24" s="652"/>
      <c r="B24" s="652"/>
      <c r="C24" s="652"/>
      <c r="D24" s="652"/>
      <c r="E24" s="652"/>
      <c r="F24" s="646"/>
      <c r="G24" s="646"/>
      <c r="H24" s="646"/>
      <c r="I24" s="646"/>
      <c r="J24" s="646"/>
      <c r="K24" s="646"/>
      <c r="L24" s="646"/>
      <c r="M24" s="646"/>
      <c r="Q24" s="651"/>
      <c r="R24" s="651"/>
    </row>
    <row r="25" spans="1:18" ht="22.5" x14ac:dyDescent="0.6">
      <c r="A25" s="652"/>
      <c r="B25" s="652"/>
      <c r="C25" s="652"/>
      <c r="D25" s="652"/>
      <c r="E25" s="652"/>
      <c r="F25" s="646"/>
      <c r="G25" s="646"/>
      <c r="H25" s="646"/>
      <c r="I25" s="646"/>
      <c r="J25" s="646"/>
      <c r="K25" s="646"/>
      <c r="L25" s="646"/>
      <c r="M25" s="646"/>
      <c r="Q25" s="651"/>
      <c r="R25" s="651"/>
    </row>
    <row r="26" spans="1:18" ht="22.5" x14ac:dyDescent="0.6">
      <c r="A26" s="652"/>
      <c r="B26" s="652"/>
      <c r="C26" s="653"/>
      <c r="D26" s="653"/>
      <c r="E26" s="653"/>
      <c r="F26" s="646"/>
      <c r="G26" s="646"/>
      <c r="H26" s="646"/>
      <c r="I26" s="646"/>
      <c r="J26" s="646"/>
      <c r="K26" s="646"/>
      <c r="L26" s="646"/>
      <c r="M26" s="646"/>
      <c r="Q26" s="651"/>
      <c r="R26" s="651"/>
    </row>
    <row r="27" spans="1:18" ht="22.5" x14ac:dyDescent="0.6">
      <c r="A27" s="924"/>
      <c r="B27" s="925"/>
      <c r="C27" s="925"/>
      <c r="D27" s="654"/>
      <c r="E27" s="654"/>
      <c r="F27" s="646"/>
      <c r="G27" s="646"/>
      <c r="H27" s="646"/>
      <c r="I27" s="646"/>
      <c r="J27" s="646"/>
      <c r="K27" s="646"/>
      <c r="L27" s="646"/>
      <c r="M27" s="646"/>
      <c r="Q27" s="651"/>
      <c r="R27" s="651"/>
    </row>
    <row r="28" spans="1:18" ht="22.5" x14ac:dyDescent="0.6">
      <c r="A28" s="652"/>
      <c r="B28" s="655"/>
      <c r="C28" s="656"/>
      <c r="D28" s="657"/>
      <c r="E28" s="657"/>
      <c r="F28" s="646"/>
      <c r="G28" s="646"/>
      <c r="H28" s="646"/>
      <c r="I28" s="646"/>
      <c r="J28" s="646"/>
      <c r="K28" s="646"/>
      <c r="L28" s="646"/>
      <c r="M28" s="646"/>
      <c r="Q28" s="658"/>
      <c r="R28" s="658"/>
    </row>
    <row r="29" spans="1:18" ht="22.5" x14ac:dyDescent="0.6">
      <c r="A29" s="652"/>
      <c r="B29" s="655"/>
      <c r="C29" s="656"/>
      <c r="D29" s="657"/>
      <c r="E29" s="657"/>
      <c r="F29" s="646"/>
      <c r="G29" s="646"/>
      <c r="H29" s="646"/>
      <c r="I29" s="646"/>
      <c r="J29" s="646"/>
      <c r="K29" s="646"/>
      <c r="L29" s="646"/>
      <c r="M29" s="646"/>
      <c r="Q29" s="651"/>
      <c r="R29" s="651"/>
    </row>
    <row r="30" spans="1:18" ht="22.5" x14ac:dyDescent="0.6">
      <c r="A30" s="652"/>
      <c r="B30" s="655"/>
      <c r="C30" s="656"/>
      <c r="D30" s="657"/>
      <c r="E30" s="657"/>
      <c r="F30" s="646"/>
      <c r="G30" s="646"/>
      <c r="H30" s="646"/>
      <c r="I30" s="646"/>
      <c r="J30" s="646"/>
      <c r="K30" s="646"/>
      <c r="L30" s="646"/>
      <c r="M30" s="646"/>
      <c r="Q30" s="651"/>
      <c r="R30" s="651"/>
    </row>
    <row r="31" spans="1:18" ht="22.5" x14ac:dyDescent="0.6">
      <c r="A31" s="652"/>
      <c r="B31" s="655"/>
      <c r="C31" s="656"/>
      <c r="D31" s="657"/>
      <c r="E31" s="657"/>
      <c r="F31" s="646"/>
      <c r="G31" s="646"/>
      <c r="H31" s="646"/>
      <c r="I31" s="646"/>
      <c r="J31" s="646"/>
      <c r="K31" s="646"/>
      <c r="L31" s="646"/>
      <c r="M31" s="646"/>
      <c r="Q31" s="651"/>
      <c r="R31" s="651"/>
    </row>
    <row r="32" spans="1:18" ht="22.5" x14ac:dyDescent="0.6">
      <c r="A32" s="652"/>
      <c r="B32" s="655"/>
      <c r="C32" s="656"/>
      <c r="D32" s="657"/>
      <c r="E32" s="657"/>
      <c r="F32" s="646"/>
      <c r="G32" s="646"/>
      <c r="H32" s="646"/>
      <c r="I32" s="646"/>
      <c r="J32" s="646"/>
      <c r="K32" s="646"/>
      <c r="L32" s="646"/>
      <c r="M32" s="646"/>
      <c r="Q32" s="651"/>
      <c r="R32" s="651"/>
    </row>
    <row r="33" spans="1:18" ht="22.5" x14ac:dyDescent="0.6">
      <c r="A33" s="652"/>
      <c r="B33" s="655"/>
      <c r="C33" s="656"/>
      <c r="D33" s="657"/>
      <c r="E33" s="657"/>
      <c r="F33" s="646"/>
      <c r="G33" s="646"/>
      <c r="H33" s="646"/>
      <c r="I33" s="646"/>
      <c r="J33" s="646"/>
      <c r="K33" s="646"/>
      <c r="L33" s="646"/>
      <c r="M33" s="646"/>
      <c r="Q33" s="658"/>
      <c r="R33" s="658"/>
    </row>
    <row r="34" spans="1:18" ht="22.5" customHeight="1" x14ac:dyDescent="0.6">
      <c r="A34" s="926"/>
      <c r="B34" s="925"/>
      <c r="C34" s="656"/>
      <c r="D34" s="659"/>
      <c r="E34" s="659"/>
      <c r="F34" s="646"/>
      <c r="G34" s="646"/>
      <c r="H34" s="646"/>
      <c r="I34" s="646"/>
      <c r="J34" s="646"/>
      <c r="K34" s="646"/>
      <c r="L34" s="646"/>
      <c r="M34" s="646"/>
    </row>
    <row r="35" spans="1:18" ht="22.5" x14ac:dyDescent="0.6">
      <c r="A35" s="646"/>
      <c r="B35" s="646"/>
      <c r="C35" s="646"/>
      <c r="D35" s="646"/>
      <c r="E35" s="646"/>
      <c r="F35" s="646"/>
      <c r="G35" s="646"/>
      <c r="H35" s="646"/>
      <c r="I35" s="646"/>
      <c r="J35" s="646"/>
      <c r="K35" s="646"/>
      <c r="L35" s="646"/>
      <c r="M35" s="646"/>
    </row>
    <row r="36" spans="1:18" ht="22.5" x14ac:dyDescent="0.6">
      <c r="A36" s="646"/>
      <c r="B36" s="646"/>
      <c r="C36" s="646"/>
      <c r="D36" s="646"/>
      <c r="E36" s="646"/>
      <c r="F36" s="646"/>
      <c r="G36" s="646"/>
      <c r="H36" s="646"/>
      <c r="I36" s="646"/>
      <c r="J36" s="646"/>
      <c r="K36" s="646"/>
      <c r="L36" s="646"/>
      <c r="M36" s="646"/>
    </row>
    <row r="42" spans="1:18" ht="22.5" x14ac:dyDescent="0.6">
      <c r="A42" s="660"/>
      <c r="B42" s="661"/>
      <c r="C42" s="662"/>
      <c r="D42" s="662"/>
      <c r="E42" s="662"/>
      <c r="F42" s="662"/>
    </row>
    <row r="43" spans="1:18" ht="22.5" x14ac:dyDescent="0.6">
      <c r="A43" s="660"/>
      <c r="B43" s="661"/>
      <c r="C43" s="662"/>
      <c r="D43" s="662"/>
      <c r="E43" s="662"/>
      <c r="F43" s="662"/>
    </row>
    <row r="44" spans="1:18" ht="22.5" x14ac:dyDescent="0.6">
      <c r="A44" s="660"/>
      <c r="B44" s="661"/>
      <c r="C44" s="662"/>
      <c r="D44" s="662"/>
      <c r="E44" s="662"/>
      <c r="F44" s="662"/>
    </row>
    <row r="45" spans="1:18" ht="22.5" x14ac:dyDescent="0.6">
      <c r="A45" s="660"/>
      <c r="B45" s="661"/>
      <c r="C45" s="662"/>
      <c r="D45" s="662"/>
      <c r="E45" s="662"/>
      <c r="F45" s="662"/>
    </row>
    <row r="46" spans="1:18" ht="22.5" x14ac:dyDescent="0.6">
      <c r="A46" s="660"/>
      <c r="B46" s="661"/>
      <c r="C46" s="662"/>
      <c r="D46" s="662"/>
      <c r="E46" s="662"/>
      <c r="F46" s="662"/>
    </row>
    <row r="47" spans="1:18" ht="22.5" x14ac:dyDescent="0.6">
      <c r="A47" s="660"/>
      <c r="B47" s="661"/>
      <c r="C47" s="662"/>
      <c r="D47" s="662"/>
      <c r="E47" s="662"/>
      <c r="F47" s="662"/>
    </row>
    <row r="48" spans="1:18" ht="22.5" x14ac:dyDescent="0.6">
      <c r="A48" s="660"/>
      <c r="B48" s="661"/>
      <c r="C48" s="662"/>
      <c r="D48" s="662"/>
      <c r="E48" s="662"/>
      <c r="F48" s="662"/>
      <c r="H48" s="660"/>
      <c r="I48" s="661"/>
      <c r="J48" s="661"/>
      <c r="K48" s="661"/>
      <c r="L48" s="662"/>
      <c r="M48" s="662"/>
    </row>
    <row r="49" spans="1:13" ht="22.5" x14ac:dyDescent="0.6">
      <c r="A49" s="660"/>
      <c r="B49" s="661"/>
      <c r="C49" s="662"/>
      <c r="D49" s="662"/>
      <c r="E49" s="662"/>
      <c r="F49" s="662"/>
      <c r="H49" s="660"/>
      <c r="I49" s="661"/>
      <c r="J49" s="661"/>
      <c r="K49" s="661"/>
      <c r="L49" s="662"/>
      <c r="M49" s="662"/>
    </row>
    <row r="50" spans="1:13" ht="22.5" x14ac:dyDescent="0.6">
      <c r="A50" s="660"/>
      <c r="B50" s="661"/>
      <c r="C50" s="662"/>
      <c r="D50" s="662"/>
      <c r="E50" s="662"/>
      <c r="F50" s="662"/>
      <c r="H50" s="660"/>
      <c r="I50" s="661"/>
      <c r="J50" s="661"/>
      <c r="K50" s="661"/>
      <c r="L50" s="662"/>
      <c r="M50" s="662"/>
    </row>
    <row r="51" spans="1:13" ht="22.5" x14ac:dyDescent="0.6">
      <c r="A51" s="660"/>
      <c r="B51" s="661"/>
      <c r="C51" s="662"/>
      <c r="D51" s="662"/>
      <c r="E51" s="662"/>
      <c r="F51" s="662"/>
      <c r="H51" s="660"/>
      <c r="I51" s="661"/>
      <c r="J51" s="661"/>
      <c r="K51" s="661"/>
      <c r="L51" s="662"/>
      <c r="M51" s="662"/>
    </row>
    <row r="52" spans="1:13" ht="22.5" x14ac:dyDescent="0.6">
      <c r="A52" s="660"/>
      <c r="B52" s="661"/>
      <c r="C52" s="662"/>
      <c r="D52" s="662"/>
      <c r="E52" s="662"/>
      <c r="F52" s="662"/>
      <c r="H52" s="660"/>
      <c r="I52" s="661"/>
      <c r="J52" s="661"/>
      <c r="K52" s="661"/>
      <c r="L52" s="662"/>
      <c r="M52" s="662"/>
    </row>
    <row r="53" spans="1:13" ht="22.5" x14ac:dyDescent="0.6">
      <c r="A53" s="660"/>
      <c r="B53" s="661"/>
      <c r="C53" s="662"/>
      <c r="D53" s="662"/>
      <c r="E53" s="662"/>
      <c r="F53" s="662"/>
      <c r="H53" s="660"/>
      <c r="I53" s="661"/>
      <c r="J53" s="661"/>
      <c r="K53" s="661"/>
      <c r="L53" s="662"/>
      <c r="M53" s="662"/>
    </row>
    <row r="54" spans="1:13" x14ac:dyDescent="0.2">
      <c r="H54" s="3"/>
      <c r="I54" s="3"/>
      <c r="J54" s="3"/>
      <c r="K54" s="3"/>
      <c r="L54" s="3"/>
      <c r="M54" s="3"/>
    </row>
  </sheetData>
  <mergeCells count="10">
    <mergeCell ref="B2:L2"/>
    <mergeCell ref="B3:L3"/>
    <mergeCell ref="A5:L5"/>
    <mergeCell ref="A7:F7"/>
    <mergeCell ref="G7:L7"/>
    <mergeCell ref="G20:G21"/>
    <mergeCell ref="A22:B22"/>
    <mergeCell ref="G22:H22"/>
    <mergeCell ref="A27:C27"/>
    <mergeCell ref="A34:B34"/>
  </mergeCells>
  <phoneticPr fontId="14" type="noConversion"/>
  <pageMargins left="0.11811023622047245" right="0.11811023622047245" top="0.74803149606299213" bottom="0.74803149606299213" header="0.31496062992125984" footer="0.31496062992125984"/>
  <pageSetup paperSize="9" scale="75" orientation="landscape" r:id="rId1"/>
  <headerFooter>
    <oddHeader>&amp;R2017.12.31.</oddHeader>
    <oddFooter>&amp;C&amp;P/&amp;N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20"/>
  <sheetViews>
    <sheetView tabSelected="1" zoomScaleNormal="100" workbookViewId="0">
      <selection activeCell="G22" sqref="G22"/>
    </sheetView>
  </sheetViews>
  <sheetFormatPr defaultRowHeight="12.75" x14ac:dyDescent="0.2"/>
  <cols>
    <col min="1" max="1" width="21.42578125" style="318" bestFit="1" customWidth="1"/>
    <col min="2" max="3" width="13.85546875" style="318" bestFit="1" customWidth="1"/>
    <col min="4" max="4" width="10.28515625" style="318" customWidth="1"/>
    <col min="5" max="5" width="14" style="318" customWidth="1"/>
    <col min="6" max="6" width="29.140625" style="318" bestFit="1" customWidth="1"/>
    <col min="7" max="7" width="11.85546875" style="318" bestFit="1" customWidth="1"/>
    <col min="8" max="8" width="13.5703125" style="318" bestFit="1" customWidth="1"/>
    <col min="9" max="9" width="11.42578125" style="318" customWidth="1"/>
    <col min="10" max="10" width="14.5703125" style="318" customWidth="1"/>
    <col min="11" max="16384" width="9.140625" style="318"/>
  </cols>
  <sheetData>
    <row r="1" spans="1:15" ht="35.25" customHeight="1" x14ac:dyDescent="0.2"/>
    <row r="2" spans="1:15" ht="26.25" customHeight="1" x14ac:dyDescent="0.2">
      <c r="A2" s="941" t="s">
        <v>523</v>
      </c>
      <c r="B2" s="942"/>
      <c r="C2" s="942"/>
      <c r="D2" s="942"/>
      <c r="E2" s="942"/>
      <c r="F2" s="942"/>
      <c r="G2" s="942"/>
      <c r="H2" s="943"/>
      <c r="I2" s="943"/>
      <c r="J2" s="943"/>
    </row>
    <row r="3" spans="1:15" ht="18" x14ac:dyDescent="0.25">
      <c r="A3" s="828" t="s">
        <v>19</v>
      </c>
      <c r="B3" s="828"/>
      <c r="C3" s="828"/>
      <c r="D3" s="828"/>
      <c r="E3" s="828"/>
      <c r="F3" s="828"/>
      <c r="G3" s="828"/>
      <c r="H3" s="828"/>
      <c r="I3" s="828"/>
      <c r="J3" s="828"/>
    </row>
    <row r="4" spans="1:15" ht="16.5" x14ac:dyDescent="0.3">
      <c r="A4" s="730"/>
      <c r="B4" s="731"/>
      <c r="C4" s="731"/>
      <c r="D4" s="731"/>
      <c r="E4" s="730"/>
      <c r="F4" s="730"/>
      <c r="G4" s="732"/>
      <c r="H4" s="733"/>
    </row>
    <row r="5" spans="1:15" ht="18" x14ac:dyDescent="0.2">
      <c r="A5" s="944" t="s">
        <v>247</v>
      </c>
      <c r="B5" s="944"/>
      <c r="C5" s="944"/>
      <c r="D5" s="944"/>
      <c r="E5" s="944"/>
      <c r="F5" s="944"/>
      <c r="G5" s="944"/>
      <c r="H5" s="944"/>
      <c r="I5" s="944"/>
      <c r="J5" s="944"/>
    </row>
    <row r="6" spans="1:15" ht="18.75" customHeight="1" x14ac:dyDescent="0.2">
      <c r="A6" s="829" t="s">
        <v>504</v>
      </c>
      <c r="B6" s="829"/>
      <c r="C6" s="829"/>
      <c r="D6" s="829"/>
      <c r="E6" s="829"/>
      <c r="F6" s="829"/>
      <c r="G6" s="829"/>
      <c r="H6" s="829"/>
      <c r="I6" s="829"/>
      <c r="J6" s="829"/>
    </row>
    <row r="7" spans="1:15" ht="18.75" thickBot="1" x14ac:dyDescent="0.25">
      <c r="A7" s="734"/>
      <c r="B7" s="735"/>
      <c r="C7" s="735"/>
      <c r="D7" s="735"/>
      <c r="E7" s="734"/>
      <c r="F7" s="734"/>
      <c r="G7" s="735"/>
      <c r="I7" s="945" t="s">
        <v>505</v>
      </c>
      <c r="J7" s="946"/>
      <c r="O7" s="775"/>
    </row>
    <row r="8" spans="1:15" ht="18" x14ac:dyDescent="0.2">
      <c r="A8" s="938" t="s">
        <v>1</v>
      </c>
      <c r="B8" s="938"/>
      <c r="C8" s="938"/>
      <c r="D8" s="938"/>
      <c r="E8" s="939"/>
      <c r="F8" s="939" t="s">
        <v>2</v>
      </c>
      <c r="G8" s="940"/>
      <c r="H8" s="940"/>
      <c r="I8" s="940"/>
      <c r="J8" s="940"/>
    </row>
    <row r="9" spans="1:15" ht="15.75" thickBot="1" x14ac:dyDescent="0.3">
      <c r="A9" s="760"/>
      <c r="B9" s="761" t="s">
        <v>243</v>
      </c>
      <c r="C9" s="761" t="s">
        <v>506</v>
      </c>
      <c r="D9" s="761" t="s">
        <v>79</v>
      </c>
      <c r="E9" s="762" t="s">
        <v>245</v>
      </c>
      <c r="F9" s="763"/>
      <c r="G9" s="764" t="s">
        <v>507</v>
      </c>
      <c r="H9" s="764" t="s">
        <v>248</v>
      </c>
      <c r="I9" s="764" t="s">
        <v>79</v>
      </c>
      <c r="J9" s="765" t="s">
        <v>245</v>
      </c>
    </row>
    <row r="10" spans="1:15" ht="24.95" customHeight="1" x14ac:dyDescent="0.25">
      <c r="A10" s="736"/>
      <c r="B10" s="737"/>
      <c r="C10" s="737"/>
      <c r="D10" s="737"/>
      <c r="E10" s="738"/>
      <c r="F10" s="739" t="s">
        <v>3</v>
      </c>
      <c r="G10" s="740">
        <v>39757150</v>
      </c>
      <c r="H10" s="740">
        <v>39919822</v>
      </c>
      <c r="I10" s="741">
        <f>J10/H10*100</f>
        <v>94.662308364000225</v>
      </c>
      <c r="J10" s="742">
        <v>37789025</v>
      </c>
    </row>
    <row r="11" spans="1:15" ht="24.95" customHeight="1" x14ac:dyDescent="0.25">
      <c r="A11" s="46"/>
      <c r="B11" s="743"/>
      <c r="C11" s="743"/>
      <c r="D11" s="743"/>
      <c r="E11" s="744"/>
      <c r="F11" s="745" t="s">
        <v>508</v>
      </c>
      <c r="G11" s="746">
        <v>9223006</v>
      </c>
      <c r="H11" s="746">
        <v>9255786</v>
      </c>
      <c r="I11" s="741">
        <f t="shared" ref="I11:I14" si="0">J11/H11*100</f>
        <v>91.135480012178334</v>
      </c>
      <c r="J11" s="747">
        <v>8435305</v>
      </c>
    </row>
    <row r="12" spans="1:15" ht="24.95" customHeight="1" x14ac:dyDescent="0.25">
      <c r="A12" s="46" t="s">
        <v>20</v>
      </c>
      <c r="B12" s="746">
        <v>53903156</v>
      </c>
      <c r="C12" s="746">
        <v>53393184</v>
      </c>
      <c r="D12" s="748">
        <f>E12/C12*100</f>
        <v>92.240989037102565</v>
      </c>
      <c r="E12" s="749">
        <v>49250401</v>
      </c>
      <c r="F12" s="745" t="s">
        <v>5</v>
      </c>
      <c r="G12" s="746">
        <v>5138000</v>
      </c>
      <c r="H12" s="746">
        <v>4327331</v>
      </c>
      <c r="I12" s="741">
        <f t="shared" si="0"/>
        <v>70.545678155888709</v>
      </c>
      <c r="J12" s="747">
        <v>3052745</v>
      </c>
    </row>
    <row r="13" spans="1:15" ht="24.95" customHeight="1" x14ac:dyDescent="0.25">
      <c r="A13" s="48" t="s">
        <v>9</v>
      </c>
      <c r="B13" s="750">
        <f>SUM(B10:B12)</f>
        <v>53903156</v>
      </c>
      <c r="C13" s="750">
        <v>53393184</v>
      </c>
      <c r="D13" s="751">
        <f t="shared" ref="D13:D14" si="1">E13/C13*100</f>
        <v>92.240989037102565</v>
      </c>
      <c r="E13" s="752">
        <f t="shared" ref="E13" si="2">SUM(E10:E12)</f>
        <v>49250401</v>
      </c>
      <c r="F13" s="753" t="s">
        <v>10</v>
      </c>
      <c r="G13" s="750">
        <f>SUM(G10:G12)</f>
        <v>54118156</v>
      </c>
      <c r="H13" s="750">
        <v>53502939</v>
      </c>
      <c r="I13" s="754">
        <f t="shared" si="0"/>
        <v>92.101622679083107</v>
      </c>
      <c r="J13" s="752">
        <f>SUM(J10:J12)</f>
        <v>49277075</v>
      </c>
    </row>
    <row r="14" spans="1:15" ht="24.95" customHeight="1" thickBot="1" x14ac:dyDescent="0.3">
      <c r="A14" s="755" t="s">
        <v>509</v>
      </c>
      <c r="B14" s="772">
        <v>215000</v>
      </c>
      <c r="C14" s="756">
        <v>215505</v>
      </c>
      <c r="D14" s="748">
        <f t="shared" si="1"/>
        <v>100</v>
      </c>
      <c r="E14" s="757">
        <v>215505</v>
      </c>
      <c r="F14" s="758" t="s">
        <v>510</v>
      </c>
      <c r="G14" s="756">
        <f>[2]Kiadások!C30</f>
        <v>0</v>
      </c>
      <c r="H14" s="756">
        <v>105750</v>
      </c>
      <c r="I14" s="741">
        <f t="shared" si="0"/>
        <v>100</v>
      </c>
      <c r="J14" s="759">
        <v>105750</v>
      </c>
    </row>
    <row r="15" spans="1:15" ht="24.95" customHeight="1" thickBot="1" x14ac:dyDescent="0.3">
      <c r="A15" s="766" t="s">
        <v>7</v>
      </c>
      <c r="B15" s="773">
        <f>SUM(B13:B14)</f>
        <v>54118156</v>
      </c>
      <c r="C15" s="767">
        <f>SUM(C13:C14)</f>
        <v>53608689</v>
      </c>
      <c r="D15" s="768">
        <f>E15/C15*100</f>
        <v>92.272179981868234</v>
      </c>
      <c r="E15" s="769">
        <f>SUM(E13:E14)</f>
        <v>49465906</v>
      </c>
      <c r="F15" s="770" t="s">
        <v>7</v>
      </c>
      <c r="G15" s="767">
        <f>SUM(G13:G14)</f>
        <v>54118156</v>
      </c>
      <c r="H15" s="767">
        <f t="shared" ref="H15" si="3">SUM(H13:H14)</f>
        <v>53608689</v>
      </c>
      <c r="I15" s="768">
        <f>J15/H15*100</f>
        <v>92.117203239198773</v>
      </c>
      <c r="J15" s="771">
        <f>SUM(J13:J14)</f>
        <v>49382825</v>
      </c>
    </row>
    <row r="17" spans="1:6" x14ac:dyDescent="0.2">
      <c r="A17" s="348"/>
    </row>
    <row r="20" spans="1:6" x14ac:dyDescent="0.2">
      <c r="F20" s="774"/>
    </row>
  </sheetData>
  <mergeCells count="7">
    <mergeCell ref="A8:E8"/>
    <mergeCell ref="F8:J8"/>
    <mergeCell ref="A2:J2"/>
    <mergeCell ref="A3:J3"/>
    <mergeCell ref="A5:J5"/>
    <mergeCell ref="A6:J6"/>
    <mergeCell ref="I7:J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&amp;R2017.12.31.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1"/>
  <sheetViews>
    <sheetView topLeftCell="A37" zoomScaleNormal="100" workbookViewId="0">
      <selection activeCell="H54" sqref="H54"/>
    </sheetView>
  </sheetViews>
  <sheetFormatPr defaultRowHeight="12.75" x14ac:dyDescent="0.2"/>
  <cols>
    <col min="2" max="2" width="40.42578125" customWidth="1"/>
    <col min="3" max="3" width="14.7109375" customWidth="1"/>
    <col min="4" max="4" width="13.140625" customWidth="1"/>
    <col min="5" max="5" width="11" customWidth="1"/>
    <col min="6" max="6" width="15.85546875" customWidth="1"/>
    <col min="7" max="7" width="18.85546875" customWidth="1"/>
  </cols>
  <sheetData>
    <row r="1" spans="1:7" ht="19.5" customHeight="1" x14ac:dyDescent="0.2">
      <c r="E1" s="812" t="s">
        <v>258</v>
      </c>
      <c r="F1" s="789"/>
    </row>
    <row r="2" spans="1:7" ht="15.75" x14ac:dyDescent="0.25">
      <c r="A2" s="790" t="s">
        <v>247</v>
      </c>
      <c r="B2" s="790"/>
      <c r="C2" s="790"/>
      <c r="D2" s="790"/>
      <c r="E2" s="790"/>
      <c r="F2" s="790"/>
    </row>
    <row r="3" spans="1:7" ht="15.75" x14ac:dyDescent="0.25">
      <c r="A3" s="790" t="s">
        <v>11</v>
      </c>
      <c r="B3" s="790"/>
      <c r="C3" s="790"/>
      <c r="D3" s="790"/>
      <c r="E3" s="790"/>
      <c r="F3" s="790"/>
    </row>
    <row r="4" spans="1:7" ht="14.25" customHeight="1" thickBot="1" x14ac:dyDescent="0.25">
      <c r="A4" s="68"/>
      <c r="B4" s="68"/>
      <c r="C4" s="68"/>
      <c r="D4" s="68"/>
      <c r="E4" s="68"/>
      <c r="F4" s="56" t="s">
        <v>74</v>
      </c>
    </row>
    <row r="5" spans="1:7" ht="20.25" customHeight="1" thickBot="1" x14ac:dyDescent="0.25">
      <c r="A5" s="813" t="s">
        <v>2</v>
      </c>
      <c r="B5" s="813"/>
      <c r="C5" s="813"/>
      <c r="D5" s="813"/>
      <c r="E5" s="813"/>
      <c r="F5" s="813"/>
    </row>
    <row r="6" spans="1:7" ht="15.75" customHeight="1" x14ac:dyDescent="0.25">
      <c r="A6" s="814" t="s">
        <v>75</v>
      </c>
      <c r="B6" s="816" t="s">
        <v>76</v>
      </c>
      <c r="C6" s="818">
        <v>2017</v>
      </c>
      <c r="D6" s="819"/>
      <c r="E6" s="820"/>
      <c r="F6" s="821" t="s">
        <v>245</v>
      </c>
    </row>
    <row r="7" spans="1:7" ht="24.75" thickBot="1" x14ac:dyDescent="0.25">
      <c r="A7" s="815"/>
      <c r="B7" s="817"/>
      <c r="C7" s="207" t="s">
        <v>77</v>
      </c>
      <c r="D7" s="208" t="s">
        <v>248</v>
      </c>
      <c r="E7" s="57" t="s">
        <v>79</v>
      </c>
      <c r="F7" s="822"/>
      <c r="G7" s="69"/>
    </row>
    <row r="8" spans="1:7" ht="20.100000000000001" customHeight="1" x14ac:dyDescent="0.2">
      <c r="A8" s="58" t="s">
        <v>126</v>
      </c>
      <c r="B8" s="227" t="s">
        <v>259</v>
      </c>
      <c r="C8" s="228">
        <v>10361000</v>
      </c>
      <c r="D8" s="59">
        <v>16439332</v>
      </c>
      <c r="E8" s="229">
        <f>F8/D8*100</f>
        <v>99.720651666381571</v>
      </c>
      <c r="F8" s="271">
        <v>16393409</v>
      </c>
      <c r="G8" s="70"/>
    </row>
    <row r="9" spans="1:7" ht="20.100000000000001" customHeight="1" x14ac:dyDescent="0.2">
      <c r="A9" s="58" t="s">
        <v>209</v>
      </c>
      <c r="B9" s="227" t="s">
        <v>210</v>
      </c>
      <c r="C9" s="228">
        <v>0</v>
      </c>
      <c r="D9" s="59">
        <v>129000</v>
      </c>
      <c r="E9" s="229">
        <f t="shared" ref="E9:E14" si="0">F9/D9*100</f>
        <v>100</v>
      </c>
      <c r="F9" s="271">
        <v>129000</v>
      </c>
      <c r="G9" s="272"/>
    </row>
    <row r="10" spans="1:7" ht="20.100000000000001" customHeight="1" x14ac:dyDescent="0.2">
      <c r="A10" s="60" t="s">
        <v>127</v>
      </c>
      <c r="B10" s="231" t="s">
        <v>128</v>
      </c>
      <c r="C10" s="232">
        <v>350000</v>
      </c>
      <c r="D10" s="59">
        <v>331815</v>
      </c>
      <c r="E10" s="229">
        <f t="shared" si="0"/>
        <v>99.566023235839253</v>
      </c>
      <c r="F10" s="273">
        <v>330375</v>
      </c>
      <c r="G10" s="70"/>
    </row>
    <row r="11" spans="1:7" ht="20.100000000000001" customHeight="1" x14ac:dyDescent="0.2">
      <c r="A11" s="60" t="s">
        <v>129</v>
      </c>
      <c r="B11" s="231" t="s">
        <v>130</v>
      </c>
      <c r="C11" s="232">
        <v>72000</v>
      </c>
      <c r="D11" s="59">
        <v>72000</v>
      </c>
      <c r="E11" s="229">
        <f t="shared" si="0"/>
        <v>100</v>
      </c>
      <c r="F11" s="273">
        <v>72000</v>
      </c>
      <c r="G11" s="70"/>
    </row>
    <row r="12" spans="1:7" ht="20.100000000000001" customHeight="1" x14ac:dyDescent="0.2">
      <c r="A12" s="60" t="s">
        <v>131</v>
      </c>
      <c r="B12" s="231" t="s">
        <v>132</v>
      </c>
      <c r="C12" s="232"/>
      <c r="D12" s="59">
        <v>143568</v>
      </c>
      <c r="E12" s="229">
        <f t="shared" si="0"/>
        <v>100</v>
      </c>
      <c r="F12" s="273">
        <v>143568</v>
      </c>
      <c r="G12" s="71"/>
    </row>
    <row r="13" spans="1:7" ht="20.100000000000001" customHeight="1" x14ac:dyDescent="0.2">
      <c r="A13" s="60" t="s">
        <v>133</v>
      </c>
      <c r="B13" s="231" t="s">
        <v>134</v>
      </c>
      <c r="C13" s="232">
        <v>7022560</v>
      </c>
      <c r="D13" s="59">
        <v>9338427</v>
      </c>
      <c r="E13" s="229">
        <f t="shared" si="0"/>
        <v>100</v>
      </c>
      <c r="F13" s="273">
        <v>9338427</v>
      </c>
      <c r="G13" s="70"/>
    </row>
    <row r="14" spans="1:7" ht="27" customHeight="1" x14ac:dyDescent="0.2">
      <c r="A14" s="60" t="s">
        <v>135</v>
      </c>
      <c r="B14" s="231" t="s">
        <v>136</v>
      </c>
      <c r="C14" s="232">
        <v>130000</v>
      </c>
      <c r="D14" s="59">
        <v>221499</v>
      </c>
      <c r="E14" s="229">
        <f t="shared" si="0"/>
        <v>62.302764346565894</v>
      </c>
      <c r="F14" s="273">
        <v>138000</v>
      </c>
      <c r="G14" s="70"/>
    </row>
    <row r="15" spans="1:7" ht="20.100000000000001" customHeight="1" thickBot="1" x14ac:dyDescent="0.25">
      <c r="A15" s="62" t="s">
        <v>137</v>
      </c>
      <c r="B15" s="234" t="s">
        <v>227</v>
      </c>
      <c r="C15" s="235">
        <v>75000</v>
      </c>
      <c r="D15" s="59">
        <v>0</v>
      </c>
      <c r="E15" s="229"/>
      <c r="F15" s="274">
        <v>0</v>
      </c>
      <c r="G15" s="70"/>
    </row>
    <row r="16" spans="1:7" ht="24.95" customHeight="1" thickBot="1" x14ac:dyDescent="0.25">
      <c r="A16" s="808" t="s">
        <v>3</v>
      </c>
      <c r="B16" s="823"/>
      <c r="C16" s="275">
        <f>SUM(C8:C15)</f>
        <v>18010560</v>
      </c>
      <c r="D16" s="276">
        <f>SUM(D8:D15)</f>
        <v>26675641</v>
      </c>
      <c r="E16" s="277">
        <f>F16/D16*100</f>
        <v>99.509432594328288</v>
      </c>
      <c r="F16" s="278">
        <f>SUM(F8:F15)</f>
        <v>26544779</v>
      </c>
      <c r="G16" s="72"/>
    </row>
    <row r="17" spans="1:7" ht="20.100000000000001" customHeight="1" x14ac:dyDescent="0.2">
      <c r="A17" s="58" t="s">
        <v>138</v>
      </c>
      <c r="B17" s="227" t="s">
        <v>139</v>
      </c>
      <c r="C17" s="228">
        <v>4176585</v>
      </c>
      <c r="D17" s="64">
        <v>5208205</v>
      </c>
      <c r="E17" s="241">
        <f>F17/D17*100</f>
        <v>98.265486861596273</v>
      </c>
      <c r="F17" s="76">
        <v>5117868</v>
      </c>
      <c r="G17" s="70"/>
    </row>
    <row r="18" spans="1:7" ht="20.100000000000001" customHeight="1" thickBot="1" x14ac:dyDescent="0.25">
      <c r="A18" s="62" t="s">
        <v>140</v>
      </c>
      <c r="B18" s="234" t="s">
        <v>141</v>
      </c>
      <c r="C18" s="235">
        <v>0</v>
      </c>
      <c r="D18" s="64">
        <v>0</v>
      </c>
      <c r="E18" s="241"/>
      <c r="F18" s="79">
        <v>5244</v>
      </c>
      <c r="G18" s="70"/>
    </row>
    <row r="19" spans="1:7" ht="24.95" customHeight="1" thickBot="1" x14ac:dyDescent="0.25">
      <c r="A19" s="808" t="s">
        <v>71</v>
      </c>
      <c r="B19" s="823"/>
      <c r="C19" s="275">
        <f>SUM(C17:C18)</f>
        <v>4176585</v>
      </c>
      <c r="D19" s="276">
        <f>SUM(D17:D18)</f>
        <v>5208205</v>
      </c>
      <c r="E19" s="277">
        <f>F19/D19*100</f>
        <v>98.366174142530866</v>
      </c>
      <c r="F19" s="279">
        <f>SUM(F17:F18)</f>
        <v>5123112</v>
      </c>
      <c r="G19" s="72"/>
    </row>
    <row r="20" spans="1:7" ht="20.100000000000001" customHeight="1" x14ac:dyDescent="0.2">
      <c r="A20" s="58" t="s">
        <v>142</v>
      </c>
      <c r="B20" s="227" t="s">
        <v>143</v>
      </c>
      <c r="C20" s="228">
        <v>130000</v>
      </c>
      <c r="D20" s="64">
        <v>141809</v>
      </c>
      <c r="E20" s="241">
        <f>F20/D20*100</f>
        <v>71.286025569604178</v>
      </c>
      <c r="F20" s="76">
        <v>101090</v>
      </c>
      <c r="G20" s="70"/>
    </row>
    <row r="21" spans="1:7" ht="20.100000000000001" customHeight="1" x14ac:dyDescent="0.2">
      <c r="A21" s="60" t="s">
        <v>144</v>
      </c>
      <c r="B21" s="231" t="s">
        <v>145</v>
      </c>
      <c r="C21" s="232">
        <v>3472000</v>
      </c>
      <c r="D21" s="64">
        <v>4589358</v>
      </c>
      <c r="E21" s="241">
        <f t="shared" ref="E21:E32" si="1">F21/D21*100</f>
        <v>100</v>
      </c>
      <c r="F21" s="77">
        <v>4589358</v>
      </c>
      <c r="G21" s="72"/>
    </row>
    <row r="22" spans="1:7" ht="20.100000000000001" customHeight="1" x14ac:dyDescent="0.2">
      <c r="A22" s="60" t="s">
        <v>146</v>
      </c>
      <c r="B22" s="231" t="s">
        <v>228</v>
      </c>
      <c r="C22" s="232">
        <v>50000</v>
      </c>
      <c r="D22" s="64">
        <v>50000</v>
      </c>
      <c r="E22" s="241">
        <f t="shared" si="1"/>
        <v>84.86399999999999</v>
      </c>
      <c r="F22" s="77">
        <v>42432</v>
      </c>
      <c r="G22" s="72"/>
    </row>
    <row r="23" spans="1:7" ht="20.100000000000001" customHeight="1" x14ac:dyDescent="0.2">
      <c r="A23" s="60" t="s">
        <v>147</v>
      </c>
      <c r="B23" s="231" t="s">
        <v>148</v>
      </c>
      <c r="C23" s="232">
        <v>250000</v>
      </c>
      <c r="D23" s="64">
        <v>250000</v>
      </c>
      <c r="E23" s="241">
        <f t="shared" si="1"/>
        <v>47.0456</v>
      </c>
      <c r="F23" s="77">
        <v>117614</v>
      </c>
      <c r="G23" s="72"/>
    </row>
    <row r="24" spans="1:7" ht="20.100000000000001" customHeight="1" x14ac:dyDescent="0.2">
      <c r="A24" s="60" t="s">
        <v>149</v>
      </c>
      <c r="B24" s="231" t="s">
        <v>150</v>
      </c>
      <c r="C24" s="232">
        <v>5210000</v>
      </c>
      <c r="D24" s="64">
        <v>5565729</v>
      </c>
      <c r="E24" s="241">
        <f t="shared" si="1"/>
        <v>88.211301700100748</v>
      </c>
      <c r="F24" s="77">
        <v>4909602</v>
      </c>
      <c r="G24" s="72"/>
    </row>
    <row r="25" spans="1:7" ht="20.100000000000001" customHeight="1" x14ac:dyDescent="0.2">
      <c r="A25" s="60" t="s">
        <v>151</v>
      </c>
      <c r="B25" s="231" t="s">
        <v>152</v>
      </c>
      <c r="C25" s="232">
        <v>13346000</v>
      </c>
      <c r="D25" s="64">
        <v>13157756</v>
      </c>
      <c r="E25" s="241">
        <f t="shared" si="1"/>
        <v>73.752849650046713</v>
      </c>
      <c r="F25" s="77">
        <v>9704220</v>
      </c>
      <c r="G25" s="72"/>
    </row>
    <row r="26" spans="1:7" ht="20.100000000000001" customHeight="1" x14ac:dyDescent="0.2">
      <c r="A26" s="60" t="s">
        <v>153</v>
      </c>
      <c r="B26" s="231" t="s">
        <v>154</v>
      </c>
      <c r="C26" s="232">
        <v>550000</v>
      </c>
      <c r="D26" s="64">
        <v>645671</v>
      </c>
      <c r="E26" s="241">
        <f t="shared" si="1"/>
        <v>86.34800076199798</v>
      </c>
      <c r="F26" s="77">
        <v>557524</v>
      </c>
      <c r="G26" s="72"/>
    </row>
    <row r="27" spans="1:7" ht="20.100000000000001" customHeight="1" x14ac:dyDescent="0.2">
      <c r="A27" s="60" t="s">
        <v>155</v>
      </c>
      <c r="B27" s="231" t="s">
        <v>156</v>
      </c>
      <c r="C27" s="232">
        <v>2840000</v>
      </c>
      <c r="D27" s="64">
        <v>2486522</v>
      </c>
      <c r="E27" s="241">
        <f t="shared" si="1"/>
        <v>79.430344875291667</v>
      </c>
      <c r="F27" s="77">
        <v>1975053</v>
      </c>
      <c r="G27" s="72"/>
    </row>
    <row r="28" spans="1:7" ht="20.100000000000001" customHeight="1" x14ac:dyDescent="0.2">
      <c r="A28" s="60" t="s">
        <v>157</v>
      </c>
      <c r="B28" s="231" t="s">
        <v>158</v>
      </c>
      <c r="C28" s="232">
        <v>5970000</v>
      </c>
      <c r="D28" s="64">
        <v>2509652</v>
      </c>
      <c r="E28" s="241">
        <f t="shared" si="1"/>
        <v>96.93184553077478</v>
      </c>
      <c r="F28" s="77">
        <v>2432652</v>
      </c>
      <c r="G28" s="72"/>
    </row>
    <row r="29" spans="1:7" ht="20.100000000000001" customHeight="1" x14ac:dyDescent="0.2">
      <c r="A29" s="60" t="s">
        <v>159</v>
      </c>
      <c r="B29" s="231" t="s">
        <v>160</v>
      </c>
      <c r="C29" s="232">
        <v>3610000</v>
      </c>
      <c r="D29" s="64">
        <v>3018144</v>
      </c>
      <c r="E29" s="241">
        <f t="shared" si="1"/>
        <v>98.861717664896048</v>
      </c>
      <c r="F29" s="77">
        <v>2983789</v>
      </c>
      <c r="G29" s="72"/>
    </row>
    <row r="30" spans="1:7" ht="20.100000000000001" customHeight="1" x14ac:dyDescent="0.2">
      <c r="A30" s="60" t="s">
        <v>161</v>
      </c>
      <c r="B30" s="231" t="s">
        <v>162</v>
      </c>
      <c r="C30" s="232">
        <v>0</v>
      </c>
      <c r="D30" s="64">
        <v>200000</v>
      </c>
      <c r="E30" s="241">
        <f t="shared" si="1"/>
        <v>9.6325000000000003</v>
      </c>
      <c r="F30" s="77">
        <v>19265</v>
      </c>
      <c r="G30" s="72"/>
    </row>
    <row r="31" spans="1:7" ht="19.5" customHeight="1" x14ac:dyDescent="0.2">
      <c r="A31" s="60" t="s">
        <v>163</v>
      </c>
      <c r="B31" s="231" t="s">
        <v>164</v>
      </c>
      <c r="C31" s="232">
        <v>8905000</v>
      </c>
      <c r="D31" s="64">
        <v>8616581</v>
      </c>
      <c r="E31" s="241">
        <f t="shared" si="1"/>
        <v>73.407457087677813</v>
      </c>
      <c r="F31" s="77">
        <v>6325213</v>
      </c>
      <c r="G31" s="72"/>
    </row>
    <row r="32" spans="1:7" ht="20.100000000000001" customHeight="1" x14ac:dyDescent="0.2">
      <c r="A32" s="60" t="s">
        <v>165</v>
      </c>
      <c r="B32" s="231" t="s">
        <v>166</v>
      </c>
      <c r="C32" s="232">
        <v>0</v>
      </c>
      <c r="D32" s="64">
        <v>4817000</v>
      </c>
      <c r="E32" s="241">
        <f t="shared" si="1"/>
        <v>100</v>
      </c>
      <c r="F32" s="77">
        <v>4817000</v>
      </c>
      <c r="G32" s="72"/>
    </row>
    <row r="33" spans="1:7" ht="20.100000000000001" customHeight="1" x14ac:dyDescent="0.2">
      <c r="A33" s="60" t="s">
        <v>167</v>
      </c>
      <c r="B33" s="231" t="s">
        <v>168</v>
      </c>
      <c r="C33" s="232">
        <v>0</v>
      </c>
      <c r="D33" s="64">
        <v>0</v>
      </c>
      <c r="E33" s="241"/>
      <c r="F33" s="77">
        <v>0</v>
      </c>
      <c r="G33" s="72"/>
    </row>
    <row r="34" spans="1:7" ht="20.100000000000001" customHeight="1" thickBot="1" x14ac:dyDescent="0.25">
      <c r="A34" s="62" t="s">
        <v>169</v>
      </c>
      <c r="B34" s="234" t="s">
        <v>170</v>
      </c>
      <c r="C34" s="235">
        <v>0</v>
      </c>
      <c r="D34" s="126">
        <v>50500</v>
      </c>
      <c r="E34" s="241">
        <f>F34/D34*100</f>
        <v>99.811881188118818</v>
      </c>
      <c r="F34" s="79">
        <v>50405</v>
      </c>
      <c r="G34" s="72"/>
    </row>
    <row r="35" spans="1:7" ht="21" customHeight="1" thickBot="1" x14ac:dyDescent="0.25">
      <c r="A35" s="808" t="s">
        <v>5</v>
      </c>
      <c r="B35" s="824"/>
      <c r="C35" s="275">
        <f>SUM(C20:C34)</f>
        <v>44333000</v>
      </c>
      <c r="D35" s="280">
        <f>SUM(D20:D34)</f>
        <v>46098722</v>
      </c>
      <c r="E35" s="277">
        <f>F35/D35*100</f>
        <v>83.788042974380076</v>
      </c>
      <c r="F35" s="279">
        <f>SUM(F20:F34)</f>
        <v>38625217</v>
      </c>
      <c r="G35" s="72"/>
    </row>
    <row r="36" spans="1:7" ht="21.75" customHeight="1" x14ac:dyDescent="0.2">
      <c r="A36" s="58" t="s">
        <v>229</v>
      </c>
      <c r="B36" s="281" t="s">
        <v>260</v>
      </c>
      <c r="C36" s="282">
        <v>0</v>
      </c>
      <c r="D36" s="125">
        <v>175000</v>
      </c>
      <c r="E36" s="241">
        <f>F36/D36*100</f>
        <v>100</v>
      </c>
      <c r="F36" s="283">
        <v>175000</v>
      </c>
      <c r="G36" s="72"/>
    </row>
    <row r="37" spans="1:7" ht="20.100000000000001" customHeight="1" x14ac:dyDescent="0.2">
      <c r="A37" s="58" t="s">
        <v>171</v>
      </c>
      <c r="B37" s="227" t="s">
        <v>261</v>
      </c>
      <c r="C37" s="228">
        <v>550000</v>
      </c>
      <c r="D37" s="64">
        <v>0</v>
      </c>
      <c r="E37" s="241"/>
      <c r="F37" s="284">
        <v>0</v>
      </c>
      <c r="G37" s="73"/>
    </row>
    <row r="38" spans="1:7" ht="20.100000000000001" customHeight="1" x14ac:dyDescent="0.2">
      <c r="A38" s="60" t="s">
        <v>172</v>
      </c>
      <c r="B38" s="231" t="s">
        <v>173</v>
      </c>
      <c r="C38" s="232">
        <v>0</v>
      </c>
      <c r="D38" s="64">
        <v>0</v>
      </c>
      <c r="E38" s="241"/>
      <c r="F38" s="285">
        <v>0</v>
      </c>
      <c r="G38" s="73"/>
    </row>
    <row r="39" spans="1:7" ht="20.100000000000001" customHeight="1" x14ac:dyDescent="0.2">
      <c r="A39" s="60" t="s">
        <v>174</v>
      </c>
      <c r="B39" s="231" t="s">
        <v>175</v>
      </c>
      <c r="C39" s="232">
        <v>7238000</v>
      </c>
      <c r="D39" s="64">
        <v>11598553</v>
      </c>
      <c r="E39" s="241">
        <f t="shared" ref="E39" si="2">F39/D39*100</f>
        <v>89.881901647558976</v>
      </c>
      <c r="F39" s="285">
        <v>10425000</v>
      </c>
      <c r="G39" s="73"/>
    </row>
    <row r="40" spans="1:7" ht="20.100000000000001" customHeight="1" x14ac:dyDescent="0.2">
      <c r="A40" s="60" t="s">
        <v>176</v>
      </c>
      <c r="B40" s="231" t="s">
        <v>177</v>
      </c>
      <c r="C40" s="232">
        <v>0</v>
      </c>
      <c r="D40" s="64">
        <v>0</v>
      </c>
      <c r="E40" s="241"/>
      <c r="F40" s="285">
        <v>0</v>
      </c>
      <c r="G40" s="73"/>
    </row>
    <row r="41" spans="1:7" ht="20.100000000000001" customHeight="1" x14ac:dyDescent="0.2">
      <c r="A41" s="60" t="s">
        <v>178</v>
      </c>
      <c r="B41" s="231" t="s">
        <v>179</v>
      </c>
      <c r="C41" s="232">
        <v>0</v>
      </c>
      <c r="D41" s="64">
        <v>0</v>
      </c>
      <c r="E41" s="241"/>
      <c r="F41" s="285">
        <v>0</v>
      </c>
      <c r="G41" s="73"/>
    </row>
    <row r="42" spans="1:7" ht="30" customHeight="1" thickBot="1" x14ac:dyDescent="0.25">
      <c r="A42" s="62" t="s">
        <v>180</v>
      </c>
      <c r="B42" s="234" t="s">
        <v>181</v>
      </c>
      <c r="C42" s="235">
        <v>0</v>
      </c>
      <c r="D42" s="64">
        <v>0</v>
      </c>
      <c r="E42" s="241"/>
      <c r="F42" s="286">
        <v>0</v>
      </c>
      <c r="G42" s="73"/>
    </row>
    <row r="43" spans="1:7" ht="13.5" customHeight="1" thickBot="1" x14ac:dyDescent="0.25">
      <c r="A43" s="808" t="s">
        <v>45</v>
      </c>
      <c r="B43" s="823"/>
      <c r="C43" s="287">
        <f>SUM(C37:C42)</f>
        <v>7788000</v>
      </c>
      <c r="D43" s="280">
        <f>SUM(D36:D42)</f>
        <v>11773553</v>
      </c>
      <c r="E43" s="277">
        <f>F43/D43*100</f>
        <v>90.032295263800137</v>
      </c>
      <c r="F43" s="279">
        <f>SUM(F36:F42)</f>
        <v>10600000</v>
      </c>
      <c r="G43" s="73"/>
    </row>
    <row r="44" spans="1:7" ht="24" x14ac:dyDescent="0.2">
      <c r="A44" s="58" t="s">
        <v>182</v>
      </c>
      <c r="B44" s="227" t="s">
        <v>183</v>
      </c>
      <c r="C44" s="228">
        <v>0</v>
      </c>
      <c r="D44" s="64">
        <v>475183</v>
      </c>
      <c r="E44" s="241">
        <f>F44/D44*100</f>
        <v>100</v>
      </c>
      <c r="F44" s="76">
        <v>475183</v>
      </c>
      <c r="G44" s="73"/>
    </row>
    <row r="45" spans="1:7" ht="24" x14ac:dyDescent="0.2">
      <c r="A45" s="60" t="s">
        <v>184</v>
      </c>
      <c r="B45" s="231" t="s">
        <v>185</v>
      </c>
      <c r="C45" s="232">
        <v>0</v>
      </c>
      <c r="D45" s="64">
        <v>0</v>
      </c>
      <c r="E45" s="241"/>
      <c r="F45" s="77">
        <v>0</v>
      </c>
      <c r="G45" s="73"/>
    </row>
    <row r="46" spans="1:7" x14ac:dyDescent="0.2">
      <c r="A46" s="60" t="s">
        <v>262</v>
      </c>
      <c r="B46" s="231" t="s">
        <v>186</v>
      </c>
      <c r="C46" s="232">
        <v>4775000</v>
      </c>
      <c r="D46" s="64">
        <v>3093927</v>
      </c>
      <c r="E46" s="241">
        <f t="shared" ref="E46:E47" si="3">F46/D46*100</f>
        <v>93.535723370331624</v>
      </c>
      <c r="F46" s="77">
        <v>2893927</v>
      </c>
      <c r="G46" s="74"/>
    </row>
    <row r="47" spans="1:7" ht="13.5" thickBot="1" x14ac:dyDescent="0.25">
      <c r="A47" s="62" t="s">
        <v>187</v>
      </c>
      <c r="B47" s="231" t="s">
        <v>188</v>
      </c>
      <c r="C47" s="232">
        <v>2100000</v>
      </c>
      <c r="D47" s="64">
        <v>2511263</v>
      </c>
      <c r="E47" s="241">
        <f t="shared" si="3"/>
        <v>100</v>
      </c>
      <c r="F47" s="77">
        <v>2511263</v>
      </c>
      <c r="G47" s="74"/>
    </row>
    <row r="48" spans="1:7" ht="13.5" thickBot="1" x14ac:dyDescent="0.25">
      <c r="A48" s="825" t="s">
        <v>263</v>
      </c>
      <c r="B48" s="826"/>
      <c r="C48" s="288">
        <f>SUM(C44:C47)</f>
        <v>6875000</v>
      </c>
      <c r="D48" s="289">
        <f>SUM(D44:D47)</f>
        <v>6080373</v>
      </c>
      <c r="E48" s="290">
        <f>F48/D48*100</f>
        <v>96.710728108292045</v>
      </c>
      <c r="F48" s="291">
        <f>SUM(F44:F47)</f>
        <v>5880373</v>
      </c>
      <c r="G48" s="73"/>
    </row>
    <row r="49" spans="1:9" x14ac:dyDescent="0.2">
      <c r="A49" s="292" t="s">
        <v>189</v>
      </c>
      <c r="B49" s="293" t="s">
        <v>190</v>
      </c>
      <c r="C49" s="294">
        <v>0</v>
      </c>
      <c r="D49" s="295">
        <v>1000000</v>
      </c>
      <c r="E49" s="296">
        <f>F49/D49*100</f>
        <v>100</v>
      </c>
      <c r="F49" s="297">
        <v>1000000</v>
      </c>
      <c r="G49" s="73"/>
    </row>
    <row r="50" spans="1:9" x14ac:dyDescent="0.2">
      <c r="A50" s="60" t="s">
        <v>191</v>
      </c>
      <c r="B50" s="231" t="s">
        <v>192</v>
      </c>
      <c r="C50" s="232">
        <v>0</v>
      </c>
      <c r="D50" s="75">
        <v>1397300</v>
      </c>
      <c r="E50" s="241">
        <f t="shared" ref="E50:E56" si="4">F50/D50*100</f>
        <v>100</v>
      </c>
      <c r="F50" s="77">
        <v>1397300</v>
      </c>
      <c r="G50" s="73"/>
    </row>
    <row r="51" spans="1:9" x14ac:dyDescent="0.2">
      <c r="A51" s="60" t="s">
        <v>193</v>
      </c>
      <c r="B51" s="231" t="s">
        <v>194</v>
      </c>
      <c r="C51" s="232">
        <v>100000</v>
      </c>
      <c r="D51" s="75">
        <v>81297</v>
      </c>
      <c r="E51" s="241">
        <f t="shared" si="4"/>
        <v>100</v>
      </c>
      <c r="F51" s="77">
        <v>81297</v>
      </c>
      <c r="G51" s="74"/>
    </row>
    <row r="52" spans="1:9" x14ac:dyDescent="0.2">
      <c r="A52" s="60" t="s">
        <v>195</v>
      </c>
      <c r="B52" s="231" t="s">
        <v>64</v>
      </c>
      <c r="C52" s="232">
        <v>2330000</v>
      </c>
      <c r="D52" s="75">
        <v>19482442</v>
      </c>
      <c r="E52" s="241">
        <f t="shared" si="4"/>
        <v>100</v>
      </c>
      <c r="F52" s="77">
        <v>19482442</v>
      </c>
      <c r="G52" s="74"/>
      <c r="I52" s="78"/>
    </row>
    <row r="53" spans="1:9" ht="13.5" thickBot="1" x14ac:dyDescent="0.25">
      <c r="A53" s="251" t="s">
        <v>196</v>
      </c>
      <c r="B53" s="252" t="s">
        <v>197</v>
      </c>
      <c r="C53" s="253">
        <v>197000</v>
      </c>
      <c r="D53" s="298">
        <v>5158021</v>
      </c>
      <c r="E53" s="299">
        <f t="shared" si="4"/>
        <v>99.994571561457391</v>
      </c>
      <c r="F53" s="300">
        <v>5157741</v>
      </c>
      <c r="G53" s="74"/>
    </row>
    <row r="54" spans="1:9" x14ac:dyDescent="0.2">
      <c r="A54" s="58" t="s">
        <v>198</v>
      </c>
      <c r="B54" s="227" t="s">
        <v>66</v>
      </c>
      <c r="C54" s="228">
        <v>35700000</v>
      </c>
      <c r="D54" s="75">
        <v>39374924</v>
      </c>
      <c r="E54" s="241">
        <f t="shared" si="4"/>
        <v>47.473551948951062</v>
      </c>
      <c r="F54" s="76">
        <v>18692675</v>
      </c>
      <c r="G54" s="74"/>
    </row>
    <row r="55" spans="1:9" x14ac:dyDescent="0.2">
      <c r="A55" s="60" t="s">
        <v>199</v>
      </c>
      <c r="B55" s="231" t="s">
        <v>200</v>
      </c>
      <c r="C55" s="232">
        <v>0</v>
      </c>
      <c r="D55" s="75">
        <v>5250727</v>
      </c>
      <c r="E55" s="241">
        <f t="shared" si="4"/>
        <v>100</v>
      </c>
      <c r="F55" s="77">
        <v>5250727</v>
      </c>
      <c r="G55" s="74"/>
    </row>
    <row r="56" spans="1:9" ht="13.5" thickBot="1" x14ac:dyDescent="0.25">
      <c r="A56" s="62" t="s">
        <v>201</v>
      </c>
      <c r="B56" s="234" t="s">
        <v>202</v>
      </c>
      <c r="C56" s="235">
        <v>2565000</v>
      </c>
      <c r="D56" s="75">
        <v>8677604</v>
      </c>
      <c r="E56" s="241">
        <f t="shared" si="4"/>
        <v>73.062218557104003</v>
      </c>
      <c r="F56" s="79">
        <v>6340050</v>
      </c>
      <c r="G56" s="74"/>
    </row>
    <row r="57" spans="1:9" ht="13.5" customHeight="1" thickBot="1" x14ac:dyDescent="0.25">
      <c r="A57" s="808" t="s">
        <v>264</v>
      </c>
      <c r="B57" s="809"/>
      <c r="C57" s="301">
        <f>SUM(C49:C56)</f>
        <v>40892000</v>
      </c>
      <c r="D57" s="80">
        <f>SUM(D49:D56)</f>
        <v>80422315</v>
      </c>
      <c r="E57" s="302">
        <f>F57/D57*100</f>
        <v>71.376000554075063</v>
      </c>
      <c r="F57" s="303">
        <f>SUM(F49:F56)</f>
        <v>57402232</v>
      </c>
      <c r="G57" s="74"/>
    </row>
    <row r="58" spans="1:9" ht="24.75" thickBot="1" x14ac:dyDescent="0.25">
      <c r="A58" s="304" t="s">
        <v>73</v>
      </c>
      <c r="B58" s="304" t="s">
        <v>203</v>
      </c>
      <c r="C58" s="305">
        <v>0</v>
      </c>
      <c r="D58" s="280">
        <v>2634343</v>
      </c>
      <c r="E58" s="302">
        <f t="shared" ref="E58:E60" si="5">F58/D58*100</f>
        <v>100</v>
      </c>
      <c r="F58" s="306">
        <v>2634343</v>
      </c>
      <c r="G58" s="74"/>
    </row>
    <row r="59" spans="1:9" ht="13.5" thickBot="1" x14ac:dyDescent="0.25">
      <c r="A59" s="307" t="s">
        <v>204</v>
      </c>
      <c r="B59" s="307" t="s">
        <v>205</v>
      </c>
      <c r="C59" s="308">
        <v>53903156</v>
      </c>
      <c r="D59" s="309">
        <v>53393184</v>
      </c>
      <c r="E59" s="302">
        <f t="shared" si="5"/>
        <v>92.240989037102565</v>
      </c>
      <c r="F59" s="310">
        <v>49250401</v>
      </c>
      <c r="G59" s="74"/>
    </row>
    <row r="60" spans="1:9" ht="13.5" thickBot="1" x14ac:dyDescent="0.25">
      <c r="A60" s="311" t="s">
        <v>72</v>
      </c>
      <c r="B60" s="312" t="s">
        <v>206</v>
      </c>
      <c r="C60" s="313">
        <v>11023000</v>
      </c>
      <c r="D60" s="80">
        <v>53756418</v>
      </c>
      <c r="E60" s="302">
        <f t="shared" si="5"/>
        <v>0</v>
      </c>
      <c r="F60" s="314">
        <v>0</v>
      </c>
      <c r="G60" s="74"/>
    </row>
    <row r="61" spans="1:9" ht="16.5" thickBot="1" x14ac:dyDescent="0.3">
      <c r="A61" s="810" t="s">
        <v>13</v>
      </c>
      <c r="B61" s="811"/>
      <c r="C61" s="315">
        <f>SUM(C60+C59+C57+C48+C43+C35+C19+C16)</f>
        <v>187001301</v>
      </c>
      <c r="D61" s="315">
        <f>SUM(D60+D59+D57+D48+D43+D35+D19+D16+D58)</f>
        <v>286042754</v>
      </c>
      <c r="E61" s="316">
        <f>F61/D61*100</f>
        <v>68.542360978666849</v>
      </c>
      <c r="F61" s="317">
        <f>SUM(F60+F59+F57+F48+F43+F35+F19+F16+F58)</f>
        <v>196060457</v>
      </c>
      <c r="G61" s="74"/>
    </row>
  </sheetData>
  <mergeCells count="15">
    <mergeCell ref="A57:B57"/>
    <mergeCell ref="A61:B61"/>
    <mergeCell ref="E1:F1"/>
    <mergeCell ref="A2:F2"/>
    <mergeCell ref="A3:F3"/>
    <mergeCell ref="A5:F5"/>
    <mergeCell ref="A6:A7"/>
    <mergeCell ref="B6:B7"/>
    <mergeCell ref="C6:E6"/>
    <mergeCell ref="F6:F7"/>
    <mergeCell ref="A16:B16"/>
    <mergeCell ref="A19:B19"/>
    <mergeCell ref="A35:B35"/>
    <mergeCell ref="A43:B43"/>
    <mergeCell ref="A48:B48"/>
  </mergeCells>
  <pageMargins left="0.7" right="0.7" top="0.75" bottom="0.75" header="0.3" footer="0.3"/>
  <pageSetup paperSize="9" scale="66" orientation="portrait" r:id="rId1"/>
  <headerFooter>
    <oddFooter>&amp;LKészítette: Fári-Nagy Zsuzsanna&amp;C&amp;P/&amp;N&amp;R&amp;D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3"/>
  <sheetViews>
    <sheetView topLeftCell="A10" workbookViewId="0">
      <selection activeCell="J9" sqref="J9"/>
    </sheetView>
  </sheetViews>
  <sheetFormatPr defaultRowHeight="12.75" x14ac:dyDescent="0.2"/>
  <cols>
    <col min="1" max="1" width="9.140625" style="318"/>
    <col min="2" max="2" width="41.140625" style="318" customWidth="1"/>
    <col min="3" max="3" width="10.85546875" style="318" customWidth="1"/>
    <col min="4" max="5" width="10.140625" style="318" customWidth="1"/>
    <col min="6" max="6" width="7.5703125" style="318" customWidth="1"/>
    <col min="7" max="7" width="12.28515625" style="318" customWidth="1"/>
    <col min="8" max="16384" width="9.140625" style="318"/>
  </cols>
  <sheetData>
    <row r="1" spans="1:12" x14ac:dyDescent="0.2">
      <c r="F1" s="827" t="s">
        <v>265</v>
      </c>
      <c r="G1" s="789"/>
    </row>
    <row r="2" spans="1:12" ht="18" x14ac:dyDescent="0.25">
      <c r="A2" s="828" t="s">
        <v>19</v>
      </c>
      <c r="B2" s="828"/>
      <c r="C2" s="828"/>
      <c r="D2" s="828"/>
      <c r="E2" s="828"/>
      <c r="F2" s="828"/>
      <c r="G2" s="828"/>
    </row>
    <row r="3" spans="1:12" x14ac:dyDescent="0.2">
      <c r="A3" s="829" t="s">
        <v>247</v>
      </c>
      <c r="B3" s="829"/>
      <c r="C3" s="829"/>
      <c r="D3" s="829"/>
      <c r="E3" s="829"/>
      <c r="F3" s="829"/>
      <c r="G3" s="829"/>
    </row>
    <row r="4" spans="1:12" ht="13.5" thickBot="1" x14ac:dyDescent="0.25">
      <c r="F4" s="830" t="s">
        <v>217</v>
      </c>
      <c r="G4" s="831"/>
    </row>
    <row r="5" spans="1:12" ht="24" customHeight="1" thickBot="1" x14ac:dyDescent="0.3">
      <c r="A5" s="832" t="s">
        <v>2</v>
      </c>
      <c r="B5" s="832"/>
      <c r="C5" s="832"/>
      <c r="D5" s="832"/>
      <c r="E5" s="832"/>
      <c r="F5" s="832"/>
      <c r="G5" s="832"/>
    </row>
    <row r="6" spans="1:12" ht="40.5" customHeight="1" thickBot="1" x14ac:dyDescent="0.25">
      <c r="A6" s="319" t="s">
        <v>75</v>
      </c>
      <c r="B6" s="320" t="s">
        <v>76</v>
      </c>
      <c r="C6" s="320" t="s">
        <v>77</v>
      </c>
      <c r="D6" s="320" t="s">
        <v>266</v>
      </c>
      <c r="E6" s="320" t="s">
        <v>78</v>
      </c>
      <c r="F6" s="320" t="s">
        <v>79</v>
      </c>
      <c r="G6" s="321" t="s">
        <v>245</v>
      </c>
    </row>
    <row r="7" spans="1:12" ht="23.1" customHeight="1" x14ac:dyDescent="0.2">
      <c r="A7" s="322" t="s">
        <v>267</v>
      </c>
      <c r="B7" s="323" t="s">
        <v>230</v>
      </c>
      <c r="C7" s="324">
        <v>38696150</v>
      </c>
      <c r="D7" s="324">
        <v>37314785</v>
      </c>
      <c r="E7" s="324">
        <f>G7-D7</f>
        <v>-1797540</v>
      </c>
      <c r="F7" s="325">
        <f>G7/D7*100</f>
        <v>95.182767366876163</v>
      </c>
      <c r="G7" s="326">
        <v>35517245</v>
      </c>
    </row>
    <row r="8" spans="1:12" ht="23.1" customHeight="1" x14ac:dyDescent="0.2">
      <c r="A8" s="322" t="s">
        <v>209</v>
      </c>
      <c r="B8" s="323" t="s">
        <v>210</v>
      </c>
      <c r="C8" s="324">
        <v>0</v>
      </c>
      <c r="D8" s="324">
        <v>660000</v>
      </c>
      <c r="E8" s="324">
        <f>G8-D8</f>
        <v>0</v>
      </c>
      <c r="F8" s="325"/>
      <c r="G8" s="326">
        <v>660000</v>
      </c>
    </row>
    <row r="9" spans="1:12" ht="23.1" customHeight="1" x14ac:dyDescent="0.2">
      <c r="A9" s="327" t="s">
        <v>211</v>
      </c>
      <c r="B9" s="328" t="s">
        <v>212</v>
      </c>
      <c r="C9" s="329">
        <v>500000</v>
      </c>
      <c r="D9" s="329">
        <v>240000</v>
      </c>
      <c r="E9" s="324">
        <f t="shared" ref="E9:E13" si="0">G9-D9</f>
        <v>0</v>
      </c>
      <c r="F9" s="325">
        <f t="shared" ref="F9:F13" si="1">G9/D9*100</f>
        <v>100</v>
      </c>
      <c r="G9" s="330">
        <v>240000</v>
      </c>
    </row>
    <row r="10" spans="1:12" ht="23.1" customHeight="1" x14ac:dyDescent="0.2">
      <c r="A10" s="327" t="s">
        <v>127</v>
      </c>
      <c r="B10" s="328" t="s">
        <v>128</v>
      </c>
      <c r="C10" s="329">
        <v>390000</v>
      </c>
      <c r="D10" s="329">
        <v>293619</v>
      </c>
      <c r="E10" s="324">
        <f t="shared" si="0"/>
        <v>0</v>
      </c>
      <c r="F10" s="325">
        <f t="shared" si="1"/>
        <v>100</v>
      </c>
      <c r="G10" s="330">
        <v>293619</v>
      </c>
      <c r="H10" s="331"/>
      <c r="I10" s="332"/>
      <c r="J10" s="332"/>
      <c r="K10" s="332"/>
      <c r="L10" s="332"/>
    </row>
    <row r="11" spans="1:12" ht="23.1" customHeight="1" x14ac:dyDescent="0.2">
      <c r="A11" s="327" t="s">
        <v>129</v>
      </c>
      <c r="B11" s="328" t="s">
        <v>130</v>
      </c>
      <c r="C11" s="329">
        <v>171000</v>
      </c>
      <c r="D11" s="329">
        <v>171000</v>
      </c>
      <c r="E11" s="324">
        <f t="shared" si="0"/>
        <v>-3000</v>
      </c>
      <c r="F11" s="325">
        <f t="shared" si="1"/>
        <v>98.245614035087712</v>
      </c>
      <c r="G11" s="330">
        <v>168000</v>
      </c>
      <c r="H11" s="331"/>
      <c r="I11" s="332"/>
      <c r="J11" s="332"/>
      <c r="K11" s="332"/>
      <c r="L11" s="332"/>
    </row>
    <row r="12" spans="1:12" ht="23.1" customHeight="1" x14ac:dyDescent="0.2">
      <c r="A12" s="327" t="s">
        <v>131</v>
      </c>
      <c r="B12" s="328" t="s">
        <v>132</v>
      </c>
      <c r="C12" s="329"/>
      <c r="D12" s="329">
        <v>1135418</v>
      </c>
      <c r="E12" s="324">
        <f t="shared" si="0"/>
        <v>-330257</v>
      </c>
      <c r="F12" s="325">
        <f t="shared" si="1"/>
        <v>70.913179111129125</v>
      </c>
      <c r="G12" s="330">
        <v>805161</v>
      </c>
      <c r="H12" s="331"/>
      <c r="I12" s="332"/>
      <c r="J12" s="332"/>
      <c r="K12" s="332"/>
      <c r="L12" s="332"/>
    </row>
    <row r="13" spans="1:12" ht="24.75" thickBot="1" x14ac:dyDescent="0.25">
      <c r="A13" s="333" t="s">
        <v>135</v>
      </c>
      <c r="B13" s="334" t="s">
        <v>268</v>
      </c>
      <c r="C13" s="335"/>
      <c r="D13" s="335">
        <v>105000</v>
      </c>
      <c r="E13" s="324">
        <f t="shared" si="0"/>
        <v>0</v>
      </c>
      <c r="F13" s="325">
        <f t="shared" si="1"/>
        <v>100</v>
      </c>
      <c r="G13" s="336">
        <v>105000</v>
      </c>
      <c r="H13" s="331"/>
      <c r="I13" s="332"/>
      <c r="J13" s="332"/>
      <c r="K13" s="332"/>
      <c r="L13" s="332"/>
    </row>
    <row r="14" spans="1:12" s="340" customFormat="1" ht="23.1" customHeight="1" thickBot="1" x14ac:dyDescent="0.25">
      <c r="A14" s="834" t="s">
        <v>3</v>
      </c>
      <c r="B14" s="834"/>
      <c r="C14" s="246">
        <f>SUM(C7:C13)</f>
        <v>39757150</v>
      </c>
      <c r="D14" s="246">
        <f t="shared" ref="D14:G14" si="2">SUM(D7:D13)</f>
        <v>39919822</v>
      </c>
      <c r="E14" s="246">
        <f t="shared" si="2"/>
        <v>-2130797</v>
      </c>
      <c r="F14" s="337">
        <f>G14/D14*100</f>
        <v>94.662308364000225</v>
      </c>
      <c r="G14" s="246">
        <f t="shared" si="2"/>
        <v>37789025</v>
      </c>
      <c r="H14" s="338"/>
      <c r="I14" s="339"/>
      <c r="J14" s="339"/>
      <c r="K14" s="339"/>
      <c r="L14" s="339"/>
    </row>
    <row r="15" spans="1:12" ht="23.1" customHeight="1" x14ac:dyDescent="0.2">
      <c r="A15" s="322" t="s">
        <v>269</v>
      </c>
      <c r="B15" s="323" t="s">
        <v>139</v>
      </c>
      <c r="C15" s="324">
        <v>9223006</v>
      </c>
      <c r="D15" s="324">
        <v>9255786</v>
      </c>
      <c r="E15" s="324">
        <f>G15-D15</f>
        <v>-820977</v>
      </c>
      <c r="F15" s="325">
        <f>G15/D15*100</f>
        <v>91.130121202024341</v>
      </c>
      <c r="G15" s="326">
        <v>8434809</v>
      </c>
    </row>
    <row r="16" spans="1:12" ht="23.1" customHeight="1" thickBot="1" x14ac:dyDescent="0.25">
      <c r="A16" s="333" t="s">
        <v>270</v>
      </c>
      <c r="B16" s="334" t="s">
        <v>141</v>
      </c>
      <c r="C16" s="335">
        <v>0</v>
      </c>
      <c r="D16" s="335">
        <v>0</v>
      </c>
      <c r="E16" s="324">
        <f>G16-D16</f>
        <v>496</v>
      </c>
      <c r="F16" s="335"/>
      <c r="G16" s="336">
        <v>496</v>
      </c>
    </row>
    <row r="17" spans="1:7" ht="23.1" customHeight="1" thickBot="1" x14ac:dyDescent="0.25">
      <c r="A17" s="834" t="s">
        <v>271</v>
      </c>
      <c r="B17" s="834"/>
      <c r="C17" s="246">
        <f>SUM(C15:C16)</f>
        <v>9223006</v>
      </c>
      <c r="D17" s="246">
        <f t="shared" ref="D17:E17" si="3">SUM(D15:D16)</f>
        <v>9255786</v>
      </c>
      <c r="E17" s="246">
        <f t="shared" si="3"/>
        <v>-820481</v>
      </c>
      <c r="F17" s="337">
        <f>G17/D17*100</f>
        <v>91.135480012178334</v>
      </c>
      <c r="G17" s="341">
        <f>SUM(G15:G16)</f>
        <v>8435305</v>
      </c>
    </row>
    <row r="18" spans="1:7" ht="23.1" customHeight="1" x14ac:dyDescent="0.2">
      <c r="A18" s="322" t="s">
        <v>142</v>
      </c>
      <c r="B18" s="323" t="s">
        <v>143</v>
      </c>
      <c r="C18" s="324">
        <v>310000</v>
      </c>
      <c r="D18" s="324">
        <v>257173</v>
      </c>
      <c r="E18" s="324">
        <f>G18-D18</f>
        <v>-44500</v>
      </c>
      <c r="F18" s="325">
        <f>G18/D18*100</f>
        <v>82.696472802354833</v>
      </c>
      <c r="G18" s="326">
        <v>212673</v>
      </c>
    </row>
    <row r="19" spans="1:7" ht="23.1" customHeight="1" x14ac:dyDescent="0.2">
      <c r="A19" s="327" t="s">
        <v>144</v>
      </c>
      <c r="B19" s="328" t="s">
        <v>145</v>
      </c>
      <c r="C19" s="329">
        <v>1190000</v>
      </c>
      <c r="D19" s="329">
        <v>957738</v>
      </c>
      <c r="E19" s="324">
        <f t="shared" ref="E19:E26" si="4">G19-D19</f>
        <v>0</v>
      </c>
      <c r="F19" s="325">
        <f t="shared" ref="F19:F26" si="5">G19/D19*100</f>
        <v>100</v>
      </c>
      <c r="G19" s="330">
        <v>957738</v>
      </c>
    </row>
    <row r="20" spans="1:7" ht="23.1" customHeight="1" x14ac:dyDescent="0.2">
      <c r="A20" s="327" t="s">
        <v>272</v>
      </c>
      <c r="B20" s="328" t="s">
        <v>273</v>
      </c>
      <c r="C20" s="329">
        <v>80000</v>
      </c>
      <c r="D20" s="329">
        <v>80000</v>
      </c>
      <c r="E20" s="324">
        <f t="shared" si="4"/>
        <v>-62718</v>
      </c>
      <c r="F20" s="325">
        <f t="shared" si="5"/>
        <v>21.602499999999999</v>
      </c>
      <c r="G20" s="330">
        <v>17282</v>
      </c>
    </row>
    <row r="21" spans="1:7" ht="23.1" customHeight="1" x14ac:dyDescent="0.2">
      <c r="A21" s="327" t="s">
        <v>213</v>
      </c>
      <c r="B21" s="328" t="s">
        <v>274</v>
      </c>
      <c r="C21" s="329">
        <v>1250000</v>
      </c>
      <c r="D21" s="329">
        <v>1248490</v>
      </c>
      <c r="E21" s="324">
        <f t="shared" si="4"/>
        <v>-500720</v>
      </c>
      <c r="F21" s="325">
        <f t="shared" si="5"/>
        <v>59.893951893887817</v>
      </c>
      <c r="G21" s="330">
        <v>747770</v>
      </c>
    </row>
    <row r="22" spans="1:7" ht="23.1" customHeight="1" x14ac:dyDescent="0.2">
      <c r="A22" s="327" t="s">
        <v>155</v>
      </c>
      <c r="B22" s="328" t="s">
        <v>156</v>
      </c>
      <c r="C22" s="329">
        <v>300000</v>
      </c>
      <c r="D22" s="329">
        <v>95849</v>
      </c>
      <c r="E22" s="324">
        <f t="shared" si="4"/>
        <v>-674</v>
      </c>
      <c r="F22" s="325">
        <f t="shared" si="5"/>
        <v>99.296810608352729</v>
      </c>
      <c r="G22" s="330">
        <v>95175</v>
      </c>
    </row>
    <row r="23" spans="1:7" ht="23.1" customHeight="1" x14ac:dyDescent="0.2">
      <c r="A23" s="327" t="s">
        <v>157</v>
      </c>
      <c r="B23" s="328" t="s">
        <v>158</v>
      </c>
      <c r="C23" s="329">
        <v>550000</v>
      </c>
      <c r="D23" s="329">
        <v>280081</v>
      </c>
      <c r="E23" s="324">
        <f t="shared" si="4"/>
        <v>-95681</v>
      </c>
      <c r="F23" s="325">
        <f t="shared" si="5"/>
        <v>65.838096836272371</v>
      </c>
      <c r="G23" s="330">
        <v>184400</v>
      </c>
    </row>
    <row r="24" spans="1:7" ht="23.1" customHeight="1" x14ac:dyDescent="0.2">
      <c r="A24" s="327" t="s">
        <v>159</v>
      </c>
      <c r="B24" s="328" t="s">
        <v>160</v>
      </c>
      <c r="C24" s="329">
        <v>450000</v>
      </c>
      <c r="D24" s="329">
        <v>400000</v>
      </c>
      <c r="E24" s="324">
        <f t="shared" si="4"/>
        <v>-99335</v>
      </c>
      <c r="F24" s="325">
        <f t="shared" si="5"/>
        <v>75.166250000000005</v>
      </c>
      <c r="G24" s="330">
        <v>300665</v>
      </c>
    </row>
    <row r="25" spans="1:7" ht="23.1" customHeight="1" x14ac:dyDescent="0.2">
      <c r="A25" s="327" t="s">
        <v>214</v>
      </c>
      <c r="B25" s="328" t="s">
        <v>215</v>
      </c>
      <c r="C25" s="329">
        <v>100000</v>
      </c>
      <c r="D25" s="329">
        <v>100000</v>
      </c>
      <c r="E25" s="324">
        <f t="shared" si="4"/>
        <v>-100000</v>
      </c>
      <c r="F25" s="325">
        <f t="shared" si="5"/>
        <v>0</v>
      </c>
      <c r="G25" s="330">
        <v>0</v>
      </c>
    </row>
    <row r="26" spans="1:7" ht="23.1" customHeight="1" thickBot="1" x14ac:dyDescent="0.25">
      <c r="A26" s="333" t="s">
        <v>163</v>
      </c>
      <c r="B26" s="334" t="s">
        <v>216</v>
      </c>
      <c r="C26" s="335">
        <v>908000</v>
      </c>
      <c r="D26" s="335">
        <v>908000</v>
      </c>
      <c r="E26" s="324">
        <f t="shared" si="4"/>
        <v>-370958</v>
      </c>
      <c r="F26" s="325">
        <f t="shared" si="5"/>
        <v>59.145594713656394</v>
      </c>
      <c r="G26" s="336">
        <v>537042</v>
      </c>
    </row>
    <row r="27" spans="1:7" ht="23.1" customHeight="1" thickBot="1" x14ac:dyDescent="0.25">
      <c r="A27" s="835" t="s">
        <v>5</v>
      </c>
      <c r="B27" s="836"/>
      <c r="C27" s="342">
        <f>SUM(C18:C26)</f>
        <v>5138000</v>
      </c>
      <c r="D27" s="342">
        <f t="shared" ref="D27:G27" si="6">SUM(D18:D26)</f>
        <v>4327331</v>
      </c>
      <c r="E27" s="342">
        <f>SUM(E18:E26)</f>
        <v>-1274586</v>
      </c>
      <c r="F27" s="343">
        <f>G27/D27*100</f>
        <v>70.545678155888709</v>
      </c>
      <c r="G27" s="344">
        <f t="shared" si="6"/>
        <v>3052745</v>
      </c>
    </row>
    <row r="28" spans="1:7" ht="23.1" customHeight="1" x14ac:dyDescent="0.2">
      <c r="A28" s="322" t="s">
        <v>275</v>
      </c>
      <c r="B28" s="323" t="s">
        <v>276</v>
      </c>
      <c r="C28" s="324">
        <v>0</v>
      </c>
      <c r="D28" s="324">
        <v>83267</v>
      </c>
      <c r="E28" s="324">
        <f>G28-D28</f>
        <v>0</v>
      </c>
      <c r="F28" s="325">
        <f>G28/D28*100</f>
        <v>100</v>
      </c>
      <c r="G28" s="326">
        <v>83267</v>
      </c>
    </row>
    <row r="29" spans="1:7" ht="26.25" customHeight="1" thickBot="1" x14ac:dyDescent="0.25">
      <c r="A29" s="333" t="s">
        <v>277</v>
      </c>
      <c r="B29" s="334" t="s">
        <v>278</v>
      </c>
      <c r="C29" s="335">
        <v>0</v>
      </c>
      <c r="D29" s="335">
        <v>22483</v>
      </c>
      <c r="E29" s="324">
        <f>G29-D29</f>
        <v>0</v>
      </c>
      <c r="F29" s="325">
        <f>G29/D29*100</f>
        <v>100</v>
      </c>
      <c r="G29" s="336">
        <v>22483</v>
      </c>
    </row>
    <row r="30" spans="1:7" ht="23.1" customHeight="1" thickBot="1" x14ac:dyDescent="0.25">
      <c r="A30" s="834" t="s">
        <v>279</v>
      </c>
      <c r="B30" s="834"/>
      <c r="C30" s="246">
        <f>SUM(C28:C29)</f>
        <v>0</v>
      </c>
      <c r="D30" s="246">
        <f>SUM(D28:D29)</f>
        <v>105750</v>
      </c>
      <c r="E30" s="246">
        <f t="shared" ref="E30:G30" si="7">SUM(E28:E29)</f>
        <v>0</v>
      </c>
      <c r="F30" s="337">
        <f>G30/D30*100</f>
        <v>100</v>
      </c>
      <c r="G30" s="341">
        <f t="shared" si="7"/>
        <v>105750</v>
      </c>
    </row>
    <row r="31" spans="1:7" ht="28.5" customHeight="1" thickBot="1" x14ac:dyDescent="0.25">
      <c r="A31" s="833" t="s">
        <v>13</v>
      </c>
      <c r="B31" s="833"/>
      <c r="C31" s="345">
        <f>SUM(C27+C17+C14)</f>
        <v>54118156</v>
      </c>
      <c r="D31" s="345">
        <f>SUM(D27+D17+D14+D30)</f>
        <v>53608689</v>
      </c>
      <c r="E31" s="345">
        <f>SUM(E27+E17+E14+E30)</f>
        <v>-4225864</v>
      </c>
      <c r="F31" s="346">
        <f>G31/D31*100</f>
        <v>92.117203239198773</v>
      </c>
      <c r="G31" s="347">
        <f>SUM(G27+G17+G14+G30)</f>
        <v>49382825</v>
      </c>
    </row>
    <row r="33" spans="1:1" x14ac:dyDescent="0.2">
      <c r="A33" s="348"/>
    </row>
  </sheetData>
  <mergeCells count="10">
    <mergeCell ref="A31:B31"/>
    <mergeCell ref="A14:B14"/>
    <mergeCell ref="A17:B17"/>
    <mergeCell ref="A27:B27"/>
    <mergeCell ref="A30:B30"/>
    <mergeCell ref="F1:G1"/>
    <mergeCell ref="A2:G2"/>
    <mergeCell ref="A3:G3"/>
    <mergeCell ref="F4:G4"/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20"/>
  <sheetViews>
    <sheetView zoomScaleNormal="100" workbookViewId="0">
      <selection activeCell="A4" sqref="A4:G4"/>
    </sheetView>
  </sheetViews>
  <sheetFormatPr defaultRowHeight="12.75" x14ac:dyDescent="0.2"/>
  <cols>
    <col min="1" max="1" width="42.5703125" customWidth="1"/>
    <col min="2" max="2" width="13.28515625" customWidth="1"/>
    <col min="3" max="3" width="13" customWidth="1"/>
    <col min="4" max="4" width="13.28515625" customWidth="1"/>
    <col min="5" max="5" width="44.7109375" customWidth="1"/>
    <col min="6" max="6" width="13" customWidth="1"/>
    <col min="7" max="7" width="13.5703125" customWidth="1"/>
    <col min="8" max="8" width="12.85546875" customWidth="1"/>
    <col min="9" max="9" width="11.5703125" customWidth="1"/>
    <col min="11" max="11" width="6" bestFit="1" customWidth="1"/>
    <col min="16" max="16" width="6" bestFit="1" customWidth="1"/>
    <col min="17" max="17" width="10" bestFit="1" customWidth="1"/>
  </cols>
  <sheetData>
    <row r="1" spans="1:9" ht="15" customHeight="1" x14ac:dyDescent="0.2">
      <c r="A1" s="839" t="s">
        <v>511</v>
      </c>
      <c r="B1" s="839"/>
      <c r="C1" s="839"/>
      <c r="D1" s="839"/>
      <c r="E1" s="839"/>
      <c r="F1" s="839"/>
      <c r="G1" s="839"/>
    </row>
    <row r="2" spans="1:9" ht="15.75" customHeight="1" x14ac:dyDescent="0.2">
      <c r="A2" s="843"/>
      <c r="B2" s="844"/>
      <c r="C2" s="844"/>
      <c r="D2" s="844"/>
      <c r="E2" s="844"/>
      <c r="F2" s="844"/>
      <c r="G2" s="13"/>
      <c r="H2" s="13"/>
      <c r="I2" s="13"/>
    </row>
    <row r="3" spans="1:9" s="4" customFormat="1" ht="22.5" customHeight="1" x14ac:dyDescent="0.25">
      <c r="A3" s="845" t="s">
        <v>11</v>
      </c>
      <c r="B3" s="845"/>
      <c r="C3" s="845"/>
      <c r="D3" s="845"/>
      <c r="E3" s="845"/>
      <c r="F3" s="845"/>
      <c r="G3" s="845"/>
    </row>
    <row r="4" spans="1:9" ht="33.75" customHeight="1" x14ac:dyDescent="0.2">
      <c r="A4" s="846" t="s">
        <v>232</v>
      </c>
      <c r="B4" s="846"/>
      <c r="C4" s="846"/>
      <c r="D4" s="846"/>
      <c r="E4" s="846"/>
      <c r="F4" s="846"/>
      <c r="G4" s="846"/>
    </row>
    <row r="5" spans="1:9" ht="18.75" customHeight="1" thickBot="1" x14ac:dyDescent="0.3">
      <c r="A5" s="17"/>
      <c r="B5" s="17"/>
      <c r="C5" s="17"/>
      <c r="D5" s="17"/>
      <c r="E5" s="847" t="s">
        <v>70</v>
      </c>
      <c r="F5" s="848"/>
      <c r="G5" s="848"/>
      <c r="H5" s="848"/>
    </row>
    <row r="6" spans="1:9" ht="18" customHeight="1" thickBot="1" x14ac:dyDescent="0.25">
      <c r="A6" s="840" t="s">
        <v>1</v>
      </c>
      <c r="B6" s="841"/>
      <c r="C6" s="841"/>
      <c r="D6" s="842"/>
      <c r="E6" s="840" t="s">
        <v>2</v>
      </c>
      <c r="F6" s="841"/>
      <c r="G6" s="841"/>
      <c r="H6" s="842"/>
    </row>
    <row r="7" spans="1:9" ht="35.25" customHeight="1" thickBot="1" x14ac:dyDescent="0.3">
      <c r="A7" s="86"/>
      <c r="B7" s="199" t="s">
        <v>243</v>
      </c>
      <c r="C7" s="94" t="s">
        <v>244</v>
      </c>
      <c r="D7" s="85" t="s">
        <v>245</v>
      </c>
      <c r="E7" s="81" t="s">
        <v>46</v>
      </c>
      <c r="F7" s="357" t="s">
        <v>243</v>
      </c>
      <c r="G7" s="199" t="s">
        <v>244</v>
      </c>
      <c r="H7" s="199" t="s">
        <v>245</v>
      </c>
    </row>
    <row r="8" spans="1:9" ht="19.899999999999999" customHeight="1" x14ac:dyDescent="0.25">
      <c r="A8" s="87" t="s">
        <v>47</v>
      </c>
      <c r="B8" s="121">
        <f>'2017.évi teljesítés - Bev.Önk.'!C13</f>
        <v>80522301</v>
      </c>
      <c r="C8" s="195">
        <f>'2017.évi teljesítés - Bev.Önk.'!D13</f>
        <v>86190701</v>
      </c>
      <c r="D8" s="160">
        <f>'2017.évi teljesítés - Bev.Önk.'!F13</f>
        <v>86190701</v>
      </c>
      <c r="E8" s="82" t="s">
        <v>22</v>
      </c>
      <c r="F8" s="358">
        <f>'2017.évi teljesítés - Kiad.Önk.'!C16+'2017.évi teljesítés-Óvoda'!C14</f>
        <v>57767710</v>
      </c>
      <c r="G8" s="204">
        <f>'2017.évi teljesítés - Kiad.Önk.'!D16+'2017.évi teljesítés-Óvoda'!D14</f>
        <v>66595463</v>
      </c>
      <c r="H8" s="349">
        <f>'2017.évi teljesítés - Kiad.Önk.'!F16+'2017.évi teljesítés-Óvoda'!G14</f>
        <v>64333804</v>
      </c>
    </row>
    <row r="9" spans="1:9" ht="19.899999999999999" customHeight="1" x14ac:dyDescent="0.25">
      <c r="A9" s="88" t="s">
        <v>28</v>
      </c>
      <c r="B9" s="122">
        <f>'2017.évi teljesítés - Bev.Önk.'!C16</f>
        <v>3809000</v>
      </c>
      <c r="C9" s="161">
        <f>'2017.évi teljesítés - Bev.Önk.'!D16</f>
        <v>11627565</v>
      </c>
      <c r="D9" s="162">
        <f>'2017.évi teljesítés - Bev.Önk.'!F16</f>
        <v>11627565</v>
      </c>
      <c r="E9" s="83" t="s">
        <v>23</v>
      </c>
      <c r="F9" s="359">
        <f>'2017.évi teljesítés - Kiad.Önk.'!C19+'2017.évi teljesítés-Óvoda'!C17</f>
        <v>13399591</v>
      </c>
      <c r="G9" s="205">
        <f>'2017.évi teljesítés - Kiad.Önk.'!D19+'2017.évi teljesítés-Óvoda'!D17</f>
        <v>14463991</v>
      </c>
      <c r="H9" s="350">
        <f>'2017.évi teljesítés - Kiad.Önk.'!F19+'2017.évi teljesítés-Óvoda'!G17</f>
        <v>13558417</v>
      </c>
    </row>
    <row r="10" spans="1:9" ht="19.899999999999999" customHeight="1" x14ac:dyDescent="0.25">
      <c r="A10" s="88" t="s">
        <v>231</v>
      </c>
      <c r="B10" s="122">
        <f>'2017.évi teljesítés - Bev.Önk.'!C17</f>
        <v>0</v>
      </c>
      <c r="C10" s="161">
        <f>'2017.évi teljesítés - Bev.Önk.'!D17</f>
        <v>9900000</v>
      </c>
      <c r="D10" s="162">
        <f>'2017.évi teljesítés - Bev.Önk.'!F17</f>
        <v>9900000</v>
      </c>
      <c r="E10" s="83" t="s">
        <v>24</v>
      </c>
      <c r="F10" s="359">
        <f>'2017.évi teljesítés - Kiad.Önk.'!C35+'2017.évi teljesítés-Óvoda'!C27</f>
        <v>49471000</v>
      </c>
      <c r="G10" s="205">
        <f>'2017.évi teljesítés - Kiad.Önk.'!D35+'2017.évi teljesítés-Óvoda'!D27</f>
        <v>50426053</v>
      </c>
      <c r="H10" s="350">
        <f>'2017.évi teljesítés - Kiad.Önk.'!F35+'2017.évi teljesítés-Óvoda'!G27</f>
        <v>41677962</v>
      </c>
    </row>
    <row r="11" spans="1:9" ht="19.899999999999999" customHeight="1" x14ac:dyDescent="0.25">
      <c r="A11" s="88" t="s">
        <v>29</v>
      </c>
      <c r="B11" s="122">
        <f>'2017.évi teljesítés - Bev.Önk.'!C18</f>
        <v>0</v>
      </c>
      <c r="C11" s="161">
        <f>'2017.évi teljesítés - Bev.Önk.'!D18</f>
        <v>38310000</v>
      </c>
      <c r="D11" s="162">
        <f>'2017.évi teljesítés - Bev.Önk.'!F18</f>
        <v>38310000</v>
      </c>
      <c r="E11" s="83" t="s">
        <v>25</v>
      </c>
      <c r="F11" s="359">
        <f>'2017.évi teljesítés - Kiad.Önk.'!C43</f>
        <v>7788000</v>
      </c>
      <c r="G11" s="205">
        <f>'2017.évi teljesítés - Kiad.Önk.'!D43</f>
        <v>11773553</v>
      </c>
      <c r="H11" s="351">
        <f>'2017.évi teljesítés - Kiad.Önk.'!F43</f>
        <v>10600000</v>
      </c>
      <c r="I11" s="34"/>
    </row>
    <row r="12" spans="1:9" ht="19.899999999999999" customHeight="1" x14ac:dyDescent="0.25">
      <c r="A12" s="88" t="s">
        <v>30</v>
      </c>
      <c r="B12" s="122">
        <f>'2017.évi teljesítés - Bev.Önk.'!C27</f>
        <v>41600000</v>
      </c>
      <c r="C12" s="161">
        <f>'2017.évi teljesítés - Bev.Önk.'!D27</f>
        <v>57876132</v>
      </c>
      <c r="D12" s="162">
        <f>'2017.évi teljesítés - Bev.Önk.'!F27</f>
        <v>57770268</v>
      </c>
      <c r="E12" s="83" t="s">
        <v>281</v>
      </c>
      <c r="F12" s="359">
        <f>'2017.évi teljesítés - Kiad.Önk.'!C44+'2017.évi teljesítés - Kiad.Önk.'!C45+'2017.évi teljesítés - Kiad.Önk.'!C46</f>
        <v>4775000</v>
      </c>
      <c r="G12" s="366">
        <f>'2017.évi teljesítés - Kiad.Önk.'!D44+'2017.évi teljesítés - Kiad.Önk.'!D45+'2017.évi teljesítés - Kiad.Önk.'!D46</f>
        <v>3569110</v>
      </c>
      <c r="H12" s="352">
        <f>'2017.évi teljesítés - Kiad.Önk.'!F44+'2017.évi teljesítés - Kiad.Önk.'!F45+'2017.évi teljesítés - Kiad.Önk.'!F46</f>
        <v>3369110</v>
      </c>
      <c r="I12" s="34"/>
    </row>
    <row r="13" spans="1:9" ht="19.899999999999999" customHeight="1" x14ac:dyDescent="0.25">
      <c r="A13" s="88" t="s">
        <v>31</v>
      </c>
      <c r="B13" s="123">
        <f>'2017.évi teljesítés - Bev.Önk.'!C36</f>
        <v>10870000</v>
      </c>
      <c r="C13" s="163">
        <f>'2017.évi teljesítés - Bev.Önk.'!D36</f>
        <v>17467166</v>
      </c>
      <c r="D13" s="162">
        <f>'2017.évi teljesítés - Bev.Önk.'!F36</f>
        <v>14983112</v>
      </c>
      <c r="E13" s="83" t="s">
        <v>282</v>
      </c>
      <c r="F13" s="359">
        <f>'2017.évi teljesítés - Kiad.Önk.'!C47</f>
        <v>2100000</v>
      </c>
      <c r="G13" s="366">
        <f>'2017.évi teljesítés - Kiad.Önk.'!D47</f>
        <v>2511263</v>
      </c>
      <c r="H13" s="353">
        <f>'2017.évi teljesítés - Kiad.Önk.'!F47</f>
        <v>2511263</v>
      </c>
      <c r="I13" s="34"/>
    </row>
    <row r="14" spans="1:9" ht="19.899999999999999" customHeight="1" x14ac:dyDescent="0.25">
      <c r="A14" s="89" t="s">
        <v>32</v>
      </c>
      <c r="B14" s="123">
        <f>'2017.évi teljesítés - Bev.Önk.'!C43</f>
        <v>0</v>
      </c>
      <c r="C14" s="163">
        <f>'2017.évi teljesítés - Bev.Önk.'!D43</f>
        <v>12073073</v>
      </c>
      <c r="D14" s="162">
        <f>'2017.évi teljesítés - Bev.Önk.'!F43</f>
        <v>12073073</v>
      </c>
      <c r="E14" s="83" t="s">
        <v>207</v>
      </c>
      <c r="F14" s="359">
        <f>'2017.évi teljesítés - Kiad.Önk.'!C59</f>
        <v>53903156</v>
      </c>
      <c r="G14" s="367">
        <f>'2017.évi teljesítés - Kiad.Önk.'!D59</f>
        <v>53393184</v>
      </c>
      <c r="H14" s="352">
        <f>'2017.évi teljesítés - Kiad.Önk.'!F59</f>
        <v>49250401</v>
      </c>
    </row>
    <row r="15" spans="1:9" ht="19.899999999999999" customHeight="1" x14ac:dyDescent="0.25">
      <c r="A15" s="89" t="s">
        <v>33</v>
      </c>
      <c r="B15" s="123">
        <f>'2017.évi teljesítés - Bev.Önk.'!C44</f>
        <v>1200000</v>
      </c>
      <c r="C15" s="163">
        <f>'2017.évi teljesítés - Bev.Önk.'!D44</f>
        <v>1691000</v>
      </c>
      <c r="D15" s="162">
        <f>'2017.évi teljesítés - Bev.Önk.'!F44</f>
        <v>1691000</v>
      </c>
      <c r="E15" s="83"/>
      <c r="F15" s="359"/>
      <c r="G15" s="368"/>
      <c r="H15" s="352"/>
    </row>
    <row r="16" spans="1:9" ht="19.899999999999999" customHeight="1" x14ac:dyDescent="0.25">
      <c r="A16" s="89" t="s">
        <v>36</v>
      </c>
      <c r="B16" s="123">
        <f>'2017.évi teljesítés - Kiad.Önk.'!C59</f>
        <v>53903156</v>
      </c>
      <c r="C16" s="163">
        <f>'2017.évi teljesítés - Kiad.Önk.'!D59</f>
        <v>53393184</v>
      </c>
      <c r="D16" s="162">
        <f>'2017.évi teljesítés - Kiad.Önk.'!F59</f>
        <v>49250401</v>
      </c>
      <c r="E16" s="83"/>
      <c r="F16" s="359"/>
      <c r="G16" s="350"/>
      <c r="H16" s="350"/>
    </row>
    <row r="17" spans="1:10" s="12" customFormat="1" ht="19.899999999999999" customHeight="1" thickBot="1" x14ac:dyDescent="0.25">
      <c r="A17" s="92" t="s">
        <v>9</v>
      </c>
      <c r="B17" s="200">
        <f>SUM(B8:B16)</f>
        <v>191904457</v>
      </c>
      <c r="C17" s="164">
        <f>SUM(C8:C16)</f>
        <v>288528821</v>
      </c>
      <c r="D17" s="165">
        <f>SUM(D8:D16)</f>
        <v>281796120</v>
      </c>
      <c r="E17" s="93" t="s">
        <v>10</v>
      </c>
      <c r="F17" s="360">
        <f>SUM(F8:F16)</f>
        <v>189204457</v>
      </c>
      <c r="G17" s="206">
        <f>SUM(G8:G16)</f>
        <v>202732617</v>
      </c>
      <c r="H17" s="206">
        <f>SUM(H8:H16)</f>
        <v>185300957</v>
      </c>
      <c r="I17" s="36"/>
    </row>
    <row r="18" spans="1:10" s="2" customFormat="1" ht="19.899999999999999" customHeight="1" thickTop="1" x14ac:dyDescent="0.25">
      <c r="A18" s="90" t="s">
        <v>34</v>
      </c>
      <c r="B18" s="201">
        <f>'2017.évi teljesítés - Bev.Önk.'!C45</f>
        <v>49000000</v>
      </c>
      <c r="C18" s="166">
        <f>'2017.évi teljesítés - Bev.Önk.'!D45</f>
        <v>50907117</v>
      </c>
      <c r="D18" s="167">
        <f>'2017.évi teljesítés - Bev.Önk.'!F45</f>
        <v>50907117</v>
      </c>
      <c r="E18" s="91" t="s">
        <v>26</v>
      </c>
      <c r="F18" s="361">
        <f>'2017.évi teljesítés - Kiad.Önk.'!C49+'2017.évi teljesítés - Kiad.Önk.'!C50+'2017.évi teljesítés - Kiad.Önk.'!C51+'2017.évi teljesítés - Kiad.Önk.'!C52+'2017.évi teljesítés - Kiad.Önk.'!C53+'2017.évi teljesítés-Óvoda'!C30</f>
        <v>2627000</v>
      </c>
      <c r="G18" s="354">
        <f>'2017.évi teljesítés - Kiad.Önk.'!D49+'2017.évi teljesítés - Kiad.Önk.'!D50+'2017.évi teljesítés - Kiad.Önk.'!D51+'2017.évi teljesítés - Kiad.Önk.'!D52+'2017.évi teljesítés - Kiad.Önk.'!D53+'2017.évi teljesítés-Óvoda'!D30</f>
        <v>27224810</v>
      </c>
      <c r="H18" s="354">
        <f>'2017.évi teljesítés - Kiad.Önk.'!F49+'2017.évi teljesítés - Kiad.Önk.'!F50+'2017.évi teljesítés - Kiad.Önk.'!F51+'2017.évi teljesítés - Kiad.Önk.'!F52+'2017.évi teljesítés - Kiad.Önk.'!F53+'2017.évi teljesítés-Óvoda'!G30</f>
        <v>27224530</v>
      </c>
    </row>
    <row r="19" spans="1:10" s="2" customFormat="1" ht="19.899999999999999" customHeight="1" x14ac:dyDescent="0.25">
      <c r="A19" s="88" t="s">
        <v>35</v>
      </c>
      <c r="B19" s="122">
        <v>215505</v>
      </c>
      <c r="C19" s="161">
        <v>215505</v>
      </c>
      <c r="D19" s="162">
        <v>215505</v>
      </c>
      <c r="E19" s="155" t="s">
        <v>27</v>
      </c>
      <c r="F19" s="362">
        <f>'2017.évi teljesítés - Kiad.Önk.'!C54+'2017.évi teljesítés - Kiad.Önk.'!C55+'2017.évi teljesítés - Kiad.Önk.'!C56</f>
        <v>38265000</v>
      </c>
      <c r="G19" s="355">
        <f>'2017.évi teljesítés - Kiad.Önk.'!D54+'2017.évi teljesítés - Kiad.Önk.'!D55+'2017.évi teljesítés - Kiad.Önk.'!D56</f>
        <v>53303255</v>
      </c>
      <c r="H19" s="355">
        <f>'2017.évi teljesítés - Kiad.Önk.'!F54+'2017.évi teljesítés - Kiad.Önk.'!F55+'2017.évi teljesítés - Kiad.Önk.'!F56</f>
        <v>30283452</v>
      </c>
    </row>
    <row r="20" spans="1:10" ht="19.899999999999999" customHeight="1" x14ac:dyDescent="0.25">
      <c r="A20" s="88" t="s">
        <v>280</v>
      </c>
      <c r="B20" s="123">
        <f>'2017.évi teljesítés - Bev.Önk.'!C46</f>
        <v>0</v>
      </c>
      <c r="C20" s="163">
        <f>'2017.évi teljesítés - Bev.Önk.'!D46</f>
        <v>0</v>
      </c>
      <c r="D20" s="162">
        <f>'2017.évi teljesítés - Bev.Önk.'!F46</f>
        <v>2676285</v>
      </c>
      <c r="E20" s="83" t="s">
        <v>208</v>
      </c>
      <c r="F20" s="363">
        <f>'2017.évi teljesítés - Kiad.Önk.'!C58</f>
        <v>0</v>
      </c>
      <c r="G20" s="350">
        <f>'2017.évi teljesítés - Kiad.Önk.'!D58</f>
        <v>2634343</v>
      </c>
      <c r="H20" s="350">
        <f>'2017.évi teljesítés - Kiad.Önk.'!F58</f>
        <v>2634343</v>
      </c>
    </row>
    <row r="21" spans="1:10" ht="19.899999999999999" customHeight="1" thickBot="1" x14ac:dyDescent="0.3">
      <c r="A21" s="197"/>
      <c r="B21" s="124"/>
      <c r="C21" s="196"/>
      <c r="D21" s="168"/>
      <c r="E21" s="155" t="s">
        <v>283</v>
      </c>
      <c r="F21" s="362">
        <f>'2017.évi teljesítés - Kiad.Önk.'!C60</f>
        <v>11023000</v>
      </c>
      <c r="G21" s="355">
        <f>'2017.évi teljesítés - Kiad.Önk.'!D60</f>
        <v>53756418</v>
      </c>
      <c r="H21" s="355">
        <f>'2017.évi teljesítés - Kiad.Önk.'!F60</f>
        <v>0</v>
      </c>
    </row>
    <row r="22" spans="1:10" s="5" customFormat="1" ht="24" customHeight="1" thickBot="1" x14ac:dyDescent="0.25">
      <c r="A22" s="198" t="s">
        <v>7</v>
      </c>
      <c r="B22" s="202">
        <f>SUM(B17:B21)</f>
        <v>241119962</v>
      </c>
      <c r="C22" s="169">
        <f>SUM(C17:C21)</f>
        <v>339651443</v>
      </c>
      <c r="D22" s="169">
        <f>SUM(D17:D21)</f>
        <v>335595027</v>
      </c>
      <c r="E22" s="156" t="s">
        <v>7</v>
      </c>
      <c r="F22" s="364">
        <f>SUM(F17:F21)</f>
        <v>241119457</v>
      </c>
      <c r="G22" s="172">
        <f>SUM(G17:G21)</f>
        <v>339651443</v>
      </c>
      <c r="H22" s="172">
        <f>SUM(H17:H20)</f>
        <v>245443282</v>
      </c>
      <c r="I22" s="35"/>
    </row>
    <row r="23" spans="1:10" ht="23.25" customHeight="1" thickBot="1" x14ac:dyDescent="0.3">
      <c r="A23" s="84" t="s">
        <v>20</v>
      </c>
      <c r="B23" s="203">
        <f>-'2017.évi teljesítés - Kiad.Önk.'!C59</f>
        <v>-53903156</v>
      </c>
      <c r="C23" s="170">
        <f>-'2017.évi teljesítés - Kiad.Önk.'!D59</f>
        <v>-53393184</v>
      </c>
      <c r="D23" s="171">
        <f>-'2017.évi teljesítés - Kiad.Önk.'!F59</f>
        <v>-49250401</v>
      </c>
      <c r="E23" s="84" t="s">
        <v>20</v>
      </c>
      <c r="F23" s="365">
        <f>-'2017.évi teljesítés - Kiad.Önk.'!C59</f>
        <v>-53903156</v>
      </c>
      <c r="G23" s="356">
        <f>-'2017.évi teljesítés - Kiad.Önk.'!D59</f>
        <v>-53393184</v>
      </c>
      <c r="H23" s="356">
        <f>-'2017.évi teljesítés - Kiad.Önk.'!F59</f>
        <v>-49250401</v>
      </c>
    </row>
    <row r="24" spans="1:10" ht="22.5" customHeight="1" thickBot="1" x14ac:dyDescent="0.25">
      <c r="A24" s="524" t="s">
        <v>21</v>
      </c>
      <c r="B24" s="525">
        <f>SUM(B22:B23)</f>
        <v>187216806</v>
      </c>
      <c r="C24" s="526">
        <f>SUM(C22:C23)</f>
        <v>286258259</v>
      </c>
      <c r="D24" s="527">
        <f>SUM(D22:D23)</f>
        <v>286344626</v>
      </c>
      <c r="E24" s="528" t="s">
        <v>21</v>
      </c>
      <c r="F24" s="529">
        <f>SUM(F22:F23)</f>
        <v>187216301</v>
      </c>
      <c r="G24" s="530">
        <f>SUM(G22:G23)</f>
        <v>286258259</v>
      </c>
      <c r="H24" s="530">
        <f>SUM(H22:H23)</f>
        <v>196192881</v>
      </c>
      <c r="I24" s="34"/>
      <c r="J24" s="96"/>
    </row>
    <row r="25" spans="1:10" x14ac:dyDescent="0.2">
      <c r="A25" s="3"/>
      <c r="B25" s="3"/>
      <c r="C25" s="3"/>
      <c r="D25" s="3"/>
      <c r="E25" s="9"/>
      <c r="J25" s="96"/>
    </row>
    <row r="26" spans="1:10" ht="21.75" customHeight="1" x14ac:dyDescent="0.2">
      <c r="A26" s="3"/>
      <c r="B26" s="3"/>
      <c r="C26" s="3"/>
      <c r="D26" s="3"/>
      <c r="E26" s="3"/>
      <c r="J26" s="97"/>
    </row>
    <row r="27" spans="1:10" ht="24.75" customHeight="1" x14ac:dyDescent="0.25">
      <c r="A27" s="3"/>
      <c r="B27" s="3"/>
      <c r="C27" s="3"/>
      <c r="D27" s="3"/>
      <c r="E27" s="3"/>
      <c r="F27" s="15"/>
      <c r="G27" s="838"/>
      <c r="H27" s="838"/>
      <c r="J27" s="98"/>
    </row>
    <row r="28" spans="1:10" ht="15" x14ac:dyDescent="0.25">
      <c r="A28" s="837"/>
      <c r="B28" s="837"/>
      <c r="C28" s="837"/>
      <c r="D28" s="837"/>
      <c r="E28" s="837"/>
      <c r="F28" s="837"/>
      <c r="G28" s="837"/>
      <c r="H28" s="837"/>
      <c r="J28" s="99"/>
    </row>
    <row r="29" spans="1:10" ht="15" x14ac:dyDescent="0.25">
      <c r="A29" s="127"/>
      <c r="B29" s="128"/>
      <c r="C29" s="128"/>
      <c r="D29" s="128"/>
      <c r="E29" s="129"/>
      <c r="F29" s="128"/>
      <c r="G29" s="128"/>
      <c r="H29" s="128"/>
      <c r="J29" s="98"/>
    </row>
    <row r="30" spans="1:10" ht="20.100000000000001" customHeight="1" x14ac:dyDescent="0.25">
      <c r="A30" s="130"/>
      <c r="B30" s="131"/>
      <c r="C30" s="132"/>
      <c r="D30" s="132"/>
      <c r="E30" s="133"/>
      <c r="F30" s="134"/>
      <c r="G30" s="134"/>
      <c r="H30" s="135"/>
      <c r="J30" s="98"/>
    </row>
    <row r="31" spans="1:10" ht="20.100000000000001" customHeight="1" x14ac:dyDescent="0.25">
      <c r="A31" s="130"/>
      <c r="B31" s="132"/>
      <c r="C31" s="132"/>
      <c r="D31" s="132"/>
      <c r="E31" s="133"/>
      <c r="F31" s="134"/>
      <c r="G31" s="134"/>
      <c r="H31" s="135"/>
      <c r="J31" s="96"/>
    </row>
    <row r="32" spans="1:10" ht="20.100000000000001" customHeight="1" x14ac:dyDescent="0.25">
      <c r="A32" s="130"/>
      <c r="B32" s="132"/>
      <c r="C32" s="132"/>
      <c r="D32" s="132"/>
      <c r="E32" s="133"/>
      <c r="F32" s="134"/>
      <c r="G32" s="134"/>
      <c r="H32" s="136"/>
      <c r="J32" s="100"/>
    </row>
    <row r="33" spans="1:10" ht="20.100000000000001" customHeight="1" x14ac:dyDescent="0.25">
      <c r="A33" s="130"/>
      <c r="B33" s="132"/>
      <c r="C33" s="132"/>
      <c r="D33" s="132"/>
      <c r="E33" s="133"/>
      <c r="F33" s="134"/>
      <c r="G33" s="137"/>
      <c r="H33" s="138"/>
      <c r="J33" s="96"/>
    </row>
    <row r="34" spans="1:10" ht="20.100000000000001" customHeight="1" x14ac:dyDescent="0.25">
      <c r="A34" s="130"/>
      <c r="B34" s="139"/>
      <c r="C34" s="139"/>
      <c r="D34" s="132"/>
      <c r="E34" s="133"/>
      <c r="F34" s="134"/>
      <c r="G34" s="137"/>
      <c r="H34" s="140"/>
      <c r="J34" s="96"/>
    </row>
    <row r="35" spans="1:10" ht="20.100000000000001" customHeight="1" x14ac:dyDescent="0.25">
      <c r="A35" s="141"/>
      <c r="B35" s="139"/>
      <c r="C35" s="139"/>
      <c r="D35" s="132"/>
      <c r="E35" s="133"/>
      <c r="F35" s="134"/>
      <c r="G35" s="142"/>
      <c r="H35" s="138"/>
      <c r="J35" s="96"/>
    </row>
    <row r="36" spans="1:10" ht="20.100000000000001" customHeight="1" x14ac:dyDescent="0.25">
      <c r="A36" s="141"/>
      <c r="B36" s="139"/>
      <c r="C36" s="139"/>
      <c r="D36" s="132"/>
      <c r="E36" s="133"/>
      <c r="F36" s="134"/>
      <c r="G36" s="143"/>
      <c r="H36" s="138"/>
      <c r="J36" s="100"/>
    </row>
    <row r="37" spans="1:10" ht="20.100000000000001" customHeight="1" x14ac:dyDescent="0.25">
      <c r="A37" s="141"/>
      <c r="B37" s="139"/>
      <c r="C37" s="139"/>
      <c r="D37" s="132"/>
      <c r="E37" s="133"/>
      <c r="F37" s="134"/>
      <c r="G37" s="135"/>
      <c r="H37" s="135"/>
      <c r="J37" s="96"/>
    </row>
    <row r="38" spans="1:10" ht="20.100000000000001" customHeight="1" x14ac:dyDescent="0.2">
      <c r="A38" s="144"/>
      <c r="B38" s="145"/>
      <c r="C38" s="145"/>
      <c r="D38" s="145"/>
      <c r="E38" s="146"/>
      <c r="F38" s="147"/>
      <c r="G38" s="147"/>
      <c r="H38" s="147"/>
      <c r="J38" s="101"/>
    </row>
    <row r="39" spans="1:10" ht="20.100000000000001" customHeight="1" x14ac:dyDescent="0.25">
      <c r="A39" s="130"/>
      <c r="B39" s="132"/>
      <c r="C39" s="132"/>
      <c r="D39" s="132"/>
      <c r="E39" s="133"/>
      <c r="F39" s="148"/>
      <c r="G39" s="135"/>
      <c r="H39" s="135"/>
    </row>
    <row r="40" spans="1:10" ht="20.100000000000001" customHeight="1" x14ac:dyDescent="0.25">
      <c r="A40" s="130"/>
      <c r="B40" s="132"/>
      <c r="C40" s="132"/>
      <c r="D40" s="132"/>
      <c r="E40" s="133"/>
      <c r="F40" s="148"/>
      <c r="G40" s="135"/>
      <c r="H40" s="135"/>
    </row>
    <row r="41" spans="1:10" ht="20.100000000000001" customHeight="1" x14ac:dyDescent="0.25">
      <c r="A41" s="130"/>
      <c r="B41" s="139"/>
      <c r="C41" s="139"/>
      <c r="D41" s="132"/>
      <c r="E41" s="133"/>
      <c r="F41" s="148"/>
      <c r="G41" s="135"/>
      <c r="H41" s="135"/>
    </row>
    <row r="42" spans="1:10" ht="20.100000000000001" customHeight="1" x14ac:dyDescent="0.2">
      <c r="A42" s="144"/>
      <c r="B42" s="149"/>
      <c r="C42" s="149"/>
      <c r="D42" s="149"/>
      <c r="E42" s="146"/>
      <c r="F42" s="147"/>
      <c r="G42" s="147"/>
      <c r="H42" s="147"/>
    </row>
    <row r="43" spans="1:10" ht="20.100000000000001" customHeight="1" x14ac:dyDescent="0.25">
      <c r="A43" s="141"/>
      <c r="B43" s="150"/>
      <c r="C43" s="150"/>
      <c r="D43" s="151"/>
      <c r="E43" s="141"/>
      <c r="F43" s="134"/>
      <c r="G43" s="135"/>
      <c r="H43" s="135"/>
    </row>
    <row r="44" spans="1:10" ht="20.100000000000001" customHeight="1" x14ac:dyDescent="0.2">
      <c r="A44" s="152"/>
      <c r="B44" s="149"/>
      <c r="C44" s="149"/>
      <c r="D44" s="149"/>
      <c r="E44" s="152"/>
      <c r="F44" s="153"/>
      <c r="G44" s="154"/>
      <c r="H44" s="154"/>
    </row>
    <row r="45" spans="1:10" x14ac:dyDescent="0.2">
      <c r="A45" s="3"/>
      <c r="B45" s="3"/>
      <c r="C45" s="3"/>
      <c r="D45" s="3"/>
      <c r="E45" s="3"/>
    </row>
    <row r="46" spans="1:10" x14ac:dyDescent="0.2">
      <c r="A46" s="3"/>
      <c r="B46" s="3"/>
      <c r="C46" s="3"/>
      <c r="D46" s="3"/>
      <c r="E46" s="3"/>
    </row>
    <row r="47" spans="1:10" x14ac:dyDescent="0.2">
      <c r="A47" s="3"/>
      <c r="B47" s="3"/>
      <c r="C47" s="3"/>
      <c r="D47" s="3"/>
      <c r="E47" s="3"/>
    </row>
    <row r="48" spans="1:10" x14ac:dyDescent="0.2">
      <c r="A48" s="3"/>
      <c r="B48" s="3"/>
      <c r="C48" s="3"/>
      <c r="D48" s="3"/>
      <c r="E48" s="3"/>
    </row>
    <row r="49" spans="1:9" x14ac:dyDescent="0.2">
      <c r="A49" s="3"/>
      <c r="B49" s="3"/>
      <c r="C49" s="3"/>
      <c r="D49" s="3"/>
      <c r="E49" s="3"/>
    </row>
    <row r="50" spans="1:9" x14ac:dyDescent="0.2">
      <c r="A50" s="3"/>
      <c r="B50" s="3"/>
      <c r="C50" s="3"/>
      <c r="D50" s="3"/>
      <c r="E50" s="3"/>
    </row>
    <row r="51" spans="1:9" x14ac:dyDescent="0.2">
      <c r="A51" s="3"/>
      <c r="B51" s="3"/>
      <c r="C51" s="3"/>
      <c r="D51" s="3"/>
      <c r="E51" s="3"/>
    </row>
    <row r="52" spans="1:9" x14ac:dyDescent="0.2">
      <c r="A52" s="3"/>
      <c r="B52" s="3"/>
      <c r="C52" s="3"/>
      <c r="D52" s="3"/>
      <c r="E52" s="3"/>
    </row>
    <row r="53" spans="1:9" x14ac:dyDescent="0.2">
      <c r="A53" s="3"/>
      <c r="B53" s="3"/>
      <c r="C53" s="3"/>
      <c r="D53" s="3"/>
      <c r="E53" s="3"/>
    </row>
    <row r="54" spans="1:9" x14ac:dyDescent="0.2">
      <c r="A54" s="3"/>
      <c r="B54" s="3"/>
      <c r="C54" s="3"/>
      <c r="D54" s="3"/>
      <c r="E54" s="3"/>
    </row>
    <row r="55" spans="1:9" x14ac:dyDescent="0.2">
      <c r="A55" s="3"/>
      <c r="B55" s="3"/>
      <c r="C55" s="3"/>
      <c r="D55" s="3"/>
      <c r="E55" s="3"/>
    </row>
    <row r="56" spans="1:9" x14ac:dyDescent="0.2">
      <c r="A56" s="3"/>
      <c r="B56" s="3"/>
      <c r="C56" s="3"/>
      <c r="D56" s="3"/>
      <c r="E56" s="3"/>
    </row>
    <row r="57" spans="1:9" x14ac:dyDescent="0.2">
      <c r="A57" s="3"/>
      <c r="B57" s="3"/>
      <c r="C57" s="3"/>
      <c r="D57" s="3"/>
      <c r="E57" s="3"/>
    </row>
    <row r="58" spans="1:9" x14ac:dyDescent="0.2">
      <c r="A58" s="3"/>
      <c r="B58" s="3"/>
      <c r="C58" s="3"/>
      <c r="D58" s="3"/>
      <c r="E58" s="3"/>
    </row>
    <row r="59" spans="1:9" x14ac:dyDescent="0.2">
      <c r="A59" s="3"/>
      <c r="B59" s="3"/>
      <c r="C59" s="3"/>
      <c r="D59" s="3"/>
      <c r="E59" s="3"/>
    </row>
    <row r="60" spans="1:9" x14ac:dyDescent="0.2">
      <c r="A60" s="3"/>
      <c r="B60" s="3"/>
      <c r="C60" s="52"/>
      <c r="D60" s="9"/>
      <c r="E60" s="3"/>
      <c r="G60" s="34"/>
      <c r="H60" s="53"/>
      <c r="I60" s="34"/>
    </row>
    <row r="61" spans="1:9" x14ac:dyDescent="0.2">
      <c r="A61" s="3"/>
      <c r="B61" s="3"/>
      <c r="C61" s="3"/>
      <c r="D61" s="9"/>
      <c r="E61" s="3"/>
    </row>
    <row r="62" spans="1:9" x14ac:dyDescent="0.2">
      <c r="A62" s="3"/>
      <c r="B62" s="3"/>
      <c r="C62" s="3"/>
      <c r="D62" s="3"/>
      <c r="E62" s="3"/>
    </row>
    <row r="63" spans="1:9" x14ac:dyDescent="0.2">
      <c r="A63" s="3"/>
      <c r="B63" s="3"/>
      <c r="C63" s="3"/>
      <c r="D63" s="9"/>
      <c r="E63" s="3"/>
    </row>
    <row r="64" spans="1:9" x14ac:dyDescent="0.2">
      <c r="A64" s="3"/>
      <c r="B64" s="3"/>
      <c r="C64" s="3"/>
      <c r="D64" s="3"/>
      <c r="E64" s="3"/>
    </row>
    <row r="65" spans="1:5" x14ac:dyDescent="0.2">
      <c r="A65" s="3"/>
      <c r="B65" s="3"/>
      <c r="C65" s="3"/>
      <c r="D65" s="3"/>
      <c r="E65" s="3"/>
    </row>
    <row r="66" spans="1:5" x14ac:dyDescent="0.2">
      <c r="A66" s="3"/>
      <c r="B66" s="3"/>
      <c r="C66" s="3"/>
      <c r="D66" s="3"/>
      <c r="E66" s="3"/>
    </row>
    <row r="67" spans="1:5" x14ac:dyDescent="0.2">
      <c r="A67" s="3"/>
      <c r="B67" s="3"/>
      <c r="C67" s="3"/>
      <c r="D67" s="3"/>
      <c r="E67" s="3"/>
    </row>
    <row r="68" spans="1:5" x14ac:dyDescent="0.2">
      <c r="A68" s="3"/>
      <c r="B68" s="3"/>
      <c r="C68" s="3"/>
      <c r="D68" s="3"/>
      <c r="E68" s="3"/>
    </row>
    <row r="69" spans="1:5" x14ac:dyDescent="0.2">
      <c r="A69" s="3"/>
      <c r="B69" s="3"/>
      <c r="C69" s="3"/>
      <c r="D69" s="3"/>
      <c r="E69" s="3"/>
    </row>
    <row r="70" spans="1:5" x14ac:dyDescent="0.2">
      <c r="A70" s="3"/>
      <c r="B70" s="3"/>
      <c r="C70" s="3"/>
      <c r="D70" s="3"/>
      <c r="E70" s="3"/>
    </row>
    <row r="71" spans="1:5" x14ac:dyDescent="0.2">
      <c r="A71" s="3"/>
      <c r="B71" s="3"/>
      <c r="C71" s="3"/>
      <c r="D71" s="3"/>
      <c r="E71" s="3"/>
    </row>
    <row r="72" spans="1:5" x14ac:dyDescent="0.2">
      <c r="A72" s="3"/>
      <c r="B72" s="3"/>
      <c r="C72" s="3"/>
      <c r="D72" s="3"/>
      <c r="E72" s="3"/>
    </row>
    <row r="73" spans="1:5" x14ac:dyDescent="0.2">
      <c r="A73" s="3"/>
      <c r="B73" s="3"/>
      <c r="C73" s="3"/>
      <c r="D73" s="3"/>
      <c r="E73" s="3"/>
    </row>
    <row r="74" spans="1:5" x14ac:dyDescent="0.2">
      <c r="A74" s="3"/>
      <c r="B74" s="3"/>
      <c r="C74" s="3"/>
      <c r="D74" s="3"/>
      <c r="E74" s="3"/>
    </row>
    <row r="75" spans="1:5" x14ac:dyDescent="0.2">
      <c r="A75" s="3"/>
      <c r="B75" s="3"/>
      <c r="C75" s="3"/>
      <c r="D75" s="3"/>
      <c r="E75" s="3"/>
    </row>
    <row r="76" spans="1:5" x14ac:dyDescent="0.2">
      <c r="A76" s="3"/>
      <c r="B76" s="3"/>
      <c r="C76" s="3"/>
      <c r="D76" s="3"/>
      <c r="E76" s="3"/>
    </row>
    <row r="77" spans="1:5" x14ac:dyDescent="0.2">
      <c r="A77" s="3"/>
      <c r="B77" s="3"/>
      <c r="C77" s="3"/>
      <c r="D77" s="3"/>
      <c r="E77" s="3"/>
    </row>
    <row r="78" spans="1:5" x14ac:dyDescent="0.2">
      <c r="A78" s="3"/>
      <c r="B78" s="3"/>
      <c r="C78" s="3"/>
      <c r="D78" s="3"/>
      <c r="E78" s="3"/>
    </row>
    <row r="79" spans="1:5" x14ac:dyDescent="0.2">
      <c r="A79" s="3"/>
      <c r="B79" s="3"/>
      <c r="C79" s="3"/>
      <c r="D79" s="3"/>
      <c r="E79" s="3"/>
    </row>
    <row r="80" spans="1:5" x14ac:dyDescent="0.2">
      <c r="A80" s="3"/>
      <c r="B80" s="3"/>
      <c r="C80" s="3"/>
      <c r="D80" s="3"/>
      <c r="E80" s="3"/>
    </row>
    <row r="81" spans="1:5" x14ac:dyDescent="0.2">
      <c r="A81" s="3"/>
      <c r="B81" s="3"/>
      <c r="C81" s="3"/>
      <c r="D81" s="3"/>
      <c r="E81" s="3"/>
    </row>
    <row r="82" spans="1:5" x14ac:dyDescent="0.2">
      <c r="A82" s="3"/>
      <c r="B82" s="3"/>
      <c r="C82" s="3"/>
      <c r="D82" s="3"/>
      <c r="E82" s="3"/>
    </row>
    <row r="83" spans="1:5" x14ac:dyDescent="0.2">
      <c r="A83" s="3"/>
      <c r="B83" s="3"/>
      <c r="C83" s="3"/>
      <c r="D83" s="3"/>
      <c r="E83" s="3"/>
    </row>
    <row r="84" spans="1:5" x14ac:dyDescent="0.2">
      <c r="A84" s="3"/>
      <c r="B84" s="3"/>
      <c r="C84" s="3"/>
      <c r="D84" s="3"/>
      <c r="E84" s="3"/>
    </row>
    <row r="85" spans="1:5" x14ac:dyDescent="0.2">
      <c r="A85" s="3"/>
      <c r="B85" s="3"/>
      <c r="C85" s="3"/>
      <c r="D85" s="3"/>
      <c r="E85" s="3"/>
    </row>
    <row r="86" spans="1:5" x14ac:dyDescent="0.2">
      <c r="A86" s="3"/>
      <c r="B86" s="3"/>
      <c r="C86" s="3"/>
      <c r="D86" s="3"/>
      <c r="E86" s="3"/>
    </row>
    <row r="87" spans="1:5" x14ac:dyDescent="0.2">
      <c r="A87" s="3"/>
      <c r="B87" s="3"/>
      <c r="C87" s="3"/>
      <c r="D87" s="3"/>
      <c r="E87" s="3"/>
    </row>
    <row r="88" spans="1:5" x14ac:dyDescent="0.2">
      <c r="A88" s="3"/>
      <c r="B88" s="3"/>
      <c r="C88" s="3"/>
      <c r="D88" s="3"/>
      <c r="E88" s="3"/>
    </row>
    <row r="89" spans="1:5" x14ac:dyDescent="0.2">
      <c r="A89" s="3"/>
      <c r="B89" s="3"/>
      <c r="C89" s="3"/>
      <c r="D89" s="3"/>
      <c r="E89" s="3"/>
    </row>
    <row r="90" spans="1:5" x14ac:dyDescent="0.2">
      <c r="A90" s="3"/>
      <c r="B90" s="3"/>
      <c r="C90" s="3"/>
      <c r="D90" s="3"/>
      <c r="E90" s="3"/>
    </row>
    <row r="91" spans="1:5" x14ac:dyDescent="0.2">
      <c r="A91" s="3"/>
      <c r="B91" s="3"/>
      <c r="C91" s="3"/>
      <c r="D91" s="3"/>
      <c r="E91" s="3"/>
    </row>
    <row r="92" spans="1:5" x14ac:dyDescent="0.2">
      <c r="A92" s="3"/>
      <c r="B92" s="3"/>
      <c r="C92" s="3"/>
      <c r="D92" s="3"/>
      <c r="E92" s="3"/>
    </row>
    <row r="93" spans="1:5" x14ac:dyDescent="0.2">
      <c r="A93" s="3"/>
      <c r="B93" s="3"/>
      <c r="C93" s="3"/>
      <c r="D93" s="3"/>
      <c r="E93" s="3"/>
    </row>
    <row r="94" spans="1:5" x14ac:dyDescent="0.2">
      <c r="A94" s="3"/>
      <c r="B94" s="3"/>
      <c r="C94" s="3"/>
      <c r="D94" s="3"/>
      <c r="E94" s="3"/>
    </row>
    <row r="95" spans="1:5" x14ac:dyDescent="0.2">
      <c r="A95" s="3"/>
      <c r="B95" s="3"/>
      <c r="C95" s="3"/>
      <c r="D95" s="3"/>
      <c r="E95" s="3"/>
    </row>
    <row r="96" spans="1:5" x14ac:dyDescent="0.2">
      <c r="A96" s="3"/>
      <c r="B96" s="3"/>
      <c r="C96" s="3"/>
      <c r="D96" s="3"/>
      <c r="E96" s="3"/>
    </row>
    <row r="97" spans="1:5" x14ac:dyDescent="0.2">
      <c r="A97" s="3"/>
      <c r="B97" s="3"/>
      <c r="C97" s="3"/>
      <c r="D97" s="3"/>
      <c r="E97" s="3"/>
    </row>
    <row r="98" spans="1:5" x14ac:dyDescent="0.2">
      <c r="A98" s="3"/>
      <c r="B98" s="3"/>
      <c r="C98" s="3"/>
      <c r="D98" s="3"/>
      <c r="E98" s="3"/>
    </row>
    <row r="99" spans="1:5" x14ac:dyDescent="0.2">
      <c r="A99" s="3"/>
      <c r="B99" s="3"/>
      <c r="C99" s="3"/>
      <c r="D99" s="3"/>
      <c r="E99" s="3"/>
    </row>
    <row r="100" spans="1:5" x14ac:dyDescent="0.2">
      <c r="A100" s="3"/>
      <c r="B100" s="3"/>
      <c r="C100" s="3"/>
      <c r="D100" s="3"/>
      <c r="E100" s="3"/>
    </row>
    <row r="101" spans="1:5" x14ac:dyDescent="0.2">
      <c r="A101" s="3"/>
      <c r="B101" s="3"/>
      <c r="C101" s="3"/>
      <c r="D101" s="3"/>
      <c r="E101" s="3"/>
    </row>
    <row r="102" spans="1:5" x14ac:dyDescent="0.2">
      <c r="A102" s="3"/>
      <c r="B102" s="3"/>
      <c r="C102" s="3"/>
      <c r="D102" s="3"/>
      <c r="E102" s="3"/>
    </row>
    <row r="103" spans="1:5" x14ac:dyDescent="0.2">
      <c r="A103" s="3"/>
      <c r="B103" s="3"/>
      <c r="C103" s="3"/>
      <c r="D103" s="3"/>
      <c r="E103" s="3"/>
    </row>
    <row r="104" spans="1:5" x14ac:dyDescent="0.2">
      <c r="A104" s="3"/>
      <c r="B104" s="3"/>
      <c r="C104" s="3"/>
      <c r="D104" s="3"/>
      <c r="E104" s="3"/>
    </row>
    <row r="105" spans="1:5" x14ac:dyDescent="0.2">
      <c r="A105" s="3"/>
      <c r="B105" s="3"/>
      <c r="C105" s="3"/>
      <c r="D105" s="3"/>
      <c r="E105" s="3"/>
    </row>
    <row r="106" spans="1:5" x14ac:dyDescent="0.2">
      <c r="A106" s="3"/>
      <c r="B106" s="3"/>
      <c r="C106" s="3"/>
      <c r="D106" s="3"/>
      <c r="E106" s="3"/>
    </row>
    <row r="107" spans="1:5" x14ac:dyDescent="0.2">
      <c r="A107" s="3"/>
      <c r="B107" s="3"/>
      <c r="C107" s="3"/>
      <c r="D107" s="3"/>
      <c r="E107" s="3"/>
    </row>
    <row r="108" spans="1:5" x14ac:dyDescent="0.2">
      <c r="A108" s="3"/>
      <c r="B108" s="3"/>
      <c r="C108" s="3"/>
      <c r="D108" s="3"/>
      <c r="E108" s="3"/>
    </row>
    <row r="109" spans="1:5" x14ac:dyDescent="0.2">
      <c r="A109" s="3"/>
      <c r="B109" s="3"/>
      <c r="C109" s="3"/>
      <c r="D109" s="3"/>
      <c r="E109" s="3"/>
    </row>
    <row r="110" spans="1:5" x14ac:dyDescent="0.2">
      <c r="A110" s="3"/>
      <c r="B110" s="3"/>
      <c r="C110" s="3"/>
      <c r="D110" s="3"/>
      <c r="E110" s="3"/>
    </row>
    <row r="111" spans="1:5" x14ac:dyDescent="0.2">
      <c r="A111" s="3"/>
      <c r="B111" s="3"/>
      <c r="C111" s="3"/>
      <c r="D111" s="3"/>
      <c r="E111" s="3"/>
    </row>
    <row r="112" spans="1:5" x14ac:dyDescent="0.2">
      <c r="A112" s="3"/>
      <c r="B112" s="3"/>
      <c r="C112" s="3"/>
      <c r="D112" s="3"/>
      <c r="E112" s="3"/>
    </row>
    <row r="113" spans="1:5" x14ac:dyDescent="0.2">
      <c r="A113" s="3"/>
      <c r="B113" s="3"/>
      <c r="C113" s="3"/>
      <c r="D113" s="3"/>
      <c r="E113" s="3"/>
    </row>
    <row r="114" spans="1:5" x14ac:dyDescent="0.2">
      <c r="A114" s="3"/>
      <c r="B114" s="3"/>
      <c r="C114" s="3"/>
      <c r="D114" s="3"/>
      <c r="E114" s="3"/>
    </row>
    <row r="115" spans="1:5" x14ac:dyDescent="0.2">
      <c r="A115" s="3"/>
      <c r="B115" s="3"/>
      <c r="C115" s="3"/>
      <c r="D115" s="3"/>
      <c r="E115" s="3"/>
    </row>
    <row r="116" spans="1:5" x14ac:dyDescent="0.2">
      <c r="A116" s="3"/>
      <c r="B116" s="3"/>
      <c r="C116" s="3"/>
      <c r="D116" s="3"/>
      <c r="E116" s="3"/>
    </row>
    <row r="117" spans="1:5" x14ac:dyDescent="0.2">
      <c r="A117" s="3"/>
      <c r="B117" s="3"/>
      <c r="C117" s="3"/>
      <c r="D117" s="3"/>
      <c r="E117" s="3"/>
    </row>
    <row r="118" spans="1:5" x14ac:dyDescent="0.2">
      <c r="A118" s="3"/>
      <c r="B118" s="3"/>
      <c r="C118" s="3"/>
      <c r="D118" s="3"/>
      <c r="E118" s="3"/>
    </row>
    <row r="119" spans="1:5" x14ac:dyDescent="0.2">
      <c r="A119" s="3"/>
      <c r="B119" s="3"/>
      <c r="C119" s="3"/>
      <c r="D119" s="3"/>
      <c r="E119" s="3"/>
    </row>
    <row r="120" spans="1:5" x14ac:dyDescent="0.2">
      <c r="A120" s="3"/>
      <c r="B120" s="3"/>
      <c r="C120" s="3"/>
      <c r="D120" s="3"/>
      <c r="E120" s="3"/>
    </row>
  </sheetData>
  <mergeCells count="10">
    <mergeCell ref="A28:D28"/>
    <mergeCell ref="E28:H28"/>
    <mergeCell ref="G27:H27"/>
    <mergeCell ref="A1:G1"/>
    <mergeCell ref="E6:H6"/>
    <mergeCell ref="A2:F2"/>
    <mergeCell ref="A6:D6"/>
    <mergeCell ref="A3:G3"/>
    <mergeCell ref="A4:G4"/>
    <mergeCell ref="E5:H5"/>
  </mergeCells>
  <phoneticPr fontId="0" type="noConversion"/>
  <pageMargins left="0" right="0" top="0.98425196850393704" bottom="0.98425196850393704" header="0.51181102362204722" footer="0.51181102362204722"/>
  <pageSetup paperSize="9" scale="86" orientation="landscape" r:id="rId1"/>
  <headerFooter alignWithMargins="0">
    <oddHeader>&amp;R2017.12.31.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5"/>
  <sheetViews>
    <sheetView zoomScaleNormal="100" workbookViewId="0">
      <selection sqref="A1:F1"/>
    </sheetView>
  </sheetViews>
  <sheetFormatPr defaultRowHeight="12.75" x14ac:dyDescent="0.2"/>
  <cols>
    <col min="1" max="1" width="3" customWidth="1"/>
    <col min="2" max="2" width="56.28515625" customWidth="1"/>
    <col min="3" max="3" width="15.42578125" customWidth="1"/>
    <col min="4" max="4" width="15.85546875" customWidth="1"/>
    <col min="5" max="5" width="15.2851562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8" ht="15" customHeight="1" x14ac:dyDescent="0.2">
      <c r="A1" s="839" t="s">
        <v>512</v>
      </c>
      <c r="B1" s="839"/>
      <c r="C1" s="839"/>
      <c r="D1" s="839"/>
      <c r="E1" s="839"/>
      <c r="F1" s="839"/>
      <c r="G1" s="16"/>
      <c r="H1" s="16"/>
    </row>
    <row r="2" spans="1:8" s="6" customFormat="1" ht="18.75" customHeight="1" x14ac:dyDescent="0.25">
      <c r="A2" s="852"/>
      <c r="B2" s="853"/>
      <c r="C2" s="853"/>
      <c r="D2" s="853"/>
      <c r="E2" s="853"/>
      <c r="F2" s="853"/>
    </row>
    <row r="3" spans="1:8" ht="22.5" customHeight="1" x14ac:dyDescent="0.25">
      <c r="B3" s="864" t="s">
        <v>11</v>
      </c>
      <c r="C3" s="864"/>
      <c r="D3" s="864"/>
      <c r="E3" s="864"/>
    </row>
    <row r="4" spans="1:8" ht="17.25" customHeight="1" x14ac:dyDescent="0.25">
      <c r="B4" s="864" t="s">
        <v>233</v>
      </c>
      <c r="C4" s="864"/>
      <c r="D4" s="864"/>
      <c r="E4" s="864"/>
    </row>
    <row r="5" spans="1:8" ht="17.25" customHeight="1" x14ac:dyDescent="0.25">
      <c r="B5" s="44"/>
      <c r="C5" s="210"/>
      <c r="D5" s="210"/>
      <c r="E5" s="44"/>
    </row>
    <row r="6" spans="1:8" ht="14.25" customHeight="1" x14ac:dyDescent="0.25">
      <c r="B6" s="11"/>
      <c r="C6" s="11"/>
      <c r="D6" s="11"/>
      <c r="E6" s="95" t="s">
        <v>70</v>
      </c>
    </row>
    <row r="7" spans="1:8" ht="7.5" customHeight="1" thickBot="1" x14ac:dyDescent="0.3">
      <c r="B7" s="214"/>
      <c r="C7" s="214"/>
      <c r="D7" s="214"/>
      <c r="E7" s="215"/>
    </row>
    <row r="8" spans="1:8" ht="24.75" customHeight="1" thickBot="1" x14ac:dyDescent="0.3">
      <c r="B8" s="521" t="s">
        <v>1</v>
      </c>
      <c r="C8" s="522" t="s">
        <v>243</v>
      </c>
      <c r="D8" s="523" t="s">
        <v>244</v>
      </c>
      <c r="E8" s="521" t="s">
        <v>245</v>
      </c>
    </row>
    <row r="9" spans="1:8" ht="15.95" customHeight="1" x14ac:dyDescent="0.2">
      <c r="B9" s="854" t="s">
        <v>18</v>
      </c>
      <c r="C9" s="855"/>
      <c r="D9" s="855"/>
      <c r="E9" s="856"/>
    </row>
    <row r="10" spans="1:8" ht="15.95" customHeight="1" x14ac:dyDescent="0.2">
      <c r="B10" s="216" t="s">
        <v>284</v>
      </c>
      <c r="C10" s="385">
        <v>200000</v>
      </c>
      <c r="D10" s="386">
        <v>378000</v>
      </c>
      <c r="E10" s="387">
        <v>378000</v>
      </c>
    </row>
    <row r="11" spans="1:8" ht="15.95" customHeight="1" x14ac:dyDescent="0.2">
      <c r="B11" s="216" t="s">
        <v>285</v>
      </c>
      <c r="C11" s="385">
        <v>630000</v>
      </c>
      <c r="D11" s="386">
        <v>5452403</v>
      </c>
      <c r="E11" s="387">
        <v>5452403</v>
      </c>
    </row>
    <row r="12" spans="1:8" ht="15.95" customHeight="1" x14ac:dyDescent="0.2">
      <c r="B12" s="216" t="s">
        <v>286</v>
      </c>
      <c r="C12" s="385">
        <v>4493000</v>
      </c>
      <c r="D12" s="386">
        <v>4493000</v>
      </c>
      <c r="E12" s="387">
        <v>3816493</v>
      </c>
    </row>
    <row r="13" spans="1:8" ht="15.95" customHeight="1" x14ac:dyDescent="0.2">
      <c r="B13" s="216" t="s">
        <v>287</v>
      </c>
      <c r="C13" s="385">
        <v>3853000</v>
      </c>
      <c r="D13" s="386">
        <v>5421829</v>
      </c>
      <c r="E13" s="387">
        <v>5239282</v>
      </c>
    </row>
    <row r="14" spans="1:8" ht="15.95" customHeight="1" x14ac:dyDescent="0.2">
      <c r="B14" s="216" t="s">
        <v>288</v>
      </c>
      <c r="C14" s="385">
        <v>1694000</v>
      </c>
      <c r="D14" s="386">
        <v>1694000</v>
      </c>
      <c r="E14" s="387">
        <v>57000</v>
      </c>
    </row>
    <row r="15" spans="1:8" ht="15.95" customHeight="1" x14ac:dyDescent="0.2">
      <c r="B15" s="216" t="s">
        <v>289</v>
      </c>
      <c r="C15" s="385">
        <v>0</v>
      </c>
      <c r="D15" s="386">
        <v>24922</v>
      </c>
      <c r="E15" s="387">
        <v>36922</v>
      </c>
    </row>
    <row r="16" spans="1:8" ht="15.95" customHeight="1" thickBot="1" x14ac:dyDescent="0.25">
      <c r="B16" s="217" t="s">
        <v>290</v>
      </c>
      <c r="C16" s="388">
        <v>0</v>
      </c>
      <c r="D16" s="389">
        <v>3012</v>
      </c>
      <c r="E16" s="390">
        <v>3012</v>
      </c>
    </row>
    <row r="17" spans="2:9" ht="15.95" customHeight="1" thickBot="1" x14ac:dyDescent="0.25">
      <c r="B17" s="218" t="s">
        <v>37</v>
      </c>
      <c r="C17" s="391">
        <f>SUM(C10:C16)</f>
        <v>10870000</v>
      </c>
      <c r="D17" s="391">
        <f t="shared" ref="D17:E17" si="0">SUM(D10:D16)</f>
        <v>17467166</v>
      </c>
      <c r="E17" s="392">
        <f t="shared" si="0"/>
        <v>14983112</v>
      </c>
    </row>
    <row r="18" spans="2:9" ht="15.95" customHeight="1" x14ac:dyDescent="0.2">
      <c r="B18" s="211"/>
      <c r="C18" s="370"/>
      <c r="D18" s="371"/>
      <c r="E18" s="369"/>
      <c r="I18" s="50"/>
    </row>
    <row r="19" spans="2:9" s="1" customFormat="1" ht="15.95" customHeight="1" x14ac:dyDescent="0.2">
      <c r="B19" s="857" t="s">
        <v>40</v>
      </c>
      <c r="C19" s="858"/>
      <c r="D19" s="858"/>
      <c r="E19" s="859"/>
    </row>
    <row r="20" spans="2:9" s="1" customFormat="1" ht="15.95" customHeight="1" x14ac:dyDescent="0.2">
      <c r="B20" s="211" t="s">
        <v>12</v>
      </c>
      <c r="C20" s="860">
        <v>8400000</v>
      </c>
      <c r="D20" s="862">
        <v>10486866</v>
      </c>
      <c r="E20" s="387">
        <v>6451528</v>
      </c>
    </row>
    <row r="21" spans="2:9" s="1" customFormat="1" ht="15.95" customHeight="1" x14ac:dyDescent="0.2">
      <c r="B21" s="216" t="s">
        <v>41</v>
      </c>
      <c r="C21" s="861"/>
      <c r="D21" s="863"/>
      <c r="E21" s="387">
        <v>3820652</v>
      </c>
    </row>
    <row r="22" spans="2:9" ht="15.95" customHeight="1" x14ac:dyDescent="0.2">
      <c r="B22" s="216" t="s">
        <v>291</v>
      </c>
      <c r="C22" s="385">
        <v>29000000</v>
      </c>
      <c r="D22" s="386">
        <v>42402053</v>
      </c>
      <c r="E22" s="387">
        <v>42367403</v>
      </c>
    </row>
    <row r="23" spans="2:9" ht="15.95" customHeight="1" x14ac:dyDescent="0.2">
      <c r="B23" s="216" t="s">
        <v>292</v>
      </c>
      <c r="C23" s="385">
        <v>4000000</v>
      </c>
      <c r="D23" s="386">
        <v>4642836</v>
      </c>
      <c r="E23" s="387">
        <v>4827842</v>
      </c>
    </row>
    <row r="24" spans="2:9" ht="15.95" customHeight="1" thickBot="1" x14ac:dyDescent="0.25">
      <c r="B24" s="217" t="s">
        <v>68</v>
      </c>
      <c r="C24" s="388">
        <v>200000</v>
      </c>
      <c r="D24" s="389">
        <v>344377</v>
      </c>
      <c r="E24" s="390">
        <v>302843</v>
      </c>
    </row>
    <row r="25" spans="2:9" s="1" customFormat="1" ht="15.95" customHeight="1" thickBot="1" x14ac:dyDescent="0.25">
      <c r="B25" s="218" t="s">
        <v>42</v>
      </c>
      <c r="C25" s="391">
        <f>SUM(C20:C24)</f>
        <v>41600000</v>
      </c>
      <c r="D25" s="391">
        <f t="shared" ref="D25:E25" si="1">SUM(D20:D24)</f>
        <v>57876132</v>
      </c>
      <c r="E25" s="391">
        <f t="shared" si="1"/>
        <v>57770268</v>
      </c>
    </row>
    <row r="26" spans="2:9" s="1" customFormat="1" ht="15.95" customHeight="1" x14ac:dyDescent="0.2">
      <c r="B26" s="211"/>
      <c r="C26" s="370"/>
      <c r="D26" s="371"/>
      <c r="E26" s="369"/>
    </row>
    <row r="27" spans="2:9" s="1" customFormat="1" ht="15.95" customHeight="1" x14ac:dyDescent="0.2">
      <c r="B27" s="857" t="s">
        <v>44</v>
      </c>
      <c r="C27" s="858"/>
      <c r="D27" s="858"/>
      <c r="E27" s="859"/>
    </row>
    <row r="28" spans="2:9" ht="15.95" customHeight="1" thickBot="1" x14ac:dyDescent="0.25">
      <c r="B28" s="217" t="s">
        <v>48</v>
      </c>
      <c r="C28" s="388">
        <v>80522301</v>
      </c>
      <c r="D28" s="389">
        <v>86190701</v>
      </c>
      <c r="E28" s="390">
        <v>86190701</v>
      </c>
    </row>
    <row r="29" spans="2:9" ht="15.95" customHeight="1" thickBot="1" x14ac:dyDescent="0.25">
      <c r="B29" s="218" t="s">
        <v>39</v>
      </c>
      <c r="C29" s="393">
        <f t="shared" ref="C29:D29" si="2">SUM(C28)</f>
        <v>80522301</v>
      </c>
      <c r="D29" s="393">
        <f t="shared" si="2"/>
        <v>86190701</v>
      </c>
      <c r="E29" s="393">
        <f>SUM(E28)</f>
        <v>86190701</v>
      </c>
    </row>
    <row r="30" spans="2:9" ht="15.95" customHeight="1" x14ac:dyDescent="0.2">
      <c r="B30" s="211"/>
      <c r="C30" s="370"/>
      <c r="D30" s="371"/>
      <c r="E30" s="369"/>
    </row>
    <row r="31" spans="2:9" ht="15.95" customHeight="1" x14ac:dyDescent="0.2">
      <c r="B31" s="857" t="s">
        <v>4</v>
      </c>
      <c r="C31" s="858"/>
      <c r="D31" s="858"/>
      <c r="E31" s="859"/>
    </row>
    <row r="32" spans="2:9" ht="15.95" customHeight="1" x14ac:dyDescent="0.2">
      <c r="B32" s="384" t="s">
        <v>299</v>
      </c>
      <c r="C32" s="394">
        <v>0</v>
      </c>
      <c r="D32" s="394">
        <v>11623073</v>
      </c>
      <c r="E32" s="395">
        <v>11623073</v>
      </c>
    </row>
    <row r="33" spans="2:5" ht="15.95" customHeight="1" thickBot="1" x14ac:dyDescent="0.25">
      <c r="B33" s="217" t="s">
        <v>300</v>
      </c>
      <c r="C33" s="388">
        <v>0</v>
      </c>
      <c r="D33" s="389">
        <v>450000</v>
      </c>
      <c r="E33" s="390">
        <v>450000</v>
      </c>
    </row>
    <row r="34" spans="2:5" ht="15.95" customHeight="1" thickBot="1" x14ac:dyDescent="0.25">
      <c r="B34" s="218" t="s">
        <v>218</v>
      </c>
      <c r="C34" s="393">
        <f t="shared" ref="C34:D34" si="3">SUM(C32:C33)</f>
        <v>0</v>
      </c>
      <c r="D34" s="393">
        <f t="shared" si="3"/>
        <v>12073073</v>
      </c>
      <c r="E34" s="393">
        <f>SUM(E32:E33)</f>
        <v>12073073</v>
      </c>
    </row>
    <row r="35" spans="2:5" ht="15.95" customHeight="1" x14ac:dyDescent="0.2">
      <c r="B35" s="211"/>
      <c r="C35" s="370"/>
      <c r="D35" s="371"/>
      <c r="E35" s="369"/>
    </row>
    <row r="36" spans="2:5" ht="15.95" customHeight="1" x14ac:dyDescent="0.2">
      <c r="B36" s="857" t="s">
        <v>43</v>
      </c>
      <c r="C36" s="858"/>
      <c r="D36" s="858"/>
      <c r="E36" s="859"/>
    </row>
    <row r="37" spans="2:5" ht="15.95" customHeight="1" x14ac:dyDescent="0.2">
      <c r="B37" s="382" t="s">
        <v>293</v>
      </c>
      <c r="C37" s="396"/>
      <c r="D37" s="397">
        <v>4043100</v>
      </c>
      <c r="E37" s="387">
        <v>4043100</v>
      </c>
    </row>
    <row r="38" spans="2:5" ht="15.95" customHeight="1" x14ac:dyDescent="0.2">
      <c r="B38" s="380" t="s">
        <v>294</v>
      </c>
      <c r="C38" s="385"/>
      <c r="D38" s="386">
        <v>3868100</v>
      </c>
      <c r="E38" s="398">
        <v>3868100</v>
      </c>
    </row>
    <row r="39" spans="2:5" ht="15.95" customHeight="1" x14ac:dyDescent="0.2">
      <c r="B39" s="380" t="s">
        <v>295</v>
      </c>
      <c r="C39" s="385"/>
      <c r="D39" s="386">
        <v>175000</v>
      </c>
      <c r="E39" s="398">
        <v>175000</v>
      </c>
    </row>
    <row r="40" spans="2:5" ht="15.95" customHeight="1" x14ac:dyDescent="0.2">
      <c r="B40" s="381" t="s">
        <v>296</v>
      </c>
      <c r="C40" s="385"/>
      <c r="D40" s="386">
        <v>7584465</v>
      </c>
      <c r="E40" s="387">
        <f>E41+E42</f>
        <v>7584465</v>
      </c>
    </row>
    <row r="41" spans="2:5" ht="15.95" customHeight="1" x14ac:dyDescent="0.2">
      <c r="B41" s="380" t="s">
        <v>297</v>
      </c>
      <c r="C41" s="385"/>
      <c r="D41" s="386">
        <v>1399952</v>
      </c>
      <c r="E41" s="398">
        <v>1399952</v>
      </c>
    </row>
    <row r="42" spans="2:5" ht="15.95" customHeight="1" thickBot="1" x14ac:dyDescent="0.25">
      <c r="B42" s="383" t="s">
        <v>298</v>
      </c>
      <c r="C42" s="388"/>
      <c r="D42" s="389">
        <v>6184513</v>
      </c>
      <c r="E42" s="399">
        <v>6184513</v>
      </c>
    </row>
    <row r="43" spans="2:5" ht="15.95" customHeight="1" thickBot="1" x14ac:dyDescent="0.25">
      <c r="B43" s="218" t="s">
        <v>236</v>
      </c>
      <c r="C43" s="391">
        <v>3809000</v>
      </c>
      <c r="D43" s="400">
        <v>11627565</v>
      </c>
      <c r="E43" s="393">
        <f>E37+E40</f>
        <v>11627565</v>
      </c>
    </row>
    <row r="44" spans="2:5" ht="15.95" customHeight="1" x14ac:dyDescent="0.25">
      <c r="B44" s="219"/>
      <c r="C44" s="372"/>
      <c r="D44" s="373"/>
      <c r="E44" s="374"/>
    </row>
    <row r="45" spans="2:5" ht="15.95" customHeight="1" x14ac:dyDescent="0.25">
      <c r="B45" s="849" t="s">
        <v>234</v>
      </c>
      <c r="C45" s="850"/>
      <c r="D45" s="850"/>
      <c r="E45" s="851"/>
    </row>
    <row r="46" spans="2:5" ht="15.95" customHeight="1" thickBot="1" x14ac:dyDescent="0.3">
      <c r="B46" s="220" t="s">
        <v>301</v>
      </c>
      <c r="C46" s="401">
        <v>1200000</v>
      </c>
      <c r="D46" s="402">
        <v>1691000</v>
      </c>
      <c r="E46" s="403">
        <v>1691000</v>
      </c>
    </row>
    <row r="47" spans="2:5" ht="15.95" customHeight="1" thickBot="1" x14ac:dyDescent="0.3">
      <c r="B47" s="221" t="s">
        <v>235</v>
      </c>
      <c r="C47" s="404">
        <f t="shared" ref="C47:D47" si="4">C46</f>
        <v>1200000</v>
      </c>
      <c r="D47" s="404">
        <f t="shared" si="4"/>
        <v>1691000</v>
      </c>
      <c r="E47" s="404">
        <f>E46</f>
        <v>1691000</v>
      </c>
    </row>
    <row r="48" spans="2:5" ht="15.95" customHeight="1" x14ac:dyDescent="0.25">
      <c r="B48" s="212"/>
      <c r="C48" s="375"/>
      <c r="D48" s="376"/>
      <c r="E48" s="374"/>
    </row>
    <row r="49" spans="2:5" ht="15.95" customHeight="1" x14ac:dyDescent="0.25">
      <c r="B49" s="849" t="s">
        <v>238</v>
      </c>
      <c r="C49" s="850"/>
      <c r="D49" s="850"/>
      <c r="E49" s="851"/>
    </row>
    <row r="50" spans="2:5" ht="15.95" customHeight="1" x14ac:dyDescent="0.25">
      <c r="B50" s="213" t="s">
        <v>302</v>
      </c>
      <c r="C50" s="405">
        <v>0</v>
      </c>
      <c r="D50" s="406">
        <v>9900000</v>
      </c>
      <c r="E50" s="407">
        <v>9900000</v>
      </c>
    </row>
    <row r="51" spans="2:5" ht="15.95" customHeight="1" x14ac:dyDescent="0.25">
      <c r="B51" s="849" t="s">
        <v>303</v>
      </c>
      <c r="C51" s="850"/>
      <c r="D51" s="850"/>
      <c r="E51" s="851"/>
    </row>
    <row r="52" spans="2:5" ht="15.95" customHeight="1" thickBot="1" x14ac:dyDescent="0.3">
      <c r="B52" s="222" t="s">
        <v>304</v>
      </c>
      <c r="C52" s="401">
        <v>0</v>
      </c>
      <c r="D52" s="408">
        <v>38310000</v>
      </c>
      <c r="E52" s="409">
        <v>38310000</v>
      </c>
    </row>
    <row r="53" spans="2:5" ht="15.95" customHeight="1" thickBot="1" x14ac:dyDescent="0.3">
      <c r="B53" s="221" t="s">
        <v>239</v>
      </c>
      <c r="C53" s="404">
        <f t="shared" ref="C53:D53" si="5">C50+C52</f>
        <v>0</v>
      </c>
      <c r="D53" s="404">
        <f t="shared" si="5"/>
        <v>48210000</v>
      </c>
      <c r="E53" s="404">
        <f>E50+E52</f>
        <v>48210000</v>
      </c>
    </row>
    <row r="54" spans="2:5" ht="24.75" customHeight="1" thickBot="1" x14ac:dyDescent="0.3">
      <c r="B54" s="517" t="s">
        <v>237</v>
      </c>
      <c r="C54" s="518"/>
      <c r="D54" s="519"/>
      <c r="E54" s="520">
        <f>E17+E25+E29+E34+E43+E47+E53</f>
        <v>232545719</v>
      </c>
    </row>
    <row r="55" spans="2:5" ht="15" x14ac:dyDescent="0.25">
      <c r="B55" s="158"/>
      <c r="C55" s="158"/>
      <c r="D55" s="158"/>
      <c r="E55" s="159"/>
    </row>
    <row r="56" spans="2:5" ht="15" x14ac:dyDescent="0.25">
      <c r="B56" s="159"/>
      <c r="C56" s="159"/>
      <c r="D56" s="159"/>
      <c r="E56" s="159"/>
    </row>
    <row r="57" spans="2:5" ht="15" x14ac:dyDescent="0.25">
      <c r="B57" s="159"/>
      <c r="C57" s="159"/>
      <c r="D57" s="159"/>
      <c r="E57" s="159"/>
    </row>
    <row r="58" spans="2:5" ht="15" x14ac:dyDescent="0.25">
      <c r="B58" s="159"/>
      <c r="C58" s="159"/>
      <c r="D58" s="159"/>
      <c r="E58" s="159"/>
    </row>
    <row r="59" spans="2:5" ht="15" x14ac:dyDescent="0.25">
      <c r="B59" s="159"/>
      <c r="C59" s="159"/>
      <c r="D59" s="159"/>
      <c r="E59" s="159"/>
    </row>
    <row r="60" spans="2:5" ht="18" x14ac:dyDescent="0.25">
      <c r="B60" s="7"/>
      <c r="C60" s="7"/>
      <c r="D60" s="7"/>
    </row>
    <row r="61" spans="2:5" ht="18" x14ac:dyDescent="0.25">
      <c r="B61" s="7"/>
      <c r="C61" s="7"/>
      <c r="D61" s="7"/>
    </row>
    <row r="62" spans="2:5" ht="18" x14ac:dyDescent="0.25">
      <c r="B62" s="8"/>
      <c r="C62" s="8"/>
      <c r="D62" s="8"/>
    </row>
    <row r="63" spans="2:5" x14ac:dyDescent="0.2">
      <c r="B63" s="3"/>
      <c r="C63" s="3"/>
      <c r="D63" s="3"/>
    </row>
    <row r="64" spans="2:5" ht="18" x14ac:dyDescent="0.25">
      <c r="B64" s="8"/>
      <c r="C64" s="8"/>
      <c r="D64" s="8"/>
    </row>
    <row r="65" spans="2:5" x14ac:dyDescent="0.2">
      <c r="B65" s="3"/>
      <c r="C65" s="3"/>
      <c r="D65" s="3"/>
    </row>
    <row r="66" spans="2:5" ht="18" x14ac:dyDescent="0.25">
      <c r="B66" s="8"/>
      <c r="C66" s="8"/>
      <c r="D66" s="8"/>
    </row>
    <row r="67" spans="2:5" ht="18" x14ac:dyDescent="0.25">
      <c r="B67" s="7"/>
      <c r="C67" s="7"/>
      <c r="D67" s="7"/>
    </row>
    <row r="68" spans="2:5" ht="18" x14ac:dyDescent="0.25">
      <c r="B68" s="7"/>
      <c r="C68" s="7"/>
      <c r="D68" s="7"/>
    </row>
    <row r="69" spans="2:5" ht="18" x14ac:dyDescent="0.25">
      <c r="B69" s="7"/>
      <c r="C69" s="7"/>
      <c r="D69" s="7"/>
    </row>
    <row r="70" spans="2:5" ht="18" x14ac:dyDescent="0.25">
      <c r="B70" s="7"/>
      <c r="C70" s="7"/>
      <c r="D70" s="7"/>
    </row>
    <row r="71" spans="2:5" ht="18" x14ac:dyDescent="0.25">
      <c r="B71" s="7"/>
      <c r="C71" s="7"/>
      <c r="D71" s="7"/>
    </row>
    <row r="72" spans="2:5" ht="18" x14ac:dyDescent="0.25">
      <c r="B72" s="7"/>
      <c r="C72" s="7"/>
      <c r="D72" s="7"/>
    </row>
    <row r="73" spans="2:5" ht="18" x14ac:dyDescent="0.25">
      <c r="B73" s="8"/>
      <c r="C73" s="8"/>
      <c r="D73" s="8"/>
    </row>
    <row r="75" spans="2:5" x14ac:dyDescent="0.2">
      <c r="E75" s="51"/>
    </row>
  </sheetData>
  <mergeCells count="14">
    <mergeCell ref="B45:E45"/>
    <mergeCell ref="B49:E49"/>
    <mergeCell ref="B51:E51"/>
    <mergeCell ref="A1:F1"/>
    <mergeCell ref="A2:F2"/>
    <mergeCell ref="B9:E9"/>
    <mergeCell ref="B36:E36"/>
    <mergeCell ref="B31:E31"/>
    <mergeCell ref="B27:E27"/>
    <mergeCell ref="B19:E19"/>
    <mergeCell ref="C20:C21"/>
    <mergeCell ref="D20:D21"/>
    <mergeCell ref="B3:E3"/>
    <mergeCell ref="B4:E4"/>
  </mergeCells>
  <phoneticPr fontId="0" type="noConversion"/>
  <pageMargins left="0.78740157480314965" right="0.78740157480314965" top="0.19685039370078741" bottom="0.19685039370078741" header="0.51181102362204722" footer="0.51181102362204722"/>
  <pageSetup paperSize="9" scale="82" orientation="portrait" r:id="rId1"/>
  <headerFooter alignWithMargins="0">
    <oddHeader>&amp;R2017.12.31.</oddHeader>
    <oddFooter>&amp;C&amp;P/&amp;N</oddFooter>
  </headerFooter>
  <colBreaks count="1" manualBreakCount="1">
    <brk id="5" max="48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3" tint="0.79998168889431442"/>
  </sheetPr>
  <dimension ref="A1:I60"/>
  <sheetViews>
    <sheetView zoomScaleNormal="100" workbookViewId="0">
      <selection sqref="A1:D1"/>
    </sheetView>
  </sheetViews>
  <sheetFormatPr defaultRowHeight="12.75" x14ac:dyDescent="0.2"/>
  <cols>
    <col min="1" max="1" width="66.140625" customWidth="1"/>
    <col min="2" max="2" width="17" customWidth="1"/>
    <col min="3" max="3" width="18" customWidth="1"/>
    <col min="4" max="4" width="15.7109375" customWidth="1"/>
    <col min="6" max="6" width="24.85546875" customWidth="1"/>
    <col min="7" max="7" width="8.2851562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9" ht="18.75" customHeight="1" x14ac:dyDescent="0.2">
      <c r="A1" s="839" t="s">
        <v>513</v>
      </c>
      <c r="B1" s="839"/>
      <c r="C1" s="839"/>
      <c r="D1" s="839"/>
      <c r="E1" s="16"/>
      <c r="F1" s="866"/>
      <c r="G1" s="866"/>
      <c r="H1" s="866"/>
    </row>
    <row r="2" spans="1:9" ht="18.75" customHeight="1" x14ac:dyDescent="0.2">
      <c r="A2" s="865" t="s">
        <v>11</v>
      </c>
      <c r="B2" s="865"/>
      <c r="C2" s="865"/>
      <c r="D2" s="865"/>
      <c r="E2" s="32"/>
      <c r="F2" s="867"/>
      <c r="G2" s="839"/>
      <c r="H2" s="839"/>
    </row>
    <row r="3" spans="1:9" ht="37.5" customHeight="1" x14ac:dyDescent="0.2">
      <c r="A3" s="865"/>
      <c r="B3" s="865"/>
      <c r="C3" s="865"/>
      <c r="D3" s="865"/>
    </row>
    <row r="4" spans="1:9" x14ac:dyDescent="0.2">
      <c r="A4" s="865" t="s">
        <v>309</v>
      </c>
      <c r="B4" s="865"/>
      <c r="C4" s="865"/>
      <c r="D4" s="865"/>
    </row>
    <row r="5" spans="1:9" ht="26.25" customHeight="1" x14ac:dyDescent="0.2">
      <c r="A5" s="865"/>
      <c r="B5" s="865"/>
      <c r="C5" s="865"/>
      <c r="D5" s="865"/>
    </row>
    <row r="6" spans="1:9" x14ac:dyDescent="0.2">
      <c r="A6" s="33"/>
      <c r="B6" s="33"/>
      <c r="C6" s="33"/>
      <c r="D6" s="33"/>
    </row>
    <row r="7" spans="1:9" ht="20.25" customHeight="1" thickBot="1" x14ac:dyDescent="0.25">
      <c r="D7" s="95" t="s">
        <v>70</v>
      </c>
    </row>
    <row r="8" spans="1:9" ht="30" customHeight="1" thickBot="1" x14ac:dyDescent="0.25">
      <c r="A8" s="776" t="s">
        <v>8</v>
      </c>
      <c r="B8" s="777" t="s">
        <v>243</v>
      </c>
      <c r="C8" s="776" t="s">
        <v>244</v>
      </c>
      <c r="D8" s="778" t="s">
        <v>245</v>
      </c>
    </row>
    <row r="9" spans="1:9" ht="30" customHeight="1" x14ac:dyDescent="0.2">
      <c r="A9" s="413" t="s">
        <v>58</v>
      </c>
      <c r="B9" s="418">
        <f>'2017.évi teljesítés - Bev.Önk.'!C8</f>
        <v>11578709</v>
      </c>
      <c r="C9" s="419">
        <f>'2017.évi teljesítés - Bev.Önk.'!D8</f>
        <v>12619984</v>
      </c>
      <c r="D9" s="414">
        <f>'2017.évi teljesítés - Bev.Önk.'!F8</f>
        <v>12619984</v>
      </c>
      <c r="G9" s="38"/>
    </row>
    <row r="10" spans="1:9" ht="30" customHeight="1" x14ac:dyDescent="0.2">
      <c r="A10" s="410" t="s">
        <v>59</v>
      </c>
      <c r="B10" s="420">
        <f>'2017.évi teljesítés - Bev.Önk.'!C9</f>
        <v>44496386</v>
      </c>
      <c r="C10" s="421">
        <f>'2017.évi teljesítés - Bev.Önk.'!D9</f>
        <v>46914050</v>
      </c>
      <c r="D10" s="415">
        <f>'2017.évi teljesítés - Bev.Önk.'!F9</f>
        <v>46914050</v>
      </c>
    </row>
    <row r="11" spans="1:9" ht="30" customHeight="1" x14ac:dyDescent="0.2">
      <c r="A11" s="410" t="s">
        <v>60</v>
      </c>
      <c r="B11" s="420">
        <f>'2017.évi teljesítés - Bev.Önk.'!C10</f>
        <v>22396346</v>
      </c>
      <c r="C11" s="421">
        <f>'2017.évi teljesítés - Bev.Önk.'!D10</f>
        <v>22190794</v>
      </c>
      <c r="D11" s="415">
        <f>'2017.évi teljesítés - Bev.Önk.'!F10</f>
        <v>22190794</v>
      </c>
      <c r="I11" s="50"/>
    </row>
    <row r="12" spans="1:9" ht="30" customHeight="1" x14ac:dyDescent="0.2">
      <c r="A12" s="410" t="s">
        <v>61</v>
      </c>
      <c r="B12" s="420">
        <f>'2017.évi teljesítés - Bev.Önk.'!C11</f>
        <v>2050860</v>
      </c>
      <c r="C12" s="421">
        <f>'2017.évi teljesítés - Bev.Önk.'!D11</f>
        <v>2402463</v>
      </c>
      <c r="D12" s="415">
        <f>'2017.évi teljesítés - Bev.Önk.'!F11</f>
        <v>2402463</v>
      </c>
    </row>
    <row r="13" spans="1:9" ht="30" customHeight="1" x14ac:dyDescent="0.2">
      <c r="A13" s="410" t="s">
        <v>305</v>
      </c>
      <c r="B13" s="420">
        <f>B14+B15+B16</f>
        <v>0</v>
      </c>
      <c r="C13" s="421">
        <f>C14+C15+C16</f>
        <v>2063410</v>
      </c>
      <c r="D13" s="422">
        <f>D14+D15+D16</f>
        <v>2063410</v>
      </c>
    </row>
    <row r="14" spans="1:9" ht="30" customHeight="1" x14ac:dyDescent="0.2">
      <c r="A14" s="411" t="s">
        <v>306</v>
      </c>
      <c r="B14" s="423">
        <v>0</v>
      </c>
      <c r="C14" s="424">
        <v>1333500</v>
      </c>
      <c r="D14" s="416">
        <v>1333500</v>
      </c>
    </row>
    <row r="15" spans="1:9" ht="30" customHeight="1" x14ac:dyDescent="0.2">
      <c r="A15" s="411" t="s">
        <v>307</v>
      </c>
      <c r="B15" s="423">
        <v>0</v>
      </c>
      <c r="C15" s="424">
        <v>342210</v>
      </c>
      <c r="D15" s="416">
        <v>342210</v>
      </c>
    </row>
    <row r="16" spans="1:9" ht="30" customHeight="1" thickBot="1" x14ac:dyDescent="0.25">
      <c r="A16" s="412" t="s">
        <v>308</v>
      </c>
      <c r="B16" s="425">
        <v>0</v>
      </c>
      <c r="C16" s="426">
        <v>387700</v>
      </c>
      <c r="D16" s="417">
        <v>387700</v>
      </c>
    </row>
    <row r="17" spans="1:4" ht="30" customHeight="1" thickBot="1" x14ac:dyDescent="0.25">
      <c r="A17" s="540" t="s">
        <v>49</v>
      </c>
      <c r="B17" s="779">
        <f t="shared" ref="B17:C17" si="0">B9+B10+B11+B12+B13</f>
        <v>80522301</v>
      </c>
      <c r="C17" s="779">
        <f t="shared" si="0"/>
        <v>86190701</v>
      </c>
      <c r="D17" s="779">
        <f>D9+D10+D11+D12+D13</f>
        <v>86190701</v>
      </c>
    </row>
    <row r="22" spans="1:4" ht="15" x14ac:dyDescent="0.3">
      <c r="A22" s="14"/>
      <c r="B22" s="14"/>
      <c r="C22" s="14"/>
      <c r="D22" s="4"/>
    </row>
    <row r="60" spans="5:5" x14ac:dyDescent="0.2">
      <c r="E60" s="51"/>
    </row>
  </sheetData>
  <mergeCells count="5">
    <mergeCell ref="A4:D5"/>
    <mergeCell ref="F1:H1"/>
    <mergeCell ref="F2:H2"/>
    <mergeCell ref="A1:D1"/>
    <mergeCell ref="A2:D3"/>
  </mergeCells>
  <phoneticPr fontId="0" type="noConversion"/>
  <pageMargins left="0.70866141732283461" right="0.70866141732283461" top="0.74803149606299213" bottom="0.74803149606299213" header="0.31496062992125984" footer="0.31496062992125984"/>
  <pageSetup paperSize="9" scale="71" orientation="portrait" r:id="rId1"/>
  <headerFooter alignWithMargins="0">
    <oddHeader>&amp;R2017.12.31.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/>
  </sheetPr>
  <dimension ref="A1:K19"/>
  <sheetViews>
    <sheetView topLeftCell="A2" zoomScaleNormal="100" workbookViewId="0">
      <selection activeCell="A2" sqref="A2:I2"/>
    </sheetView>
  </sheetViews>
  <sheetFormatPr defaultRowHeight="12.75" x14ac:dyDescent="0.2"/>
  <cols>
    <col min="1" max="1" width="7.42578125" customWidth="1"/>
    <col min="2" max="2" width="50.140625" customWidth="1"/>
    <col min="3" max="9" width="15.7109375" style="378" customWidth="1"/>
    <col min="12" max="12" width="9" customWidth="1"/>
    <col min="15" max="15" width="6" bestFit="1" customWidth="1"/>
    <col min="20" max="20" width="6" bestFit="1" customWidth="1"/>
    <col min="21" max="21" width="10" bestFit="1" customWidth="1"/>
  </cols>
  <sheetData>
    <row r="1" spans="1:11" ht="15" customHeight="1" x14ac:dyDescent="0.2">
      <c r="A1" s="870"/>
      <c r="B1" s="870"/>
      <c r="C1" s="870"/>
      <c r="D1" s="870"/>
      <c r="E1" s="870"/>
      <c r="F1" s="870"/>
      <c r="G1" s="870"/>
      <c r="H1" s="870"/>
      <c r="I1" s="870"/>
    </row>
    <row r="2" spans="1:11" ht="15" customHeight="1" x14ac:dyDescent="0.2">
      <c r="A2" s="874" t="s">
        <v>514</v>
      </c>
      <c r="B2" s="875"/>
      <c r="C2" s="875"/>
      <c r="D2" s="875"/>
      <c r="E2" s="875"/>
      <c r="F2" s="875"/>
      <c r="G2" s="875"/>
      <c r="H2" s="875"/>
      <c r="I2" s="875"/>
    </row>
    <row r="3" spans="1:11" ht="15" x14ac:dyDescent="0.2">
      <c r="A3" s="18"/>
      <c r="B3" s="18"/>
      <c r="C3" s="55"/>
      <c r="D3" s="55"/>
      <c r="E3" s="55"/>
      <c r="F3" s="55"/>
      <c r="G3" s="55"/>
      <c r="H3" s="55"/>
    </row>
    <row r="4" spans="1:11" ht="15.75" x14ac:dyDescent="0.25">
      <c r="A4" s="871" t="s">
        <v>11</v>
      </c>
      <c r="B4" s="871"/>
      <c r="C4" s="871"/>
      <c r="D4" s="871"/>
      <c r="E4" s="871"/>
      <c r="F4" s="871"/>
      <c r="G4" s="871"/>
      <c r="H4" s="871"/>
      <c r="I4" s="871"/>
    </row>
    <row r="5" spans="1:11" ht="15.75" x14ac:dyDescent="0.25">
      <c r="A5" s="872" t="s">
        <v>464</v>
      </c>
      <c r="B5" s="872"/>
      <c r="C5" s="872"/>
      <c r="D5" s="872"/>
      <c r="E5" s="872"/>
      <c r="F5" s="872"/>
      <c r="G5" s="872"/>
      <c r="H5" s="872"/>
      <c r="I5" s="872"/>
    </row>
    <row r="6" spans="1:11" ht="15.75" x14ac:dyDescent="0.25">
      <c r="A6" s="872"/>
      <c r="B6" s="872"/>
      <c r="C6" s="872"/>
      <c r="D6" s="872"/>
      <c r="E6" s="872"/>
      <c r="F6" s="872"/>
      <c r="G6" s="872"/>
      <c r="H6" s="872"/>
      <c r="I6" s="872"/>
    </row>
    <row r="7" spans="1:11" ht="18.75" customHeight="1" x14ac:dyDescent="0.25">
      <c r="A7" s="872"/>
      <c r="B7" s="872"/>
      <c r="C7" s="872"/>
      <c r="D7" s="872"/>
      <c r="E7" s="872"/>
      <c r="F7" s="872"/>
      <c r="G7" s="872"/>
      <c r="H7" s="872"/>
      <c r="I7" s="872"/>
    </row>
    <row r="8" spans="1:11" ht="15" x14ac:dyDescent="0.25">
      <c r="A8" s="28"/>
      <c r="B8" s="28"/>
      <c r="C8" s="470"/>
      <c r="D8" s="470"/>
      <c r="E8" s="470"/>
      <c r="F8" s="470"/>
      <c r="G8" s="470"/>
      <c r="H8" s="470"/>
      <c r="I8" s="470"/>
    </row>
    <row r="9" spans="1:11" ht="15.75" thickBot="1" x14ac:dyDescent="0.3">
      <c r="A9" s="24"/>
      <c r="B9" s="25"/>
      <c r="C9" s="471"/>
      <c r="D9" s="471"/>
      <c r="E9" s="471"/>
      <c r="F9" s="876" t="s">
        <v>70</v>
      </c>
      <c r="G9" s="877"/>
      <c r="H9" s="877"/>
      <c r="I9" s="877"/>
    </row>
    <row r="10" spans="1:11" ht="18.75" customHeight="1" x14ac:dyDescent="0.2">
      <c r="A10" s="873" t="s">
        <v>327</v>
      </c>
      <c r="B10" s="873"/>
      <c r="C10" s="873"/>
      <c r="D10" s="873"/>
      <c r="E10" s="873"/>
      <c r="F10" s="873"/>
      <c r="G10" s="873"/>
      <c r="H10" s="873"/>
      <c r="I10" s="873"/>
    </row>
    <row r="11" spans="1:11" ht="39.75" customHeight="1" thickBot="1" x14ac:dyDescent="0.25">
      <c r="A11" s="455" t="s">
        <v>326</v>
      </c>
      <c r="B11" s="455" t="s">
        <v>1</v>
      </c>
      <c r="C11" s="468" t="s">
        <v>340</v>
      </c>
      <c r="D11" s="468" t="s">
        <v>337</v>
      </c>
      <c r="E11" s="468" t="s">
        <v>338</v>
      </c>
      <c r="F11" s="468" t="s">
        <v>339</v>
      </c>
      <c r="G11" s="469" t="s">
        <v>341</v>
      </c>
      <c r="H11" s="469" t="s">
        <v>342</v>
      </c>
      <c r="I11" s="531" t="s">
        <v>343</v>
      </c>
    </row>
    <row r="12" spans="1:11" ht="24.95" customHeight="1" x14ac:dyDescent="0.3">
      <c r="A12" s="451" t="s">
        <v>328</v>
      </c>
      <c r="B12" s="452" t="s">
        <v>53</v>
      </c>
      <c r="C12" s="456">
        <v>60000</v>
      </c>
      <c r="D12" s="456">
        <v>318000</v>
      </c>
      <c r="E12" s="456">
        <v>0</v>
      </c>
      <c r="F12" s="457">
        <v>0</v>
      </c>
      <c r="G12" s="457">
        <v>0</v>
      </c>
      <c r="H12" s="458">
        <v>0</v>
      </c>
      <c r="I12" s="532">
        <f>SUM(C12:H12)</f>
        <v>378000</v>
      </c>
    </row>
    <row r="13" spans="1:11" ht="24.95" customHeight="1" x14ac:dyDescent="0.3">
      <c r="A13" s="27" t="s">
        <v>329</v>
      </c>
      <c r="B13" s="116" t="s">
        <v>54</v>
      </c>
      <c r="C13" s="459">
        <v>386844</v>
      </c>
      <c r="D13" s="459">
        <v>0</v>
      </c>
      <c r="E13" s="459">
        <v>4801065</v>
      </c>
      <c r="F13" s="460">
        <v>264494</v>
      </c>
      <c r="G13" s="461">
        <v>0</v>
      </c>
      <c r="H13" s="462">
        <v>0</v>
      </c>
      <c r="I13" s="533">
        <f t="shared" ref="I13:I18" si="0">SUM(C13:H13)</f>
        <v>5452403</v>
      </c>
    </row>
    <row r="14" spans="1:11" ht="24.95" customHeight="1" x14ac:dyDescent="0.3">
      <c r="A14" s="27" t="s">
        <v>330</v>
      </c>
      <c r="B14" s="117" t="s">
        <v>38</v>
      </c>
      <c r="C14" s="463">
        <v>0</v>
      </c>
      <c r="D14" s="463">
        <v>0</v>
      </c>
      <c r="E14" s="463">
        <v>0</v>
      </c>
      <c r="F14" s="464">
        <v>0</v>
      </c>
      <c r="G14" s="461">
        <f>3816493-2718356</f>
        <v>1098137</v>
      </c>
      <c r="H14" s="462">
        <v>2718356</v>
      </c>
      <c r="I14" s="533">
        <f t="shared" si="0"/>
        <v>3816493</v>
      </c>
    </row>
    <row r="15" spans="1:11" ht="24.95" customHeight="1" x14ac:dyDescent="0.3">
      <c r="A15" s="26" t="s">
        <v>331</v>
      </c>
      <c r="B15" s="118" t="s">
        <v>55</v>
      </c>
      <c r="C15" s="461">
        <v>2841125</v>
      </c>
      <c r="D15" s="461">
        <v>0</v>
      </c>
      <c r="E15" s="461">
        <v>1296288</v>
      </c>
      <c r="F15" s="461">
        <v>71416</v>
      </c>
      <c r="G15" s="461">
        <f>1030453-733956</f>
        <v>296497</v>
      </c>
      <c r="H15" s="462">
        <v>733956</v>
      </c>
      <c r="I15" s="533">
        <f t="shared" si="0"/>
        <v>5239282</v>
      </c>
      <c r="K15" s="50"/>
    </row>
    <row r="16" spans="1:11" ht="24.95" customHeight="1" x14ac:dyDescent="0.3">
      <c r="A16" s="27" t="s">
        <v>332</v>
      </c>
      <c r="B16" s="118" t="s">
        <v>67</v>
      </c>
      <c r="C16" s="461">
        <v>57000</v>
      </c>
      <c r="D16" s="461">
        <v>0</v>
      </c>
      <c r="E16" s="461">
        <v>0</v>
      </c>
      <c r="F16" s="465">
        <v>0</v>
      </c>
      <c r="G16" s="461">
        <v>0</v>
      </c>
      <c r="H16" s="462">
        <v>0</v>
      </c>
      <c r="I16" s="533">
        <f t="shared" si="0"/>
        <v>57000</v>
      </c>
    </row>
    <row r="17" spans="1:9" ht="24.95" customHeight="1" x14ac:dyDescent="0.3">
      <c r="A17" s="27" t="s">
        <v>333</v>
      </c>
      <c r="B17" s="118" t="s">
        <v>334</v>
      </c>
      <c r="C17" s="461">
        <v>36922</v>
      </c>
      <c r="D17" s="461">
        <v>0</v>
      </c>
      <c r="E17" s="461">
        <v>0</v>
      </c>
      <c r="F17" s="461">
        <v>0</v>
      </c>
      <c r="G17" s="461">
        <v>0</v>
      </c>
      <c r="H17" s="462">
        <v>0</v>
      </c>
      <c r="I17" s="533">
        <f t="shared" si="0"/>
        <v>36922</v>
      </c>
    </row>
    <row r="18" spans="1:9" ht="24" customHeight="1" thickBot="1" x14ac:dyDescent="0.35">
      <c r="A18" s="453" t="s">
        <v>335</v>
      </c>
      <c r="B18" s="454" t="s">
        <v>111</v>
      </c>
      <c r="C18" s="466">
        <v>3012</v>
      </c>
      <c r="D18" s="466">
        <v>0</v>
      </c>
      <c r="E18" s="466">
        <v>0</v>
      </c>
      <c r="F18" s="466">
        <v>0</v>
      </c>
      <c r="G18" s="466">
        <v>0</v>
      </c>
      <c r="H18" s="467">
        <v>0</v>
      </c>
      <c r="I18" s="534">
        <f t="shared" si="0"/>
        <v>3012</v>
      </c>
    </row>
    <row r="19" spans="1:9" ht="30" customHeight="1" thickBot="1" x14ac:dyDescent="0.3">
      <c r="A19" s="868" t="s">
        <v>336</v>
      </c>
      <c r="B19" s="869"/>
      <c r="C19" s="536">
        <f>SUM(C12:C18)</f>
        <v>3384903</v>
      </c>
      <c r="D19" s="536">
        <f t="shared" ref="D19:I19" si="1">SUM(D12:D18)</f>
        <v>318000</v>
      </c>
      <c r="E19" s="536">
        <f t="shared" si="1"/>
        <v>6097353</v>
      </c>
      <c r="F19" s="536">
        <f t="shared" si="1"/>
        <v>335910</v>
      </c>
      <c r="G19" s="536">
        <f t="shared" si="1"/>
        <v>1394634</v>
      </c>
      <c r="H19" s="536">
        <f t="shared" si="1"/>
        <v>3452312</v>
      </c>
      <c r="I19" s="535">
        <f t="shared" si="1"/>
        <v>14983112</v>
      </c>
    </row>
  </sheetData>
  <mergeCells count="9">
    <mergeCell ref="A19:B19"/>
    <mergeCell ref="A1:I1"/>
    <mergeCell ref="A4:I4"/>
    <mergeCell ref="A5:I5"/>
    <mergeCell ref="A10:I10"/>
    <mergeCell ref="A2:I2"/>
    <mergeCell ref="F9:I9"/>
    <mergeCell ref="A6:I6"/>
    <mergeCell ref="A7:I7"/>
  </mergeCells>
  <phoneticPr fontId="14" type="noConversion"/>
  <pageMargins left="0.75" right="0.75" top="1" bottom="1" header="0.5" footer="0.5"/>
  <pageSetup paperSize="9" scale="70" orientation="landscape" r:id="rId1"/>
  <headerFooter alignWithMargins="0">
    <oddHeader>&amp;R2017.12.31.</oddHeader>
    <oddFooter>&amp;C&amp;P/&amp;N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2:S39"/>
  <sheetViews>
    <sheetView view="pageBreakPreview" zoomScaleNormal="100" zoomScaleSheetLayoutView="100" workbookViewId="0">
      <selection activeCell="A5" sqref="A5:Q5"/>
    </sheetView>
  </sheetViews>
  <sheetFormatPr defaultRowHeight="12.75" x14ac:dyDescent="0.2"/>
  <cols>
    <col min="6" max="6" width="9.140625" style="474"/>
    <col min="7" max="7" width="9.85546875" customWidth="1"/>
    <col min="8" max="8" width="12.5703125" bestFit="1" customWidth="1"/>
    <col min="9" max="9" width="10.85546875" customWidth="1"/>
    <col min="10" max="10" width="9.28515625" customWidth="1"/>
    <col min="11" max="11" width="11.28515625" bestFit="1" customWidth="1"/>
    <col min="12" max="12" width="12.5703125" bestFit="1" customWidth="1"/>
    <col min="13" max="13" width="10.7109375" customWidth="1"/>
    <col min="14" max="14" width="8.85546875" customWidth="1"/>
    <col min="15" max="15" width="10.85546875" customWidth="1"/>
    <col min="16" max="16" width="12.5703125" bestFit="1" customWidth="1"/>
    <col min="17" max="17" width="11.28515625" customWidth="1"/>
    <col min="18" max="18" width="8.85546875" customWidth="1"/>
  </cols>
  <sheetData>
    <row r="2" spans="1:18" ht="24.75" customHeight="1" x14ac:dyDescent="0.2">
      <c r="A2" s="891" t="s">
        <v>515</v>
      </c>
      <c r="B2" s="891"/>
      <c r="C2" s="891"/>
      <c r="D2" s="891"/>
      <c r="E2" s="891"/>
      <c r="F2" s="891"/>
      <c r="G2" s="891"/>
      <c r="H2" s="891"/>
      <c r="I2" s="891"/>
      <c r="J2" s="891"/>
      <c r="K2" s="891"/>
      <c r="L2" s="891"/>
      <c r="M2" s="891"/>
      <c r="N2" s="891"/>
      <c r="O2" s="891"/>
      <c r="P2" s="891"/>
      <c r="Q2" s="891"/>
      <c r="R2" s="891"/>
    </row>
    <row r="3" spans="1:18" x14ac:dyDescent="0.2">
      <c r="E3" s="477"/>
      <c r="F3" s="472"/>
      <c r="G3" s="472"/>
      <c r="H3" s="472"/>
      <c r="I3" s="472"/>
      <c r="J3" s="472"/>
      <c r="K3" s="472"/>
      <c r="L3" s="472"/>
      <c r="O3" s="473"/>
      <c r="P3" s="473"/>
    </row>
    <row r="4" spans="1:18" ht="15.75" x14ac:dyDescent="0.25">
      <c r="A4" s="790" t="s">
        <v>465</v>
      </c>
      <c r="B4" s="790"/>
      <c r="C4" s="790"/>
      <c r="D4" s="790"/>
      <c r="E4" s="790"/>
      <c r="F4" s="790"/>
      <c r="G4" s="790"/>
      <c r="H4" s="790"/>
      <c r="I4" s="790"/>
      <c r="J4" s="790"/>
      <c r="K4" s="790"/>
      <c r="L4" s="790"/>
      <c r="M4" s="790"/>
      <c r="N4" s="790"/>
      <c r="O4" s="790"/>
      <c r="P4" s="790"/>
      <c r="Q4" s="790"/>
      <c r="R4" s="377"/>
    </row>
    <row r="5" spans="1:18" ht="15.75" x14ac:dyDescent="0.25">
      <c r="A5" s="790" t="s">
        <v>11</v>
      </c>
      <c r="B5" s="790"/>
      <c r="C5" s="790"/>
      <c r="D5" s="790"/>
      <c r="E5" s="790"/>
      <c r="F5" s="790"/>
      <c r="G5" s="790"/>
      <c r="H5" s="790"/>
      <c r="I5" s="790"/>
      <c r="J5" s="790"/>
      <c r="K5" s="790"/>
      <c r="L5" s="790"/>
      <c r="M5" s="790"/>
      <c r="N5" s="790"/>
      <c r="O5" s="790"/>
      <c r="P5" s="790"/>
      <c r="Q5" s="790"/>
      <c r="R5" s="377"/>
    </row>
    <row r="6" spans="1:18" ht="18.75" customHeight="1" x14ac:dyDescent="0.2">
      <c r="A6" s="900" t="s">
        <v>344</v>
      </c>
      <c r="B6" s="900"/>
      <c r="C6" s="900"/>
      <c r="D6" s="900"/>
      <c r="E6" s="900"/>
      <c r="F6" s="900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478"/>
    </row>
    <row r="7" spans="1:18" ht="16.5" thickBot="1" x14ac:dyDescent="0.3">
      <c r="A7" s="479"/>
      <c r="B7" s="479"/>
      <c r="C7" s="479"/>
      <c r="D7" s="479"/>
      <c r="E7" s="479"/>
      <c r="F7" s="479"/>
      <c r="G7" s="480"/>
      <c r="H7" s="480"/>
      <c r="I7" s="480"/>
      <c r="J7" s="480"/>
      <c r="K7" s="480"/>
      <c r="L7" s="480"/>
      <c r="M7" s="480"/>
      <c r="N7" s="480"/>
      <c r="O7" s="481"/>
      <c r="P7" s="481"/>
      <c r="Q7" s="482" t="s">
        <v>345</v>
      </c>
      <c r="R7" s="482"/>
    </row>
    <row r="8" spans="1:18" ht="13.5" thickBot="1" x14ac:dyDescent="0.25">
      <c r="A8" s="892" t="s">
        <v>346</v>
      </c>
      <c r="B8" s="892"/>
      <c r="C8" s="892"/>
      <c r="D8" s="892"/>
      <c r="E8" s="892"/>
      <c r="F8" s="892"/>
      <c r="G8" s="893" t="s">
        <v>3</v>
      </c>
      <c r="H8" s="894"/>
      <c r="I8" s="894"/>
      <c r="J8" s="895"/>
      <c r="K8" s="894" t="s">
        <v>71</v>
      </c>
      <c r="L8" s="894"/>
      <c r="M8" s="894"/>
      <c r="N8" s="895"/>
      <c r="O8" s="893" t="s">
        <v>5</v>
      </c>
      <c r="P8" s="894"/>
      <c r="Q8" s="894"/>
      <c r="R8" s="895"/>
    </row>
    <row r="9" spans="1:18" ht="13.5" thickBot="1" x14ac:dyDescent="0.25">
      <c r="A9" s="892"/>
      <c r="B9" s="892"/>
      <c r="C9" s="892"/>
      <c r="D9" s="892"/>
      <c r="E9" s="892"/>
      <c r="F9" s="892"/>
      <c r="G9" s="511" t="s">
        <v>243</v>
      </c>
      <c r="H9" s="512" t="s">
        <v>244</v>
      </c>
      <c r="I9" s="512" t="s">
        <v>245</v>
      </c>
      <c r="J9" s="513" t="s">
        <v>79</v>
      </c>
      <c r="K9" s="514" t="s">
        <v>243</v>
      </c>
      <c r="L9" s="515" t="s">
        <v>244</v>
      </c>
      <c r="M9" s="515" t="s">
        <v>245</v>
      </c>
      <c r="N9" s="516" t="s">
        <v>79</v>
      </c>
      <c r="O9" s="514" t="s">
        <v>243</v>
      </c>
      <c r="P9" s="515" t="s">
        <v>244</v>
      </c>
      <c r="Q9" s="515" t="s">
        <v>245</v>
      </c>
      <c r="R9" s="516" t="s">
        <v>79</v>
      </c>
    </row>
    <row r="10" spans="1:18" ht="24.95" customHeight="1" x14ac:dyDescent="0.2">
      <c r="A10" s="896" t="s">
        <v>347</v>
      </c>
      <c r="B10" s="896"/>
      <c r="C10" s="896"/>
      <c r="D10" s="896"/>
      <c r="E10" s="896"/>
      <c r="F10" s="897"/>
      <c r="G10" s="483">
        <v>8681</v>
      </c>
      <c r="H10" s="484">
        <v>12120261</v>
      </c>
      <c r="I10" s="485">
        <v>12120261</v>
      </c>
      <c r="J10" s="486">
        <f>I10/H10*100</f>
        <v>100</v>
      </c>
      <c r="K10" s="483">
        <v>2061</v>
      </c>
      <c r="L10" s="484">
        <v>2504151</v>
      </c>
      <c r="M10" s="484">
        <v>2504151</v>
      </c>
      <c r="N10" s="487">
        <f>M10/L10*100</f>
        <v>100</v>
      </c>
      <c r="O10" s="483">
        <v>10061</v>
      </c>
      <c r="P10" s="484">
        <v>10902606</v>
      </c>
      <c r="Q10" s="484">
        <v>10902606</v>
      </c>
      <c r="R10" s="487">
        <f>Q10/P10*100</f>
        <v>100</v>
      </c>
    </row>
    <row r="11" spans="1:18" ht="24.95" customHeight="1" x14ac:dyDescent="0.2">
      <c r="A11" s="898" t="s">
        <v>348</v>
      </c>
      <c r="B11" s="898"/>
      <c r="C11" s="898"/>
      <c r="D11" s="898"/>
      <c r="E11" s="898"/>
      <c r="F11" s="899"/>
      <c r="G11" s="488" t="s">
        <v>349</v>
      </c>
      <c r="H11" s="489"/>
      <c r="I11" s="490"/>
      <c r="J11" s="486"/>
      <c r="K11" s="488"/>
      <c r="L11" s="489"/>
      <c r="M11" s="489"/>
      <c r="N11" s="487"/>
      <c r="O11" s="488">
        <v>445</v>
      </c>
      <c r="P11" s="489">
        <v>247872</v>
      </c>
      <c r="Q11" s="489">
        <v>247872</v>
      </c>
      <c r="R11" s="487">
        <f t="shared" ref="R11:R24" si="0">Q11/P11*100</f>
        <v>100</v>
      </c>
    </row>
    <row r="12" spans="1:18" ht="24.95" customHeight="1" x14ac:dyDescent="0.2">
      <c r="A12" s="898" t="s">
        <v>350</v>
      </c>
      <c r="B12" s="898"/>
      <c r="C12" s="898"/>
      <c r="D12" s="898"/>
      <c r="E12" s="898"/>
      <c r="F12" s="899"/>
      <c r="G12" s="488">
        <v>25</v>
      </c>
      <c r="H12" s="489">
        <v>0</v>
      </c>
      <c r="I12" s="490">
        <v>0</v>
      </c>
      <c r="J12" s="486"/>
      <c r="K12" s="488"/>
      <c r="L12" s="489"/>
      <c r="M12" s="489"/>
      <c r="N12" s="487"/>
      <c r="O12" s="488">
        <v>1355</v>
      </c>
      <c r="P12" s="489">
        <v>1597453</v>
      </c>
      <c r="Q12" s="489">
        <v>1597453</v>
      </c>
      <c r="R12" s="487">
        <f t="shared" si="0"/>
        <v>100</v>
      </c>
    </row>
    <row r="13" spans="1:18" ht="24.95" customHeight="1" x14ac:dyDescent="0.2">
      <c r="A13" s="898" t="s">
        <v>351</v>
      </c>
      <c r="B13" s="898"/>
      <c r="C13" s="898"/>
      <c r="D13" s="898"/>
      <c r="E13" s="898"/>
      <c r="F13" s="899"/>
      <c r="G13" s="488"/>
      <c r="H13" s="489"/>
      <c r="I13" s="490"/>
      <c r="J13" s="486"/>
      <c r="K13" s="488"/>
      <c r="L13" s="489"/>
      <c r="M13" s="489"/>
      <c r="N13" s="487"/>
      <c r="O13" s="488">
        <v>1778</v>
      </c>
      <c r="P13" s="489">
        <v>1450790</v>
      </c>
      <c r="Q13" s="489">
        <v>1450790</v>
      </c>
      <c r="R13" s="487">
        <f t="shared" si="0"/>
        <v>100</v>
      </c>
    </row>
    <row r="14" spans="1:18" ht="24.95" customHeight="1" x14ac:dyDescent="0.2">
      <c r="A14" s="898" t="s">
        <v>352</v>
      </c>
      <c r="B14" s="898"/>
      <c r="C14" s="898"/>
      <c r="D14" s="898"/>
      <c r="E14" s="898"/>
      <c r="F14" s="899"/>
      <c r="G14" s="488"/>
      <c r="H14" s="489"/>
      <c r="I14" s="490"/>
      <c r="J14" s="486"/>
      <c r="K14" s="488"/>
      <c r="L14" s="489"/>
      <c r="M14" s="489"/>
      <c r="N14" s="487"/>
      <c r="O14" s="488"/>
      <c r="P14" s="489"/>
      <c r="Q14" s="489"/>
      <c r="R14" s="487"/>
    </row>
    <row r="15" spans="1:18" ht="24.95" customHeight="1" x14ac:dyDescent="0.2">
      <c r="A15" s="898" t="s">
        <v>353</v>
      </c>
      <c r="B15" s="898"/>
      <c r="C15" s="898"/>
      <c r="D15" s="898"/>
      <c r="E15" s="898"/>
      <c r="F15" s="899"/>
      <c r="G15" s="488"/>
      <c r="H15" s="489"/>
      <c r="I15" s="490"/>
      <c r="J15" s="486"/>
      <c r="K15" s="488"/>
      <c r="L15" s="489"/>
      <c r="M15" s="489"/>
      <c r="N15" s="487"/>
      <c r="O15" s="488">
        <v>3556</v>
      </c>
      <c r="P15" s="489">
        <v>3001446</v>
      </c>
      <c r="Q15" s="489">
        <v>3001446</v>
      </c>
      <c r="R15" s="487">
        <f t="shared" si="0"/>
        <v>100</v>
      </c>
    </row>
    <row r="16" spans="1:18" ht="24.95" customHeight="1" x14ac:dyDescent="0.2">
      <c r="A16" s="898" t="s">
        <v>354</v>
      </c>
      <c r="B16" s="898"/>
      <c r="C16" s="898"/>
      <c r="D16" s="898"/>
      <c r="E16" s="898"/>
      <c r="F16" s="899"/>
      <c r="G16" s="488"/>
      <c r="H16" s="489"/>
      <c r="I16" s="490"/>
      <c r="J16" s="486"/>
      <c r="K16" s="488"/>
      <c r="L16" s="489"/>
      <c r="M16" s="489"/>
      <c r="N16" s="487"/>
      <c r="O16" s="488">
        <v>4369</v>
      </c>
      <c r="P16" s="489">
        <v>3872283</v>
      </c>
      <c r="Q16" s="489">
        <v>3872283</v>
      </c>
      <c r="R16" s="487">
        <f t="shared" si="0"/>
        <v>100</v>
      </c>
    </row>
    <row r="17" spans="1:19" ht="24.95" customHeight="1" x14ac:dyDescent="0.2">
      <c r="A17" s="884" t="s">
        <v>355</v>
      </c>
      <c r="B17" s="885"/>
      <c r="C17" s="885"/>
      <c r="D17" s="885"/>
      <c r="E17" s="885"/>
      <c r="F17" s="886"/>
      <c r="G17" s="488">
        <v>3280</v>
      </c>
      <c r="H17" s="489">
        <v>3203902</v>
      </c>
      <c r="I17" s="490">
        <v>3203902</v>
      </c>
      <c r="J17" s="486">
        <f t="shared" ref="J17:J21" si="1">I17/H17*100</f>
        <v>100</v>
      </c>
      <c r="K17" s="488">
        <v>767</v>
      </c>
      <c r="L17" s="489">
        <v>756701</v>
      </c>
      <c r="M17" s="489">
        <v>756701</v>
      </c>
      <c r="N17" s="487">
        <f t="shared" ref="N17:N21" si="2">M17/L17*100</f>
        <v>100</v>
      </c>
      <c r="O17" s="488">
        <v>786</v>
      </c>
      <c r="P17" s="489">
        <v>545134</v>
      </c>
      <c r="Q17" s="489">
        <v>545134</v>
      </c>
      <c r="R17" s="487">
        <f t="shared" si="0"/>
        <v>100</v>
      </c>
    </row>
    <row r="18" spans="1:19" ht="24.95" customHeight="1" x14ac:dyDescent="0.2">
      <c r="A18" s="884" t="s">
        <v>356</v>
      </c>
      <c r="B18" s="885"/>
      <c r="C18" s="885"/>
      <c r="D18" s="885"/>
      <c r="E18" s="885"/>
      <c r="F18" s="886"/>
      <c r="G18" s="488">
        <v>0</v>
      </c>
      <c r="H18" s="489">
        <v>5118996</v>
      </c>
      <c r="I18" s="490">
        <v>5118996</v>
      </c>
      <c r="J18" s="486">
        <f t="shared" si="1"/>
        <v>100</v>
      </c>
      <c r="K18" s="488">
        <v>0</v>
      </c>
      <c r="L18" s="489">
        <v>574974</v>
      </c>
      <c r="M18" s="489">
        <v>574974</v>
      </c>
      <c r="N18" s="487">
        <f t="shared" si="2"/>
        <v>100</v>
      </c>
      <c r="O18" s="488">
        <v>0</v>
      </c>
      <c r="P18" s="489">
        <v>391215</v>
      </c>
      <c r="Q18" s="489">
        <v>391215</v>
      </c>
      <c r="R18" s="487">
        <f t="shared" si="0"/>
        <v>100</v>
      </c>
    </row>
    <row r="19" spans="1:19" ht="24.95" customHeight="1" x14ac:dyDescent="0.2">
      <c r="A19" s="884" t="s">
        <v>357</v>
      </c>
      <c r="B19" s="885"/>
      <c r="C19" s="885"/>
      <c r="D19" s="885"/>
      <c r="E19" s="885"/>
      <c r="F19" s="886"/>
      <c r="G19" s="488"/>
      <c r="H19" s="489"/>
      <c r="I19" s="490"/>
      <c r="J19" s="486"/>
      <c r="K19" s="488"/>
      <c r="L19" s="489"/>
      <c r="M19" s="489"/>
      <c r="N19" s="487"/>
      <c r="O19" s="488">
        <v>118</v>
      </c>
      <c r="P19" s="489">
        <v>89711</v>
      </c>
      <c r="Q19" s="489">
        <v>89711</v>
      </c>
      <c r="R19" s="487">
        <f t="shared" si="0"/>
        <v>100</v>
      </c>
    </row>
    <row r="20" spans="1:19" ht="24.95" customHeight="1" x14ac:dyDescent="0.2">
      <c r="A20" s="884" t="s">
        <v>358</v>
      </c>
      <c r="B20" s="885"/>
      <c r="C20" s="885"/>
      <c r="D20" s="885"/>
      <c r="E20" s="885"/>
      <c r="F20" s="886"/>
      <c r="G20" s="488">
        <v>5139</v>
      </c>
      <c r="H20" s="489">
        <v>5270119</v>
      </c>
      <c r="I20" s="490">
        <v>5270119</v>
      </c>
      <c r="J20" s="486">
        <f t="shared" si="1"/>
        <v>100</v>
      </c>
      <c r="K20" s="488">
        <v>1167</v>
      </c>
      <c r="L20" s="489">
        <v>1114605</v>
      </c>
      <c r="M20" s="489">
        <v>1114605</v>
      </c>
      <c r="N20" s="487">
        <f t="shared" si="2"/>
        <v>100</v>
      </c>
      <c r="O20" s="488">
        <v>2599</v>
      </c>
      <c r="P20" s="489">
        <v>1989532</v>
      </c>
      <c r="Q20" s="489">
        <v>1989532</v>
      </c>
      <c r="R20" s="487">
        <f t="shared" si="0"/>
        <v>100</v>
      </c>
    </row>
    <row r="21" spans="1:19" ht="24.95" customHeight="1" x14ac:dyDescent="0.2">
      <c r="A21" s="884" t="s">
        <v>359</v>
      </c>
      <c r="B21" s="885"/>
      <c r="C21" s="885"/>
      <c r="D21" s="885"/>
      <c r="E21" s="885"/>
      <c r="F21" s="886"/>
      <c r="G21" s="488">
        <v>885</v>
      </c>
      <c r="H21" s="489">
        <v>831501</v>
      </c>
      <c r="I21" s="490">
        <v>831501</v>
      </c>
      <c r="J21" s="486">
        <f t="shared" si="1"/>
        <v>100</v>
      </c>
      <c r="K21" s="488">
        <v>182</v>
      </c>
      <c r="L21" s="489">
        <v>172681</v>
      </c>
      <c r="M21" s="489">
        <v>172681</v>
      </c>
      <c r="N21" s="487">
        <f t="shared" si="2"/>
        <v>100</v>
      </c>
      <c r="O21" s="488">
        <v>17266</v>
      </c>
      <c r="P21" s="489">
        <v>12459722</v>
      </c>
      <c r="Q21" s="489">
        <v>12459722</v>
      </c>
      <c r="R21" s="487">
        <f t="shared" si="0"/>
        <v>100</v>
      </c>
    </row>
    <row r="22" spans="1:19" ht="24.95" customHeight="1" x14ac:dyDescent="0.2">
      <c r="A22" s="884" t="s">
        <v>360</v>
      </c>
      <c r="B22" s="885"/>
      <c r="C22" s="885"/>
      <c r="D22" s="885"/>
      <c r="E22" s="885"/>
      <c r="F22" s="886"/>
      <c r="G22" s="488"/>
      <c r="H22" s="489"/>
      <c r="I22" s="490"/>
      <c r="J22" s="486"/>
      <c r="K22" s="488"/>
      <c r="L22" s="489"/>
      <c r="M22" s="489"/>
      <c r="N22" s="487"/>
      <c r="O22" s="488">
        <v>0</v>
      </c>
      <c r="P22" s="489">
        <v>139433</v>
      </c>
      <c r="Q22" s="489">
        <v>139433</v>
      </c>
      <c r="R22" s="487">
        <f t="shared" si="0"/>
        <v>100</v>
      </c>
    </row>
    <row r="23" spans="1:19" ht="24.95" customHeight="1" x14ac:dyDescent="0.2">
      <c r="A23" s="884" t="s">
        <v>361</v>
      </c>
      <c r="B23" s="885"/>
      <c r="C23" s="885"/>
      <c r="D23" s="885"/>
      <c r="E23" s="885"/>
      <c r="F23" s="886"/>
      <c r="G23" s="488"/>
      <c r="H23" s="489"/>
      <c r="I23" s="490"/>
      <c r="J23" s="486"/>
      <c r="K23" s="488"/>
      <c r="L23" s="489"/>
      <c r="M23" s="489"/>
      <c r="N23" s="487"/>
      <c r="O23" s="488">
        <v>2000</v>
      </c>
      <c r="P23" s="489">
        <v>0</v>
      </c>
      <c r="Q23" s="489">
        <v>0</v>
      </c>
      <c r="R23" s="487"/>
    </row>
    <row r="24" spans="1:19" ht="24.95" customHeight="1" thickBot="1" x14ac:dyDescent="0.25">
      <c r="A24" s="887" t="s">
        <v>362</v>
      </c>
      <c r="B24" s="888"/>
      <c r="C24" s="888"/>
      <c r="D24" s="888"/>
      <c r="E24" s="888"/>
      <c r="F24" s="889"/>
      <c r="G24" s="491"/>
      <c r="H24" s="492"/>
      <c r="I24" s="493"/>
      <c r="J24" s="494"/>
      <c r="K24" s="491"/>
      <c r="L24" s="492"/>
      <c r="M24" s="492"/>
      <c r="N24" s="495"/>
      <c r="O24" s="491"/>
      <c r="P24" s="492">
        <v>1938020</v>
      </c>
      <c r="Q24" s="492">
        <v>1938020</v>
      </c>
      <c r="R24" s="495">
        <f t="shared" si="0"/>
        <v>100</v>
      </c>
    </row>
    <row r="25" spans="1:19" ht="24.95" customHeight="1" thickBot="1" x14ac:dyDescent="0.25">
      <c r="A25" s="890" t="s">
        <v>363</v>
      </c>
      <c r="B25" s="890"/>
      <c r="C25" s="890"/>
      <c r="D25" s="890"/>
      <c r="E25" s="890"/>
      <c r="F25" s="890"/>
      <c r="G25" s="500">
        <f t="shared" ref="G25:Q25" si="3">SUM(G10:G24)</f>
        <v>18010</v>
      </c>
      <c r="H25" s="497">
        <f t="shared" si="3"/>
        <v>26544779</v>
      </c>
      <c r="I25" s="497">
        <f t="shared" si="3"/>
        <v>26544779</v>
      </c>
      <c r="J25" s="498">
        <f>I25/H25*100</f>
        <v>100</v>
      </c>
      <c r="K25" s="496">
        <f t="shared" si="3"/>
        <v>4177</v>
      </c>
      <c r="L25" s="497">
        <f t="shared" si="3"/>
        <v>5123112</v>
      </c>
      <c r="M25" s="497">
        <f t="shared" si="3"/>
        <v>5123112</v>
      </c>
      <c r="N25" s="499">
        <f>M25/L25*100</f>
        <v>100</v>
      </c>
      <c r="O25" s="496">
        <f t="shared" si="3"/>
        <v>44333</v>
      </c>
      <c r="P25" s="497">
        <f t="shared" si="3"/>
        <v>38625217</v>
      </c>
      <c r="Q25" s="497">
        <f t="shared" si="3"/>
        <v>38625217</v>
      </c>
      <c r="R25" s="499">
        <f>Q25/P25*100</f>
        <v>100</v>
      </c>
    </row>
    <row r="26" spans="1:19" ht="24.95" customHeight="1" thickBot="1" x14ac:dyDescent="0.25">
      <c r="A26" s="878" t="s">
        <v>19</v>
      </c>
      <c r="B26" s="879"/>
      <c r="C26" s="879"/>
      <c r="D26" s="879"/>
      <c r="E26" s="879"/>
      <c r="F26" s="880"/>
      <c r="G26" s="501">
        <f>'2017.évi teljesítés-Óvoda'!C14</f>
        <v>39757150</v>
      </c>
      <c r="H26" s="502">
        <f>'2017.évi teljesítés-Óvoda'!D14</f>
        <v>39919822</v>
      </c>
      <c r="I26" s="502">
        <f>'2017.évi teljesítés-Óvoda'!G14</f>
        <v>37789025</v>
      </c>
      <c r="J26" s="505">
        <f>I26/H26*100</f>
        <v>94.662308364000225</v>
      </c>
      <c r="K26" s="503">
        <f>'2017.évi teljesítés-Óvoda'!C17</f>
        <v>9223006</v>
      </c>
      <c r="L26" s="504">
        <f>'2017.évi teljesítés-Óvoda'!D17</f>
        <v>9255786</v>
      </c>
      <c r="M26" s="504">
        <f>'2017.évi teljesítés-Óvoda'!G17</f>
        <v>8435305</v>
      </c>
      <c r="N26" s="506">
        <f t="shared" ref="N26:N27" si="4">M26/L26*100</f>
        <v>91.135480012178334</v>
      </c>
      <c r="O26" s="501">
        <f>'2017.évi teljesítés-Óvoda'!C27</f>
        <v>5138000</v>
      </c>
      <c r="P26" s="502">
        <f>'2017.évi teljesítés-Óvoda'!D27</f>
        <v>4327331</v>
      </c>
      <c r="Q26" s="502">
        <f>'2017.évi teljesítés-Óvoda'!G27</f>
        <v>3052745</v>
      </c>
      <c r="R26" s="506">
        <f t="shared" ref="R26:R27" si="5">Q26/P26*100</f>
        <v>70.545678155888709</v>
      </c>
    </row>
    <row r="27" spans="1:19" ht="29.25" customHeight="1" thickBot="1" x14ac:dyDescent="0.25">
      <c r="A27" s="881" t="s">
        <v>223</v>
      </c>
      <c r="B27" s="882"/>
      <c r="C27" s="882"/>
      <c r="D27" s="882"/>
      <c r="E27" s="882"/>
      <c r="F27" s="883"/>
      <c r="G27" s="507">
        <f>SUM(G25:G26)</f>
        <v>39775160</v>
      </c>
      <c r="H27" s="507">
        <f t="shared" ref="H27:I27" si="6">SUM(H25:H26)</f>
        <v>66464601</v>
      </c>
      <c r="I27" s="507">
        <f t="shared" si="6"/>
        <v>64333804</v>
      </c>
      <c r="J27" s="508">
        <f>I27/H27*100</f>
        <v>96.794087427080171</v>
      </c>
      <c r="K27" s="509">
        <f>SUM(K25:K26)</f>
        <v>9227183</v>
      </c>
      <c r="L27" s="509">
        <f t="shared" ref="L27:M27" si="7">SUM(L25:L26)</f>
        <v>14378898</v>
      </c>
      <c r="M27" s="509">
        <f t="shared" si="7"/>
        <v>13558417</v>
      </c>
      <c r="N27" s="510">
        <f t="shared" si="4"/>
        <v>94.293853395441019</v>
      </c>
      <c r="O27" s="507">
        <f>SUM(O25:O26)</f>
        <v>5182333</v>
      </c>
      <c r="P27" s="507">
        <f t="shared" ref="P27:Q27" si="8">SUM(P25:P26)</f>
        <v>42952548</v>
      </c>
      <c r="Q27" s="507">
        <f t="shared" si="8"/>
        <v>41677962</v>
      </c>
      <c r="R27" s="510">
        <f t="shared" si="5"/>
        <v>97.03257185115072</v>
      </c>
    </row>
    <row r="28" spans="1:19" ht="24.95" customHeight="1" x14ac:dyDescent="0.2"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475"/>
      <c r="R28" s="475"/>
      <c r="S28" s="174"/>
    </row>
    <row r="29" spans="1:19" ht="24.95" customHeight="1" x14ac:dyDescent="0.2"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475"/>
      <c r="R29" s="475"/>
      <c r="S29" s="174"/>
    </row>
    <row r="30" spans="1:19" ht="24.95" customHeight="1" x14ac:dyDescent="0.2"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475"/>
      <c r="R30" s="475"/>
      <c r="S30" s="174"/>
    </row>
    <row r="31" spans="1:19" x14ac:dyDescent="0.2"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475"/>
      <c r="R31" s="475"/>
      <c r="S31" s="174"/>
    </row>
    <row r="32" spans="1:19" x14ac:dyDescent="0.2"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475"/>
      <c r="R32" s="475"/>
      <c r="S32" s="174"/>
    </row>
    <row r="33" spans="7:19" x14ac:dyDescent="0.2"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475"/>
      <c r="R33" s="475"/>
      <c r="S33" s="174"/>
    </row>
    <row r="34" spans="7:19" x14ac:dyDescent="0.2"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475"/>
      <c r="R34" s="475"/>
      <c r="S34" s="174"/>
    </row>
    <row r="35" spans="7:19" x14ac:dyDescent="0.2"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475"/>
      <c r="R35" s="475"/>
      <c r="S35" s="174"/>
    </row>
    <row r="36" spans="7:19" x14ac:dyDescent="0.2">
      <c r="G36" s="475"/>
      <c r="H36" s="475"/>
      <c r="I36" s="475"/>
      <c r="J36" s="475"/>
      <c r="K36" s="475"/>
      <c r="L36" s="475"/>
      <c r="M36" s="475"/>
      <c r="N36" s="475"/>
      <c r="O36" s="475"/>
      <c r="P36" s="475"/>
      <c r="Q36" s="475"/>
      <c r="R36" s="475"/>
      <c r="S36" s="174"/>
    </row>
    <row r="37" spans="7:19" x14ac:dyDescent="0.2"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475"/>
      <c r="R37" s="475"/>
      <c r="S37" s="174"/>
    </row>
    <row r="38" spans="7:19" x14ac:dyDescent="0.2">
      <c r="G38" s="476"/>
      <c r="H38" s="476"/>
      <c r="I38" s="476"/>
      <c r="J38" s="476"/>
      <c r="K38" s="476"/>
      <c r="L38" s="476"/>
      <c r="M38" s="476"/>
      <c r="N38" s="476"/>
      <c r="O38" s="476"/>
      <c r="P38" s="476"/>
      <c r="Q38" s="476"/>
      <c r="R38" s="476"/>
      <c r="S38" s="174"/>
    </row>
    <row r="39" spans="7:19" x14ac:dyDescent="0.2"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</row>
  </sheetData>
  <mergeCells count="26">
    <mergeCell ref="A20:F20"/>
    <mergeCell ref="A21:F21"/>
    <mergeCell ref="A15:F15"/>
    <mergeCell ref="A16:F16"/>
    <mergeCell ref="A17:F17"/>
    <mergeCell ref="A18:F18"/>
    <mergeCell ref="A19:F19"/>
    <mergeCell ref="A11:F11"/>
    <mergeCell ref="A12:F12"/>
    <mergeCell ref="A13:F13"/>
    <mergeCell ref="A14:F14"/>
    <mergeCell ref="A4:Q4"/>
    <mergeCell ref="A5:Q5"/>
    <mergeCell ref="A6:Q6"/>
    <mergeCell ref="O8:R8"/>
    <mergeCell ref="A2:R2"/>
    <mergeCell ref="A8:F9"/>
    <mergeCell ref="G8:J8"/>
    <mergeCell ref="K8:N8"/>
    <mergeCell ref="A10:F10"/>
    <mergeCell ref="A26:F26"/>
    <mergeCell ref="A27:F27"/>
    <mergeCell ref="A22:F22"/>
    <mergeCell ref="A23:F23"/>
    <mergeCell ref="A24:F24"/>
    <mergeCell ref="A25:F25"/>
  </mergeCells>
  <phoneticPr fontId="14" type="noConversion"/>
  <pageMargins left="0.19685039370078741" right="0.19685039370078741" top="0.39370078740157483" bottom="0.39370078740157483" header="0.51181102362204722" footer="0.51181102362204722"/>
  <pageSetup paperSize="9" scale="74" orientation="landscape" r:id="rId1"/>
  <headerFooter alignWithMargins="0">
    <oddHeader>&amp;R2017.12.31.</oddHeader>
    <oddFooter>&amp;C&amp;P/&amp;N</oddFooter>
  </headerFooter>
  <rowBreaks count="1" manualBreakCount="1">
    <brk id="2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0.79998168889431442"/>
  </sheetPr>
  <dimension ref="A1:I72"/>
  <sheetViews>
    <sheetView zoomScaleNormal="100" zoomScaleSheetLayoutView="100" workbookViewId="0">
      <selection activeCell="A7" sqref="A7:F7"/>
    </sheetView>
  </sheetViews>
  <sheetFormatPr defaultRowHeight="12.75" x14ac:dyDescent="0.2"/>
  <cols>
    <col min="1" max="1" width="5.5703125" customWidth="1"/>
    <col min="2" max="2" width="64.85546875" customWidth="1"/>
    <col min="3" max="3" width="15.7109375" customWidth="1"/>
    <col min="4" max="4" width="14.5703125" customWidth="1"/>
    <col min="5" max="5" width="17.140625" customWidth="1"/>
    <col min="6" max="6" width="6.5703125" customWidth="1"/>
    <col min="7" max="7" width="12.140625" customWidth="1"/>
    <col min="8" max="8" width="13.85546875" customWidth="1"/>
    <col min="10" max="10" width="9" customWidth="1"/>
    <col min="13" max="13" width="6" bestFit="1" customWidth="1"/>
    <col min="18" max="18" width="6" bestFit="1" customWidth="1"/>
    <col min="19" max="19" width="10" bestFit="1" customWidth="1"/>
  </cols>
  <sheetData>
    <row r="1" spans="1:9" ht="14.25" x14ac:dyDescent="0.2">
      <c r="A1" s="875" t="s">
        <v>516</v>
      </c>
      <c r="B1" s="875"/>
      <c r="C1" s="875"/>
      <c r="D1" s="875"/>
      <c r="E1" s="875"/>
      <c r="F1" s="875"/>
    </row>
    <row r="2" spans="1:9" ht="14.25" x14ac:dyDescent="0.2">
      <c r="A2" s="874"/>
      <c r="B2" s="875"/>
      <c r="C2" s="875"/>
      <c r="D2" s="875"/>
      <c r="E2" s="875"/>
      <c r="F2" s="875"/>
    </row>
    <row r="3" spans="1:9" ht="17.25" customHeight="1" x14ac:dyDescent="0.2"/>
    <row r="4" spans="1:9" ht="18" customHeight="1" x14ac:dyDescent="0.25">
      <c r="A4" s="871" t="s">
        <v>11</v>
      </c>
      <c r="B4" s="871"/>
      <c r="C4" s="871"/>
      <c r="D4" s="871"/>
      <c r="E4" s="871"/>
      <c r="F4" s="871"/>
    </row>
    <row r="5" spans="1:9" ht="15.75" x14ac:dyDescent="0.25">
      <c r="A5" s="872" t="s">
        <v>466</v>
      </c>
      <c r="B5" s="872"/>
      <c r="C5" s="872"/>
      <c r="D5" s="872"/>
      <c r="E5" s="872"/>
      <c r="F5" s="872"/>
    </row>
    <row r="6" spans="1:9" ht="15.75" x14ac:dyDescent="0.25">
      <c r="B6" s="20"/>
      <c r="C6" s="192"/>
      <c r="D6" s="192"/>
      <c r="E6" s="20"/>
    </row>
    <row r="7" spans="1:9" ht="15.75" customHeight="1" x14ac:dyDescent="0.25">
      <c r="A7" s="907"/>
      <c r="B7" s="907"/>
      <c r="C7" s="907"/>
      <c r="D7" s="907"/>
      <c r="E7" s="907"/>
      <c r="F7" s="907"/>
    </row>
    <row r="8" spans="1:9" ht="15.75" customHeight="1" x14ac:dyDescent="0.25">
      <c r="A8" s="37"/>
      <c r="B8" s="37"/>
      <c r="C8" s="191"/>
      <c r="D8" s="191"/>
      <c r="E8" s="37"/>
      <c r="F8" s="37"/>
    </row>
    <row r="9" spans="1:9" ht="15.75" customHeight="1" x14ac:dyDescent="0.25">
      <c r="A9" s="37"/>
      <c r="B9" s="37"/>
      <c r="C9" s="191"/>
      <c r="D9" s="191"/>
      <c r="E9" s="37"/>
      <c r="F9" s="37"/>
    </row>
    <row r="10" spans="1:9" ht="14.25" thickBot="1" x14ac:dyDescent="0.3">
      <c r="B10" s="903" t="s">
        <v>70</v>
      </c>
      <c r="C10" s="903"/>
      <c r="D10" s="903"/>
      <c r="E10" s="904"/>
    </row>
    <row r="11" spans="1:9" ht="30" customHeight="1" thickBot="1" x14ac:dyDescent="0.25">
      <c r="B11" s="537" t="s">
        <v>45</v>
      </c>
      <c r="C11" s="538" t="s">
        <v>243</v>
      </c>
      <c r="D11" s="539" t="s">
        <v>244</v>
      </c>
      <c r="E11" s="537" t="s">
        <v>245</v>
      </c>
    </row>
    <row r="12" spans="1:9" ht="30" customHeight="1" x14ac:dyDescent="0.2">
      <c r="B12" s="427" t="s">
        <v>312</v>
      </c>
      <c r="C12" s="432" t="s">
        <v>310</v>
      </c>
      <c r="D12" s="449">
        <v>175000</v>
      </c>
      <c r="E12" s="434">
        <v>175000</v>
      </c>
    </row>
    <row r="13" spans="1:9" ht="30" customHeight="1" x14ac:dyDescent="0.2">
      <c r="B13" s="427" t="s">
        <v>311</v>
      </c>
      <c r="C13" s="450">
        <v>550000</v>
      </c>
      <c r="D13" s="433">
        <v>0</v>
      </c>
      <c r="E13" s="434">
        <v>0</v>
      </c>
    </row>
    <row r="14" spans="1:9" ht="30" customHeight="1" x14ac:dyDescent="0.2">
      <c r="B14" s="428" t="s">
        <v>319</v>
      </c>
      <c r="C14" s="446">
        <v>7238000</v>
      </c>
      <c r="D14" s="447">
        <v>11598553</v>
      </c>
      <c r="E14" s="448">
        <f>E15+E21</f>
        <v>10425000</v>
      </c>
    </row>
    <row r="15" spans="1:9" ht="30" customHeight="1" x14ac:dyDescent="0.2">
      <c r="B15" s="429" t="s">
        <v>313</v>
      </c>
      <c r="C15" s="435">
        <v>0</v>
      </c>
      <c r="D15" s="420">
        <v>0</v>
      </c>
      <c r="E15" s="436">
        <f>E16+E17+E18+E19+E20</f>
        <v>4636000</v>
      </c>
      <c r="I15" s="50"/>
    </row>
    <row r="16" spans="1:9" ht="30" customHeight="1" x14ac:dyDescent="0.2">
      <c r="B16" s="430" t="s">
        <v>314</v>
      </c>
      <c r="C16" s="437"/>
      <c r="D16" s="423"/>
      <c r="E16" s="438">
        <v>2700000</v>
      </c>
    </row>
    <row r="17" spans="1:8" ht="30" customHeight="1" x14ac:dyDescent="0.2">
      <c r="B17" s="431" t="s">
        <v>315</v>
      </c>
      <c r="C17" s="439"/>
      <c r="D17" s="425"/>
      <c r="E17" s="440">
        <v>680000</v>
      </c>
    </row>
    <row r="18" spans="1:8" ht="30" customHeight="1" x14ac:dyDescent="0.2">
      <c r="B18" s="431" t="s">
        <v>316</v>
      </c>
      <c r="C18" s="441"/>
      <c r="D18" s="442"/>
      <c r="E18" s="440">
        <v>1200000</v>
      </c>
    </row>
    <row r="19" spans="1:8" ht="30" customHeight="1" x14ac:dyDescent="0.2">
      <c r="B19" s="431" t="s">
        <v>317</v>
      </c>
      <c r="C19" s="441"/>
      <c r="D19" s="442"/>
      <c r="E19" s="440">
        <v>10000</v>
      </c>
    </row>
    <row r="20" spans="1:8" ht="30" customHeight="1" x14ac:dyDescent="0.2">
      <c r="B20" s="431" t="s">
        <v>63</v>
      </c>
      <c r="C20" s="441"/>
      <c r="D20" s="442"/>
      <c r="E20" s="440">
        <v>46000</v>
      </c>
    </row>
    <row r="21" spans="1:8" ht="30" customHeight="1" x14ac:dyDescent="0.2">
      <c r="B21" s="429" t="s">
        <v>318</v>
      </c>
      <c r="C21" s="435"/>
      <c r="D21" s="443"/>
      <c r="E21" s="436">
        <f>SUM(E22:E28)</f>
        <v>5789000</v>
      </c>
    </row>
    <row r="22" spans="1:8" ht="30" customHeight="1" x14ac:dyDescent="0.2">
      <c r="B22" s="430" t="s">
        <v>320</v>
      </c>
      <c r="C22" s="437"/>
      <c r="D22" s="444"/>
      <c r="E22" s="438">
        <v>800000</v>
      </c>
    </row>
    <row r="23" spans="1:8" ht="30" customHeight="1" x14ac:dyDescent="0.2">
      <c r="B23" s="430" t="s">
        <v>321</v>
      </c>
      <c r="C23" s="437"/>
      <c r="D23" s="444"/>
      <c r="E23" s="438">
        <v>427000</v>
      </c>
    </row>
    <row r="24" spans="1:8" ht="30" customHeight="1" x14ac:dyDescent="0.2">
      <c r="B24" s="430" t="s">
        <v>322</v>
      </c>
      <c r="C24" s="437"/>
      <c r="D24" s="444"/>
      <c r="E24" s="438">
        <v>2572000</v>
      </c>
    </row>
    <row r="25" spans="1:8" ht="30" customHeight="1" x14ac:dyDescent="0.2">
      <c r="B25" s="430" t="s">
        <v>323</v>
      </c>
      <c r="C25" s="437"/>
      <c r="D25" s="444"/>
      <c r="E25" s="438">
        <v>987000</v>
      </c>
    </row>
    <row r="26" spans="1:8" ht="30" customHeight="1" x14ac:dyDescent="0.2">
      <c r="B26" s="430" t="s">
        <v>324</v>
      </c>
      <c r="C26" s="437"/>
      <c r="D26" s="444"/>
      <c r="E26" s="438">
        <v>900000</v>
      </c>
    </row>
    <row r="27" spans="1:8" ht="30" customHeight="1" x14ac:dyDescent="0.2">
      <c r="B27" s="430" t="s">
        <v>325</v>
      </c>
      <c r="C27" s="437"/>
      <c r="D27" s="444"/>
      <c r="E27" s="438">
        <v>80000</v>
      </c>
    </row>
    <row r="28" spans="1:8" ht="30" customHeight="1" thickBot="1" x14ac:dyDescent="0.25">
      <c r="B28" s="431" t="s">
        <v>63</v>
      </c>
      <c r="C28" s="439"/>
      <c r="D28" s="445"/>
      <c r="E28" s="440">
        <v>23000</v>
      </c>
    </row>
    <row r="29" spans="1:8" ht="30" customHeight="1" thickBot="1" x14ac:dyDescent="0.25">
      <c r="B29" s="540" t="s">
        <v>62</v>
      </c>
      <c r="C29" s="541">
        <f>C12+C13+C14</f>
        <v>7788000</v>
      </c>
      <c r="D29" s="542">
        <f t="shared" ref="D29:E29" si="0">D12+D13+D14</f>
        <v>11773553</v>
      </c>
      <c r="E29" s="543">
        <f t="shared" si="0"/>
        <v>10600000</v>
      </c>
    </row>
    <row r="31" spans="1:8" ht="17.25" customHeight="1" x14ac:dyDescent="0.2">
      <c r="A31" s="174"/>
      <c r="B31" s="174"/>
      <c r="C31" s="174"/>
      <c r="D31" s="174"/>
      <c r="E31" s="174"/>
      <c r="F31" s="174"/>
      <c r="G31" s="174"/>
      <c r="H31" s="174"/>
    </row>
    <row r="32" spans="1:8" x14ac:dyDescent="0.2">
      <c r="A32" s="174"/>
      <c r="B32" s="174"/>
      <c r="C32" s="174"/>
      <c r="D32" s="174"/>
      <c r="E32" s="174"/>
      <c r="F32" s="174"/>
      <c r="G32" s="174"/>
      <c r="H32" s="175"/>
    </row>
    <row r="33" spans="1:8" x14ac:dyDescent="0.2">
      <c r="A33" s="905"/>
      <c r="B33" s="901"/>
      <c r="C33" s="901"/>
      <c r="D33" s="901"/>
      <c r="E33" s="901"/>
      <c r="F33" s="901"/>
      <c r="G33" s="901"/>
      <c r="H33" s="901"/>
    </row>
    <row r="34" spans="1:8" x14ac:dyDescent="0.2">
      <c r="A34" s="906"/>
      <c r="B34" s="901"/>
      <c r="C34" s="901"/>
      <c r="D34" s="901"/>
      <c r="E34" s="901"/>
      <c r="F34" s="901"/>
      <c r="G34" s="901"/>
      <c r="H34" s="901"/>
    </row>
    <row r="35" spans="1:8" ht="15" customHeight="1" x14ac:dyDescent="0.2">
      <c r="A35" s="176"/>
      <c r="B35" s="901"/>
      <c r="C35" s="901"/>
      <c r="D35" s="901"/>
      <c r="E35" s="901"/>
      <c r="F35" s="901"/>
      <c r="G35" s="177"/>
      <c r="H35" s="178"/>
    </row>
    <row r="36" spans="1:8" ht="15" customHeight="1" x14ac:dyDescent="0.2">
      <c r="A36" s="176"/>
      <c r="B36" s="901"/>
      <c r="C36" s="901"/>
      <c r="D36" s="901"/>
      <c r="E36" s="901"/>
      <c r="F36" s="901"/>
      <c r="G36" s="177"/>
      <c r="H36" s="178"/>
    </row>
    <row r="37" spans="1:8" ht="15" customHeight="1" x14ac:dyDescent="0.2">
      <c r="A37" s="176"/>
      <c r="B37" s="901"/>
      <c r="C37" s="901"/>
      <c r="D37" s="901"/>
      <c r="E37" s="901"/>
      <c r="F37" s="901"/>
      <c r="G37" s="177"/>
      <c r="H37" s="178"/>
    </row>
    <row r="38" spans="1:8" ht="15" customHeight="1" x14ac:dyDescent="0.2">
      <c r="A38" s="176"/>
      <c r="B38" s="901"/>
      <c r="C38" s="901"/>
      <c r="D38" s="901"/>
      <c r="E38" s="901"/>
      <c r="F38" s="901"/>
      <c r="G38" s="177"/>
      <c r="H38" s="178"/>
    </row>
    <row r="39" spans="1:8" ht="15" customHeight="1" x14ac:dyDescent="0.2">
      <c r="A39" s="176"/>
      <c r="B39" s="157"/>
      <c r="C39" s="193"/>
      <c r="D39" s="193"/>
      <c r="E39" s="157"/>
      <c r="F39" s="157"/>
      <c r="G39" s="177"/>
      <c r="H39" s="178"/>
    </row>
    <row r="40" spans="1:8" ht="15" customHeight="1" x14ac:dyDescent="0.2">
      <c r="A40" s="176"/>
      <c r="B40" s="901"/>
      <c r="C40" s="901"/>
      <c r="D40" s="901"/>
      <c r="E40" s="901"/>
      <c r="F40" s="901"/>
      <c r="G40" s="177"/>
      <c r="H40" s="178"/>
    </row>
    <row r="41" spans="1:8" ht="15" customHeight="1" x14ac:dyDescent="0.2">
      <c r="A41" s="176"/>
      <c r="B41" s="901"/>
      <c r="C41" s="901"/>
      <c r="D41" s="901"/>
      <c r="E41" s="901"/>
      <c r="F41" s="901"/>
      <c r="G41" s="177"/>
      <c r="H41" s="178"/>
    </row>
    <row r="42" spans="1:8" x14ac:dyDescent="0.2">
      <c r="A42" s="902"/>
      <c r="B42" s="902"/>
      <c r="C42" s="902"/>
      <c r="D42" s="902"/>
      <c r="E42" s="902"/>
      <c r="F42" s="902"/>
      <c r="G42" s="902"/>
      <c r="H42" s="103"/>
    </row>
    <row r="43" spans="1:8" x14ac:dyDescent="0.2">
      <c r="A43" s="102"/>
      <c r="B43" s="102"/>
      <c r="C43" s="194"/>
      <c r="D43" s="194"/>
      <c r="E43" s="102"/>
      <c r="F43" s="102"/>
      <c r="G43" s="102"/>
      <c r="H43" s="103"/>
    </row>
    <row r="44" spans="1:8" x14ac:dyDescent="0.2">
      <c r="A44" s="174"/>
      <c r="B44" s="901"/>
      <c r="C44" s="901"/>
      <c r="D44" s="901"/>
      <c r="E44" s="901"/>
      <c r="F44" s="901"/>
      <c r="G44" s="174"/>
      <c r="H44" s="173"/>
    </row>
    <row r="45" spans="1:8" x14ac:dyDescent="0.2">
      <c r="A45" s="174"/>
      <c r="B45" s="174"/>
      <c r="C45" s="174"/>
      <c r="D45" s="174"/>
      <c r="E45" s="174"/>
      <c r="F45" s="174"/>
      <c r="G45" s="174"/>
      <c r="H45" s="174"/>
    </row>
    <row r="46" spans="1:8" x14ac:dyDescent="0.2">
      <c r="A46" s="174"/>
      <c r="B46" s="174"/>
      <c r="C46" s="174"/>
      <c r="D46" s="174"/>
      <c r="E46" s="174"/>
      <c r="F46" s="174"/>
      <c r="G46" s="174"/>
      <c r="H46" s="174"/>
    </row>
    <row r="72" spans="5:5" x14ac:dyDescent="0.2">
      <c r="E72" s="51"/>
    </row>
  </sheetData>
  <mergeCells count="16">
    <mergeCell ref="A7:F7"/>
    <mergeCell ref="A1:F1"/>
    <mergeCell ref="A2:F2"/>
    <mergeCell ref="A4:F4"/>
    <mergeCell ref="A5:F5"/>
    <mergeCell ref="B10:E10"/>
    <mergeCell ref="A33:H33"/>
    <mergeCell ref="A34:H34"/>
    <mergeCell ref="B35:F35"/>
    <mergeCell ref="B36:F36"/>
    <mergeCell ref="B44:F44"/>
    <mergeCell ref="B37:F37"/>
    <mergeCell ref="B38:F38"/>
    <mergeCell ref="B40:F40"/>
    <mergeCell ref="B41:F41"/>
    <mergeCell ref="A42:G42"/>
  </mergeCells>
  <phoneticPr fontId="0" type="noConversion"/>
  <printOptions horizontalCentered="1" verticalCentered="1"/>
  <pageMargins left="0.78740157480314965" right="0.78740157480314965" top="0.15748031496062992" bottom="0.98425196850393704" header="0" footer="0.51181102362204722"/>
  <pageSetup paperSize="9" scale="69" orientation="portrait" r:id="rId1"/>
  <headerFooter alignWithMargins="0">
    <oddHeader>&amp;R2017.12.31.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9</vt:i4>
      </vt:variant>
    </vt:vector>
  </HeadingPairs>
  <TitlesOfParts>
    <vt:vector size="24" baseType="lpstr">
      <vt:lpstr>2017.évi teljesítés - Bev.Önk.</vt:lpstr>
      <vt:lpstr>2017.évi teljesítés - Kiad.Önk.</vt:lpstr>
      <vt:lpstr>2017.évi teljesítés-Óvoda</vt:lpstr>
      <vt:lpstr>1. sz.melléklet</vt:lpstr>
      <vt:lpstr>2. sz. melléklet</vt:lpstr>
      <vt:lpstr>3. sz. melléklet</vt:lpstr>
      <vt:lpstr>4.sz.melléklet</vt:lpstr>
      <vt:lpstr>5.sz.melléklet</vt:lpstr>
      <vt:lpstr>6. sz.melléklet</vt:lpstr>
      <vt:lpstr>7.sz. melléklet</vt:lpstr>
      <vt:lpstr>8.sz. melléklet</vt:lpstr>
      <vt:lpstr>9.sz. melléklet</vt:lpstr>
      <vt:lpstr>10-11.sz.melléklet</vt:lpstr>
      <vt:lpstr>12. sz. melléklet</vt:lpstr>
      <vt:lpstr>13.sz. melléklet</vt:lpstr>
      <vt:lpstr>'1. sz.melléklet'!Nyomtatási_terület</vt:lpstr>
      <vt:lpstr>'10-11.sz.melléklet'!Nyomtatási_terület</vt:lpstr>
      <vt:lpstr>'12. sz. melléklet'!Nyomtatási_terület</vt:lpstr>
      <vt:lpstr>'2. sz. melléklet'!Nyomtatási_terület</vt:lpstr>
      <vt:lpstr>'3. sz. melléklet'!Nyomtatási_terület</vt:lpstr>
      <vt:lpstr>'5.sz.melléklet'!Nyomtatási_terület</vt:lpstr>
      <vt:lpstr>'6. sz.melléklet'!Nyomtatási_terület</vt:lpstr>
      <vt:lpstr>'7.sz. melléklet'!Nyomtatási_terület</vt:lpstr>
      <vt:lpstr>'8.sz.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PC-6</cp:lastModifiedBy>
  <cp:lastPrinted>2018-05-23T10:54:41Z</cp:lastPrinted>
  <dcterms:created xsi:type="dcterms:W3CDTF">2004-07-16T06:20:01Z</dcterms:created>
  <dcterms:modified xsi:type="dcterms:W3CDTF">2018-05-23T10:55:33Z</dcterms:modified>
</cp:coreProperties>
</file>