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Hfile\kgo\kondakorne\Documents\ktg vet rend mod  intézm\2019\2019 április\Kt elé kerülő javított\"/>
    </mc:Choice>
  </mc:AlternateContent>
  <bookViews>
    <workbookView xWindow="0" yWindow="0" windowWidth="25200" windowHeight="12135" tabRatio="597"/>
  </bookViews>
  <sheets>
    <sheet name="Össz.önkor.mérleg." sheetId="47" r:id="rId1"/>
    <sheet name="működ. mérleg " sheetId="48" r:id="rId2"/>
    <sheet name="felhalm. mérleg" sheetId="49" r:id="rId3"/>
    <sheet name="2019 évi állami tám" sheetId="67" state="hidden" r:id="rId4"/>
    <sheet name="2016 állami tám " sheetId="58" state="hidden" r:id="rId5"/>
    <sheet name="közhatalmi bevételek" sheetId="14" r:id="rId6"/>
    <sheet name="tám, végl. pe.átv  " sheetId="5" r:id="rId7"/>
    <sheet name="állami támog" sheetId="70" state="hidden" r:id="rId8"/>
    <sheet name="felh. bev.  " sheetId="6" r:id="rId9"/>
    <sheet name="mc.pe.átad" sheetId="7" r:id="rId10"/>
    <sheet name="felhalm. kiad.  " sheetId="8" r:id="rId11"/>
    <sheet name="tartalék" sheetId="10" r:id="rId12"/>
    <sheet name="pü.mérleg Önkorm." sheetId="46" r:id="rId13"/>
    <sheet name="pü.mérleg Hivatal" sheetId="45" r:id="rId14"/>
    <sheet name="mük. bev.Önkor és Hivatal " sheetId="13" state="hidden" r:id="rId15"/>
    <sheet name="műk. kiad. szakf Önkorm. " sheetId="15" r:id="rId16"/>
    <sheet name="ellátottak önk." sheetId="63" state="hidden" r:id="rId17"/>
    <sheet name="ellátottak hivatal" sheetId="18" state="hidden" r:id="rId18"/>
    <sheet name="püm. GAMESZ. " sheetId="44" r:id="rId19"/>
    <sheet name="püm.Brunszvik" sheetId="51" r:id="rId20"/>
    <sheet name="püm Festetics" sheetId="64" r:id="rId21"/>
    <sheet name="püm-TASZII." sheetId="42" r:id="rId22"/>
    <sheet name="Munka3" sheetId="78" state="hidden" r:id="rId23"/>
    <sheet name="Munka6" sheetId="77" state="hidden" r:id="rId24"/>
    <sheet name="Munka2" sheetId="72" state="hidden" r:id="rId25"/>
    <sheet name="likvid" sheetId="24" state="hidden" r:id="rId26"/>
    <sheet name="Munka1" sheetId="73" state="hidden" r:id="rId27"/>
    <sheet name="létszám" sheetId="68" r:id="rId28"/>
    <sheet name="Kötváll Ph." sheetId="65" state="hidden" r:id="rId29"/>
    <sheet name="Kötváll Önk" sheetId="66" state="hidden" r:id="rId30"/>
    <sheet name="kötváll. " sheetId="56" state="hidden" r:id="rId31"/>
    <sheet name="közvetett t." sheetId="54" r:id="rId32"/>
    <sheet name="hitelállomány " sheetId="55" state="hidden" r:id="rId33"/>
  </sheets>
  <definedNames>
    <definedName name="Excel_BuiltIn_Print_Titles" localSheetId="16">'ellátottak önk.'!$B$8:$IM$9</definedName>
    <definedName name="Excel_BuiltIn_Print_Titles" localSheetId="27">#REF!</definedName>
    <definedName name="Excel_BuiltIn_Print_Titles">#REF!</definedName>
    <definedName name="_xlnm.Print_Titles" localSheetId="16">'ellátottak önk.'!$8:$9</definedName>
    <definedName name="_xlnm.Print_Titles" localSheetId="8">'felh. bev.  '!$7:$8</definedName>
    <definedName name="_xlnm.Print_Titles" localSheetId="10">'felhalm. kiad.  '!$5:$9</definedName>
    <definedName name="_xlnm.Print_Titles" localSheetId="30">'kötváll. '!$7:$8</definedName>
    <definedName name="_xlnm.Print_Titles" localSheetId="27">létszám!$5:$8</definedName>
    <definedName name="_xlnm.Print_Titles" localSheetId="9">mc.pe.átad!$7:$8</definedName>
    <definedName name="_xlnm.Print_Titles" localSheetId="15">'műk. kiad. szakf Önkorm. '!$5:$9</definedName>
    <definedName name="_xlnm.Print_Titles" localSheetId="6">'tám, végl. pe.átv  '!$7:$7</definedName>
  </definedNames>
  <calcPr calcId="152511"/>
</workbook>
</file>

<file path=xl/calcChain.xml><?xml version="1.0" encoding="utf-8"?>
<calcChain xmlns="http://schemas.openxmlformats.org/spreadsheetml/2006/main">
  <c r="C30" i="54" l="1"/>
  <c r="D29" i="49" l="1"/>
  <c r="E64" i="15" l="1"/>
  <c r="F64" i="15"/>
  <c r="G64" i="15"/>
  <c r="H64" i="15"/>
  <c r="I64" i="15"/>
  <c r="J64" i="15"/>
  <c r="K64" i="15"/>
  <c r="L64" i="15"/>
  <c r="N64" i="15"/>
  <c r="O64" i="15"/>
  <c r="P64" i="15"/>
  <c r="Q64" i="15"/>
  <c r="D64" i="15"/>
  <c r="R63" i="15"/>
  <c r="R60" i="15"/>
  <c r="G101" i="8"/>
  <c r="F101" i="8"/>
  <c r="H100" i="8"/>
  <c r="F100" i="8"/>
  <c r="E96" i="8"/>
  <c r="G96" i="8"/>
  <c r="D96" i="8"/>
  <c r="H94" i="8"/>
  <c r="F94" i="8"/>
  <c r="F41" i="8"/>
  <c r="G41" i="8" s="1"/>
  <c r="F40" i="8"/>
  <c r="H14" i="8"/>
  <c r="F14" i="8"/>
  <c r="E16" i="8"/>
  <c r="D16" i="8"/>
  <c r="F15" i="8"/>
  <c r="H15" i="8" s="1"/>
  <c r="F56" i="7"/>
  <c r="F55" i="7"/>
  <c r="E43" i="5"/>
  <c r="C43" i="5"/>
  <c r="D43" i="5"/>
  <c r="E34" i="5"/>
  <c r="E33" i="5"/>
  <c r="D33" i="5"/>
  <c r="C33" i="5"/>
  <c r="E24" i="5"/>
  <c r="E23" i="5" s="1"/>
  <c r="E37" i="5" s="1"/>
  <c r="D23" i="5"/>
  <c r="D37" i="5" s="1"/>
  <c r="C23" i="5"/>
  <c r="C37" i="5" s="1"/>
  <c r="E22" i="5"/>
  <c r="E21" i="5"/>
  <c r="D21" i="5"/>
  <c r="C21" i="5"/>
  <c r="H16" i="8" l="1"/>
  <c r="C28" i="54"/>
  <c r="AB106" i="68" l="1"/>
  <c r="AB104" i="68"/>
  <c r="Y106" i="68"/>
  <c r="Y104" i="68"/>
  <c r="T106" i="68"/>
  <c r="T104" i="68"/>
  <c r="N106" i="68"/>
  <c r="N104" i="68"/>
  <c r="Y40" i="68"/>
  <c r="AB40" i="68"/>
  <c r="O33" i="68" l="1"/>
  <c r="T40" i="68"/>
  <c r="Q40" i="68"/>
  <c r="R30" i="68"/>
  <c r="N40" i="68"/>
  <c r="AB36" i="68"/>
  <c r="T36" i="68"/>
  <c r="O36" i="68"/>
  <c r="AB38" i="68"/>
  <c r="W38" i="68"/>
  <c r="T38" i="68"/>
  <c r="AB37" i="68"/>
  <c r="W37" i="68"/>
  <c r="T37" i="68"/>
  <c r="AB35" i="68"/>
  <c r="O35" i="68"/>
  <c r="AB28" i="68"/>
  <c r="O28" i="68"/>
  <c r="AC106" i="68" l="1"/>
  <c r="V106" i="68"/>
  <c r="U106" i="68"/>
  <c r="L106" i="68"/>
  <c r="K106" i="68"/>
  <c r="I106" i="68"/>
  <c r="H106" i="68"/>
  <c r="E106" i="68"/>
  <c r="C106" i="68"/>
  <c r="AD104" i="68"/>
  <c r="V104" i="68"/>
  <c r="M104" i="68"/>
  <c r="M106" i="68" s="1"/>
  <c r="L104" i="68"/>
  <c r="K104" i="68"/>
  <c r="J104" i="68"/>
  <c r="G104" i="68"/>
  <c r="G106" i="68" s="1"/>
  <c r="D104" i="68"/>
  <c r="C104" i="68"/>
  <c r="Z101" i="68"/>
  <c r="X101" i="68"/>
  <c r="S101" i="68"/>
  <c r="AA101" i="68" s="1"/>
  <c r="R101" i="68"/>
  <c r="M101" i="68"/>
  <c r="O101" i="68" s="1"/>
  <c r="AE100" i="68"/>
  <c r="AA100" i="68"/>
  <c r="O100" i="68"/>
  <c r="AE99" i="68"/>
  <c r="AA99" i="68"/>
  <c r="W99" i="68"/>
  <c r="S99" i="68"/>
  <c r="O99" i="68"/>
  <c r="S98" i="68"/>
  <c r="AA98" i="68" s="1"/>
  <c r="O98" i="68"/>
  <c r="W98" i="68" s="1"/>
  <c r="Z93" i="68"/>
  <c r="X93" i="68"/>
  <c r="R93" i="68"/>
  <c r="P93" i="68"/>
  <c r="M93" i="68"/>
  <c r="O93" i="68" s="1"/>
  <c r="W93" i="68" s="1"/>
  <c r="AA92" i="68"/>
  <c r="S92" i="68"/>
  <c r="S93" i="68" s="1"/>
  <c r="AA93" i="68" s="1"/>
  <c r="O92" i="68"/>
  <c r="W92" i="68" s="1"/>
  <c r="AE92" i="68" s="1"/>
  <c r="AA91" i="68"/>
  <c r="O91" i="68"/>
  <c r="W91" i="68" s="1"/>
  <c r="AE91" i="68" s="1"/>
  <c r="AA90" i="68"/>
  <c r="O90" i="68"/>
  <c r="W90" i="68" s="1"/>
  <c r="AE90" i="68" s="1"/>
  <c r="AA89" i="68"/>
  <c r="O89" i="68"/>
  <c r="W89" i="68" s="1"/>
  <c r="AE89" i="68" s="1"/>
  <c r="AA87" i="68"/>
  <c r="O87" i="68"/>
  <c r="W87" i="68" s="1"/>
  <c r="AE87" i="68" s="1"/>
  <c r="AA86" i="68"/>
  <c r="O86" i="68"/>
  <c r="W86" i="68" s="1"/>
  <c r="AE86" i="68" s="1"/>
  <c r="AA85" i="68"/>
  <c r="O85" i="68"/>
  <c r="W85" i="68" s="1"/>
  <c r="AE85" i="68" s="1"/>
  <c r="AA84" i="68"/>
  <c r="O84" i="68"/>
  <c r="W84" i="68" s="1"/>
  <c r="AE84" i="68" s="1"/>
  <c r="AA83" i="68"/>
  <c r="O83" i="68"/>
  <c r="W83" i="68" s="1"/>
  <c r="AE83" i="68" s="1"/>
  <c r="AA82" i="68"/>
  <c r="O82" i="68"/>
  <c r="W82" i="68" s="1"/>
  <c r="AE82" i="68" s="1"/>
  <c r="AA81" i="68"/>
  <c r="O81" i="68"/>
  <c r="W81" i="68" s="1"/>
  <c r="AE81" i="68" s="1"/>
  <c r="AA80" i="68"/>
  <c r="O80" i="68"/>
  <c r="W80" i="68" s="1"/>
  <c r="AE80" i="68" s="1"/>
  <c r="AA78" i="68"/>
  <c r="O78" i="68"/>
  <c r="W78" i="68" s="1"/>
  <c r="AE78" i="68" s="1"/>
  <c r="AA77" i="68"/>
  <c r="O77" i="68"/>
  <c r="W77" i="68" s="1"/>
  <c r="AE77" i="68" s="1"/>
  <c r="AA76" i="68"/>
  <c r="O76" i="68"/>
  <c r="W76" i="68" s="1"/>
  <c r="AE76" i="68" s="1"/>
  <c r="AA75" i="68"/>
  <c r="O75" i="68"/>
  <c r="W75" i="68" s="1"/>
  <c r="AE75" i="68" s="1"/>
  <c r="AA74" i="68"/>
  <c r="O74" i="68"/>
  <c r="W74" i="68" s="1"/>
  <c r="AE74" i="68" s="1"/>
  <c r="AA73" i="68"/>
  <c r="O73" i="68"/>
  <c r="W73" i="68" s="1"/>
  <c r="AE73" i="68" s="1"/>
  <c r="AA72" i="68"/>
  <c r="O72" i="68"/>
  <c r="W72" i="68" s="1"/>
  <c r="AE72" i="68" s="1"/>
  <c r="AA71" i="68"/>
  <c r="O71" i="68"/>
  <c r="W71" i="68" s="1"/>
  <c r="AE71" i="68" s="1"/>
  <c r="AA70" i="68"/>
  <c r="O70" i="68"/>
  <c r="W70" i="68" s="1"/>
  <c r="AE70" i="68" s="1"/>
  <c r="AE93" i="68" s="1"/>
  <c r="P41" i="68"/>
  <c r="O41" i="68"/>
  <c r="R40" i="68"/>
  <c r="R104" i="68" s="1"/>
  <c r="R106" i="68" s="1"/>
  <c r="P40" i="68"/>
  <c r="X40" i="68" s="1"/>
  <c r="X104" i="68" s="1"/>
  <c r="X106" i="68" s="1"/>
  <c r="M40" i="68"/>
  <c r="AA40" i="68" s="1"/>
  <c r="AA39" i="68"/>
  <c r="S39" i="68"/>
  <c r="O39" i="68"/>
  <c r="W39" i="68" s="1"/>
  <c r="AA38" i="68"/>
  <c r="O38" i="68"/>
  <c r="AE38" i="68" s="1"/>
  <c r="AA37" i="68"/>
  <c r="O37" i="68"/>
  <c r="AE37" i="68" s="1"/>
  <c r="AA36" i="68"/>
  <c r="AE36" i="68"/>
  <c r="AA35" i="68"/>
  <c r="AE35" i="68"/>
  <c r="AA34" i="68"/>
  <c r="W34" i="68"/>
  <c r="S34" i="68"/>
  <c r="S40" i="68" s="1"/>
  <c r="S104" i="68" s="1"/>
  <c r="O34" i="68"/>
  <c r="AE34" i="68" s="1"/>
  <c r="AA33" i="68"/>
  <c r="AA32" i="68"/>
  <c r="S32" i="68"/>
  <c r="O32" i="68"/>
  <c r="AE32" i="68" s="1"/>
  <c r="AA31" i="68"/>
  <c r="S31" i="68"/>
  <c r="O31" i="68"/>
  <c r="W31" i="68" s="1"/>
  <c r="AA30" i="68"/>
  <c r="Z30" i="68"/>
  <c r="X30" i="68"/>
  <c r="O30" i="68"/>
  <c r="AE30" i="68" s="1"/>
  <c r="AA29" i="68"/>
  <c r="S29" i="68"/>
  <c r="O29" i="68"/>
  <c r="AE29" i="68" s="1"/>
  <c r="AA28" i="68"/>
  <c r="S28" i="68"/>
  <c r="W28" i="68"/>
  <c r="S24" i="68"/>
  <c r="AA24" i="68" s="1"/>
  <c r="M24" i="68"/>
  <c r="AA23" i="68"/>
  <c r="W23" i="68"/>
  <c r="AE23" i="68" s="1"/>
  <c r="S23" i="68"/>
  <c r="O23" i="68"/>
  <c r="W22" i="68"/>
  <c r="AE22" i="68" s="1"/>
  <c r="S22" i="68"/>
  <c r="O22" i="68"/>
  <c r="AA21" i="68"/>
  <c r="S21" i="68"/>
  <c r="O21" i="68"/>
  <c r="W21" i="68" s="1"/>
  <c r="AE21" i="68" s="1"/>
  <c r="S20" i="68"/>
  <c r="AA20" i="68" s="1"/>
  <c r="O20" i="68"/>
  <c r="W20" i="68" s="1"/>
  <c r="AE20" i="68" s="1"/>
  <c r="W19" i="68"/>
  <c r="AE19" i="68" s="1"/>
  <c r="S19" i="68"/>
  <c r="AA19" i="68" s="1"/>
  <c r="O19" i="68"/>
  <c r="AA18" i="68"/>
  <c r="W18" i="68"/>
  <c r="AE18" i="68" s="1"/>
  <c r="S18" i="68"/>
  <c r="O18" i="68"/>
  <c r="AA17" i="68"/>
  <c r="S17" i="68"/>
  <c r="O17" i="68"/>
  <c r="W17" i="68" s="1"/>
  <c r="AE17" i="68" s="1"/>
  <c r="S16" i="68"/>
  <c r="AA16" i="68" s="1"/>
  <c r="O16" i="68"/>
  <c r="W16" i="68" s="1"/>
  <c r="AD12" i="68"/>
  <c r="AA12" i="68"/>
  <c r="AE12" i="68" s="1"/>
  <c r="W12" i="68"/>
  <c r="S12" i="68"/>
  <c r="J12" i="68"/>
  <c r="J106" i="68" s="1"/>
  <c r="D12" i="68"/>
  <c r="D106" i="68" s="1"/>
  <c r="AA10" i="68"/>
  <c r="Z10" i="68"/>
  <c r="W10" i="68"/>
  <c r="S10" i="68"/>
  <c r="F10" i="68"/>
  <c r="F106" i="68" s="1"/>
  <c r="D10" i="68"/>
  <c r="AD106" i="68" l="1"/>
  <c r="W30" i="68"/>
  <c r="W29" i="68"/>
  <c r="W32" i="68"/>
  <c r="W24" i="68"/>
  <c r="AE16" i="68"/>
  <c r="AE24" i="68" s="1"/>
  <c r="AA104" i="68"/>
  <c r="AA106" i="68" s="1"/>
  <c r="W101" i="68"/>
  <c r="AE101" i="68" s="1"/>
  <c r="AE98" i="68"/>
  <c r="S106" i="68"/>
  <c r="AE10" i="68"/>
  <c r="O24" i="68"/>
  <c r="AE39" i="68"/>
  <c r="Z40" i="68"/>
  <c r="Z104" i="68" s="1"/>
  <c r="Z106" i="68" s="1"/>
  <c r="AE28" i="68"/>
  <c r="AE31" i="68"/>
  <c r="W35" i="68"/>
  <c r="W36" i="68"/>
  <c r="O40" i="68"/>
  <c r="P104" i="68"/>
  <c r="P106" i="68" s="1"/>
  <c r="E32" i="5"/>
  <c r="W33" i="68" l="1"/>
  <c r="AB33" i="68"/>
  <c r="AE33" i="68" s="1"/>
  <c r="AE40" i="68"/>
  <c r="AE104" i="68" s="1"/>
  <c r="AE106" i="68" s="1"/>
  <c r="W40" i="68"/>
  <c r="W104" i="68" s="1"/>
  <c r="W106" i="68" s="1"/>
  <c r="O104" i="68"/>
  <c r="O106" i="68" s="1"/>
  <c r="D25" i="5"/>
  <c r="E36" i="24" l="1"/>
  <c r="F36" i="24" s="1"/>
  <c r="G36" i="24" s="1"/>
  <c r="H36" i="24" s="1"/>
  <c r="I36" i="24" s="1"/>
  <c r="J36" i="24" s="1"/>
  <c r="K36" i="24" s="1"/>
  <c r="L36" i="24" s="1"/>
  <c r="M36" i="24" s="1"/>
  <c r="N36" i="24" s="1"/>
  <c r="D36" i="24"/>
  <c r="E29" i="24"/>
  <c r="F29" i="24"/>
  <c r="G29" i="24"/>
  <c r="H29" i="24"/>
  <c r="I29" i="24" s="1"/>
  <c r="J29" i="24" s="1"/>
  <c r="K29" i="24" s="1"/>
  <c r="L29" i="24" s="1"/>
  <c r="M29" i="24" s="1"/>
  <c r="N29" i="24" s="1"/>
  <c r="E30" i="24"/>
  <c r="F30" i="24"/>
  <c r="G30" i="24" s="1"/>
  <c r="H30" i="24" s="1"/>
  <c r="I30" i="24" s="1"/>
  <c r="J30" i="24" s="1"/>
  <c r="K30" i="24" s="1"/>
  <c r="L30" i="24" s="1"/>
  <c r="M30" i="24" s="1"/>
  <c r="N30" i="24" s="1"/>
  <c r="D29" i="24"/>
  <c r="D30" i="24"/>
  <c r="E17" i="24"/>
  <c r="F17" i="24"/>
  <c r="G17" i="24"/>
  <c r="H17" i="24"/>
  <c r="I17" i="24" s="1"/>
  <c r="J17" i="24" s="1"/>
  <c r="K17" i="24" s="1"/>
  <c r="L17" i="24" s="1"/>
  <c r="M17" i="24" s="1"/>
  <c r="N17" i="24" s="1"/>
  <c r="D17" i="24"/>
  <c r="F46" i="7" l="1"/>
  <c r="H15" i="55"/>
  <c r="D15" i="55"/>
  <c r="C15" i="55"/>
  <c r="F27" i="6" l="1"/>
  <c r="C35" i="5"/>
  <c r="F54" i="7" l="1"/>
  <c r="F73" i="8" l="1"/>
  <c r="H73" i="8" s="1"/>
  <c r="R12" i="15" l="1"/>
  <c r="I88" i="67" l="1"/>
  <c r="K90" i="67" s="1"/>
  <c r="I83" i="67"/>
  <c r="I82" i="67"/>
  <c r="I79" i="67"/>
  <c r="I77" i="67"/>
  <c r="E77" i="67"/>
  <c r="I74" i="67"/>
  <c r="I72" i="67"/>
  <c r="E72" i="67"/>
  <c r="I70" i="67"/>
  <c r="I69" i="67"/>
  <c r="I67" i="67"/>
  <c r="E67" i="67"/>
  <c r="I66" i="67"/>
  <c r="I65" i="67"/>
  <c r="E64" i="67"/>
  <c r="I63" i="67"/>
  <c r="E63" i="67"/>
  <c r="I62" i="67"/>
  <c r="E59" i="67"/>
  <c r="I51" i="67"/>
  <c r="I50" i="67"/>
  <c r="I49" i="67"/>
  <c r="I47" i="67"/>
  <c r="E47" i="67"/>
  <c r="I46" i="67"/>
  <c r="E46" i="67"/>
  <c r="Q44" i="67"/>
  <c r="R44" i="67" s="1"/>
  <c r="I44" i="67"/>
  <c r="I43" i="67"/>
  <c r="E43" i="67"/>
  <c r="I42" i="67"/>
  <c r="I41" i="67"/>
  <c r="E41" i="67"/>
  <c r="I40" i="67"/>
  <c r="E40" i="67"/>
  <c r="I39" i="67"/>
  <c r="E39" i="67"/>
  <c r="P32" i="67"/>
  <c r="I31" i="67"/>
  <c r="I29" i="67"/>
  <c r="E29" i="67"/>
  <c r="E31" i="67" s="1"/>
  <c r="I28" i="67"/>
  <c r="I23" i="67"/>
  <c r="I25" i="67" s="1"/>
  <c r="E23" i="67"/>
  <c r="E25" i="67" s="1"/>
  <c r="I22" i="67"/>
  <c r="I19" i="67"/>
  <c r="I16" i="67"/>
  <c r="I13" i="67"/>
  <c r="I9" i="67"/>
  <c r="E9" i="67"/>
  <c r="K84" i="67" l="1"/>
  <c r="K34" i="67"/>
  <c r="K51" i="67"/>
  <c r="K94" i="67" s="1"/>
  <c r="E94" i="67"/>
  <c r="F94" i="67"/>
  <c r="L44" i="67"/>
  <c r="E30" i="49"/>
  <c r="C31" i="48" l="1"/>
  <c r="F14" i="7" l="1"/>
  <c r="F39" i="8" l="1"/>
  <c r="H39" i="8" s="1"/>
  <c r="F13" i="8"/>
  <c r="G13" i="8" l="1"/>
  <c r="G16" i="8" s="1"/>
  <c r="F16" i="8"/>
  <c r="E57" i="5"/>
  <c r="D14" i="64" l="1"/>
  <c r="F93" i="8" l="1"/>
  <c r="H93" i="8" l="1"/>
  <c r="H96" i="8" s="1"/>
  <c r="F96" i="8"/>
  <c r="A18" i="49"/>
  <c r="A19" i="49"/>
  <c r="A20" i="49"/>
  <c r="A31" i="47" l="1"/>
  <c r="A32" i="47"/>
  <c r="A33" i="47" s="1"/>
  <c r="A34" i="47" s="1"/>
  <c r="A35" i="47" s="1"/>
  <c r="A36" i="47" s="1"/>
  <c r="A37" i="47" s="1"/>
  <c r="A38" i="47" s="1"/>
  <c r="A39" i="47" s="1"/>
  <c r="A40" i="47" s="1"/>
  <c r="A41" i="47" s="1"/>
  <c r="A42" i="47" s="1"/>
  <c r="A43" i="47" s="1"/>
  <c r="A44" i="47" s="1"/>
  <c r="A45" i="47" s="1"/>
  <c r="A46" i="47" s="1"/>
  <c r="A47" i="47" s="1"/>
  <c r="A48" i="47" s="1"/>
  <c r="A49" i="47" s="1"/>
  <c r="A50" i="47" s="1"/>
  <c r="A51" i="47" s="1"/>
  <c r="A52" i="47" s="1"/>
  <c r="A53" i="47" s="1"/>
  <c r="A54" i="47" s="1"/>
  <c r="A55" i="47" s="1"/>
  <c r="J31" i="47"/>
  <c r="K31" i="47"/>
  <c r="L31" i="47"/>
  <c r="C24" i="47"/>
  <c r="C16" i="49" s="1"/>
  <c r="A31" i="46"/>
  <c r="A32" i="46"/>
  <c r="A33" i="46" s="1"/>
  <c r="A34" i="46" s="1"/>
  <c r="A35" i="46" s="1"/>
  <c r="A36" i="46" s="1"/>
  <c r="A37" i="46" s="1"/>
  <c r="A38" i="46" s="1"/>
  <c r="A39" i="46" s="1"/>
  <c r="A40" i="46" s="1"/>
  <c r="A41" i="46" s="1"/>
  <c r="A42" i="46" s="1"/>
  <c r="A43" i="46" s="1"/>
  <c r="A44" i="46" s="1"/>
  <c r="A45" i="46" s="1"/>
  <c r="A46" i="46" s="1"/>
  <c r="A47" i="46" s="1"/>
  <c r="A48" i="46" s="1"/>
  <c r="A49" i="46" s="1"/>
  <c r="A50" i="46" s="1"/>
  <c r="A51" i="46" s="1"/>
  <c r="A52" i="46" s="1"/>
  <c r="A53" i="46" s="1"/>
  <c r="A54" i="46" s="1"/>
  <c r="A55" i="46" s="1"/>
  <c r="C32" i="64"/>
  <c r="C24" i="46" l="1"/>
  <c r="R62" i="15"/>
  <c r="R61" i="15"/>
  <c r="R59" i="15"/>
  <c r="R35" i="15"/>
  <c r="D18" i="10"/>
  <c r="F111" i="8"/>
  <c r="G111" i="8" s="1"/>
  <c r="E80" i="8"/>
  <c r="G80" i="8"/>
  <c r="G31" i="46" s="1"/>
  <c r="D80" i="8"/>
  <c r="F78" i="8"/>
  <c r="H78" i="8" s="1"/>
  <c r="E75" i="8"/>
  <c r="E67" i="8"/>
  <c r="D67" i="8"/>
  <c r="F38" i="8"/>
  <c r="G67" i="8" l="1"/>
  <c r="G31" i="47"/>
  <c r="G18" i="49" s="1"/>
  <c r="G38" i="8"/>
  <c r="F50" i="7"/>
  <c r="F51" i="7"/>
  <c r="F52" i="7"/>
  <c r="F53" i="7"/>
  <c r="E21" i="7"/>
  <c r="D21" i="7"/>
  <c r="J48" i="15" s="1"/>
  <c r="G38" i="6"/>
  <c r="H38" i="6"/>
  <c r="I38" i="6"/>
  <c r="F19" i="6"/>
  <c r="D60" i="5"/>
  <c r="D29" i="64" s="1"/>
  <c r="D32" i="64" s="1"/>
  <c r="C60" i="5"/>
  <c r="C29" i="64" s="1"/>
  <c r="E59" i="5"/>
  <c r="E60" i="5" s="1"/>
  <c r="E29" i="64" s="1"/>
  <c r="D58" i="5"/>
  <c r="E58" i="5"/>
  <c r="C58" i="5"/>
  <c r="C61" i="5" s="1"/>
  <c r="C25" i="5"/>
  <c r="D61" i="5" l="1"/>
  <c r="E61" i="5"/>
  <c r="A10" i="47"/>
  <c r="A11" i="47" s="1"/>
  <c r="A12" i="47" s="1"/>
  <c r="A13" i="47" s="1"/>
  <c r="A14" i="47" s="1"/>
  <c r="A15" i="47" s="1"/>
  <c r="A16" i="47" s="1"/>
  <c r="A17" i="47" s="1"/>
  <c r="A18" i="47" s="1"/>
  <c r="A19" i="47" s="1"/>
  <c r="A20" i="47" s="1"/>
  <c r="A21" i="47" s="1"/>
  <c r="A22" i="47" s="1"/>
  <c r="A23" i="47" s="1"/>
  <c r="A24" i="47" s="1"/>
  <c r="A25" i="47" s="1"/>
  <c r="A26" i="47" s="1"/>
  <c r="A27" i="47" s="1"/>
  <c r="A28" i="47" s="1"/>
  <c r="A29" i="47" s="1"/>
  <c r="A30" i="47" s="1"/>
  <c r="D20" i="49"/>
  <c r="E20" i="49"/>
  <c r="J17" i="47" l="1"/>
  <c r="K17" i="47"/>
  <c r="L17" i="47"/>
  <c r="D46" i="47"/>
  <c r="D37" i="48" s="1"/>
  <c r="C46" i="47"/>
  <c r="C37" i="48" s="1"/>
  <c r="D25" i="47"/>
  <c r="D15" i="47"/>
  <c r="D12" i="49" s="1"/>
  <c r="E46" i="46"/>
  <c r="E46" i="47" s="1"/>
  <c r="E37" i="48" s="1"/>
  <c r="C18" i="10" l="1"/>
  <c r="E17" i="10"/>
  <c r="F67" i="8"/>
  <c r="F37" i="8"/>
  <c r="G37" i="8" s="1"/>
  <c r="E65" i="7"/>
  <c r="E67" i="7" s="1"/>
  <c r="D65" i="7"/>
  <c r="D67" i="7" s="1"/>
  <c r="F65" i="7"/>
  <c r="F67" i="7" s="1"/>
  <c r="E43" i="6"/>
  <c r="E44" i="6" s="1"/>
  <c r="D43" i="6"/>
  <c r="D44" i="6" s="1"/>
  <c r="F43" i="6"/>
  <c r="F44" i="6" s="1"/>
  <c r="E24" i="6"/>
  <c r="D24" i="6"/>
  <c r="F23" i="6"/>
  <c r="F24" i="6" s="1"/>
  <c r="E31" i="5"/>
  <c r="I18" i="45" l="1"/>
  <c r="H18" i="45"/>
  <c r="J18" i="45"/>
  <c r="C15" i="46"/>
  <c r="E15" i="46" s="1"/>
  <c r="E15" i="47" s="1"/>
  <c r="H67" i="8"/>
  <c r="E12" i="49" l="1"/>
  <c r="C15" i="47"/>
  <c r="C12" i="49" s="1"/>
  <c r="R56" i="15"/>
  <c r="R57" i="15"/>
  <c r="R58" i="15"/>
  <c r="G20" i="63" l="1"/>
  <c r="D32" i="10"/>
  <c r="H21" i="46" s="1"/>
  <c r="E31" i="10"/>
  <c r="C32" i="10"/>
  <c r="G21" i="46" s="1"/>
  <c r="E16" i="10"/>
  <c r="E118" i="8"/>
  <c r="F118" i="8"/>
  <c r="G118" i="8"/>
  <c r="D118" i="8"/>
  <c r="F50" i="8"/>
  <c r="H50" i="8" s="1"/>
  <c r="D52" i="8"/>
  <c r="F34" i="8"/>
  <c r="H34" i="8" s="1"/>
  <c r="E58" i="7" l="1"/>
  <c r="F35" i="7"/>
  <c r="F20" i="7"/>
  <c r="E28" i="6"/>
  <c r="D16" i="46" s="1"/>
  <c r="D16" i="47" s="1"/>
  <c r="D13" i="49" s="1"/>
  <c r="D70" i="5"/>
  <c r="E69" i="5"/>
  <c r="E51" i="5"/>
  <c r="E46" i="5"/>
  <c r="E47" i="5" s="1"/>
  <c r="D47" i="5"/>
  <c r="D48" i="5" s="1"/>
  <c r="C47" i="5"/>
  <c r="C48" i="5" s="1"/>
  <c r="D14" i="45" s="1"/>
  <c r="D11" i="5"/>
  <c r="C11" i="5"/>
  <c r="C41" i="5"/>
  <c r="D41" i="5"/>
  <c r="E30" i="5"/>
  <c r="M48" i="15" l="1"/>
  <c r="M64" i="15" s="1"/>
  <c r="C29" i="47"/>
  <c r="C74" i="5"/>
  <c r="D29" i="47"/>
  <c r="D74" i="5"/>
  <c r="E48" i="5"/>
  <c r="E41" i="5"/>
  <c r="E70" i="7"/>
  <c r="E60" i="7"/>
  <c r="E69" i="7"/>
  <c r="H75" i="66"/>
  <c r="G75" i="66"/>
  <c r="F75" i="66"/>
  <c r="E75" i="66"/>
  <c r="A57" i="66"/>
  <c r="A58" i="66" s="1"/>
  <c r="A59" i="66" s="1"/>
  <c r="A60" i="66" s="1"/>
  <c r="A61" i="66" s="1"/>
  <c r="A62" i="66" s="1"/>
  <c r="A63" i="66" s="1"/>
  <c r="A64" i="66" s="1"/>
  <c r="A65" i="66" s="1"/>
  <c r="A66" i="66" s="1"/>
  <c r="A67" i="66" s="1"/>
  <c r="A68" i="66" s="1"/>
  <c r="A45" i="66"/>
  <c r="A46" i="66" s="1"/>
  <c r="A47" i="66" s="1"/>
  <c r="A48" i="66" s="1"/>
  <c r="A49" i="66" s="1"/>
  <c r="A50" i="66" s="1"/>
  <c r="A51" i="66" s="1"/>
  <c r="A52" i="66" s="1"/>
  <c r="A53" i="66" s="1"/>
  <c r="A54" i="66" s="1"/>
  <c r="A55" i="66" s="1"/>
  <c r="A24" i="66"/>
  <c r="A25" i="66" s="1"/>
  <c r="A26" i="66" s="1"/>
  <c r="A27" i="66" s="1"/>
  <c r="A28" i="66" s="1"/>
  <c r="A29" i="66" s="1"/>
  <c r="A30" i="66" s="1"/>
  <c r="A31" i="66" s="1"/>
  <c r="A32" i="66" s="1"/>
  <c r="A33" i="66" s="1"/>
  <c r="A34" i="66" s="1"/>
  <c r="A35" i="66" s="1"/>
  <c r="A36" i="66" s="1"/>
  <c r="A37" i="66" s="1"/>
  <c r="A38" i="66" s="1"/>
  <c r="A39" i="66" s="1"/>
  <c r="A40" i="66" s="1"/>
  <c r="A41" i="66" s="1"/>
  <c r="A42" i="66" s="1"/>
  <c r="A22" i="66"/>
  <c r="E29" i="47" l="1"/>
  <c r="E74" i="5"/>
  <c r="C44" i="47" l="1"/>
  <c r="F49" i="7"/>
  <c r="R40" i="15"/>
  <c r="R39" i="15"/>
  <c r="F24" i="8"/>
  <c r="G24" i="8" s="1"/>
  <c r="F48" i="7" l="1"/>
  <c r="F47" i="7" l="1"/>
  <c r="E44" i="46" l="1"/>
  <c r="F19" i="7" l="1"/>
  <c r="D69" i="7" l="1"/>
  <c r="H52" i="8" l="1"/>
  <c r="C25" i="47" l="1"/>
  <c r="C33" i="42"/>
  <c r="K95" i="70" l="1"/>
  <c r="L90" i="70"/>
  <c r="I86" i="70"/>
  <c r="K89" i="70" s="1"/>
  <c r="I81" i="70"/>
  <c r="I80" i="70"/>
  <c r="I77" i="70"/>
  <c r="I75" i="70"/>
  <c r="E75" i="70"/>
  <c r="I72" i="70"/>
  <c r="E72" i="70"/>
  <c r="I69" i="70"/>
  <c r="E69" i="70"/>
  <c r="I68" i="70"/>
  <c r="I67" i="70"/>
  <c r="E66" i="70"/>
  <c r="I65" i="70"/>
  <c r="E65" i="70"/>
  <c r="I64" i="70"/>
  <c r="K78" i="70" s="1"/>
  <c r="E61" i="70"/>
  <c r="I53" i="70"/>
  <c r="I52" i="70"/>
  <c r="I49" i="70"/>
  <c r="E49" i="70"/>
  <c r="I47" i="70"/>
  <c r="E47" i="70"/>
  <c r="Q45" i="70"/>
  <c r="P45" i="70"/>
  <c r="I45" i="70"/>
  <c r="I44" i="70"/>
  <c r="E44" i="70"/>
  <c r="I43" i="70"/>
  <c r="I42" i="70"/>
  <c r="E42" i="70"/>
  <c r="I41" i="70"/>
  <c r="E41" i="70"/>
  <c r="I40" i="70"/>
  <c r="K53" i="70" s="1"/>
  <c r="E40" i="70"/>
  <c r="E34" i="70"/>
  <c r="I32" i="70"/>
  <c r="I34" i="70" s="1"/>
  <c r="E32" i="70"/>
  <c r="I31" i="70"/>
  <c r="I28" i="70"/>
  <c r="E28" i="70"/>
  <c r="I26" i="70"/>
  <c r="E26" i="70"/>
  <c r="I25" i="70"/>
  <c r="I22" i="70"/>
  <c r="I19" i="70"/>
  <c r="I16" i="70"/>
  <c r="I12" i="70"/>
  <c r="E12" i="70"/>
  <c r="E97" i="70" s="1"/>
  <c r="K35" i="70" l="1"/>
  <c r="K97" i="70"/>
  <c r="L45" i="70"/>
  <c r="F97" i="70"/>
  <c r="I33" i="15" l="1"/>
  <c r="I13" i="44"/>
  <c r="G33" i="15" l="1"/>
  <c r="E33" i="15"/>
  <c r="I13" i="64" l="1"/>
  <c r="G27" i="42"/>
  <c r="F112" i="8"/>
  <c r="E114" i="8"/>
  <c r="D114" i="8"/>
  <c r="F114" i="8" l="1"/>
  <c r="G112" i="8"/>
  <c r="G114" i="8" s="1"/>
  <c r="D11" i="47"/>
  <c r="D24" i="10"/>
  <c r="D11" i="46"/>
  <c r="F57" i="7" l="1"/>
  <c r="I50" i="15"/>
  <c r="H46" i="15"/>
  <c r="H34" i="15"/>
  <c r="G90" i="8"/>
  <c r="E90" i="8"/>
  <c r="D90" i="8"/>
  <c r="F36" i="8"/>
  <c r="G36" i="8" s="1"/>
  <c r="F31" i="8"/>
  <c r="G31" i="8" s="1"/>
  <c r="F30" i="8"/>
  <c r="G30" i="8" s="1"/>
  <c r="E26" i="8"/>
  <c r="E43" i="8" s="1"/>
  <c r="D26" i="8"/>
  <c r="D43" i="8" s="1"/>
  <c r="E108" i="8"/>
  <c r="D108" i="8"/>
  <c r="F11" i="14"/>
  <c r="E31" i="48" l="1"/>
  <c r="C34" i="48"/>
  <c r="D44" i="47"/>
  <c r="D34" i="48" s="1"/>
  <c r="C45" i="47"/>
  <c r="C35" i="48" s="1"/>
  <c r="D45" i="47"/>
  <c r="D35" i="48" s="1"/>
  <c r="D41" i="47"/>
  <c r="D33" i="49" s="1"/>
  <c r="C41" i="47"/>
  <c r="C33" i="49" s="1"/>
  <c r="D33" i="42"/>
  <c r="E43" i="42"/>
  <c r="E25" i="42"/>
  <c r="E33" i="42" s="1"/>
  <c r="I20" i="64"/>
  <c r="E44" i="64"/>
  <c r="E45" i="47" s="1"/>
  <c r="E35" i="48" s="1"/>
  <c r="E43" i="64"/>
  <c r="D30" i="48" l="1"/>
  <c r="C30" i="48"/>
  <c r="E41" i="46"/>
  <c r="E41" i="47" s="1"/>
  <c r="R16" i="15"/>
  <c r="R17" i="15"/>
  <c r="R18" i="15"/>
  <c r="R19" i="15"/>
  <c r="R20" i="15"/>
  <c r="R50" i="15"/>
  <c r="R51" i="15"/>
  <c r="R52" i="15"/>
  <c r="R53" i="15"/>
  <c r="R54" i="15"/>
  <c r="R55" i="15"/>
  <c r="R29" i="15"/>
  <c r="D75" i="8"/>
  <c r="E30" i="48" l="1"/>
  <c r="E33" i="49"/>
  <c r="F49" i="8" l="1"/>
  <c r="F35" i="8"/>
  <c r="G35" i="8" s="1"/>
  <c r="F33" i="8"/>
  <c r="H33" i="8" s="1"/>
  <c r="F23" i="8"/>
  <c r="D20" i="8"/>
  <c r="E20" i="8"/>
  <c r="E23" i="63"/>
  <c r="H23" i="63"/>
  <c r="I23" i="63"/>
  <c r="J23" i="63"/>
  <c r="F23" i="63"/>
  <c r="G16" i="63"/>
  <c r="G17" i="63"/>
  <c r="G18" i="63"/>
  <c r="G19" i="63"/>
  <c r="G15" i="63"/>
  <c r="G49" i="8" l="1"/>
  <c r="G52" i="8" s="1"/>
  <c r="G23" i="8"/>
  <c r="E23" i="10"/>
  <c r="E15" i="10"/>
  <c r="F26" i="7"/>
  <c r="F45" i="7"/>
  <c r="F29" i="7"/>
  <c r="F44" i="7"/>
  <c r="F43" i="7"/>
  <c r="F42" i="7"/>
  <c r="D35" i="5" l="1"/>
  <c r="E19" i="48" l="1"/>
  <c r="E29" i="46"/>
  <c r="D19" i="48"/>
  <c r="D29" i="46"/>
  <c r="C19" i="48"/>
  <c r="C29" i="46"/>
  <c r="C13" i="46"/>
  <c r="A31" i="48"/>
  <c r="A32" i="48" s="1"/>
  <c r="A33" i="48" s="1"/>
  <c r="A34" i="48" s="1"/>
  <c r="A35" i="48" s="1"/>
  <c r="A36" i="48" s="1"/>
  <c r="A37" i="48" s="1"/>
  <c r="A38" i="48" s="1"/>
  <c r="A39" i="48" s="1"/>
  <c r="A40" i="48" s="1"/>
  <c r="A41" i="48" s="1"/>
  <c r="A42" i="48" s="1"/>
  <c r="A43" i="48" s="1"/>
  <c r="A44" i="48" s="1"/>
  <c r="A45" i="48" s="1"/>
  <c r="A44" i="42"/>
  <c r="A45" i="42" s="1"/>
  <c r="A46" i="42" s="1"/>
  <c r="A47" i="42" s="1"/>
  <c r="A48" i="42" s="1"/>
  <c r="A49" i="42" s="1"/>
  <c r="A50" i="42" s="1"/>
  <c r="A51" i="42" s="1"/>
  <c r="A52" i="42" s="1"/>
  <c r="A53" i="42" s="1"/>
  <c r="A54" i="42" s="1"/>
  <c r="A44" i="51"/>
  <c r="A45" i="51" s="1"/>
  <c r="A46" i="51" s="1"/>
  <c r="A47" i="51" s="1"/>
  <c r="A48" i="51" s="1"/>
  <c r="A49" i="51" s="1"/>
  <c r="A50" i="51" s="1"/>
  <c r="A51" i="51" s="1"/>
  <c r="A52" i="51" s="1"/>
  <c r="A53" i="51" s="1"/>
  <c r="A54" i="51" s="1"/>
  <c r="A44" i="44"/>
  <c r="A45" i="44" s="1"/>
  <c r="A46" i="44" s="1"/>
  <c r="A47" i="44" s="1"/>
  <c r="A48" i="44" s="1"/>
  <c r="A49" i="44" s="1"/>
  <c r="A50" i="44" s="1"/>
  <c r="A51" i="44" s="1"/>
  <c r="A52" i="44" s="1"/>
  <c r="A53" i="44" s="1"/>
  <c r="A54" i="44" s="1"/>
  <c r="B44" i="45"/>
  <c r="B45" i="45" s="1"/>
  <c r="B46" i="45" s="1"/>
  <c r="B47" i="45" s="1"/>
  <c r="B48" i="45" s="1"/>
  <c r="B49" i="45" s="1"/>
  <c r="B50" i="45" s="1"/>
  <c r="B51" i="45" s="1"/>
  <c r="B52" i="45" s="1"/>
  <c r="B53" i="45" s="1"/>
  <c r="B54" i="45" s="1"/>
  <c r="A44" i="64"/>
  <c r="A45" i="64" s="1"/>
  <c r="A46" i="64" s="1"/>
  <c r="A47" i="64" s="1"/>
  <c r="A48" i="64" s="1"/>
  <c r="A49" i="64" s="1"/>
  <c r="A50" i="64" s="1"/>
  <c r="A51" i="64" s="1"/>
  <c r="A52" i="64" s="1"/>
  <c r="A53" i="64" s="1"/>
  <c r="A54" i="64" s="1"/>
  <c r="F15" i="14" l="1"/>
  <c r="F18" i="7" l="1"/>
  <c r="F32" i="8" l="1"/>
  <c r="E103" i="8"/>
  <c r="D103" i="8"/>
  <c r="G103" i="8"/>
  <c r="G27" i="64" s="1"/>
  <c r="G32" i="8" l="1"/>
  <c r="R49" i="15"/>
  <c r="G108" i="8" l="1"/>
  <c r="F41" i="7" l="1"/>
  <c r="A10" i="48" l="1"/>
  <c r="A11" i="48" s="1"/>
  <c r="A12" i="48" s="1"/>
  <c r="A13" i="48" s="1"/>
  <c r="A14" i="48" s="1"/>
  <c r="A15" i="48" s="1"/>
  <c r="A16" i="48" s="1"/>
  <c r="A17" i="48" s="1"/>
  <c r="A18" i="48" s="1"/>
  <c r="A19" i="48" s="1"/>
  <c r="A20" i="48" s="1"/>
  <c r="A21" i="48" s="1"/>
  <c r="A22" i="48" s="1"/>
  <c r="A23" i="48" s="1"/>
  <c r="A24" i="48" s="1"/>
  <c r="A25" i="48" s="1"/>
  <c r="A26" i="48" s="1"/>
  <c r="A27" i="48" s="1"/>
  <c r="A28" i="48" s="1"/>
  <c r="A29" i="48" s="1"/>
  <c r="A30" i="48" s="1"/>
  <c r="J19" i="47" l="1"/>
  <c r="K19" i="47"/>
  <c r="L19" i="47"/>
  <c r="G13" i="18"/>
  <c r="E12" i="18"/>
  <c r="F17" i="18"/>
  <c r="Q23" i="15"/>
  <c r="Q21" i="15"/>
  <c r="F27" i="63"/>
  <c r="E27" i="63"/>
  <c r="G22" i="63"/>
  <c r="F28" i="63" l="1"/>
  <c r="P26" i="15"/>
  <c r="G13" i="63" l="1"/>
  <c r="E28" i="63"/>
  <c r="G14" i="46" s="1"/>
  <c r="C20" i="54" l="1"/>
  <c r="G10" i="46"/>
  <c r="G10" i="47" s="1"/>
  <c r="G11" i="46"/>
  <c r="H11" i="46"/>
  <c r="H12" i="46"/>
  <c r="G19" i="46"/>
  <c r="H19" i="46"/>
  <c r="G12" i="46"/>
  <c r="G12" i="47" s="1"/>
  <c r="R14" i="15"/>
  <c r="R10" i="15"/>
  <c r="R11" i="15"/>
  <c r="R13" i="15"/>
  <c r="R26" i="15"/>
  <c r="F29" i="8"/>
  <c r="G29" i="8" s="1"/>
  <c r="F25" i="8"/>
  <c r="F26" i="8"/>
  <c r="G26" i="8" s="1"/>
  <c r="F27" i="8"/>
  <c r="F28" i="8"/>
  <c r="H28" i="8" s="1"/>
  <c r="H43" i="8" s="1"/>
  <c r="H20" i="8"/>
  <c r="F72" i="8"/>
  <c r="H72" i="8" s="1"/>
  <c r="H75" i="8" s="1"/>
  <c r="H32" i="46" s="1"/>
  <c r="E28" i="10"/>
  <c r="E12" i="58"/>
  <c r="I12" i="58"/>
  <c r="I16" i="58"/>
  <c r="I19" i="58"/>
  <c r="I22" i="58"/>
  <c r="I25" i="58"/>
  <c r="E26" i="58"/>
  <c r="E28" i="58"/>
  <c r="I26" i="58"/>
  <c r="I28" i="58"/>
  <c r="I31" i="58"/>
  <c r="E32" i="58"/>
  <c r="E34" i="58" s="1"/>
  <c r="I32" i="58"/>
  <c r="I34" i="58"/>
  <c r="E39" i="58"/>
  <c r="I39" i="58"/>
  <c r="E40" i="58"/>
  <c r="I40" i="58"/>
  <c r="E41" i="58"/>
  <c r="I41" i="58"/>
  <c r="E42" i="58"/>
  <c r="I42" i="58"/>
  <c r="I43" i="58"/>
  <c r="E44" i="58"/>
  <c r="I44" i="58"/>
  <c r="I45" i="58"/>
  <c r="I46" i="58"/>
  <c r="I48" i="58"/>
  <c r="E49" i="58"/>
  <c r="I49" i="58"/>
  <c r="I50" i="58"/>
  <c r="E51" i="58"/>
  <c r="I51" i="58"/>
  <c r="I54" i="58"/>
  <c r="I55" i="58"/>
  <c r="E63" i="58"/>
  <c r="I66" i="58"/>
  <c r="E67" i="58"/>
  <c r="I67" i="58"/>
  <c r="E68" i="58"/>
  <c r="I68" i="58"/>
  <c r="E69" i="58"/>
  <c r="I69" i="58"/>
  <c r="E72" i="58"/>
  <c r="I72" i="58"/>
  <c r="E74" i="58"/>
  <c r="I74" i="58"/>
  <c r="E77" i="58"/>
  <c r="I77" i="58"/>
  <c r="I79" i="58"/>
  <c r="I84" i="58"/>
  <c r="I14" i="44"/>
  <c r="I14" i="64"/>
  <c r="I14" i="42"/>
  <c r="E34" i="48"/>
  <c r="F19" i="24"/>
  <c r="G19" i="24"/>
  <c r="H19" i="24"/>
  <c r="I19" i="24"/>
  <c r="J19" i="24"/>
  <c r="K19" i="24"/>
  <c r="L19" i="24"/>
  <c r="M19" i="24"/>
  <c r="H41" i="65"/>
  <c r="G41" i="65"/>
  <c r="F41" i="65"/>
  <c r="G27" i="44"/>
  <c r="G33" i="44" s="1"/>
  <c r="C49" i="44" s="1"/>
  <c r="G33" i="64"/>
  <c r="E20" i="42"/>
  <c r="H27" i="45"/>
  <c r="H33" i="45" s="1"/>
  <c r="D49" i="45" s="1"/>
  <c r="I53" i="64"/>
  <c r="H53" i="64"/>
  <c r="G53" i="64"/>
  <c r="D34" i="64"/>
  <c r="C34" i="64"/>
  <c r="G24" i="64"/>
  <c r="E20" i="64"/>
  <c r="E18" i="64"/>
  <c r="E16" i="64"/>
  <c r="E14" i="64"/>
  <c r="E13" i="64"/>
  <c r="I12" i="64"/>
  <c r="E12" i="64"/>
  <c r="A12" i="64"/>
  <c r="A13" i="64"/>
  <c r="A14" i="64"/>
  <c r="A15" i="64" s="1"/>
  <c r="A16" i="64" s="1"/>
  <c r="A17" i="64" s="1"/>
  <c r="A18" i="64" s="1"/>
  <c r="A19" i="64" s="1"/>
  <c r="A20" i="64" s="1"/>
  <c r="A21" i="64" s="1"/>
  <c r="A22" i="64" s="1"/>
  <c r="A23" i="64" s="1"/>
  <c r="A24" i="64" s="1"/>
  <c r="A25" i="64" s="1"/>
  <c r="A26" i="64" s="1"/>
  <c r="A27" i="64" s="1"/>
  <c r="A28" i="64" s="1"/>
  <c r="A29" i="64" s="1"/>
  <c r="A30" i="64" s="1"/>
  <c r="A31" i="64" s="1"/>
  <c r="A32" i="64" s="1"/>
  <c r="A33" i="64" s="1"/>
  <c r="A34" i="64" s="1"/>
  <c r="A35" i="64" s="1"/>
  <c r="A36" i="64" s="1"/>
  <c r="A37" i="64" s="1"/>
  <c r="A38" i="64" s="1"/>
  <c r="A39" i="64" s="1"/>
  <c r="A40" i="64" s="1"/>
  <c r="A41" i="64" s="1"/>
  <c r="A42" i="64" s="1"/>
  <c r="A43" i="64" s="1"/>
  <c r="K32" i="47"/>
  <c r="H27" i="51"/>
  <c r="H33" i="51" s="1"/>
  <c r="D24" i="46"/>
  <c r="C25" i="46"/>
  <c r="D25" i="46"/>
  <c r="D17" i="49" s="1"/>
  <c r="C12" i="47"/>
  <c r="G16" i="49"/>
  <c r="C51" i="47"/>
  <c r="C42" i="48" s="1"/>
  <c r="F29" i="13"/>
  <c r="H16" i="49"/>
  <c r="D51" i="47"/>
  <c r="D42" i="48" s="1"/>
  <c r="J54" i="46"/>
  <c r="J11" i="47"/>
  <c r="K11" i="47"/>
  <c r="J10" i="47"/>
  <c r="J12" i="47"/>
  <c r="K54" i="46"/>
  <c r="J24" i="46"/>
  <c r="J35" i="46" s="1"/>
  <c r="J55" i="46" s="1"/>
  <c r="K24" i="46"/>
  <c r="K35" i="46"/>
  <c r="L24" i="46"/>
  <c r="L35" i="46" s="1"/>
  <c r="K12" i="47"/>
  <c r="J32" i="47"/>
  <c r="G47" i="47"/>
  <c r="G54" i="47" s="1"/>
  <c r="H47" i="47"/>
  <c r="H54" i="47" s="1"/>
  <c r="G19" i="48"/>
  <c r="G33" i="46"/>
  <c r="Q22" i="15"/>
  <c r="R22" i="15" s="1"/>
  <c r="R21" i="15"/>
  <c r="Q15" i="15"/>
  <c r="Q24" i="15"/>
  <c r="R24" i="15" s="1"/>
  <c r="E30" i="13"/>
  <c r="K30" i="13" s="1"/>
  <c r="E29" i="13"/>
  <c r="K29" i="13" s="1"/>
  <c r="E28" i="13"/>
  <c r="K28" i="13" s="1"/>
  <c r="E11" i="13"/>
  <c r="K11" i="13" s="1"/>
  <c r="F24" i="7"/>
  <c r="E14" i="18"/>
  <c r="E17" i="18" s="1"/>
  <c r="F13" i="18"/>
  <c r="F25" i="14"/>
  <c r="F17" i="7"/>
  <c r="R23" i="15"/>
  <c r="G21" i="63"/>
  <c r="G26" i="63"/>
  <c r="G27" i="63" s="1"/>
  <c r="G14" i="63"/>
  <c r="K79" i="13"/>
  <c r="K78" i="13"/>
  <c r="D80" i="13"/>
  <c r="E20" i="45" s="1"/>
  <c r="E32" i="45" s="1"/>
  <c r="E34" i="45" s="1"/>
  <c r="K76" i="13"/>
  <c r="K77" i="13"/>
  <c r="E36" i="5"/>
  <c r="E26" i="5"/>
  <c r="F60" i="8"/>
  <c r="E52" i="8"/>
  <c r="E21" i="10"/>
  <c r="F28" i="7"/>
  <c r="F27" i="7"/>
  <c r="H21" i="47"/>
  <c r="H20" i="48" s="1"/>
  <c r="H10" i="46"/>
  <c r="H10" i="47" s="1"/>
  <c r="H10" i="48" s="1"/>
  <c r="E13" i="14"/>
  <c r="C18" i="47"/>
  <c r="F12" i="6"/>
  <c r="F12" i="7"/>
  <c r="F13" i="7"/>
  <c r="K24" i="13"/>
  <c r="H23" i="13"/>
  <c r="K23" i="13" s="1"/>
  <c r="G22" i="13"/>
  <c r="K22" i="13" s="1"/>
  <c r="G19" i="13"/>
  <c r="K19" i="13" s="1"/>
  <c r="D25" i="10"/>
  <c r="D33" i="10" s="1"/>
  <c r="F61" i="8"/>
  <c r="H61" i="8" s="1"/>
  <c r="G63" i="8"/>
  <c r="F106" i="8"/>
  <c r="F39" i="7"/>
  <c r="F38" i="7"/>
  <c r="E20" i="6"/>
  <c r="D26" i="46" s="1"/>
  <c r="D26" i="47" s="1"/>
  <c r="D19" i="49" s="1"/>
  <c r="D20" i="6"/>
  <c r="F20" i="6"/>
  <c r="E26" i="46" s="1"/>
  <c r="F13" i="6"/>
  <c r="E18" i="5"/>
  <c r="R47" i="15"/>
  <c r="R45" i="15"/>
  <c r="R41" i="15"/>
  <c r="R38" i="15"/>
  <c r="R33" i="15"/>
  <c r="R32" i="15"/>
  <c r="R30" i="15"/>
  <c r="R27" i="15"/>
  <c r="R28" i="15"/>
  <c r="I40" i="13"/>
  <c r="J40" i="13"/>
  <c r="D12" i="47" s="1"/>
  <c r="K32" i="13"/>
  <c r="K31" i="13"/>
  <c r="K20" i="13"/>
  <c r="K25" i="13"/>
  <c r="K27" i="13"/>
  <c r="K33" i="13"/>
  <c r="K34" i="13"/>
  <c r="K35" i="13"/>
  <c r="K36" i="13"/>
  <c r="K37" i="13"/>
  <c r="K38" i="13"/>
  <c r="K39" i="13"/>
  <c r="K10" i="13"/>
  <c r="K12" i="13"/>
  <c r="K13" i="13"/>
  <c r="K14" i="13"/>
  <c r="K15" i="13"/>
  <c r="K16" i="13"/>
  <c r="K17" i="13"/>
  <c r="K18" i="13"/>
  <c r="I47" i="46"/>
  <c r="I47" i="47" s="1"/>
  <c r="O41" i="24" s="1"/>
  <c r="C41" i="24" s="1"/>
  <c r="J20" i="45"/>
  <c r="F43" i="45"/>
  <c r="E43" i="51"/>
  <c r="E43" i="44"/>
  <c r="F88" i="8"/>
  <c r="H90" i="8" s="1"/>
  <c r="D71" i="5"/>
  <c r="C70" i="5"/>
  <c r="E17" i="5"/>
  <c r="G21" i="47"/>
  <c r="G20" i="48" s="1"/>
  <c r="C24" i="10"/>
  <c r="G20" i="46" s="1"/>
  <c r="E30" i="10"/>
  <c r="G27" i="51"/>
  <c r="G33" i="51" s="1"/>
  <c r="R44" i="15"/>
  <c r="E22" i="10"/>
  <c r="E14" i="10"/>
  <c r="E18" i="10" s="1"/>
  <c r="D63" i="8"/>
  <c r="F37" i="7"/>
  <c r="F36" i="7"/>
  <c r="E32" i="6"/>
  <c r="F32" i="6"/>
  <c r="D53" i="5"/>
  <c r="C53" i="5"/>
  <c r="E13" i="5"/>
  <c r="E14" i="5"/>
  <c r="E15" i="5"/>
  <c r="E12" i="5"/>
  <c r="E29" i="5"/>
  <c r="E28" i="5"/>
  <c r="E27" i="5"/>
  <c r="D58" i="7"/>
  <c r="L48" i="15" s="1"/>
  <c r="I71" i="56"/>
  <c r="H71" i="56"/>
  <c r="G71" i="56"/>
  <c r="F71" i="56"/>
  <c r="E71" i="56"/>
  <c r="F34" i="7"/>
  <c r="G57" i="8"/>
  <c r="E57" i="8"/>
  <c r="F48" i="8"/>
  <c r="F33" i="7"/>
  <c r="F32" i="7"/>
  <c r="F31" i="7"/>
  <c r="E16" i="6"/>
  <c r="D16" i="6"/>
  <c r="C19" i="49"/>
  <c r="C20" i="49"/>
  <c r="O12" i="24"/>
  <c r="O13" i="24"/>
  <c r="O18" i="24"/>
  <c r="N19" i="24"/>
  <c r="O20" i="24"/>
  <c r="A12" i="42"/>
  <c r="A13" i="42" s="1"/>
  <c r="A14" i="42" s="1"/>
  <c r="A15" i="42" s="1"/>
  <c r="A16" i="42" s="1"/>
  <c r="A17" i="42" s="1"/>
  <c r="A18" i="42" s="1"/>
  <c r="A19" i="42" s="1"/>
  <c r="A20" i="42" s="1"/>
  <c r="A21" i="42" s="1"/>
  <c r="A22" i="42" s="1"/>
  <c r="A23" i="42" s="1"/>
  <c r="A24" i="42" s="1"/>
  <c r="A25" i="42" s="1"/>
  <c r="A26" i="42" s="1"/>
  <c r="A27" i="42" s="1"/>
  <c r="A28" i="42" s="1"/>
  <c r="A29" i="42" s="1"/>
  <c r="A30" i="42" s="1"/>
  <c r="A31" i="42" s="1"/>
  <c r="A32" i="42" s="1"/>
  <c r="A33" i="42" s="1"/>
  <c r="A34" i="42" s="1"/>
  <c r="A35" i="42" s="1"/>
  <c r="A36" i="42" s="1"/>
  <c r="A37" i="42" s="1"/>
  <c r="A38" i="42" s="1"/>
  <c r="A39" i="42" s="1"/>
  <c r="A40" i="42" s="1"/>
  <c r="A41" i="42" s="1"/>
  <c r="A42" i="42" s="1"/>
  <c r="A43" i="42" s="1"/>
  <c r="I12" i="42"/>
  <c r="I13" i="42"/>
  <c r="L11" i="47"/>
  <c r="G24" i="42"/>
  <c r="G53" i="42"/>
  <c r="H53" i="42"/>
  <c r="I53" i="42"/>
  <c r="A12" i="51"/>
  <c r="A13" i="51" s="1"/>
  <c r="A14" i="51" s="1"/>
  <c r="A15" i="51" s="1"/>
  <c r="A16" i="51" s="1"/>
  <c r="A17" i="51" s="1"/>
  <c r="A18" i="51" s="1"/>
  <c r="A19" i="51" s="1"/>
  <c r="A20" i="51" s="1"/>
  <c r="A21" i="51" s="1"/>
  <c r="A22" i="51" s="1"/>
  <c r="A23" i="51" s="1"/>
  <c r="A24" i="51" s="1"/>
  <c r="A25" i="51" s="1"/>
  <c r="A26" i="51" s="1"/>
  <c r="A27" i="51" s="1"/>
  <c r="A28" i="51" s="1"/>
  <c r="A29" i="51" s="1"/>
  <c r="A30" i="51" s="1"/>
  <c r="A31" i="51" s="1"/>
  <c r="A32" i="51" s="1"/>
  <c r="A33" i="51" s="1"/>
  <c r="A34" i="51" s="1"/>
  <c r="A35" i="51" s="1"/>
  <c r="A36" i="51" s="1"/>
  <c r="A37" i="51" s="1"/>
  <c r="A38" i="51" s="1"/>
  <c r="A39" i="51" s="1"/>
  <c r="A40" i="51" s="1"/>
  <c r="A41" i="51" s="1"/>
  <c r="A42" i="51" s="1"/>
  <c r="A43" i="51" s="1"/>
  <c r="E12" i="51"/>
  <c r="L10" i="47"/>
  <c r="E13" i="51"/>
  <c r="I13" i="51"/>
  <c r="E14" i="51"/>
  <c r="I14" i="51"/>
  <c r="E16" i="51"/>
  <c r="E18" i="51"/>
  <c r="E20" i="51"/>
  <c r="H24" i="51"/>
  <c r="C32" i="51"/>
  <c r="C34" i="51"/>
  <c r="E34" i="51" s="1"/>
  <c r="D32" i="51"/>
  <c r="D34" i="51" s="1"/>
  <c r="H53" i="51"/>
  <c r="I53" i="51"/>
  <c r="A12" i="44"/>
  <c r="A13" i="44" s="1"/>
  <c r="A14" i="44" s="1"/>
  <c r="A15" i="44" s="1"/>
  <c r="A16" i="44" s="1"/>
  <c r="A17" i="44" s="1"/>
  <c r="A18" i="44" s="1"/>
  <c r="A19" i="44" s="1"/>
  <c r="A20" i="44" s="1"/>
  <c r="A21" i="44" s="1"/>
  <c r="A22" i="44" s="1"/>
  <c r="A23" i="44" s="1"/>
  <c r="A24" i="44" s="1"/>
  <c r="A25" i="44" s="1"/>
  <c r="A26" i="44" s="1"/>
  <c r="A27" i="44" s="1"/>
  <c r="A28" i="44" s="1"/>
  <c r="A29" i="44" s="1"/>
  <c r="A30" i="44" s="1"/>
  <c r="A31" i="44" s="1"/>
  <c r="A32" i="44" s="1"/>
  <c r="A33" i="44" s="1"/>
  <c r="A34" i="44" s="1"/>
  <c r="A35" i="44" s="1"/>
  <c r="A36" i="44" s="1"/>
  <c r="A37" i="44" s="1"/>
  <c r="A38" i="44" s="1"/>
  <c r="A39" i="44" s="1"/>
  <c r="A40" i="44" s="1"/>
  <c r="A41" i="44" s="1"/>
  <c r="A42" i="44" s="1"/>
  <c r="A43" i="44" s="1"/>
  <c r="E12" i="44"/>
  <c r="I12" i="44"/>
  <c r="E13" i="44"/>
  <c r="E16" i="44"/>
  <c r="E18" i="44"/>
  <c r="E20" i="44"/>
  <c r="H24" i="44"/>
  <c r="G53" i="44"/>
  <c r="H53" i="44"/>
  <c r="I53" i="44"/>
  <c r="I16" i="45"/>
  <c r="I24" i="45" s="1"/>
  <c r="E48" i="45" s="1"/>
  <c r="K14" i="47"/>
  <c r="G12" i="18"/>
  <c r="G14" i="18" s="1"/>
  <c r="G17" i="18" s="1"/>
  <c r="J14" i="45"/>
  <c r="R46" i="15"/>
  <c r="R37" i="15"/>
  <c r="R31" i="15"/>
  <c r="R34" i="15"/>
  <c r="R43" i="15"/>
  <c r="R42" i="15"/>
  <c r="F10" i="14"/>
  <c r="F12" i="14"/>
  <c r="D13" i="14"/>
  <c r="F19" i="14"/>
  <c r="D20" i="14"/>
  <c r="F20" i="14" s="1"/>
  <c r="F23" i="14"/>
  <c r="F24" i="14"/>
  <c r="F26" i="14"/>
  <c r="F27" i="14"/>
  <c r="D28" i="14"/>
  <c r="E28" i="14"/>
  <c r="F29" i="14"/>
  <c r="C40" i="13"/>
  <c r="D40" i="13"/>
  <c r="K75" i="13"/>
  <c r="R75" i="13"/>
  <c r="C80" i="13"/>
  <c r="D20" i="45" s="1"/>
  <c r="E80" i="13"/>
  <c r="F80" i="13"/>
  <c r="G80" i="13"/>
  <c r="H80" i="13"/>
  <c r="L80" i="13"/>
  <c r="R80" i="13" s="1"/>
  <c r="M80" i="13"/>
  <c r="B12" i="45"/>
  <c r="B13" i="45" s="1"/>
  <c r="B14" i="45" s="1"/>
  <c r="B15" i="45" s="1"/>
  <c r="B16" i="45" s="1"/>
  <c r="B17" i="45" s="1"/>
  <c r="B18" i="45" s="1"/>
  <c r="B19" i="45" s="1"/>
  <c r="B20" i="45" s="1"/>
  <c r="B21" i="45" s="1"/>
  <c r="B22" i="45" s="1"/>
  <c r="B23" i="45" s="1"/>
  <c r="B24" i="45" s="1"/>
  <c r="B25" i="45" s="1"/>
  <c r="B26" i="45" s="1"/>
  <c r="B27" i="45" s="1"/>
  <c r="B28" i="45" s="1"/>
  <c r="B29" i="45" s="1"/>
  <c r="B30" i="45" s="1"/>
  <c r="B31" i="45" s="1"/>
  <c r="B32" i="45" s="1"/>
  <c r="B33" i="45" s="1"/>
  <c r="B34" i="45" s="1"/>
  <c r="B35" i="45" s="1"/>
  <c r="B36" i="45" s="1"/>
  <c r="B37" i="45" s="1"/>
  <c r="B38" i="45" s="1"/>
  <c r="B39" i="45" s="1"/>
  <c r="B40" i="45" s="1"/>
  <c r="B41" i="45" s="1"/>
  <c r="B42" i="45" s="1"/>
  <c r="B43" i="45" s="1"/>
  <c r="F12" i="45"/>
  <c r="F13" i="45"/>
  <c r="F14" i="45"/>
  <c r="F16" i="45"/>
  <c r="F18" i="45"/>
  <c r="H53" i="45"/>
  <c r="I53" i="45"/>
  <c r="J53" i="45"/>
  <c r="A10" i="46"/>
  <c r="A11" i="46" s="1"/>
  <c r="A12" i="46" s="1"/>
  <c r="A13" i="46" s="1"/>
  <c r="A14" i="46" s="1"/>
  <c r="A15" i="46" s="1"/>
  <c r="A16" i="46" s="1"/>
  <c r="A17" i="46" s="1"/>
  <c r="A18" i="46" s="1"/>
  <c r="A19" i="46" s="1"/>
  <c r="A20" i="46" s="1"/>
  <c r="A21" i="46" s="1"/>
  <c r="A22" i="46" s="1"/>
  <c r="A23" i="46" s="1"/>
  <c r="A24" i="46" s="1"/>
  <c r="A25" i="46" s="1"/>
  <c r="A26" i="46" s="1"/>
  <c r="A27" i="46" s="1"/>
  <c r="A28" i="46" s="1"/>
  <c r="A29" i="46" s="1"/>
  <c r="A30" i="46" s="1"/>
  <c r="E10" i="46"/>
  <c r="I29" i="46"/>
  <c r="E42" i="46"/>
  <c r="E51" i="46"/>
  <c r="F57" i="8"/>
  <c r="D57" i="8"/>
  <c r="H57" i="8"/>
  <c r="F71" i="8"/>
  <c r="F80" i="8"/>
  <c r="H27" i="44"/>
  <c r="H33" i="44" s="1"/>
  <c r="D49" i="44" s="1"/>
  <c r="F15" i="7"/>
  <c r="F16" i="7"/>
  <c r="F25" i="7"/>
  <c r="F30" i="7"/>
  <c r="F14" i="6"/>
  <c r="F35" i="6"/>
  <c r="F36" i="6" s="1"/>
  <c r="D36" i="6"/>
  <c r="E36" i="6"/>
  <c r="E10" i="5"/>
  <c r="D13" i="46"/>
  <c r="E65" i="5"/>
  <c r="E66" i="5"/>
  <c r="E67" i="5"/>
  <c r="A10" i="49"/>
  <c r="A11" i="49" s="1"/>
  <c r="A12" i="49" s="1"/>
  <c r="A13" i="49" s="1"/>
  <c r="A14" i="49" s="1"/>
  <c r="A15" i="49" s="1"/>
  <c r="A16" i="49" s="1"/>
  <c r="A17" i="49" s="1"/>
  <c r="A21" i="49" s="1"/>
  <c r="A22" i="49" s="1"/>
  <c r="A23" i="49" s="1"/>
  <c r="A24" i="49" s="1"/>
  <c r="A25" i="49" s="1"/>
  <c r="A26" i="49" s="1"/>
  <c r="A27" i="49" s="1"/>
  <c r="A28" i="49" s="1"/>
  <c r="A29" i="49" s="1"/>
  <c r="A30" i="49" s="1"/>
  <c r="A31" i="49" s="1"/>
  <c r="A32" i="49" s="1"/>
  <c r="A33" i="49" s="1"/>
  <c r="A34" i="49" s="1"/>
  <c r="A35" i="49" s="1"/>
  <c r="A36" i="49" s="1"/>
  <c r="A37" i="49" s="1"/>
  <c r="A38" i="49" s="1"/>
  <c r="A39" i="49" s="1"/>
  <c r="A40" i="49" s="1"/>
  <c r="A41" i="49" s="1"/>
  <c r="A42" i="49" s="1"/>
  <c r="A43" i="49" s="1"/>
  <c r="A44" i="49" s="1"/>
  <c r="A45" i="49" s="1"/>
  <c r="E34" i="49"/>
  <c r="G44" i="49"/>
  <c r="H44" i="49"/>
  <c r="I44" i="49"/>
  <c r="E10" i="48"/>
  <c r="E32" i="48"/>
  <c r="E10" i="47"/>
  <c r="C36" i="24"/>
  <c r="D42" i="47"/>
  <c r="E42" i="47" s="1"/>
  <c r="J12" i="45"/>
  <c r="G53" i="51"/>
  <c r="G33" i="42"/>
  <c r="C49" i="42" s="1"/>
  <c r="D54" i="46"/>
  <c r="C54" i="46"/>
  <c r="L54" i="46"/>
  <c r="K80" i="13"/>
  <c r="K10" i="47"/>
  <c r="J14" i="47"/>
  <c r="E19" i="24"/>
  <c r="D19" i="24"/>
  <c r="K18" i="47"/>
  <c r="J18" i="47"/>
  <c r="L18" i="47"/>
  <c r="J24" i="47"/>
  <c r="L12" i="47"/>
  <c r="L14" i="47"/>
  <c r="L32" i="47"/>
  <c r="K27" i="47"/>
  <c r="J27" i="47"/>
  <c r="K24" i="47"/>
  <c r="J34" i="47"/>
  <c r="L27" i="47"/>
  <c r="L34" i="47"/>
  <c r="K34" i="47"/>
  <c r="L24" i="47"/>
  <c r="G24" i="44"/>
  <c r="G24" i="51"/>
  <c r="C48" i="51" s="1"/>
  <c r="I12" i="51"/>
  <c r="H24" i="64"/>
  <c r="H24" i="42"/>
  <c r="E24" i="10"/>
  <c r="F99" i="8"/>
  <c r="F103" i="8" s="1"/>
  <c r="I27" i="64" s="1"/>
  <c r="E89" i="58"/>
  <c r="F89" i="58"/>
  <c r="J13" i="45"/>
  <c r="C42" i="24" l="1"/>
  <c r="D41" i="24"/>
  <c r="F43" i="8"/>
  <c r="E38" i="6"/>
  <c r="E25" i="5"/>
  <c r="G23" i="63"/>
  <c r="G28" i="63" s="1"/>
  <c r="F28" i="14"/>
  <c r="E32" i="64"/>
  <c r="G27" i="8"/>
  <c r="F75" i="8"/>
  <c r="D13" i="47"/>
  <c r="D73" i="5"/>
  <c r="L55" i="46"/>
  <c r="E32" i="10"/>
  <c r="I21" i="46" s="1"/>
  <c r="F108" i="8"/>
  <c r="H106" i="8"/>
  <c r="H27" i="42" s="1"/>
  <c r="F21" i="7"/>
  <c r="E25" i="47"/>
  <c r="E17" i="49" s="1"/>
  <c r="E46" i="6"/>
  <c r="E24" i="46"/>
  <c r="C14" i="42"/>
  <c r="C32" i="42" s="1"/>
  <c r="C34" i="42" s="1"/>
  <c r="C73" i="5"/>
  <c r="C13" i="47"/>
  <c r="E11" i="5"/>
  <c r="K55" i="46"/>
  <c r="D83" i="8"/>
  <c r="D70" i="7"/>
  <c r="D60" i="7"/>
  <c r="D72" i="7" s="1"/>
  <c r="C17" i="49"/>
  <c r="C30" i="47"/>
  <c r="C26" i="46"/>
  <c r="C30" i="46"/>
  <c r="C11" i="46"/>
  <c r="C11" i="47"/>
  <c r="C11" i="48" s="1"/>
  <c r="E44" i="47"/>
  <c r="G71" i="8"/>
  <c r="D48" i="64"/>
  <c r="C48" i="64"/>
  <c r="E34" i="64"/>
  <c r="E30" i="47"/>
  <c r="D30" i="47"/>
  <c r="D22" i="49" s="1"/>
  <c r="C54" i="5"/>
  <c r="C14" i="44"/>
  <c r="D54" i="5"/>
  <c r="D76" i="5" s="1"/>
  <c r="D14" i="44"/>
  <c r="D32" i="44" s="1"/>
  <c r="D34" i="44" s="1"/>
  <c r="D48" i="44" s="1"/>
  <c r="D53" i="44" s="1"/>
  <c r="D54" i="44" s="1"/>
  <c r="D11" i="48"/>
  <c r="I24" i="42"/>
  <c r="I24" i="51"/>
  <c r="E48" i="51" s="1"/>
  <c r="H34" i="51"/>
  <c r="H54" i="51" s="1"/>
  <c r="F20" i="8"/>
  <c r="G25" i="8"/>
  <c r="H20" i="46"/>
  <c r="H20" i="47" s="1"/>
  <c r="H19" i="48" s="1"/>
  <c r="C25" i="10"/>
  <c r="E30" i="46"/>
  <c r="D30" i="46"/>
  <c r="D34" i="46" s="1"/>
  <c r="E25" i="46"/>
  <c r="F16" i="6"/>
  <c r="E35" i="5"/>
  <c r="E53" i="5"/>
  <c r="E54" i="5" s="1"/>
  <c r="H21" i="13"/>
  <c r="H40" i="13" s="1"/>
  <c r="D20" i="47"/>
  <c r="D16" i="48" s="1"/>
  <c r="H37" i="48"/>
  <c r="H44" i="48" s="1"/>
  <c r="D24" i="47"/>
  <c r="I16" i="49"/>
  <c r="E26" i="47"/>
  <c r="E19" i="49" s="1"/>
  <c r="E51" i="47"/>
  <c r="E42" i="48" s="1"/>
  <c r="G17" i="46"/>
  <c r="F47" i="8"/>
  <c r="F52" i="8" s="1"/>
  <c r="G18" i="46"/>
  <c r="G18" i="47" s="1"/>
  <c r="G17" i="48" s="1"/>
  <c r="C12" i="48"/>
  <c r="G37" i="48"/>
  <c r="G44" i="48" s="1"/>
  <c r="D54" i="47"/>
  <c r="R15" i="15"/>
  <c r="C54" i="47"/>
  <c r="I24" i="64"/>
  <c r="G34" i="64"/>
  <c r="G54" i="64" s="1"/>
  <c r="G34" i="42"/>
  <c r="G54" i="42" s="1"/>
  <c r="E63" i="8"/>
  <c r="E83" i="8" s="1"/>
  <c r="H28" i="47"/>
  <c r="H15" i="49" s="1"/>
  <c r="H28" i="46"/>
  <c r="H99" i="8"/>
  <c r="H103" i="8" s="1"/>
  <c r="H27" i="64" s="1"/>
  <c r="F87" i="8"/>
  <c r="G20" i="8"/>
  <c r="I27" i="44"/>
  <c r="I33" i="44" s="1"/>
  <c r="E49" i="44" s="1"/>
  <c r="G19" i="47"/>
  <c r="G18" i="48" s="1"/>
  <c r="I19" i="46"/>
  <c r="I19" i="47" s="1"/>
  <c r="H19" i="47"/>
  <c r="H18" i="48" s="1"/>
  <c r="I24" i="44"/>
  <c r="C49" i="64"/>
  <c r="G34" i="44"/>
  <c r="G54" i="44" s="1"/>
  <c r="H34" i="44"/>
  <c r="H54" i="44" s="1"/>
  <c r="I27" i="51"/>
  <c r="I33" i="51" s="1"/>
  <c r="E49" i="51" s="1"/>
  <c r="I10" i="47"/>
  <c r="I10" i="48" s="1"/>
  <c r="I21" i="47"/>
  <c r="I20" i="48" s="1"/>
  <c r="G21" i="13"/>
  <c r="F58" i="7"/>
  <c r="F70" i="7" s="1"/>
  <c r="H18" i="46"/>
  <c r="H18" i="47" s="1"/>
  <c r="H17" i="48" s="1"/>
  <c r="H12" i="47"/>
  <c r="H12" i="48" s="1"/>
  <c r="I12" i="46"/>
  <c r="I10" i="46"/>
  <c r="E54" i="46"/>
  <c r="H14" i="46"/>
  <c r="D14" i="42"/>
  <c r="D32" i="42" s="1"/>
  <c r="E70" i="5"/>
  <c r="C71" i="5"/>
  <c r="E32" i="51"/>
  <c r="G10" i="48"/>
  <c r="G30" i="47"/>
  <c r="G30" i="46"/>
  <c r="I54" i="47"/>
  <c r="I37" i="48"/>
  <c r="I44" i="48" s="1"/>
  <c r="H60" i="8"/>
  <c r="H63" i="8" s="1"/>
  <c r="F63" i="8"/>
  <c r="G11" i="47"/>
  <c r="I11" i="46"/>
  <c r="H30" i="47"/>
  <c r="H17" i="49" s="1"/>
  <c r="H30" i="46"/>
  <c r="R25" i="15"/>
  <c r="G33" i="47"/>
  <c r="G20" i="49" s="1"/>
  <c r="D11" i="49"/>
  <c r="C49" i="51"/>
  <c r="G34" i="51"/>
  <c r="G54" i="51" s="1"/>
  <c r="E30" i="14"/>
  <c r="D17" i="46" s="1"/>
  <c r="D33" i="46" s="1"/>
  <c r="F26" i="13"/>
  <c r="F40" i="13" s="1"/>
  <c r="D17" i="47" s="1"/>
  <c r="G12" i="48"/>
  <c r="D12" i="48"/>
  <c r="E20" i="46"/>
  <c r="C20" i="47"/>
  <c r="F20" i="45"/>
  <c r="F32" i="45" s="1"/>
  <c r="F34" i="45" s="1"/>
  <c r="D32" i="45"/>
  <c r="D34" i="45" s="1"/>
  <c r="D30" i="14"/>
  <c r="E26" i="13"/>
  <c r="F13" i="14"/>
  <c r="D48" i="51"/>
  <c r="D53" i="51" s="1"/>
  <c r="D54" i="51" s="1"/>
  <c r="E12" i="46"/>
  <c r="E12" i="47" s="1"/>
  <c r="E12" i="48" s="1"/>
  <c r="H33" i="47"/>
  <c r="H20" i="49" s="1"/>
  <c r="H33" i="46"/>
  <c r="H11" i="47"/>
  <c r="E41" i="24" l="1"/>
  <c r="D42" i="24"/>
  <c r="G43" i="8"/>
  <c r="C22" i="49"/>
  <c r="C53" i="64"/>
  <c r="C54" i="64" s="1"/>
  <c r="D33" i="47"/>
  <c r="C48" i="42"/>
  <c r="C53" i="42" s="1"/>
  <c r="C54" i="42" s="1"/>
  <c r="C76" i="5"/>
  <c r="H32" i="47"/>
  <c r="H19" i="49" s="1"/>
  <c r="H80" i="8"/>
  <c r="H31" i="46" s="1"/>
  <c r="G75" i="8"/>
  <c r="G32" i="46" s="1"/>
  <c r="G32" i="47" s="1"/>
  <c r="H108" i="8"/>
  <c r="I27" i="42"/>
  <c r="I33" i="42" s="1"/>
  <c r="E49" i="42" s="1"/>
  <c r="E24" i="47"/>
  <c r="D34" i="47"/>
  <c r="E71" i="5"/>
  <c r="G17" i="47"/>
  <c r="G16" i="48" s="1"/>
  <c r="F60" i="7"/>
  <c r="F72" i="7" s="1"/>
  <c r="F69" i="7"/>
  <c r="F28" i="6"/>
  <c r="F38" i="6" s="1"/>
  <c r="D28" i="6"/>
  <c r="E11" i="46"/>
  <c r="E11" i="47"/>
  <c r="E11" i="48" s="1"/>
  <c r="I18" i="48"/>
  <c r="O29" i="24"/>
  <c r="G50" i="46"/>
  <c r="H27" i="46"/>
  <c r="I27" i="45"/>
  <c r="J27" i="45" s="1"/>
  <c r="J33" i="45" s="1"/>
  <c r="F49" i="45" s="1"/>
  <c r="F90" i="8"/>
  <c r="F120" i="8" s="1"/>
  <c r="E48" i="64"/>
  <c r="C32" i="44"/>
  <c r="C34" i="44" s="1"/>
  <c r="E14" i="44"/>
  <c r="E32" i="44" s="1"/>
  <c r="D35" i="46"/>
  <c r="D55" i="46" s="1"/>
  <c r="D34" i="42"/>
  <c r="E34" i="42" s="1"/>
  <c r="D48" i="42"/>
  <c r="D14" i="48"/>
  <c r="E53" i="51"/>
  <c r="E54" i="51" s="1"/>
  <c r="F83" i="8"/>
  <c r="I20" i="47"/>
  <c r="I19" i="48" s="1"/>
  <c r="I20" i="46"/>
  <c r="C33" i="10"/>
  <c r="E25" i="10"/>
  <c r="E33" i="10" s="1"/>
  <c r="K21" i="13"/>
  <c r="D13" i="48"/>
  <c r="D16" i="49"/>
  <c r="E54" i="47"/>
  <c r="O21" i="24" s="1"/>
  <c r="C21" i="24" s="1"/>
  <c r="D21" i="24" s="1"/>
  <c r="E21" i="24" s="1"/>
  <c r="F21" i="24" s="1"/>
  <c r="G21" i="24" s="1"/>
  <c r="H21" i="24" s="1"/>
  <c r="I21" i="24" s="1"/>
  <c r="J21" i="24" s="1"/>
  <c r="K21" i="24" s="1"/>
  <c r="L21" i="24" s="1"/>
  <c r="M21" i="24" s="1"/>
  <c r="N21" i="24" s="1"/>
  <c r="E120" i="8"/>
  <c r="G24" i="46"/>
  <c r="O25" i="24"/>
  <c r="C25" i="24" s="1"/>
  <c r="D25" i="24" s="1"/>
  <c r="E25" i="24" s="1"/>
  <c r="F25" i="24" s="1"/>
  <c r="G25" i="24" s="1"/>
  <c r="H25" i="24" s="1"/>
  <c r="I25" i="24" s="1"/>
  <c r="J25" i="24" s="1"/>
  <c r="K25" i="24" s="1"/>
  <c r="L25" i="24" s="1"/>
  <c r="M25" i="24" s="1"/>
  <c r="N25" i="24" s="1"/>
  <c r="G28" i="47"/>
  <c r="H33" i="64"/>
  <c r="I34" i="44"/>
  <c r="I54" i="44" s="1"/>
  <c r="I30" i="46"/>
  <c r="I34" i="51"/>
  <c r="I54" i="51" s="1"/>
  <c r="G40" i="13"/>
  <c r="I18" i="46"/>
  <c r="I18" i="47" s="1"/>
  <c r="I17" i="48" s="1"/>
  <c r="I12" i="47"/>
  <c r="O27" i="24" s="1"/>
  <c r="C27" i="24" s="1"/>
  <c r="D27" i="24" s="1"/>
  <c r="H24" i="45"/>
  <c r="D48" i="45" s="1"/>
  <c r="J16" i="45"/>
  <c r="J24" i="45" s="1"/>
  <c r="H14" i="47"/>
  <c r="H14" i="48" s="1"/>
  <c r="E14" i="42"/>
  <c r="E32" i="42" s="1"/>
  <c r="E48" i="42" s="1"/>
  <c r="C16" i="48"/>
  <c r="E20" i="47"/>
  <c r="C53" i="51"/>
  <c r="C54" i="51" s="1"/>
  <c r="C17" i="46"/>
  <c r="C33" i="46" s="1"/>
  <c r="F30" i="14"/>
  <c r="E17" i="46" s="1"/>
  <c r="I14" i="46"/>
  <c r="G14" i="47"/>
  <c r="G14" i="48" s="1"/>
  <c r="G11" i="48"/>
  <c r="I11" i="47"/>
  <c r="G17" i="49"/>
  <c r="I17" i="49" s="1"/>
  <c r="I30" i="47"/>
  <c r="O37" i="24" s="1"/>
  <c r="C37" i="24" s="1"/>
  <c r="D37" i="24" s="1"/>
  <c r="E37" i="24" s="1"/>
  <c r="F37" i="24" s="1"/>
  <c r="G37" i="24" s="1"/>
  <c r="H37" i="24" s="1"/>
  <c r="I37" i="24" s="1"/>
  <c r="J37" i="24" s="1"/>
  <c r="K37" i="24" s="1"/>
  <c r="L37" i="24" s="1"/>
  <c r="M37" i="24" s="1"/>
  <c r="N37" i="24" s="1"/>
  <c r="E40" i="13"/>
  <c r="K26" i="13"/>
  <c r="H11" i="48"/>
  <c r="O17" i="24"/>
  <c r="C17" i="24" s="1"/>
  <c r="E22" i="49"/>
  <c r="I17" i="46"/>
  <c r="I17" i="47" s="1"/>
  <c r="I33" i="46"/>
  <c r="I33" i="47"/>
  <c r="C13" i="48"/>
  <c r="F41" i="24" l="1"/>
  <c r="E42" i="24"/>
  <c r="E27" i="24"/>
  <c r="C16" i="46"/>
  <c r="D38" i="6"/>
  <c r="D46" i="6" s="1"/>
  <c r="E76" i="5"/>
  <c r="H120" i="8"/>
  <c r="E16" i="49"/>
  <c r="E13" i="46"/>
  <c r="E33" i="46" s="1"/>
  <c r="E13" i="47"/>
  <c r="E73" i="5"/>
  <c r="H83" i="8"/>
  <c r="G19" i="49"/>
  <c r="I32" i="47"/>
  <c r="O38" i="24" s="1"/>
  <c r="C38" i="24" s="1"/>
  <c r="D38" i="24" s="1"/>
  <c r="E38" i="24" s="1"/>
  <c r="F38" i="24" s="1"/>
  <c r="G38" i="24" s="1"/>
  <c r="H38" i="24" s="1"/>
  <c r="I38" i="24" s="1"/>
  <c r="J38" i="24" s="1"/>
  <c r="K38" i="24" s="1"/>
  <c r="L38" i="24" s="1"/>
  <c r="M38" i="24" s="1"/>
  <c r="N38" i="24" s="1"/>
  <c r="I32" i="46"/>
  <c r="G83" i="8"/>
  <c r="H31" i="47"/>
  <c r="H18" i="49" s="1"/>
  <c r="I31" i="46"/>
  <c r="I31" i="47" s="1"/>
  <c r="I18" i="49" s="1"/>
  <c r="H33" i="42"/>
  <c r="I34" i="42"/>
  <c r="I54" i="42" s="1"/>
  <c r="E53" i="42"/>
  <c r="E54" i="42" s="1"/>
  <c r="O15" i="24"/>
  <c r="O19" i="24" s="1"/>
  <c r="D25" i="49"/>
  <c r="D26" i="49" s="1"/>
  <c r="F46" i="6"/>
  <c r="H34" i="45"/>
  <c r="H54" i="45" s="1"/>
  <c r="D53" i="45"/>
  <c r="D54" i="45" s="1"/>
  <c r="D22" i="48"/>
  <c r="D24" i="48" s="1"/>
  <c r="G27" i="46"/>
  <c r="I27" i="46" s="1"/>
  <c r="I33" i="45"/>
  <c r="I34" i="45" s="1"/>
  <c r="I54" i="45" s="1"/>
  <c r="O8" i="24"/>
  <c r="C8" i="24" s="1"/>
  <c r="D8" i="24" s="1"/>
  <c r="E8" i="24" s="1"/>
  <c r="F8" i="24" s="1"/>
  <c r="G8" i="24" s="1"/>
  <c r="H8" i="24" s="1"/>
  <c r="I8" i="24" s="1"/>
  <c r="J8" i="24" s="1"/>
  <c r="K8" i="24" s="1"/>
  <c r="L8" i="24" s="1"/>
  <c r="M8" i="24" s="1"/>
  <c r="N8" i="24" s="1"/>
  <c r="E34" i="44"/>
  <c r="E48" i="44" s="1"/>
  <c r="E53" i="44" s="1"/>
  <c r="E54" i="44" s="1"/>
  <c r="C48" i="44"/>
  <c r="C53" i="44" s="1"/>
  <c r="C54" i="44" s="1"/>
  <c r="D35" i="47"/>
  <c r="D55" i="47" s="1"/>
  <c r="O32" i="24"/>
  <c r="C32" i="24" s="1"/>
  <c r="D32" i="24" s="1"/>
  <c r="E32" i="24" s="1"/>
  <c r="F32" i="24" s="1"/>
  <c r="G32" i="24" s="1"/>
  <c r="H32" i="24" s="1"/>
  <c r="I32" i="24" s="1"/>
  <c r="J32" i="24" s="1"/>
  <c r="K32" i="24" s="1"/>
  <c r="L32" i="24" s="1"/>
  <c r="M32" i="24" s="1"/>
  <c r="N32" i="24" s="1"/>
  <c r="H49" i="46"/>
  <c r="G28" i="46"/>
  <c r="I28" i="46" s="1"/>
  <c r="I33" i="64"/>
  <c r="I34" i="64" s="1"/>
  <c r="I54" i="64" s="1"/>
  <c r="G15" i="49"/>
  <c r="I15" i="49" s="1"/>
  <c r="I28" i="47"/>
  <c r="O35" i="24" s="1"/>
  <c r="C35" i="24" s="1"/>
  <c r="D35" i="24" s="1"/>
  <c r="E35" i="24" s="1"/>
  <c r="F35" i="24" s="1"/>
  <c r="G35" i="24" s="1"/>
  <c r="H35" i="24" s="1"/>
  <c r="I35" i="24" s="1"/>
  <c r="J35" i="24" s="1"/>
  <c r="K35" i="24" s="1"/>
  <c r="L35" i="24" s="1"/>
  <c r="M35" i="24" s="1"/>
  <c r="N35" i="24" s="1"/>
  <c r="H27" i="47"/>
  <c r="H14" i="49" s="1"/>
  <c r="G120" i="8"/>
  <c r="H34" i="46"/>
  <c r="J34" i="45"/>
  <c r="J54" i="45" s="1"/>
  <c r="K40" i="13"/>
  <c r="O31" i="24"/>
  <c r="C31" i="24" s="1"/>
  <c r="D31" i="24" s="1"/>
  <c r="E31" i="24" s="1"/>
  <c r="F31" i="24" s="1"/>
  <c r="G31" i="24" s="1"/>
  <c r="H31" i="24" s="1"/>
  <c r="I31" i="24" s="1"/>
  <c r="J31" i="24" s="1"/>
  <c r="K31" i="24" s="1"/>
  <c r="L31" i="24" s="1"/>
  <c r="M31" i="24" s="1"/>
  <c r="N31" i="24" s="1"/>
  <c r="I12" i="48"/>
  <c r="F48" i="45"/>
  <c r="F53" i="45" s="1"/>
  <c r="F54" i="45" s="1"/>
  <c r="I14" i="47"/>
  <c r="G22" i="48"/>
  <c r="G24" i="48" s="1"/>
  <c r="G24" i="47"/>
  <c r="O39" i="24"/>
  <c r="C39" i="24" s="1"/>
  <c r="D39" i="24" s="1"/>
  <c r="E39" i="24" s="1"/>
  <c r="F39" i="24" s="1"/>
  <c r="G39" i="24" s="1"/>
  <c r="H39" i="24" s="1"/>
  <c r="I39" i="24" s="1"/>
  <c r="J39" i="24" s="1"/>
  <c r="K39" i="24" s="1"/>
  <c r="L39" i="24" s="1"/>
  <c r="M39" i="24" s="1"/>
  <c r="N39" i="24" s="1"/>
  <c r="I20" i="49"/>
  <c r="C17" i="47"/>
  <c r="C33" i="47" s="1"/>
  <c r="O26" i="24"/>
  <c r="C26" i="24" s="1"/>
  <c r="D26" i="24" s="1"/>
  <c r="E26" i="24" s="1"/>
  <c r="F26" i="24" s="1"/>
  <c r="G26" i="24" s="1"/>
  <c r="H26" i="24" s="1"/>
  <c r="I26" i="24" s="1"/>
  <c r="J26" i="24" s="1"/>
  <c r="K26" i="24" s="1"/>
  <c r="L26" i="24" s="1"/>
  <c r="M26" i="24" s="1"/>
  <c r="N26" i="24" s="1"/>
  <c r="I11" i="48"/>
  <c r="O11" i="24"/>
  <c r="C11" i="24" s="1"/>
  <c r="D11" i="24" s="1"/>
  <c r="E11" i="24" s="1"/>
  <c r="F11" i="24" s="1"/>
  <c r="G11" i="24" s="1"/>
  <c r="H11" i="24" s="1"/>
  <c r="I11" i="24" s="1"/>
  <c r="J11" i="24" s="1"/>
  <c r="K11" i="24" s="1"/>
  <c r="L11" i="24" s="1"/>
  <c r="M11" i="24" s="1"/>
  <c r="N11" i="24" s="1"/>
  <c r="E16" i="48"/>
  <c r="I24" i="46"/>
  <c r="H34" i="64"/>
  <c r="H54" i="64" s="1"/>
  <c r="D49" i="64"/>
  <c r="D53" i="64" s="1"/>
  <c r="D54" i="64" s="1"/>
  <c r="I16" i="48"/>
  <c r="O30" i="24"/>
  <c r="C19" i="24"/>
  <c r="G41" i="24" l="1"/>
  <c r="F42" i="24"/>
  <c r="F27" i="24"/>
  <c r="E16" i="46"/>
  <c r="C16" i="47"/>
  <c r="C34" i="46"/>
  <c r="C35" i="46" s="1"/>
  <c r="C55" i="46" s="1"/>
  <c r="E13" i="48"/>
  <c r="I19" i="49"/>
  <c r="H21" i="49"/>
  <c r="H26" i="49" s="1"/>
  <c r="H45" i="49" s="1"/>
  <c r="D49" i="42"/>
  <c r="D53" i="42" s="1"/>
  <c r="D54" i="42" s="1"/>
  <c r="H34" i="42"/>
  <c r="H54" i="42" s="1"/>
  <c r="I14" i="48"/>
  <c r="I22" i="48" s="1"/>
  <c r="I24" i="48" s="1"/>
  <c r="O28" i="24"/>
  <c r="C28" i="24" s="1"/>
  <c r="D28" i="24" s="1"/>
  <c r="E28" i="24" s="1"/>
  <c r="F28" i="24" s="1"/>
  <c r="G28" i="24" s="1"/>
  <c r="H28" i="24" s="1"/>
  <c r="I28" i="24" s="1"/>
  <c r="J28" i="24" s="1"/>
  <c r="K28" i="24" s="1"/>
  <c r="L28" i="24" s="1"/>
  <c r="M28" i="24" s="1"/>
  <c r="N28" i="24" s="1"/>
  <c r="G45" i="48"/>
  <c r="E49" i="45"/>
  <c r="E53" i="45" s="1"/>
  <c r="E54" i="45" s="1"/>
  <c r="G27" i="47"/>
  <c r="G14" i="49" s="1"/>
  <c r="G21" i="49" s="1"/>
  <c r="G26" i="49" s="1"/>
  <c r="I34" i="46"/>
  <c r="I35" i="46" s="1"/>
  <c r="O9" i="24"/>
  <c r="C9" i="24" s="1"/>
  <c r="D9" i="24" s="1"/>
  <c r="G34" i="46"/>
  <c r="G35" i="46" s="1"/>
  <c r="E49" i="64"/>
  <c r="E53" i="64" s="1"/>
  <c r="E54" i="64" s="1"/>
  <c r="H34" i="47"/>
  <c r="G49" i="46"/>
  <c r="G54" i="46" s="1"/>
  <c r="I24" i="47"/>
  <c r="E17" i="47"/>
  <c r="E33" i="47" s="1"/>
  <c r="C14" i="48"/>
  <c r="C22" i="48" s="1"/>
  <c r="C24" i="48" s="1"/>
  <c r="C26" i="48" s="1"/>
  <c r="C27" i="48" l="1"/>
  <c r="H41" i="24"/>
  <c r="G42" i="24"/>
  <c r="E33" i="24"/>
  <c r="D33" i="24"/>
  <c r="G27" i="24"/>
  <c r="F33" i="24"/>
  <c r="E9" i="24"/>
  <c r="C13" i="49"/>
  <c r="C25" i="49" s="1"/>
  <c r="C34" i="47"/>
  <c r="C35" i="47" s="1"/>
  <c r="E35" i="47" s="1"/>
  <c r="E55" i="47" s="1"/>
  <c r="E16" i="47"/>
  <c r="E34" i="46"/>
  <c r="D28" i="49"/>
  <c r="D36" i="49" s="1"/>
  <c r="D44" i="49" s="1"/>
  <c r="D45" i="49" s="1"/>
  <c r="C37" i="46"/>
  <c r="E35" i="46"/>
  <c r="E37" i="46" s="1"/>
  <c r="C11" i="49"/>
  <c r="C26" i="49" s="1"/>
  <c r="C28" i="49" s="1"/>
  <c r="I45" i="48"/>
  <c r="H50" i="46"/>
  <c r="H54" i="46" s="1"/>
  <c r="G34" i="47"/>
  <c r="G35" i="47" s="1"/>
  <c r="G55" i="47" s="1"/>
  <c r="I27" i="47"/>
  <c r="O34" i="24" s="1"/>
  <c r="G55" i="46"/>
  <c r="I50" i="46"/>
  <c r="I49" i="46"/>
  <c r="C33" i="24"/>
  <c r="O33" i="24"/>
  <c r="G45" i="49"/>
  <c r="E14" i="48"/>
  <c r="E22" i="48" s="1"/>
  <c r="E24" i="48" s="1"/>
  <c r="E26" i="48" s="1"/>
  <c r="O10" i="24"/>
  <c r="C29" i="49" l="1"/>
  <c r="E27" i="48"/>
  <c r="E29" i="49" s="1"/>
  <c r="E36" i="48"/>
  <c r="E44" i="48" s="1"/>
  <c r="E45" i="48" s="1"/>
  <c r="C36" i="48"/>
  <c r="C44" i="48" s="1"/>
  <c r="C45" i="48" s="1"/>
  <c r="I41" i="24"/>
  <c r="H42" i="24"/>
  <c r="H27" i="24"/>
  <c r="G33" i="24"/>
  <c r="F9" i="24"/>
  <c r="E13" i="49"/>
  <c r="E25" i="49" s="1"/>
  <c r="E34" i="47"/>
  <c r="C55" i="47"/>
  <c r="E55" i="46"/>
  <c r="E11" i="49"/>
  <c r="I14" i="49"/>
  <c r="I21" i="49" s="1"/>
  <c r="I26" i="49" s="1"/>
  <c r="C37" i="47"/>
  <c r="I34" i="47"/>
  <c r="I35" i="47" s="1"/>
  <c r="E37" i="47" s="1"/>
  <c r="I54" i="46"/>
  <c r="I55" i="46" s="1"/>
  <c r="C10" i="24"/>
  <c r="D10" i="24" s="1"/>
  <c r="O14" i="24"/>
  <c r="O22" i="24" s="1"/>
  <c r="O40" i="24"/>
  <c r="O43" i="24" s="1"/>
  <c r="C34" i="24"/>
  <c r="D34" i="24" s="1"/>
  <c r="C36" i="49" l="1"/>
  <c r="C44" i="49" s="1"/>
  <c r="C45" i="49" s="1"/>
  <c r="J41" i="24"/>
  <c r="I42" i="24"/>
  <c r="E34" i="24"/>
  <c r="D40" i="24"/>
  <c r="D43" i="24" s="1"/>
  <c r="E26" i="49"/>
  <c r="E10" i="24"/>
  <c r="D14" i="24"/>
  <c r="D22" i="24" s="1"/>
  <c r="I27" i="24"/>
  <c r="H33" i="24"/>
  <c r="G9" i="24"/>
  <c r="E28" i="49"/>
  <c r="E36" i="49" s="1"/>
  <c r="E44" i="49" s="1"/>
  <c r="C14" i="24"/>
  <c r="C22" i="24" s="1"/>
  <c r="C40" i="24"/>
  <c r="C43" i="24" s="1"/>
  <c r="I45" i="49"/>
  <c r="I55" i="47"/>
  <c r="E57" i="47" s="1"/>
  <c r="K41" i="24" l="1"/>
  <c r="J42" i="24"/>
  <c r="F34" i="24"/>
  <c r="E40" i="24"/>
  <c r="E43" i="24" s="1"/>
  <c r="F10" i="24"/>
  <c r="E14" i="24"/>
  <c r="E22" i="24" s="1"/>
  <c r="J27" i="24"/>
  <c r="I33" i="24"/>
  <c r="H9" i="24"/>
  <c r="E45" i="49"/>
  <c r="L41" i="24" l="1"/>
  <c r="K42" i="24"/>
  <c r="G34" i="24"/>
  <c r="F40" i="24"/>
  <c r="F43" i="24" s="1"/>
  <c r="G10" i="24"/>
  <c r="F14" i="24"/>
  <c r="F22" i="24" s="1"/>
  <c r="K27" i="24"/>
  <c r="J33" i="24"/>
  <c r="I9" i="24"/>
  <c r="M41" i="24" l="1"/>
  <c r="L42" i="24"/>
  <c r="H34" i="24"/>
  <c r="G40" i="24"/>
  <c r="G43" i="24" s="1"/>
  <c r="H10" i="24"/>
  <c r="G14" i="24"/>
  <c r="G22" i="24" s="1"/>
  <c r="L27" i="24"/>
  <c r="K33" i="24"/>
  <c r="J9" i="24"/>
  <c r="E72" i="7"/>
  <c r="H17" i="46"/>
  <c r="H17" i="47" s="1"/>
  <c r="N41" i="24" l="1"/>
  <c r="N42" i="24" s="1"/>
  <c r="M42" i="24"/>
  <c r="I34" i="24"/>
  <c r="H40" i="24"/>
  <c r="H43" i="24" s="1"/>
  <c r="I10" i="24"/>
  <c r="H14" i="24"/>
  <c r="H22" i="24" s="1"/>
  <c r="M27" i="24"/>
  <c r="L33" i="24"/>
  <c r="K9" i="24"/>
  <c r="H16" i="48"/>
  <c r="H22" i="48" s="1"/>
  <c r="H24" i="48" s="1"/>
  <c r="H24" i="47"/>
  <c r="H35" i="47" s="1"/>
  <c r="H24" i="46"/>
  <c r="H35" i="46" s="1"/>
  <c r="O42" i="24" l="1"/>
  <c r="J34" i="24"/>
  <c r="I40" i="24"/>
  <c r="I43" i="24" s="1"/>
  <c r="J10" i="24"/>
  <c r="I14" i="24"/>
  <c r="I22" i="24" s="1"/>
  <c r="N27" i="24"/>
  <c r="N33" i="24" s="1"/>
  <c r="M33" i="24"/>
  <c r="L9" i="24"/>
  <c r="H45" i="48"/>
  <c r="D26" i="48"/>
  <c r="D36" i="48" s="1"/>
  <c r="D44" i="48" s="1"/>
  <c r="D45" i="48" s="1"/>
  <c r="R48" i="15"/>
  <c r="R64" i="15" s="1"/>
  <c r="H55" i="46"/>
  <c r="D37" i="46"/>
  <c r="D37" i="47"/>
  <c r="H55" i="47"/>
  <c r="D120" i="8"/>
  <c r="K34" i="24" l="1"/>
  <c r="J40" i="24"/>
  <c r="J43" i="24" s="1"/>
  <c r="K10" i="24"/>
  <c r="J14" i="24"/>
  <c r="J22" i="24" s="1"/>
  <c r="M9" i="24"/>
  <c r="L34" i="24" l="1"/>
  <c r="K40" i="24"/>
  <c r="K43" i="24" s="1"/>
  <c r="L10" i="24"/>
  <c r="K14" i="24"/>
  <c r="K22" i="24" s="1"/>
  <c r="N9" i="24"/>
  <c r="M34" i="24" l="1"/>
  <c r="L40" i="24"/>
  <c r="L43" i="24" s="1"/>
  <c r="M10" i="24"/>
  <c r="L14" i="24"/>
  <c r="L22" i="24" s="1"/>
  <c r="N34" i="24" l="1"/>
  <c r="N40" i="24" s="1"/>
  <c r="N43" i="24" s="1"/>
  <c r="M40" i="24"/>
  <c r="M43" i="24" s="1"/>
  <c r="N10" i="24"/>
  <c r="N14" i="24" s="1"/>
  <c r="N22" i="24" s="1"/>
  <c r="M14" i="24"/>
  <c r="M22" i="24" s="1"/>
</calcChain>
</file>

<file path=xl/comments1.xml><?xml version="1.0" encoding="utf-8"?>
<comments xmlns="http://schemas.openxmlformats.org/spreadsheetml/2006/main">
  <authors>
    <author>Szerző</author>
  </authors>
  <commentList>
    <comment ref="G59" authorId="0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Szerző:
</t>
        </r>
      </text>
    </comment>
  </commentList>
</comments>
</file>

<file path=xl/comments2.xml><?xml version="1.0" encoding="utf-8"?>
<comments xmlns="http://schemas.openxmlformats.org/spreadsheetml/2006/main">
  <authors>
    <author>Szerző</author>
  </authors>
  <commentList>
    <comment ref="G63" authorId="0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Szerző:
</t>
        </r>
      </text>
    </comment>
  </commentList>
</comments>
</file>

<file path=xl/comments3.xml><?xml version="1.0" encoding="utf-8"?>
<comments xmlns="http://schemas.openxmlformats.org/spreadsheetml/2006/main">
  <authors>
    <author>Szerző</author>
  </authors>
  <commentList>
    <comment ref="G61" authorId="0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Szerző:
</t>
        </r>
      </text>
    </comment>
  </commentList>
</comments>
</file>

<file path=xl/sharedStrings.xml><?xml version="1.0" encoding="utf-8"?>
<sst xmlns="http://schemas.openxmlformats.org/spreadsheetml/2006/main" count="3000" uniqueCount="1344">
  <si>
    <t xml:space="preserve">         8.1.6.2. Központi, irányító szervi támogatás felhalmozási </t>
  </si>
  <si>
    <t xml:space="preserve">      8.1.7. Betétek megszüntetése </t>
  </si>
  <si>
    <t xml:space="preserve">      8.1.8. Központi költségvetés sajátos finanszírozási bevételei </t>
  </si>
  <si>
    <t xml:space="preserve">      9.1.1. Hitel-, kölcsön törlesztés államháztartáson kívülre</t>
  </si>
  <si>
    <t xml:space="preserve">      9.1. Belföldi finanszírozás kiadásai </t>
  </si>
  <si>
    <t xml:space="preserve">      9.1.2. Belföldi értékpapírok kiadásai </t>
  </si>
  <si>
    <t xml:space="preserve">         9.1.2.3. Befektetési célú belföldi értékpapírok vásárlása </t>
  </si>
  <si>
    <t xml:space="preserve">         9.1.2.4. Befektetési célú belföldi értékpapírok beváltása </t>
  </si>
  <si>
    <t xml:space="preserve">      9.1.3. Államháztartáson belüli megelőlegezések folyósítása</t>
  </si>
  <si>
    <t xml:space="preserve">      9.1.4. Államháztartáson belüli megelőlegezések visszafizetése </t>
  </si>
  <si>
    <t xml:space="preserve">      9.1.5. Központi, irányító szervi támogatás folyósítása</t>
  </si>
  <si>
    <t xml:space="preserve">         9.1.5.1. Központi, irányító szervi támogatás működési </t>
  </si>
  <si>
    <t xml:space="preserve">         9.1.5.2. Központi, irányító szervi támogatás felhalmozási </t>
  </si>
  <si>
    <t xml:space="preserve">      9.1.6. Pénzeszközök betétként elhelyezése </t>
  </si>
  <si>
    <t xml:space="preserve">      9.1.7. Pénzügyi lízing kiadásai </t>
  </si>
  <si>
    <t xml:space="preserve">      9.1.8. Központi költségvetés sajátos finanszírozási kiadásai </t>
  </si>
  <si>
    <t xml:space="preserve">Teréz Anya Szociális Integrált Intézmény összesen </t>
  </si>
  <si>
    <t xml:space="preserve">Egyéb működési célú támogatások bevételei államháztartáson belülről </t>
  </si>
  <si>
    <t xml:space="preserve">Egyéb működési célú támogatások bevételei államháztartáson belülről össz. </t>
  </si>
  <si>
    <t>Egyéb működési célú támogatás bevétele áht-én belülről  összesen:</t>
  </si>
  <si>
    <t xml:space="preserve">adatok Ft-ban </t>
  </si>
  <si>
    <t xml:space="preserve">Munkaadót terhelő járulékok és szoc. hozzájár adó </t>
  </si>
  <si>
    <t xml:space="preserve">Működési célú támogatások államháztartáson belülről </t>
  </si>
  <si>
    <t>Költségvetési egyenleg (hiány - , többlet +)</t>
  </si>
  <si>
    <t xml:space="preserve">Költségvetési bevételek </t>
  </si>
  <si>
    <t>Költségvetési kiadás</t>
  </si>
  <si>
    <t xml:space="preserve">   1. Személyi juttatások</t>
  </si>
  <si>
    <t xml:space="preserve">   2. Munkaadót terhelő járulékok és szociális hozzájárulási adó </t>
  </si>
  <si>
    <t xml:space="preserve">    4. Ellátottak pénzbeli juttatásai</t>
  </si>
  <si>
    <t xml:space="preserve">   3. Dologi kiadások </t>
  </si>
  <si>
    <t xml:space="preserve">    5.  Egyéb működési célú kiadások </t>
  </si>
  <si>
    <t xml:space="preserve">    7. Felújítások </t>
  </si>
  <si>
    <t xml:space="preserve">    8. Egyéb  felhalmozási célú kiadások </t>
  </si>
  <si>
    <t>9. Finanszírozási célú kiadások</t>
  </si>
  <si>
    <t>Felhalmozási kiadás</t>
  </si>
  <si>
    <t xml:space="preserve">    1. Működési célú támogatások államháztartáson belülről </t>
  </si>
  <si>
    <t xml:space="preserve">       1.1. Önkormányzatok működési támogatásai </t>
  </si>
  <si>
    <t xml:space="preserve">       1.6 Egyéb működési célú támogatások bevételei államh. belül </t>
  </si>
  <si>
    <t xml:space="preserve">    2. Felhalmozási célú támogatások államháztartáson belülről </t>
  </si>
  <si>
    <t xml:space="preserve">    3. Közhatalmi bevételek </t>
  </si>
  <si>
    <t xml:space="preserve">     </t>
  </si>
  <si>
    <t xml:space="preserve">     4. Működési bevételek </t>
  </si>
  <si>
    <t xml:space="preserve">      5. Felhalmozási bevételek </t>
  </si>
  <si>
    <t xml:space="preserve">         5.1. Immateriális javak értékesítése </t>
  </si>
  <si>
    <t xml:space="preserve">         5.2. Ingatlanok értékesítése </t>
  </si>
  <si>
    <t xml:space="preserve">         5.3. Egyéb tárgyi eszközök értékesítése </t>
  </si>
  <si>
    <t xml:space="preserve">         5.4. Részesedések értékesítése </t>
  </si>
  <si>
    <t xml:space="preserve">         5.5. Részesedések megszűnéséhez kapcsolódó bevételek </t>
  </si>
  <si>
    <t xml:space="preserve">       7. Felhalmozási célú átvett pénzeszközök </t>
  </si>
  <si>
    <t xml:space="preserve">Felhalmozási tartalék összesen </t>
  </si>
  <si>
    <t xml:space="preserve">       6. Működési célú átvett pénzeszközök </t>
  </si>
  <si>
    <t xml:space="preserve"> Költségvetési bevételek összesen:</t>
  </si>
  <si>
    <t xml:space="preserve">Működési pénzforgalmi bevétel összesen : </t>
  </si>
  <si>
    <t xml:space="preserve">      8. Finanszírozási célú bevételek</t>
  </si>
  <si>
    <t>Hévíz Város Önkormányzat és intézményei</t>
  </si>
  <si>
    <t>e Ft</t>
  </si>
  <si>
    <t>Sor- szám</t>
  </si>
  <si>
    <t>A</t>
  </si>
  <si>
    <t>B</t>
  </si>
  <si>
    <t>C</t>
  </si>
  <si>
    <t>D</t>
  </si>
  <si>
    <t>Bevételek</t>
  </si>
  <si>
    <t xml:space="preserve">Kötelező feladat </t>
  </si>
  <si>
    <t xml:space="preserve">Nem kötelező feladat </t>
  </si>
  <si>
    <t xml:space="preserve">Előirányzat összesen </t>
  </si>
  <si>
    <t>Kiadások</t>
  </si>
  <si>
    <t>Működési pénzforgalmi kiadás összesen:</t>
  </si>
  <si>
    <t>Felhalmozási pénzforgalmi bevétel összesen:</t>
  </si>
  <si>
    <t>Felhalmozási pénzforgalmi kiadás összesen:</t>
  </si>
  <si>
    <t>Költségvetési kiadások összesen:</t>
  </si>
  <si>
    <t xml:space="preserve">Sorszám </t>
  </si>
  <si>
    <t>Önkormányzatoktól támogatás működési célra:</t>
  </si>
  <si>
    <t xml:space="preserve">Támogatás értékű felhalmozási pénzeszköz átadás ÁHT-én belül </t>
  </si>
  <si>
    <t xml:space="preserve">Hévíz Sportkör TAO önkormányzati önrésze </t>
  </si>
  <si>
    <t xml:space="preserve">Gazdasági, Műszaki Ellátó Szervezet összesen </t>
  </si>
  <si>
    <t xml:space="preserve">1. Gazdasági, Műszaki Ellátó Szervezet </t>
  </si>
  <si>
    <t>Sor-szám</t>
  </si>
  <si>
    <t>Hévíz Város Önkormányzat</t>
  </si>
  <si>
    <t>Támogatás  jogcíme</t>
  </si>
  <si>
    <t>létszám</t>
  </si>
  <si>
    <t>mutató</t>
  </si>
  <si>
    <t>Hozzájárulás  Ft-ban</t>
  </si>
  <si>
    <t>I. Helyi önkormányzatok működésének általános támogatása</t>
  </si>
  <si>
    <t>II. Települési önkormányzatok egyes köznevelési feladatainak támogatása</t>
  </si>
  <si>
    <t>III. Települési önkormányzatok szociális és gyermekjóléti feladatainak támogatása</t>
  </si>
  <si>
    <t>Megnevezés</t>
  </si>
  <si>
    <t xml:space="preserve">Hévíz Város Önkormányzat </t>
  </si>
  <si>
    <t>Állami támogatás</t>
  </si>
  <si>
    <t>VI.</t>
  </si>
  <si>
    <t xml:space="preserve">VII. </t>
  </si>
  <si>
    <t>VIII</t>
  </si>
  <si>
    <t xml:space="preserve">     Társult önkormányzatok orvosi ügyeleti kiadásokhoz hozzájárulás</t>
  </si>
  <si>
    <t>Hévíz Város Önkormányzat támogatás, végleges pénzeszk. átvétel összesen:</t>
  </si>
  <si>
    <t>Társadalombiztosítási alap támogatása orvosi ügyeletre</t>
  </si>
  <si>
    <t>Teréz Anya  Szociális Integrált Intézmény</t>
  </si>
  <si>
    <t>Teréz Anya Szociális Integrált Int. mindösszesen:</t>
  </si>
  <si>
    <t>Mindösszesen ÁHT-n kívüli működési pénzeszköz átvétel</t>
  </si>
  <si>
    <t>Támogatás, végleges pénzeszköz átvétel összesen:</t>
  </si>
  <si>
    <t>Ingatlanértékesítés</t>
  </si>
  <si>
    <t xml:space="preserve">Gépkocsiértékesítés </t>
  </si>
  <si>
    <t>Gépjármű várakozóhely megváltás</t>
  </si>
  <si>
    <t>Felhalmozási célú kölcsön-visszatérülés</t>
  </si>
  <si>
    <t>Lakásépítési kölcsön visszatérülés</t>
  </si>
  <si>
    <t>Felhalmozási célú kölcsön-visszatérülés összesen:</t>
  </si>
  <si>
    <t>Hévíz Város Önkormányzat  mindösszesen:</t>
  </si>
  <si>
    <t>óvodáztatási támogatás</t>
  </si>
  <si>
    <t>Szabálysértési bírság</t>
  </si>
  <si>
    <t>2015. évi várható bevétel</t>
  </si>
  <si>
    <t>KGO/168/2014</t>
  </si>
  <si>
    <t>BURSA</t>
  </si>
  <si>
    <t>HTO/31-19/2013</t>
  </si>
  <si>
    <t>Fogászati ügyeleti ellátás</t>
  </si>
  <si>
    <t>SZO/417- /2010</t>
  </si>
  <si>
    <t>Parkoló iroda bérleti díja</t>
  </si>
  <si>
    <t>1709/2012</t>
  </si>
  <si>
    <t>Miniform Parkolóm iroda programkarb.</t>
  </si>
  <si>
    <t>39.</t>
  </si>
  <si>
    <t>VFO/208-10/2014</t>
  </si>
  <si>
    <t>Zalaispa Hulladékgazd. Kapcsolatos szerződés</t>
  </si>
  <si>
    <t>42.</t>
  </si>
  <si>
    <t>43.</t>
  </si>
  <si>
    <t>44.</t>
  </si>
  <si>
    <t>SZO/358-3/2014</t>
  </si>
  <si>
    <t>Gamesz kormányablak takarítása</t>
  </si>
  <si>
    <t>45.</t>
  </si>
  <si>
    <t>KGO/266-3/2014</t>
  </si>
  <si>
    <t>tűzjelzőrendszer távfelügyelet Kormányablak</t>
  </si>
  <si>
    <t>46.</t>
  </si>
  <si>
    <t>47.</t>
  </si>
  <si>
    <t>48.</t>
  </si>
  <si>
    <t>49.</t>
  </si>
  <si>
    <t>SZO/17-11/2014</t>
  </si>
  <si>
    <t>Dr. Farkas és T. ügyvédi szolg</t>
  </si>
  <si>
    <t>50.</t>
  </si>
  <si>
    <t>sZO/18-2/2014</t>
  </si>
  <si>
    <t>Dr. Gelencsér Anita ügyvédi szolg.</t>
  </si>
  <si>
    <t>51.</t>
  </si>
  <si>
    <t>SZO/281-2/2013</t>
  </si>
  <si>
    <t>Állateü. Szolg.</t>
  </si>
  <si>
    <t>52.</t>
  </si>
  <si>
    <t>53.</t>
  </si>
  <si>
    <t>28/2007</t>
  </si>
  <si>
    <t>B-Modem közterület figyelő rendszer karbant.</t>
  </si>
  <si>
    <t>54.</t>
  </si>
  <si>
    <t>55.</t>
  </si>
  <si>
    <t>56.</t>
  </si>
  <si>
    <t>57.</t>
  </si>
  <si>
    <t>58.</t>
  </si>
  <si>
    <t>Magyar telekom internetdíj (reptér)</t>
  </si>
  <si>
    <t>59.</t>
  </si>
  <si>
    <t>KGO/261-1014</t>
  </si>
  <si>
    <t>Hebi biztosítási díj</t>
  </si>
  <si>
    <t>60.</t>
  </si>
  <si>
    <t>magyar telekom internetdíj heviz.hu</t>
  </si>
  <si>
    <t>61.</t>
  </si>
  <si>
    <t>62.</t>
  </si>
  <si>
    <t>63.</t>
  </si>
  <si>
    <t>2016.</t>
  </si>
  <si>
    <t>Gyermekvédelmi kedvezmény</t>
  </si>
  <si>
    <t>Hévíz Város Önkormányzat Áht-n belüli végleges pénzeszk. átvétel összesen:</t>
  </si>
  <si>
    <t>6. melléklet a  3 /2015. (II.17.) rendelethez</t>
  </si>
  <si>
    <t xml:space="preserve">  Helyi önkormányzatok működésének általános támogatásai</t>
  </si>
  <si>
    <t xml:space="preserve">  Települési önkormányzatok egyes köznevelési feladatainak támogatása</t>
  </si>
  <si>
    <t xml:space="preserve">  T. önk. szociális, gyermekjóléti és gyermekétkeztetési feladatainak tám. </t>
  </si>
  <si>
    <t xml:space="preserve">Helyi önkorm. általános  működésének és ágazati feladatainak támogatása </t>
  </si>
  <si>
    <t>Egyéb központi támogatás</t>
  </si>
  <si>
    <t>Zm-i Kormányhivatal Munkaügyi Központ</t>
  </si>
  <si>
    <t>Nemzeti Rehabilitációs és Szociális Hivatal</t>
  </si>
  <si>
    <t>GAMESZ mindösszesen:</t>
  </si>
  <si>
    <t>Felhalmozási pénzegyköz átvétel Áht-n kívülről:</t>
  </si>
  <si>
    <t>Tapolcai Honvéd Kulturális Egyesület</t>
  </si>
  <si>
    <t>Hévízi Önkéntes Tűzoltó Egyesület</t>
  </si>
  <si>
    <t>Értékhatár alatti eszközbeszerzés</t>
  </si>
  <si>
    <t>Számítástechnikai eszközök</t>
  </si>
  <si>
    <t>Számítástechnikai eszközök összesen:</t>
  </si>
  <si>
    <t>Önkormányzat mindösszesen:</t>
  </si>
  <si>
    <t>XI.</t>
  </si>
  <si>
    <t>Kötelező</t>
  </si>
  <si>
    <t>Nem kötelező</t>
  </si>
  <si>
    <t>Előirányzat összesen</t>
  </si>
  <si>
    <t xml:space="preserve">  Települési önkormányzatok kulturális feladatainak támogatása</t>
  </si>
  <si>
    <t>Musica Antiqua Együttes Baráti Köre</t>
  </si>
  <si>
    <t>I. Hévízi Polgármesteri Hivatal</t>
  </si>
  <si>
    <t xml:space="preserve">II. Hévíz Város Önkormányzat Gazdasági, Műszaki Ellátó Szervezet </t>
  </si>
  <si>
    <t>III. Brunszvik Teréz Napközi Otthonos Óvoda</t>
  </si>
  <si>
    <t>Kisértékű tárgyi eszközök</t>
  </si>
  <si>
    <t xml:space="preserve"> Brunszvik Teréz Napközi Otthonos Óvoda összesen</t>
  </si>
  <si>
    <t>Kötelezettségek a tartalék terhére:</t>
  </si>
  <si>
    <t>Működési célú költségvetési támogatás és kiegészítőtámogatás</t>
  </si>
  <si>
    <t xml:space="preserve">       1.2 Elvonások, befizetések bevételei ( B12)</t>
  </si>
  <si>
    <t xml:space="preserve">       1.2 Elvonások , befizetések bevételei (B12)</t>
  </si>
  <si>
    <t xml:space="preserve">                   elvonások, befizetések</t>
  </si>
  <si>
    <t xml:space="preserve">       1.1. Önkormányzatok működési támogatásai (B11)</t>
  </si>
  <si>
    <t xml:space="preserve">       1.6 Egyéb működési célú támogatások bevételei államh. belül (B16)</t>
  </si>
  <si>
    <t xml:space="preserve">    3. Közhatalmi bevételek (B3)</t>
  </si>
  <si>
    <t xml:space="preserve">     4. Működési bevételek (B4)</t>
  </si>
  <si>
    <t xml:space="preserve">         5.1. Immateriális javak értékesítése (B51)</t>
  </si>
  <si>
    <t xml:space="preserve">      5. Felhalmozási bevételek (B5)</t>
  </si>
  <si>
    <t xml:space="preserve">    1. Működési célú támogatások államháztartáson belülről (B1)</t>
  </si>
  <si>
    <t xml:space="preserve">         5.2. Ingatlanok értékesítése (B52)</t>
  </si>
  <si>
    <t xml:space="preserve">         5.3. Egyéb tárgyi eszközök értékesítése (B53)</t>
  </si>
  <si>
    <t xml:space="preserve">         5.4. Részesedések értékesítése (B54)</t>
  </si>
  <si>
    <t xml:space="preserve">         5.5. Részesedések megszűnéséhez kapcsolódó bevételek (B55)</t>
  </si>
  <si>
    <t xml:space="preserve">       6. Működési célú átvett pénzeszközök (B6)</t>
  </si>
  <si>
    <t xml:space="preserve">       7. Felhalmozási célú átvett pénzeszközök (B7) </t>
  </si>
  <si>
    <t xml:space="preserve">      8. Finanszírozási célú bevételek (B8)</t>
  </si>
  <si>
    <t xml:space="preserve">      8.1. Belföldi finanszírozás bevételei (B81)</t>
  </si>
  <si>
    <t xml:space="preserve">      8.1.2. Belföldi értékpapírok bevételei (B12)</t>
  </si>
  <si>
    <t xml:space="preserve">      8.1.3. Maradvány igénybevétele (B813)</t>
  </si>
  <si>
    <t xml:space="preserve">         8.1.3.1.  előző évi költségvetési maradvány igénybevétele (B8131)</t>
  </si>
  <si>
    <t xml:space="preserve">      8.1.4. Államháztartáson belüli megelőlegezések (B814)</t>
  </si>
  <si>
    <t xml:space="preserve">      8.1.5. Államháztartáson belüli megelőlegezések törlesztése (B815)</t>
  </si>
  <si>
    <t xml:space="preserve">      8.1.6. Központi, irányító szervi támogatás (B816)</t>
  </si>
  <si>
    <t xml:space="preserve">         8.1.6.1. Központi, irányító szervi támogatás működési (B816)</t>
  </si>
  <si>
    <t xml:space="preserve">         8.1.6.2. Központi, irányító szervi támogatás felhalmozási (B816)</t>
  </si>
  <si>
    <t xml:space="preserve">      8.1.7. Betétek megszüntetése (B817)</t>
  </si>
  <si>
    <t xml:space="preserve">   1. Személyi juttatások (K1)</t>
  </si>
  <si>
    <t xml:space="preserve">   2. Munkaadót terhelő járulékok és szociális hozzájárulási adó (K2)</t>
  </si>
  <si>
    <t xml:space="preserve">   3. Dologi kiadások (K3)</t>
  </si>
  <si>
    <t xml:space="preserve">    4. Ellátottak pénzbeli juttatásai (K4)</t>
  </si>
  <si>
    <t xml:space="preserve">    5.  Egyéb működési célú kiadások (K5)</t>
  </si>
  <si>
    <t xml:space="preserve">       ebből: működési célú támog. államháztartáson belülre (K506)</t>
  </si>
  <si>
    <t xml:space="preserve">                   működési célú támog. államháztartáson kívülre (K512)</t>
  </si>
  <si>
    <t xml:space="preserve">                   elvonások, befizetések (K502)</t>
  </si>
  <si>
    <t xml:space="preserve">                    működési célú tartalék (K513)</t>
  </si>
  <si>
    <t xml:space="preserve">                    általános tartalék (K513)</t>
  </si>
  <si>
    <t xml:space="preserve">Felhalmozási kiadás </t>
  </si>
  <si>
    <t xml:space="preserve">    6. Beruházások (K6)</t>
  </si>
  <si>
    <t xml:space="preserve">    7. Felújítások (K7)</t>
  </si>
  <si>
    <t xml:space="preserve">    8. Egyéb  felhalmozási célú kiadások (K8)</t>
  </si>
  <si>
    <t xml:space="preserve">       ebből: felhalmozási célú  támog. államháztartáson belülre (K84)</t>
  </si>
  <si>
    <t>9. Finanszírozási célú kiadások (K9)</t>
  </si>
  <si>
    <t xml:space="preserve">      9.1. Belföldi finanszírozás kiadásai (K91)</t>
  </si>
  <si>
    <t xml:space="preserve">      9.1.2. Belföldi értékpapírok kiadásai (K912)</t>
  </si>
  <si>
    <t xml:space="preserve">         9.1.2.3. Forgatási célú belföldi értékpapírok vásárlása (K9121)</t>
  </si>
  <si>
    <t xml:space="preserve">         9.1.2.4. Befektetési célú belföldi értékpapírok beváltása (K9122)</t>
  </si>
  <si>
    <t xml:space="preserve">      9.1.3. Államháztartáson belüli megelőlegezések folyósítása (K913)</t>
  </si>
  <si>
    <t xml:space="preserve">      9.1.4. Államháztartáson belüli megelőlegezések visszafizetése (K914)</t>
  </si>
  <si>
    <t xml:space="preserve">      9.1.5. Központi, irányító szervi támogatás folyósítása (K915)</t>
  </si>
  <si>
    <t xml:space="preserve">         9.1.5.1. Központi, irányító szervi támogatás működési (K915)</t>
  </si>
  <si>
    <t xml:space="preserve">         9.1.5.2. Központi, irányító szervi támogatás felhalmozási (K915)</t>
  </si>
  <si>
    <t xml:space="preserve">      9.1.6. Pénzeszközök lekötött bankbetétként elhelyezése (K916)</t>
  </si>
  <si>
    <t xml:space="preserve">      9.1.7. Pénzügyi lízing kiadásai (K917)</t>
  </si>
  <si>
    <t xml:space="preserve">      9.1.8. Központi költségvetés sajátos finanszírozási kiadásai (K918)</t>
  </si>
  <si>
    <t xml:space="preserve"> 108999 / 052020 Szennyvízelvezetés- és kezelés</t>
  </si>
  <si>
    <t xml:space="preserve"> 108995/045170 Parkoló, garázs üzemeltetése, fenntartása</t>
  </si>
  <si>
    <t>108707 Folyóirat, időszaki kiadvány kiadása</t>
  </si>
  <si>
    <t>1072 Lakóingatlan bérbeadása, üzemeltetése</t>
  </si>
  <si>
    <t xml:space="preserve"> Nem lakóingatlanok bérbeadása üzemeltetése:</t>
  </si>
  <si>
    <t>1073 Közterületből sz. bevétel</t>
  </si>
  <si>
    <t>1074 Ingatlanhasznosításból sz. bevétel</t>
  </si>
  <si>
    <t xml:space="preserve">1076 Közüzemi díjak továbbszla </t>
  </si>
  <si>
    <t>108914 Állategészségügyi feladatok</t>
  </si>
  <si>
    <t>108999 Igazgatási tevékenység.</t>
  </si>
  <si>
    <t>Elvonások, befizetések bevételei</t>
  </si>
  <si>
    <t>108906  Helyi adók</t>
  </si>
  <si>
    <t xml:space="preserve">  108906  egyéb bevétel ( helyi adópótlék, birság)</t>
  </si>
  <si>
    <t>1083 Közterület rendjének fenntartása</t>
  </si>
  <si>
    <t>102287 Hévíz közösségi közlekedés fejlesztése</t>
  </si>
  <si>
    <t>108929 Önkormányzati vagyonnal való gazdálkodás</t>
  </si>
  <si>
    <t>108932 Háziorvosi szolgálat (orvosi ügyelet)</t>
  </si>
  <si>
    <t>103301 Rendszeres gyermekv. Támogatás</t>
  </si>
  <si>
    <t>108927Gyermekjóléti feladatok(nyári gyermekétkeztetés)</t>
  </si>
  <si>
    <t xml:space="preserve">108999 Házi segítségnyújtás, </t>
  </si>
  <si>
    <t>103508 Jelzőrendszeres házi segítségnyújtás</t>
  </si>
  <si>
    <t xml:space="preserve">1089096 Önként vállalt </t>
  </si>
  <si>
    <t>Működési célú és egyéb bevétel összesen:</t>
  </si>
  <si>
    <t>Elvonások, befizetések</t>
  </si>
  <si>
    <t xml:space="preserve">       7. Felhalmozási célú átvett pénzeszközök (B7)</t>
  </si>
  <si>
    <t xml:space="preserve">                   elvonások , befizetések (K502)</t>
  </si>
  <si>
    <t xml:space="preserve">                    általános tartalék  (K513)</t>
  </si>
  <si>
    <t xml:space="preserve">    6. Beruházások  (K6)</t>
  </si>
  <si>
    <t xml:space="preserve">      9.1.4. Államháztartáson belüli megelőlegezések visszafizetése (914)</t>
  </si>
  <si>
    <t xml:space="preserve">         8.1.3.1.  előző évi költségvetési maradvány igénybevétele  (B8131)</t>
  </si>
  <si>
    <t xml:space="preserve">    6. Beruházsok (K6)</t>
  </si>
  <si>
    <t>108706 Város és községgazd. (gyepmesteri feladat)</t>
  </si>
  <si>
    <t>103107 Normatív állami támogatás</t>
  </si>
  <si>
    <t>103107 Működési célú ktgvetési és kiegészítő támogatás</t>
  </si>
  <si>
    <t>108931 Támogatás értékű bevétel</t>
  </si>
  <si>
    <t xml:space="preserve">  108906 Gépjárműadó</t>
  </si>
  <si>
    <t xml:space="preserve">                felhalmozásci célú támog. államháztartáson kívülre (K89)</t>
  </si>
  <si>
    <t xml:space="preserve">                felhalmozási célú tartalék (K513)</t>
  </si>
  <si>
    <t xml:space="preserve">          </t>
  </si>
  <si>
    <t>Elszámolásból származóbevételek</t>
  </si>
  <si>
    <t>Egyéb tárgyi eszköz értékesítés</t>
  </si>
  <si>
    <t>Részesedések érétkesítése</t>
  </si>
  <si>
    <t>Részesedések érétkesítése összesen:</t>
  </si>
  <si>
    <t>Polgárőr Egyesület Alsópáhok</t>
  </si>
  <si>
    <t>Hévízi Római Katolikus Egyházközösség</t>
  </si>
  <si>
    <t>103107 Elszámolásból származó bevétel</t>
  </si>
  <si>
    <t>103107 Rendszeres gyermekvéd-i kedv ( tám. Áht-n bel-ről)</t>
  </si>
  <si>
    <t xml:space="preserve">2016. évi előirányzat </t>
  </si>
  <si>
    <t xml:space="preserve">2016. évi működési célú és egyéb bevételek  </t>
  </si>
  <si>
    <t xml:space="preserve"> /2015. (.) önkormányzati rendelet 2/2. melléklete</t>
  </si>
  <si>
    <t>1/3. melléklet a.../201... (…...)  rendelethez</t>
  </si>
  <si>
    <t>22.300 Ft/ha</t>
  </si>
  <si>
    <t>320.000 Ft/km</t>
  </si>
  <si>
    <t>320000 Ft/km</t>
  </si>
  <si>
    <t>2 550 Ft/fő</t>
  </si>
  <si>
    <t>352.000 Ft/11 hó</t>
  </si>
  <si>
    <t xml:space="preserve">Társadalombizt.alap tám. Csecsemő védőnői ellátás </t>
  </si>
  <si>
    <t>Társadalombizt alap iskolaegészségügy</t>
  </si>
  <si>
    <t>ÁHT-n kívüli felhalmozási pénzeszköz átadás</t>
  </si>
  <si>
    <t>ezer forintban</t>
  </si>
  <si>
    <t>Tartalék mindösszesen:</t>
  </si>
  <si>
    <t>ezer forint</t>
  </si>
  <si>
    <t xml:space="preserve">ezer forint </t>
  </si>
  <si>
    <t xml:space="preserve">új induló </t>
  </si>
  <si>
    <t xml:space="preserve">Zala Megyei Önkormányzat Zalavári park működési támogatása </t>
  </si>
  <si>
    <t>új induló</t>
  </si>
  <si>
    <t>Hévízi Turisztikai Nonprofit Kft</t>
  </si>
  <si>
    <t xml:space="preserve">Hévízi Szobakiadók Szövetsége </t>
  </si>
  <si>
    <t>Hévíz Sportkör TAO pályázat működési célú önrésze</t>
  </si>
  <si>
    <t xml:space="preserve">Hévízi Tiszta Forrás Dalkör </t>
  </si>
  <si>
    <t>Csokonai Vitéz Mihály Irodalmi és Művészeti  Társaság</t>
  </si>
  <si>
    <t>ezer Ft</t>
  </si>
  <si>
    <t xml:space="preserve">Beruházás </t>
  </si>
  <si>
    <t>KIMUTATÁS</t>
  </si>
  <si>
    <t>a több éves kihatással járó döntésekből származó kötelezettségek célok szerint, évenkénti bontásban</t>
  </si>
  <si>
    <t>Kötelezettségvállalás módja</t>
  </si>
  <si>
    <t>Kötelezettségvállalás megnevezése</t>
  </si>
  <si>
    <t>Időtartam</t>
  </si>
  <si>
    <t>Kötelezettségvállalás</t>
  </si>
  <si>
    <t>2012.</t>
  </si>
  <si>
    <t>2013.</t>
  </si>
  <si>
    <t>2014.</t>
  </si>
  <si>
    <t>2015.</t>
  </si>
  <si>
    <t>Működési kiadás</t>
  </si>
  <si>
    <t>Polgármesteri Hivatal</t>
  </si>
  <si>
    <t xml:space="preserve">70/ikt. 1911. jk. 3. sz. </t>
  </si>
  <si>
    <t xml:space="preserve">Balatoni Szövetség tagdíj </t>
  </si>
  <si>
    <t xml:space="preserve">70/ikt. 1911. jk. 4. sz. </t>
  </si>
  <si>
    <t>(Hévízszentandrás, Egregy)</t>
  </si>
  <si>
    <t>határozatlan</t>
  </si>
  <si>
    <t>20/1990. (XI. 06.) KT. hat.</t>
  </si>
  <si>
    <t>Települési Önkorm. Országos Szövetsége</t>
  </si>
  <si>
    <t>1991.09.13-án aláírt megáll.</t>
  </si>
  <si>
    <t xml:space="preserve">Hévíz-Keszthely között helyi adóból  </t>
  </si>
  <si>
    <t>125/1991. (X.15.) KT. hat.</t>
  </si>
  <si>
    <t>plussz állami támogatásból 15 % pe-átad.</t>
  </si>
  <si>
    <t>16/1991. (X. 22.) Ökt. rend.</t>
  </si>
  <si>
    <t>hrsz: 0203/3, 0203/4. területről szárm. bev.</t>
  </si>
  <si>
    <t>1991.10.29-én aláírt megáll.</t>
  </si>
  <si>
    <t>Hévíz-Alsópáhok között helyi adóból</t>
  </si>
  <si>
    <t>plussz állami támogatásból 20 % pe-átad.</t>
  </si>
  <si>
    <t>hrsz: 038/2, 040/1, 040/3, ter. szárm. bev.</t>
  </si>
  <si>
    <t>43/1993. (III. 04.) KT. hat.</t>
  </si>
  <si>
    <t xml:space="preserve">Magyar Urbanisztikai Társaság </t>
  </si>
  <si>
    <t>187/1993. (III. 4.) KT. hat.</t>
  </si>
  <si>
    <t xml:space="preserve">Magyar Turisztikai Egyesület </t>
  </si>
  <si>
    <t>255/1999.</t>
  </si>
  <si>
    <t xml:space="preserve">Közterületfigyelő rendszer karbantartása </t>
  </si>
  <si>
    <t>1819/2000</t>
  </si>
  <si>
    <t>Tüzelőberendezések átalánydíjas karbantartása (kazán)</t>
  </si>
  <si>
    <t xml:space="preserve">Schindler Kft. lift karbantartás </t>
  </si>
  <si>
    <t xml:space="preserve">Telefonos zeneszolgáltatás (Artisjus) </t>
  </si>
  <si>
    <t>32/2001. (XII. 1.) Ökt. rend.</t>
  </si>
  <si>
    <t>Bibó István és Illyés Gyula díj és emlékplakett</t>
  </si>
  <si>
    <t>2644/2001.</t>
  </si>
  <si>
    <t>Víz-, szennyvíz üzemeltetése</t>
  </si>
  <si>
    <t>3060/2003.</t>
  </si>
  <si>
    <t>Lakcímnyilvántartó szoftver (Rendszerfelügyeleti díj)</t>
  </si>
  <si>
    <t>6/2004. (II. 28.) Ökt. rend.</t>
  </si>
  <si>
    <t>Helyi kitüntető cím és kitünetési díjak alapításáról</t>
  </si>
  <si>
    <t>404/2004</t>
  </si>
  <si>
    <t xml:space="preserve">Foglalkozás-egészségügyi szolgáltatás </t>
  </si>
  <si>
    <t xml:space="preserve">298/2011 (XI.29.) </t>
  </si>
  <si>
    <t>Vagyonbiztosítás CIG Pannónia MABIT Zrt biztosító</t>
  </si>
  <si>
    <t>három évre</t>
  </si>
  <si>
    <t>584/2005. ikt. sz.</t>
  </si>
  <si>
    <t>Térfigyelő rendszer üzemeltetése (Hévíz, Keszthely, Felsőpáhok)</t>
  </si>
  <si>
    <t>KGO/172-6/2010</t>
  </si>
  <si>
    <t>Könyvvizsgálat (Karanta AUDIT Zrt.)</t>
  </si>
  <si>
    <t>műszaki költségvetés készítő szoftver követés</t>
  </si>
  <si>
    <t>150-4/2006. ikt. sz.</t>
  </si>
  <si>
    <t>Hévíz Turizmus Marketing Egyesület tagdíj</t>
  </si>
  <si>
    <t>6968/2009</t>
  </si>
  <si>
    <t>IRKA iratkezelő rendszer karbantartás</t>
  </si>
  <si>
    <t>7477/2009</t>
  </si>
  <si>
    <t>OrganP rendszerkövetés, karbantartás</t>
  </si>
  <si>
    <t>1815-3/2006</t>
  </si>
  <si>
    <t>Postafiók bérleti szerződés</t>
  </si>
  <si>
    <t>631-5/2007</t>
  </si>
  <si>
    <t>Kisvárosi Önkormányzatok Országos Szövetsége - tagdíj</t>
  </si>
  <si>
    <t>7077/2007</t>
  </si>
  <si>
    <t xml:space="preserve">Hévízi Kistérség Önkormányzatainak Többcélú Társulása - tagdíj </t>
  </si>
  <si>
    <t>SZO/112-2/2010</t>
  </si>
  <si>
    <t>Társasház közös ktg, és biztosítási díj Kossuth út 7</t>
  </si>
  <si>
    <t>SZO/200-2/2010</t>
  </si>
  <si>
    <t>Társasház Közös ktg. Kossuth út 5</t>
  </si>
  <si>
    <t>KGO/190-3/2010</t>
  </si>
  <si>
    <t>Deák téri üzletház üzemeltetési ktg</t>
  </si>
  <si>
    <t xml:space="preserve">78/2011 (IV) 12. </t>
  </si>
  <si>
    <t xml:space="preserve">Főépítészi tevékenység Karsádi és fia Bt. </t>
  </si>
  <si>
    <t>HTO/674/2010</t>
  </si>
  <si>
    <t>Integrált közszolgálati szoftvercsomag karbantartása</t>
  </si>
  <si>
    <t>833/2008</t>
  </si>
  <si>
    <t>Tűzvédelmi berendezések karbant.és ellenőrzése (Custodia 96Bt)</t>
  </si>
  <si>
    <t>5458/2008</t>
  </si>
  <si>
    <t xml:space="preserve">Széfbérlet </t>
  </si>
  <si>
    <t>94/2008.(V.27.) KT. hat.</t>
  </si>
  <si>
    <t>Zala Termálvölgye Egyesület tagdíj</t>
  </si>
  <si>
    <t>SZO/232-/2010</t>
  </si>
  <si>
    <t>GTS internet szolgáltatás</t>
  </si>
  <si>
    <t>637-2/2009</t>
  </si>
  <si>
    <t>1621,1622,1623 Hrsz-ú ingatlanok bérlete (DRV Zrt területe)</t>
  </si>
  <si>
    <t>5487/2009</t>
  </si>
  <si>
    <t>Digitális térkép adatfrissítése és adathasználati díj (ZM. Földhivatal)</t>
  </si>
  <si>
    <t>SZO/75-10</t>
  </si>
  <si>
    <t>tűzjelző rendszer távfelügyeleti kommunikációs díja (Vagyonvill)</t>
  </si>
  <si>
    <t>tűzjelző rendszer távfelügyeleti  díja (Vagyonvill)</t>
  </si>
  <si>
    <t>PMK/110-4/2010</t>
  </si>
  <si>
    <t>tűzjelző berendezés karbantartási szerződés (Vagyonvill)</t>
  </si>
  <si>
    <t>146-2/2009.</t>
  </si>
  <si>
    <t xml:space="preserve">Vasi Nyugalom Személy- és Vagyonvédelmi Szolg. Kft </t>
  </si>
  <si>
    <t>1643/2006. ikt. szám</t>
  </si>
  <si>
    <t xml:space="preserve">Z-ROX Nyugat Kft </t>
  </si>
  <si>
    <t>Működési kiadás összesen:</t>
  </si>
  <si>
    <t>Közvetett támogatás</t>
  </si>
  <si>
    <t>önkormányzat által nyújtott hitel és kölcsön alakulása, lejárat és eszközök alakulása szerinti bontásban</t>
  </si>
  <si>
    <t>Adott hitel összege</t>
  </si>
  <si>
    <t>Futamidő</t>
  </si>
  <si>
    <t>Felvétel éve</t>
  </si>
  <si>
    <t>Lejárat</t>
  </si>
  <si>
    <t>Kamat</t>
  </si>
  <si>
    <t>Mértéke</t>
  </si>
  <si>
    <t>Összege</t>
  </si>
  <si>
    <t>Felhalmozási célú hitel</t>
  </si>
  <si>
    <t>Hosszúlejáratú fejlesztési hitel</t>
  </si>
  <si>
    <t xml:space="preserve">   lakossági lakásép. kölcsön</t>
  </si>
  <si>
    <t>10 év</t>
  </si>
  <si>
    <t>folyamatos</t>
  </si>
  <si>
    <t>-</t>
  </si>
  <si>
    <t xml:space="preserve">   munkált. lakásép. kölcsön</t>
  </si>
  <si>
    <t>Felhalmozási célú hitel össz.:</t>
  </si>
  <si>
    <t>ezer  Ft</t>
  </si>
  <si>
    <t>Dorint Rogner Lótusz Therme Szálloda</t>
  </si>
  <si>
    <t>Hévízí Rendőrörs mozgóőri szolgálatra</t>
  </si>
  <si>
    <t xml:space="preserve">Bursa Hungarica ösztöndij </t>
  </si>
  <si>
    <t xml:space="preserve">                    működési célú tartalék </t>
  </si>
  <si>
    <t xml:space="preserve">                    általános tartalék </t>
  </si>
  <si>
    <t xml:space="preserve">                    felhalmozási célú tartalék </t>
  </si>
  <si>
    <t xml:space="preserve">Finanszírozási kiadások összesen </t>
  </si>
  <si>
    <t xml:space="preserve">Kiadások összesen </t>
  </si>
  <si>
    <t>Bevételek összesen</t>
  </si>
  <si>
    <t xml:space="preserve">                   felhalmozásci célú támog. államháztartáson kívülre </t>
  </si>
  <si>
    <t xml:space="preserve">                   működési célú támog. államháztartáson kívülre </t>
  </si>
  <si>
    <t xml:space="preserve">       ebből: máködési célú támog. államháztartáson belülre </t>
  </si>
  <si>
    <t xml:space="preserve">       ebből: felhalmozási célú  támog. államháztartáson belülre </t>
  </si>
  <si>
    <t>Finanszírozási  bevétel összesen</t>
  </si>
  <si>
    <t xml:space="preserve">Dologi kiadások </t>
  </si>
  <si>
    <t xml:space="preserve">Ellátottak pénzbeli juttatásai </t>
  </si>
  <si>
    <t xml:space="preserve">Személyi juttatás </t>
  </si>
  <si>
    <t>Működési bevételek</t>
  </si>
  <si>
    <t xml:space="preserve">Közhatalmi bevételek </t>
  </si>
  <si>
    <t xml:space="preserve">Működési célú támogatások államháztartáson belülre </t>
  </si>
  <si>
    <t>Működési célú támogatások államháztartáson belülre összesen</t>
  </si>
  <si>
    <t xml:space="preserve">Működési célú támogatások államháztartáson kívülre </t>
  </si>
  <si>
    <t>Működési célú támogatások államháztartáson kívülre összesen</t>
  </si>
  <si>
    <t xml:space="preserve">Működési célú támogatás ÁHT-én kívülre </t>
  </si>
  <si>
    <t xml:space="preserve">Működési célú támogatás ÁHT-én belülre </t>
  </si>
  <si>
    <t xml:space="preserve">Finanszírozási célú bevételek </t>
  </si>
  <si>
    <t>Személyi juttatások</t>
  </si>
  <si>
    <t>Munkaadót terhelő járulékok és szoc. h. adó</t>
  </si>
  <si>
    <t>Dologi kiadások</t>
  </si>
  <si>
    <t xml:space="preserve">  működési célú támog. ÁHT-án belül </t>
  </si>
  <si>
    <t xml:space="preserve">  működési célú támog. ÁHT-án kívül </t>
  </si>
  <si>
    <t xml:space="preserve">Egyéb felhalmozási célú kiadások </t>
  </si>
  <si>
    <t xml:space="preserve">Keszthely és Környéke Többcélú Kistérségi Társulásnak belső ellenőrzésre </t>
  </si>
  <si>
    <t xml:space="preserve">Hévíz Sportkör </t>
  </si>
  <si>
    <t>Sorszám</t>
  </si>
  <si>
    <t>E</t>
  </si>
  <si>
    <t>F</t>
  </si>
  <si>
    <t>G</t>
  </si>
  <si>
    <t>fejlesztés státusza</t>
  </si>
  <si>
    <t>Nettó</t>
  </si>
  <si>
    <t>ÁFA</t>
  </si>
  <si>
    <t>Bruttó</t>
  </si>
  <si>
    <t xml:space="preserve">I. </t>
  </si>
  <si>
    <t xml:space="preserve">Immateriális javak </t>
  </si>
  <si>
    <t>1.</t>
  </si>
  <si>
    <t>áthúzódó</t>
  </si>
  <si>
    <t xml:space="preserve">Immateriális javak összesen </t>
  </si>
  <si>
    <t>II.</t>
  </si>
  <si>
    <t>Felújítás</t>
  </si>
  <si>
    <t xml:space="preserve">Felújítás összesen </t>
  </si>
  <si>
    <t xml:space="preserve">III. </t>
  </si>
  <si>
    <t xml:space="preserve">Ingatlan beruházások </t>
  </si>
  <si>
    <t>2.</t>
  </si>
  <si>
    <t>3.</t>
  </si>
  <si>
    <t>4.</t>
  </si>
  <si>
    <t>5.</t>
  </si>
  <si>
    <t>6.</t>
  </si>
  <si>
    <t>7.</t>
  </si>
  <si>
    <t>8.</t>
  </si>
  <si>
    <t>9.</t>
  </si>
  <si>
    <t xml:space="preserve">Ingatlan beruházások összesen </t>
  </si>
  <si>
    <t xml:space="preserve">IV. </t>
  </si>
  <si>
    <t xml:space="preserve">Gépek berendezések és felszerelések </t>
  </si>
  <si>
    <t>1</t>
  </si>
  <si>
    <t xml:space="preserve">Gépek berendezések és felszerelések összesen </t>
  </si>
  <si>
    <t>V.</t>
  </si>
  <si>
    <t xml:space="preserve">Járművek </t>
  </si>
  <si>
    <t xml:space="preserve">Járművek összesen </t>
  </si>
  <si>
    <t xml:space="preserve">Támogatás értékű felhalmozási pénzeszköz átadás összesen </t>
  </si>
  <si>
    <t>ÁHT-n kívüli fejlesztési pénzeszköz  átadás összesen:</t>
  </si>
  <si>
    <t>Felhalmozási kölcsön nyújtása összesen:</t>
  </si>
  <si>
    <t>IX.</t>
  </si>
  <si>
    <t>Hévízi Polgármesteri Hivatal</t>
  </si>
  <si>
    <t>Polgármesteri Hivatal felhalmozási kiadás összesen:</t>
  </si>
  <si>
    <t>X.</t>
  </si>
  <si>
    <t>XII.</t>
  </si>
  <si>
    <t>Pénzügyi befektetések:</t>
  </si>
  <si>
    <t>Pénzügyi befektetések összesen:</t>
  </si>
  <si>
    <t>Felhalmozási kiadások mindösszesen:</t>
  </si>
  <si>
    <t>2015. évi előirányzat  I-III. hónap</t>
  </si>
  <si>
    <t>Brunszvik Teréz Napközi Otthonos Óvoda</t>
  </si>
  <si>
    <t>Óvónő</t>
  </si>
  <si>
    <t>Kisegítő személyzet</t>
  </si>
  <si>
    <t>3 fő kisegítő személyzet 2013. szept.1-től</t>
  </si>
  <si>
    <t>kiadási tartalék</t>
  </si>
  <si>
    <t>Céltartalék</t>
  </si>
  <si>
    <t>Önkormányzati kinevezett dolgozók juttatása</t>
  </si>
  <si>
    <t>Polgármesteri hatáskörben felhasználható</t>
  </si>
  <si>
    <t>Céltartalék összesen:</t>
  </si>
  <si>
    <t>Általános tartalék</t>
  </si>
  <si>
    <t>Testületi hatáskörben felhasználható</t>
  </si>
  <si>
    <t>Általános tartalék összesen:</t>
  </si>
  <si>
    <t xml:space="preserve">Hévízi Polgármesteri Hivatal </t>
  </si>
  <si>
    <t xml:space="preserve">Megnevezés </t>
  </si>
  <si>
    <t>Összesen</t>
  </si>
  <si>
    <t>10.</t>
  </si>
  <si>
    <t>11.</t>
  </si>
  <si>
    <t>12.</t>
  </si>
  <si>
    <t>13.</t>
  </si>
  <si>
    <t>14.</t>
  </si>
  <si>
    <t>15.</t>
  </si>
  <si>
    <t>16.</t>
  </si>
  <si>
    <t>17.</t>
  </si>
  <si>
    <t xml:space="preserve">    Átengedett központi adók</t>
  </si>
  <si>
    <t>18.</t>
  </si>
  <si>
    <t>19.</t>
  </si>
  <si>
    <t>20.</t>
  </si>
  <si>
    <t>21.</t>
  </si>
  <si>
    <t>22.</t>
  </si>
  <si>
    <t>23.</t>
  </si>
  <si>
    <t>24.</t>
  </si>
  <si>
    <t>25.</t>
  </si>
  <si>
    <t>Egyéb közhatalmi bírság</t>
  </si>
  <si>
    <t>Eszközbeszerzés</t>
  </si>
  <si>
    <t>Tüzifa támogatás</t>
  </si>
  <si>
    <t>103301 Rendszeres pénzbeli ellátások/ szociális tüzifa</t>
  </si>
  <si>
    <t>/2015. (.) számú  rendelet 2/2/1.melléklete</t>
  </si>
  <si>
    <t xml:space="preserve">2016. évi előirányzat  </t>
  </si>
  <si>
    <t>Kiszámlázott Általános Forgalmi Adó (B406)</t>
  </si>
  <si>
    <t>Közvetített szolgáltatások ellenértéke (B403)</t>
  </si>
  <si>
    <t>Szolgáltatások ellenértéke (B402)</t>
  </si>
  <si>
    <t>Kamatbevételek (B408)</t>
  </si>
  <si>
    <t>Egyéb működési bevételek (B411)</t>
  </si>
  <si>
    <t>Gyógyszertámogatás</t>
  </si>
  <si>
    <t>Lakhatási támogatás</t>
  </si>
  <si>
    <t>Nyári gyermekétkeztetés</t>
  </si>
  <si>
    <t>Diferenciált 600-1000,- Ft/m2/év</t>
  </si>
  <si>
    <t>Települési támogatás</t>
  </si>
  <si>
    <t>0</t>
  </si>
  <si>
    <t xml:space="preserve">2017 évi bevételi terv  </t>
  </si>
  <si>
    <t>Felhalmozási célú átvett pénzeszköz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</si>
  <si>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</si>
  <si>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</si>
  <si>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</si>
  <si>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</si>
  <si>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</si>
  <si>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</si>
  <si>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</si>
  <si>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</si>
  <si>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</si>
  <si>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Működési célú és egyéb bev. összesen:</t>
  </si>
  <si>
    <t>1.) Helyi adók</t>
  </si>
  <si>
    <t>Építményadó</t>
  </si>
  <si>
    <t xml:space="preserve">Idegenforgalmi adó </t>
  </si>
  <si>
    <t>Iparűzési adó</t>
  </si>
  <si>
    <t>2%,</t>
  </si>
  <si>
    <t>Helyi adók összesen:</t>
  </si>
  <si>
    <t>2.) Pótlék, bírság</t>
  </si>
  <si>
    <t>3.) Átengedett központi adók</t>
  </si>
  <si>
    <t>Gépjárműadó</t>
  </si>
  <si>
    <t>3 évig 345 Ft/KW, 4-7 évig 300 Ft/KW, 8-11 évig 230 Ft/KW, 12-15. évig 185 Ft/KW, 16. és felette 140 Ft/KW</t>
  </si>
  <si>
    <t>Átengedett központi adók összesen:</t>
  </si>
  <si>
    <t>4.) Egyéb sajátos bevétel</t>
  </si>
  <si>
    <t>Építésügyi bírság</t>
  </si>
  <si>
    <t>Talajterhelési díjbevétel</t>
  </si>
  <si>
    <t>Környezetvédelmi bírság</t>
  </si>
  <si>
    <t>Egyéb sajátos bevétel összesen:</t>
  </si>
  <si>
    <t>Sajátos közhatalmi bevételek mindösszesen:</t>
  </si>
  <si>
    <t>D.</t>
  </si>
  <si>
    <t>H</t>
  </si>
  <si>
    <t>Köztemetés</t>
  </si>
  <si>
    <t>Működési c. kiadások össz.:</t>
  </si>
  <si>
    <t>Szociálpolitikai juttatások</t>
  </si>
  <si>
    <t>Összesen:</t>
  </si>
  <si>
    <t>Mindösszesen:</t>
  </si>
  <si>
    <t>Hévíz Hazavár Ösztöndíj 1/2011.(I.26.) Ör.alapján</t>
  </si>
  <si>
    <t>Rendszeres gyermekvédelmi pénzbeli ellátás</t>
  </si>
  <si>
    <t>I</t>
  </si>
  <si>
    <t>J</t>
  </si>
  <si>
    <t>K</t>
  </si>
  <si>
    <t>L</t>
  </si>
  <si>
    <t>M</t>
  </si>
  <si>
    <t>N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</si>
  <si>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</si>
  <si>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</si>
  <si>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</si>
  <si>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</si>
  <si>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</si>
  <si>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</si>
  <si>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</si>
  <si>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</si>
  <si>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</si>
  <si>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</si>
  <si>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</si>
  <si>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</si>
  <si>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Működéci c. bev. össz.</t>
  </si>
  <si>
    <t>Felhalmozási c. bev. össz.</t>
  </si>
  <si>
    <t>Bevételek  mindösszesen:</t>
  </si>
  <si>
    <t>Ellátottak pénzbeli juttatása</t>
  </si>
  <si>
    <t>Működ. c. kiadás össz.:</t>
  </si>
  <si>
    <t>Beruházás</t>
  </si>
  <si>
    <t>35.</t>
  </si>
  <si>
    <t>36.</t>
  </si>
  <si>
    <t>37.</t>
  </si>
  <si>
    <t>38.</t>
  </si>
  <si>
    <t xml:space="preserve">    6. Beruházások </t>
  </si>
  <si>
    <t>Működési költségvetési egyenleg (hiány - , többlet +)</t>
  </si>
  <si>
    <t xml:space="preserve">Felhalmozási tartalék </t>
  </si>
  <si>
    <t>Működési tartalék</t>
  </si>
  <si>
    <t>Működési tartalék összesen</t>
  </si>
  <si>
    <t xml:space="preserve">    5. Felhalmozási bevételek </t>
  </si>
  <si>
    <t xml:space="preserve">    7. Felhalmozási célú átvett pénzeszközök </t>
  </si>
  <si>
    <t>Felhalmozási költségvetési egyenleg (hiány - , többlet +)</t>
  </si>
  <si>
    <t xml:space="preserve">      8.1.2. Belföldi értékpapírok bevételei működési </t>
  </si>
  <si>
    <t xml:space="preserve">         előző évi kv. maradvány terhére felhalmozás finanszírozása </t>
  </si>
  <si>
    <t xml:space="preserve">         8.1.3.1.  előző évi működési kv. maradvány igénybevétele </t>
  </si>
  <si>
    <t xml:space="preserve">Egyéb felhalmozási tartalék </t>
  </si>
  <si>
    <t xml:space="preserve">Önkormányzatok műk. Támogatása </t>
  </si>
  <si>
    <t xml:space="preserve">Egyéb működési célú támogatások áht. belül </t>
  </si>
  <si>
    <t xml:space="preserve">Működési bevételek </t>
  </si>
  <si>
    <t xml:space="preserve">Felhalmozási célú támog. áht-én belül </t>
  </si>
  <si>
    <t xml:space="preserve">Felhalmozási bevételek </t>
  </si>
  <si>
    <t xml:space="preserve">Fininaszírozási célú bevételek </t>
  </si>
  <si>
    <t>Költségvetési bevételek</t>
  </si>
  <si>
    <t xml:space="preserve">  felhalmozási célú támog. ÁHT-án belül </t>
  </si>
  <si>
    <t xml:space="preserve">  felhalmozási célú támog. ÁHT-án kívül </t>
  </si>
  <si>
    <t xml:space="preserve">   működési tartalékok</t>
  </si>
  <si>
    <t xml:space="preserve">   felhalmozási tartalékok</t>
  </si>
  <si>
    <t>Felhalm. c. kiadás össz.:</t>
  </si>
  <si>
    <t>40.</t>
  </si>
  <si>
    <t>41.</t>
  </si>
  <si>
    <t>Kiadások összesen:</t>
  </si>
  <si>
    <t>fő</t>
  </si>
  <si>
    <t>Intézmény</t>
  </si>
  <si>
    <t xml:space="preserve">Munkaviszonyban foglalk. </t>
  </si>
  <si>
    <t xml:space="preserve"> köztisztviselő</t>
  </si>
  <si>
    <t>Közalkalmazott</t>
  </si>
  <si>
    <t>Létszámkeret</t>
  </si>
  <si>
    <t>Főfoglalkozású</t>
  </si>
  <si>
    <t>rész-foglalkozású</t>
  </si>
  <si>
    <t>főfoglalkozású</t>
  </si>
  <si>
    <t>részfoglalkozású</t>
  </si>
  <si>
    <t>2</t>
  </si>
  <si>
    <t>Polgármesteri Hivatal összesen:</t>
  </si>
  <si>
    <t>GAMESZ</t>
  </si>
  <si>
    <t>Konyha</t>
  </si>
  <si>
    <t>Köztemető</t>
  </si>
  <si>
    <t>Köztisztasági tevékenység</t>
  </si>
  <si>
    <t>Takarítónő, mosónő</t>
  </si>
  <si>
    <t>GAMESZ összesen:</t>
  </si>
  <si>
    <t xml:space="preserve">Teréz Anya Szociális Integrált Intézmény**  </t>
  </si>
  <si>
    <t>Nappali szociális ellátás</t>
  </si>
  <si>
    <t>Szociális étkeztetés</t>
  </si>
  <si>
    <t>Központi igazgatás</t>
  </si>
  <si>
    <t>Teréz A. Szoc. Integr. Int. össz.:</t>
  </si>
  <si>
    <t>GAMESZ és intézmények összesen:</t>
  </si>
  <si>
    <t xml:space="preserve">Fajlagos összeg     Ft/fő </t>
  </si>
  <si>
    <t>69 Ft/m2</t>
  </si>
  <si>
    <t>227 000 Ft/km</t>
  </si>
  <si>
    <t xml:space="preserve">      8.1. Belföldi finanszírozás bevételei </t>
  </si>
  <si>
    <t xml:space="preserve">      8.1.3. Maradvány igénybevétele </t>
  </si>
  <si>
    <t xml:space="preserve">      8.1.2. Belföldi értékpapírok bevételei </t>
  </si>
  <si>
    <t xml:space="preserve">      8.1.4. Államháztartáson belüli megelőlegezések</t>
  </si>
  <si>
    <t xml:space="preserve">      8.1.5. Államháztartáson belüli megelőlegezések törlesztése </t>
  </si>
  <si>
    <t xml:space="preserve">      8.1.6. Központi, irányító szervi támogatás </t>
  </si>
  <si>
    <t xml:space="preserve">         8.1.6.1. Központi, irányító szervi támogatás működési </t>
  </si>
  <si>
    <t>Család- és Gyermekjóléti Szolgálat</t>
  </si>
  <si>
    <t xml:space="preserve">IV. Gróf I. Festetics György Művelődési Központ, Városi Könyvtár és Muzeális Gyűjtemény </t>
  </si>
  <si>
    <t xml:space="preserve">3. Teréz Anya Szociális Integrált Intézmény </t>
  </si>
  <si>
    <t>Festetics György Művelődési Központ</t>
  </si>
  <si>
    <t>Művelődési Központ</t>
  </si>
  <si>
    <t>művelődésszervező (igazgatói feladat)</t>
  </si>
  <si>
    <t xml:space="preserve">művelődésszervező (igazgató helyettes) </t>
  </si>
  <si>
    <t>programszervező</t>
  </si>
  <si>
    <t>programszervező, informatikus</t>
  </si>
  <si>
    <t xml:space="preserve">közművelődési munkatárs </t>
  </si>
  <si>
    <t>műszaki kisegítő</t>
  </si>
  <si>
    <t xml:space="preserve">takarító </t>
  </si>
  <si>
    <t>Városi könyvtár</t>
  </si>
  <si>
    <t>vezető könyvtáros</t>
  </si>
  <si>
    <t>könyvtáros</t>
  </si>
  <si>
    <t>gyermek könyvtáros</t>
  </si>
  <si>
    <t>Muzeális  Gyűjtemény</t>
  </si>
  <si>
    <t>kiállítás tervező (művészeti vezető)</t>
  </si>
  <si>
    <t>múzeumőr</t>
  </si>
  <si>
    <t>Egregyi Múzeum</t>
  </si>
  <si>
    <t>Fontana Filmszínház</t>
  </si>
  <si>
    <t>szakmai vezető, pénztáros</t>
  </si>
  <si>
    <t>mozigépész</t>
  </si>
  <si>
    <t>takarítónő</t>
  </si>
  <si>
    <t>Festetics György Művelődési Kp. össz:</t>
  </si>
  <si>
    <t xml:space="preserve">V. Teréz Anya Szociális Integrált Intézmény </t>
  </si>
  <si>
    <t>Hévíz-Keszthely között helyi adóból  (15%)</t>
  </si>
  <si>
    <t>Hévíz-Alsópáhok között helyi adóból (20%)</t>
  </si>
  <si>
    <t>20-00/35/99</t>
  </si>
  <si>
    <t>Artisjus - Telefonos zeneszolgáltatás</t>
  </si>
  <si>
    <t>16/2012. (III.28.) önk.r.</t>
  </si>
  <si>
    <t>Helyi díjak és kitüntetések</t>
  </si>
  <si>
    <t>32/2014.(IX.25.) önk.r.</t>
  </si>
  <si>
    <t>Közoktatásért díjak, kitüntetések</t>
  </si>
  <si>
    <t>DRV - Víz-, szennyvíz üzemeltetése</t>
  </si>
  <si>
    <t>HTO/2439-1/2012</t>
  </si>
  <si>
    <t xml:space="preserve">Work Med 2000 Bt-Foglalkozás-egészségügyi szolgáltatás </t>
  </si>
  <si>
    <t>Aegon Biztosító Zrt - Vagyonbiztosítás</t>
  </si>
  <si>
    <t>Társasház - Közös ktg, és biztosítási díj Kossuth u. 7.</t>
  </si>
  <si>
    <t>Társasház - Közös ktg. Kossuth u. 5.</t>
  </si>
  <si>
    <t xml:space="preserve">K&amp;H Bank - Széfbérlet </t>
  </si>
  <si>
    <t>Kerékpárosbarát Települések Országos Szövetsége</t>
  </si>
  <si>
    <t>PMK/22-3/2012</t>
  </si>
  <si>
    <t>VFO/280-14/2014</t>
  </si>
  <si>
    <t>Hévízgyógyfürdő és Szt. András Reumakórház-terület bérlet</t>
  </si>
  <si>
    <t>VFO/385-2/2014</t>
  </si>
  <si>
    <t>Talajerőgazdálkodási Kft - szennyvíz közszolg.</t>
  </si>
  <si>
    <t>VFO/1002-5/2014</t>
  </si>
  <si>
    <t>Mobiltoalett Kft - bérleti szerződés</t>
  </si>
  <si>
    <t>KGO/266-2/2014</t>
  </si>
  <si>
    <t>KGO/263-4/2014</t>
  </si>
  <si>
    <t>CIG Pannónia Biztosító Zrt - HEBI biztosítása</t>
  </si>
  <si>
    <t>GAMESZ Hévíz - Kormányablak takarítása</t>
  </si>
  <si>
    <t>SZO/18-4/2014</t>
  </si>
  <si>
    <t>dr Gelencsér Anita - Parkolási Iroda bírságbehajtás</t>
  </si>
  <si>
    <t>VFO/522-15/2015</t>
  </si>
  <si>
    <t>LI-MAX Ingatlanhasznosító KFT-Bérleti szerződés (Hévíz, 1627/1/A/33. hrsz és 1627/1/A/56. hrsz.)</t>
  </si>
  <si>
    <t>Flavius Üzletház Társasház - közös ktg.</t>
  </si>
  <si>
    <t>Webmark Europe Kft - honlapok(3db) üzemeltetése</t>
  </si>
  <si>
    <t>KGO/25-26/2015</t>
  </si>
  <si>
    <t>Maraton Lapcsoport - Hévíz Forrás időszaki lap előállítása</t>
  </si>
  <si>
    <t>SZO/189-1/2015</t>
  </si>
  <si>
    <t>BMA Tanácsadó és Szolg. Bt - pénzügyi-számviteli tanácsadás</t>
  </si>
  <si>
    <t>SZO/131-2/2015</t>
  </si>
  <si>
    <t>Dr Farkas és Társai Ügyvédi Iroda - jogi szolg.</t>
  </si>
  <si>
    <t>SZO/131-1/2012</t>
  </si>
  <si>
    <t>IV Dental Kft - fogorvosi ügyelet</t>
  </si>
  <si>
    <t>SZO/8/2011</t>
  </si>
  <si>
    <t>Miniform Kft - Minipark programcsomag karbantartása (parkolási iroda)</t>
  </si>
  <si>
    <t>VFO/31-138/2015</t>
  </si>
  <si>
    <t>Vagyonvill Keszthely - jelzőrendszer jelzéseinek fogadása d.központban (ROMKERT)</t>
  </si>
  <si>
    <t>ZNET Telekom Zrt - internet szolg. (ROMKERT)</t>
  </si>
  <si>
    <t>NetStandard Informatikai Kft - szerver üzemeltetés (hevizairport.hu)</t>
  </si>
  <si>
    <t>NetStandard Informatikai Kft - szerver üzemeltetés (heviz.hu)</t>
  </si>
  <si>
    <t>KGO/153-8/2015</t>
  </si>
  <si>
    <t>Kovácsné Peszmeg Zsuzsanna - nyomtatási kellékanyagok</t>
  </si>
  <si>
    <t>KGO/201-9/2015</t>
  </si>
  <si>
    <t>Németh Ferenc - műanyag pohár vásárlása</t>
  </si>
  <si>
    <t>Euro-Inford Iroda Kft - Parkoló Irodával kapcsolatos kötelezttségek</t>
  </si>
  <si>
    <t>Öko-Grill Kft - Víz vásárlása</t>
  </si>
  <si>
    <t>Tavirózsa 38 Gyógyszertár - Társasházi vízdíj</t>
  </si>
  <si>
    <t>TDM Egyesület</t>
  </si>
  <si>
    <t>K&amp;H Biztosító - Kötelező felelősségbiztosítás (NKD-199)</t>
  </si>
  <si>
    <t>Uniqa Biztosító - Kötelező felelősségbiztosítás (BIT-869)</t>
  </si>
  <si>
    <t>Generali Biztosító - Casco biztosítás (NKD-199)</t>
  </si>
  <si>
    <t>Generali Biztosító - Casco biztosítás (BIT-869)</t>
  </si>
  <si>
    <t>Generali Biztosító - Casco biztosítás (MRU-493)</t>
  </si>
  <si>
    <t>Aegon Biztosító Zrt - Kötelező felelősségbiztosítás (MRU-493)</t>
  </si>
  <si>
    <t>Kötelezettségvállalás azonosítója</t>
  </si>
  <si>
    <t>82508/2005</t>
  </si>
  <si>
    <t xml:space="preserve">ÉMI-TÜV SÜD KFT - Lift időszakos felülvizsgálata </t>
  </si>
  <si>
    <t>KGO/134/2005</t>
  </si>
  <si>
    <t xml:space="preserve">Schindler Hungária Kft. - Lift karbantartás </t>
  </si>
  <si>
    <t>HTO/2501-1/2012</t>
  </si>
  <si>
    <t>Zalaszám Informatika Kft - IRKA iratkezelő program karbantartása</t>
  </si>
  <si>
    <t>Zalaszám Informatika Kft - Költségvetési program karbantartása</t>
  </si>
  <si>
    <t>PMK/48-1/2011</t>
  </si>
  <si>
    <t>Zalaszám Informatika Kft - Hatósági program karbantartása</t>
  </si>
  <si>
    <t>Custodia '96 Bt - Munka- és tűzvédelmi tev. Ellátása</t>
  </si>
  <si>
    <t>7622-3/2008</t>
  </si>
  <si>
    <t xml:space="preserve">Magyar Telekom Nyrt - BDSL szolgáltatás </t>
  </si>
  <si>
    <t>GTS Hungary Kft - Internet szolgáltatás</t>
  </si>
  <si>
    <t>Vasi Nyugalom Személy- és Vagyonvédelmi Szolg. Kft - Portaszolgálat</t>
  </si>
  <si>
    <t>Z-ROX Nyugat Kft  - Fénymásoló karbantartás</t>
  </si>
  <si>
    <t>HTO/2162-5/2013</t>
  </si>
  <si>
    <t>eKÖZIG Reg. Informatikai Szolg. Központ Zrt - Önkorm-i alapnyilv-i rendszer felhasználói jog</t>
  </si>
  <si>
    <t>PMK/27-77/2014</t>
  </si>
  <si>
    <t>TC Informatika Kft - IT rendszergazdai tev.</t>
  </si>
  <si>
    <t>VFO/166-4/2014</t>
  </si>
  <si>
    <t>Graphisoft SE - ArchiCAD program</t>
  </si>
  <si>
    <t>KGO/99-34/2015</t>
  </si>
  <si>
    <t>Nordest Energy Kft - Gázdíj (Polgármesteri Hivatal)</t>
  </si>
  <si>
    <t>HTO/1004-15/2013</t>
  </si>
  <si>
    <t>Jakabnet Szoftverház Kft - Szociálpolitikai program karbantartása</t>
  </si>
  <si>
    <t>SZO/75-10/2010</t>
  </si>
  <si>
    <t>Keszthelyi Vagyonvill Kft - Tűzjelző távfelügyeleti díja</t>
  </si>
  <si>
    <t>PMK/110-3/2010</t>
  </si>
  <si>
    <t>Keszthelyi Vagyonvill Kft - Riasztó távfelügyeleti díja</t>
  </si>
  <si>
    <t>Terc Kft - Építőipari költségvetés készítő program karbantartása</t>
  </si>
  <si>
    <t>KGO/202-9/2015</t>
  </si>
  <si>
    <t>Klíma Duó Bt - Klíma és légtechnikai berendezések karbantartása</t>
  </si>
  <si>
    <t>Németh Ferenc - Fénymásolópapír és háztartási papíráru</t>
  </si>
  <si>
    <t>Kovácsné Peszmeg Zsuzsanna - Nyomtatási kellékanyagok</t>
  </si>
  <si>
    <t>KGO/253-1/2015</t>
  </si>
  <si>
    <t>KÖZ-PÉNZKft - Számviteli szaktanácsadási tev.</t>
  </si>
  <si>
    <t>Clearwater Kft - Víz vásárlása</t>
  </si>
  <si>
    <t>Öko-Grill Kft</t>
  </si>
  <si>
    <t>Lindström Kft - szőnyeg bérleti díj</t>
  </si>
  <si>
    <t>I.1. A települési önkormányzatok működésének támogatása</t>
  </si>
  <si>
    <t xml:space="preserve">I.1.a) önkormányzati hivatal működésénak támogatása </t>
  </si>
  <si>
    <t>I.1.b) település-üzemeltetéshez kapcsolódó feladataellátás támogatása</t>
  </si>
  <si>
    <t xml:space="preserve">     I.1.ba) zöldterület gazdálkodással kapcsolatos feladatok ellátásának támogatása </t>
  </si>
  <si>
    <t xml:space="preserve">     V. beszámítás</t>
  </si>
  <si>
    <t xml:space="preserve">    I.1.ba) - V. zöldterület gazdálkodással kapcsolatos feladatok ellátásának támogatása  beszámítás után</t>
  </si>
  <si>
    <t xml:space="preserve">    I.1. bb) közvilágítás fenntartásának támogatása </t>
  </si>
  <si>
    <t xml:space="preserve">     I.1.bb) - V. közvilágítás fenntartásának támogatása beszámítás után </t>
  </si>
  <si>
    <t xml:space="preserve">     I.1.bc) köztemető fenntartással kapcsolatos feladatok támogatása </t>
  </si>
  <si>
    <r>
      <t>19,638  m</t>
    </r>
    <r>
      <rPr>
        <vertAlign val="superscript"/>
        <sz val="8"/>
        <color indexed="10"/>
        <rFont val="Times New Roman"/>
        <family val="1"/>
        <charset val="238"/>
      </rPr>
      <t>2</t>
    </r>
  </si>
  <si>
    <t xml:space="preserve">      V. beszámítás</t>
  </si>
  <si>
    <t xml:space="preserve">      I.1.bc) - V. köztemető fenntartással kapcsolatos feladatok támogatása beszámítás után </t>
  </si>
  <si>
    <t xml:space="preserve">     I.1.bd) közutak fenntartásának támogatása </t>
  </si>
  <si>
    <t xml:space="preserve">       I.1.bd) - V. közutak fenntartásának támogatása beszámítás után </t>
  </si>
  <si>
    <t xml:space="preserve">I.1.c) egyéb önkormányzati feladatok </t>
  </si>
  <si>
    <t xml:space="preserve">    V. beszámítás</t>
  </si>
  <si>
    <t xml:space="preserve">     I.1.c) - V. egyéb önkormányzati feladatok támogatása beszámítás után</t>
  </si>
  <si>
    <t xml:space="preserve">I.1.d) lakott külterülettel kapcsolatos feladatok </t>
  </si>
  <si>
    <t xml:space="preserve">     V. beszámítás </t>
  </si>
  <si>
    <t xml:space="preserve">     I.1.d) - V. lakott külterülettel kapcsolatos feladatok támogatása beszámítás után</t>
  </si>
  <si>
    <t>I.1.e) üdülőhelyi feladatok támogatása  (2014. évben befolyt tény IFA alapján)</t>
  </si>
  <si>
    <t xml:space="preserve">    I.1.e) - V. üdülőhelyi feladatok támogatás beszámítás után</t>
  </si>
  <si>
    <t>I.1.6. 2015.évról áthúzódó (decemberi) bérkompenzáció</t>
  </si>
  <si>
    <t>II.1. Óvodapedagógusok és az óvodapedagógusok nevelő munkáját közvetlenül segítők bértámogatása</t>
  </si>
  <si>
    <t xml:space="preserve">  II.1. (1)1 óvodapedagógusok átlagbérének és közterheinek elismert összege 8 hó</t>
  </si>
  <si>
    <t xml:space="preserve">  II.1.(1)2 óvodapedagógusok átlagbérének és közterheinek elismert összege 4 hó</t>
  </si>
  <si>
    <t xml:space="preserve"> II.1.(2)1 óvodapedagógusok nevelő munkáját közvetlenük segítők átlagbérének és közterheinek elismert összege pedagógus végzettség 8 hó</t>
  </si>
  <si>
    <r>
      <t xml:space="preserve"> </t>
    </r>
    <r>
      <rPr>
        <sz val="9"/>
        <rFont val="Times New Roman"/>
        <family val="1"/>
        <charset val="238"/>
      </rPr>
      <t>II.1.(3)1 óvodapedagógusok nevelő munkáját közvetlenük segítők átlagbérének és közterheinek elismert összege pedagógus végzettséggel  8 hó</t>
    </r>
  </si>
  <si>
    <t xml:space="preserve"> II.1.(2)2 óvodapedagógusok nevelő munkáját közvetlenük segítők átlagbérének és közterheinek elismert összege 4 hó</t>
  </si>
  <si>
    <t xml:space="preserve"> II.1.(3)2 óvodapedagógusok nevelő munkáját közvetlenük segítők átlagbérének és közterheinek elismert összege  pedagógus végzettséggel 4 hó</t>
  </si>
  <si>
    <t xml:space="preserve">  II.1.(5)2 pedagógusok szakképzettséggel rendelkező, óvodapedagógusok nevelő munkáját közvetlenük segítők  pótlólagos támogatása</t>
  </si>
  <si>
    <t xml:space="preserve">II.2. Óvodaműködtetési támogatás </t>
  </si>
  <si>
    <t xml:space="preserve"> II.2.(1) 1 óvodaműködtetési támogatás 8 hó (gyermekek nevelése a napi 8 órát  nem éri el)</t>
  </si>
  <si>
    <t xml:space="preserve"> II.2.(2) 1 óvodaműködtetési támogatás 8 hó (gyermekek nevelése a napi 8 órát eléri vagy meghaladja)</t>
  </si>
  <si>
    <t xml:space="preserve"> II.2.(1) 2 óvodaműködtetési támogatás 4 hó (gyermekek nevelése a napi 8 órát  nem éri el)</t>
  </si>
  <si>
    <t xml:space="preserve"> II.2.(2) 1 óvodaműködtetési támogatás 4 hó (gyermekek nevelése a napi 8 órát eléri vagy meghaladja)</t>
  </si>
  <si>
    <t xml:space="preserve">II.4. Köznevelési intézmények működéséhez kapcsolódó támogatás </t>
  </si>
  <si>
    <t>II.5.a Kiegészítő támogatás az óvodapedagógusok minősítéséből adódó többletkiadásokhoz</t>
  </si>
  <si>
    <t xml:space="preserve">    II.5.a (1).  Alapfokozatú végzettségű pedagógus II. kategóriába sorolt ov.ped.kiegészítő támogatása, akik a képesítést  2014.dec.31-ig szerezték</t>
  </si>
  <si>
    <t xml:space="preserve">    II.5.b (1).  Alapfokozatú végzettségű pedagógus II. kategóriába sorolt ov.ped.kiegészítő támogatása, akik a képesítést  2015. évben szerezték szerezték</t>
  </si>
  <si>
    <t>III.1. Pénzbeli szociális ellátások kiegészítése (évközi igénylés alapján)</t>
  </si>
  <si>
    <t>III. 2. Települési önkormányzatok szociális feladatok egyéb támogatása 32.000 Ft/fő alatti adóerőképesség esetén differenciáltan jár</t>
  </si>
  <si>
    <t>III. 3. Egyes szociális és gyermekjóléti feladatok támogatása</t>
  </si>
  <si>
    <t xml:space="preserve"> III. 3. a) Család- és gyermekjóléti szolgálat</t>
  </si>
  <si>
    <t xml:space="preserve">   III.3. aa) Számított szakmai létszám meghatározása</t>
  </si>
  <si>
    <t xml:space="preserve">   III. 3. aaa) Számított alaplétszám 2014. 01.01-i lakosságszám szerint (Cserszegtomaj 3079 fő + Hévíz 4837 fő)</t>
  </si>
  <si>
    <r>
      <t xml:space="preserve">   </t>
    </r>
    <r>
      <rPr>
        <sz val="9"/>
        <rFont val="Times New Roman"/>
        <family val="1"/>
        <charset val="238"/>
      </rPr>
      <t>III. 3 aab) Számított kiegészítő létszám meghatározása közös hivatal esetén KLSZ= közöshivatal település szám szerint:0</t>
    </r>
  </si>
  <si>
    <r>
      <t xml:space="preserve">  </t>
    </r>
    <r>
      <rPr>
        <sz val="9"/>
        <rFont val="Times New Roman"/>
        <family val="1"/>
        <charset val="238"/>
      </rPr>
      <t xml:space="preserve"> III. 3. aac) Számított alaplétszám korrekciója (minden más önkormányzat:1)</t>
    </r>
  </si>
  <si>
    <t xml:space="preserve">   III. 3. ab) Támogatás  összege Hévíz 1; Cserszegtomaj 1</t>
  </si>
  <si>
    <t xml:space="preserve">   III. 3. c). Szociális étkeztetés</t>
  </si>
  <si>
    <t xml:space="preserve">   III. 3. d) Házi segítségnyújtás  </t>
  </si>
  <si>
    <r>
      <t xml:space="preserve">  </t>
    </r>
    <r>
      <rPr>
        <sz val="9"/>
        <rFont val="Times New Roman"/>
        <family val="1"/>
        <charset val="238"/>
      </rPr>
      <t xml:space="preserve"> III. 3. f) Időskorúak nappali intézményi  ellátása</t>
    </r>
  </si>
  <si>
    <t xml:space="preserve">   III. 3. j) Gyermekek napközbeni ellátása</t>
  </si>
  <si>
    <r>
      <t xml:space="preserve">   </t>
    </r>
    <r>
      <rPr>
        <sz val="9"/>
        <rFont val="Times New Roman"/>
        <family val="1"/>
        <charset val="238"/>
      </rPr>
      <t>III. 3. ja) Bölcsődei ellátás</t>
    </r>
  </si>
  <si>
    <t xml:space="preserve">      III. 3. ja) 1 Bölcsődei ellátás </t>
  </si>
  <si>
    <t xml:space="preserve">III. 4. települési önk. által nyújtott egyes szociális szakosított ellátások, valamint a                 gyermekek átmeneti gondozásával kapcsolatos feladatok támogatása támogatás </t>
  </si>
  <si>
    <t xml:space="preserve">   III. 4. a) kötelezően foglalkoztatott szakmai dolgozók bértámogatása                                               51+6 demens=14,55</t>
  </si>
  <si>
    <t xml:space="preserve">   III. 4. b)  intézmény üzemeltetési támogatás </t>
  </si>
  <si>
    <t>III. 5. Gyermek étkeztetés támogatása</t>
  </si>
  <si>
    <t xml:space="preserve">   III. 5. a) Finanszírozás szempontjából elismert dolgozók bértámogatása</t>
  </si>
  <si>
    <t xml:space="preserve">   III. 5. b) Gyermekétkeztetés üzemeltetési támogatása  </t>
  </si>
  <si>
    <t xml:space="preserve">   III. 5. c) rászoruló gyermekek intézményen kívüli szünidei étkeztetésének támogatása  összege </t>
  </si>
  <si>
    <t>III. 6. Szociális ágazati pótlék (évközi igénylés alapján)</t>
  </si>
  <si>
    <t>IV. Települési önkormányzatok kulturális feladatainak támogatása</t>
  </si>
  <si>
    <t>IV. 1. Könyvtári, közművelődési és múzeumi feladatok támogatása</t>
  </si>
  <si>
    <t xml:space="preserve">  IV.1. d) Települési önkormányzatok nyilvános könyvtári és közművelődési fa támogatása </t>
  </si>
  <si>
    <t xml:space="preserve">   i) Települési önormányzatok könyvtári célú érdekeltségnövelő támogatása évközi megállapítás szerint </t>
  </si>
  <si>
    <t>Információ: Beszámítás összesen: =20223224779*0,55/100*1,05=116789124</t>
  </si>
  <si>
    <t>Költségvetési tv 2. sz melléklete alapján igényelt állami támogatás összesen:</t>
  </si>
  <si>
    <t>KGO/33-18/2015</t>
  </si>
  <si>
    <t>Hévízi TV Nonprofit Kft - Városi televíziós műsorok készítése és közvetítése</t>
  </si>
  <si>
    <t>VFO/208-10/14</t>
  </si>
  <si>
    <t>Zalaispa Zrt - Hulladék gyűjtés díja</t>
  </si>
  <si>
    <t>Magyar Posta - Postaköltség</t>
  </si>
  <si>
    <t>052/2006</t>
  </si>
  <si>
    <t>New Konstruktív Kft - Tüzeléstechnikai szolgáltatás</t>
  </si>
  <si>
    <t>KGO/259-6/2014</t>
  </si>
  <si>
    <t>TC Informatika Kft - Információs rendszer biztonsági feladatok, szabályzatok elkészítése</t>
  </si>
  <si>
    <t>Németh Ferenc - Tisztítószer beszerzés</t>
  </si>
  <si>
    <t>2017. évi várható önkormányzatok működési támogatásai</t>
  </si>
  <si>
    <t xml:space="preserve"> II.2.a(2) 1 óvodaműködtetési támogatás 4 hó (gyermekek nevelése a napi 8 órát eléri vagy meghaladja)</t>
  </si>
  <si>
    <t>II.4.a Kiegészítő támogatás az óvodapedagógusok minősítéséből adódó többletkiadásokhoz</t>
  </si>
  <si>
    <t xml:space="preserve">   III. 3 aab) Számított kiegészítő létszám meghatározása közös hivatal esetén KLSZ= közöshivatal település szám szerint:0</t>
  </si>
  <si>
    <t xml:space="preserve">   III. 3. aac) Számított alaplétszám korrekciója (minden más önkormányzat:1)</t>
  </si>
  <si>
    <t xml:space="preserve">       III. 3. da) Szociális segítés</t>
  </si>
  <si>
    <t xml:space="preserve">       III. 3. db) Személyi gondozás</t>
  </si>
  <si>
    <t xml:space="preserve">   III. 3. f) Időskorúak nappali intézményi  ellátása</t>
  </si>
  <si>
    <t xml:space="preserve">VI. Teljesítési adatokhoz kapcsolódó korrekciós támogatás </t>
  </si>
  <si>
    <r>
      <t xml:space="preserve">  </t>
    </r>
    <r>
      <rPr>
        <sz val="9"/>
        <rFont val="Times New Roman"/>
        <family val="1"/>
        <charset val="238"/>
      </rPr>
      <t>VI.a) I.1.bb)-bd) pontok szerintri feladatokra</t>
    </r>
  </si>
  <si>
    <t xml:space="preserve">  VI.b) 2015. évi adóerő-képesség ismeretében a miniszreri módosítása szerint</t>
  </si>
  <si>
    <t>2017. évi várható bevétel</t>
  </si>
  <si>
    <t xml:space="preserve">  II.1.(4)2 óvodapedagógusok átlagbérének és közterheinek pótlólagos összege 2017/2017. tanévre</t>
  </si>
  <si>
    <t>Romkert gondnok</t>
  </si>
  <si>
    <t>I. összesen</t>
  </si>
  <si>
    <t>Beszámítás alapja:</t>
  </si>
  <si>
    <t>(I.1.e) sort terhelő összeg)</t>
  </si>
  <si>
    <t>II . Összesen</t>
  </si>
  <si>
    <r>
      <t xml:space="preserve"> </t>
    </r>
    <r>
      <rPr>
        <sz val="9"/>
        <rFont val="Times New Roman"/>
        <family val="1"/>
        <charset val="238"/>
      </rPr>
      <t xml:space="preserve">  III. 4. a) kötelezően foglalkoztatott szakmai dolgozók bértámogatása                                               47+10 demens=14,75</t>
    </r>
  </si>
  <si>
    <t>III. összesen</t>
  </si>
  <si>
    <t>IV. összesen</t>
  </si>
  <si>
    <t>V. összesen</t>
  </si>
  <si>
    <t>VI. összesen</t>
  </si>
  <si>
    <t>I-VI mindösszesen</t>
  </si>
  <si>
    <t>Törlesztés</t>
  </si>
  <si>
    <t>Ápolási támogatás</t>
  </si>
  <si>
    <t>Települési támogatás összesen:</t>
  </si>
  <si>
    <t>Ellátottak támogatása mindösszesen:</t>
  </si>
  <si>
    <t xml:space="preserve"> ellátottak pénzbeli juttatásai </t>
  </si>
  <si>
    <t xml:space="preserve">Rendszeres gyermekvédelmi támogatás </t>
  </si>
  <si>
    <t xml:space="preserve">                    elvonások befizetések</t>
  </si>
  <si>
    <t xml:space="preserve">                    elvonások, befizetések</t>
  </si>
  <si>
    <r>
      <t xml:space="preserve">                   </t>
    </r>
    <r>
      <rPr>
        <sz val="7"/>
        <color indexed="8"/>
        <rFont val="Times New Roman"/>
        <family val="1"/>
        <charset val="238"/>
      </rPr>
      <t>elvonások, befizetések</t>
    </r>
  </si>
  <si>
    <t xml:space="preserve">                   működési célú tartalék </t>
  </si>
  <si>
    <t xml:space="preserve">                   általános tartalék </t>
  </si>
  <si>
    <t xml:space="preserve">       1.2 Elvonások, befizetések bevételei </t>
  </si>
  <si>
    <t xml:space="preserve">         8.1.3.1.  előző évi költségvetési maradvány  igénybevétele (B8131) </t>
  </si>
  <si>
    <t xml:space="preserve">Technikai személyzet </t>
  </si>
  <si>
    <t>Vagyonvill Keszthely Kft - Kormányablak tűzjelző rendszer távfelügyeleti  díja + karbantartás</t>
  </si>
  <si>
    <t>2019.</t>
  </si>
  <si>
    <t>Aegon Biztosító Zrt -Önkormányzati Vagyonbiztosítás</t>
  </si>
  <si>
    <t xml:space="preserve">Heappy Dixieland Band Baráti Kör Egyesület </t>
  </si>
  <si>
    <t>Hévízi Térségi Zonta Klub Egyesület</t>
  </si>
  <si>
    <r>
      <rPr>
        <sz val="9"/>
        <rFont val="Times New Roman"/>
        <family val="1"/>
        <charset val="238"/>
      </rPr>
      <t>I.1.e) üdülőhelyi feladatok támogatása</t>
    </r>
    <r>
      <rPr>
        <sz val="9"/>
        <color rgb="FF00B0F0"/>
        <rFont val="Times New Roman"/>
        <family val="1"/>
        <charset val="238"/>
      </rPr>
      <t xml:space="preserve"> </t>
    </r>
    <r>
      <rPr>
        <sz val="9"/>
        <rFont val="Times New Roman"/>
        <family val="1"/>
        <charset val="238"/>
      </rPr>
      <t xml:space="preserve"> </t>
    </r>
  </si>
  <si>
    <t xml:space="preserve"> II.1.(3)1 óvodapedagógusok nevelő munkáját közvetlenük segítők átlagbérének és közterheinek elismert összege pedagógus szakképzettséggel  8 hó</t>
  </si>
  <si>
    <t xml:space="preserve"> II.1.(3)2 óvodapedagógusok nevelő munkáját közvetlenük segítők átlagbérének és közterheinek elismert összege  pedagógus szakképzettséggel 4 hó</t>
  </si>
  <si>
    <t xml:space="preserve"> II.2. (1) 1 óvodaműködtetési támogatás 8 hó (gyermekek nevelése a napi 8 órát eléri vagy meghaladja)</t>
  </si>
  <si>
    <t xml:space="preserve"> II.2. (8) 1 óvodaműködtetési támogatás 8 hó (gyermekek nevelése a napi 8 órát  nem éri el, de eléri a 6 órát)</t>
  </si>
  <si>
    <t xml:space="preserve"> II.2. (6) 2 óvodaműködtetési támogatás 4 hó (gyermekek nevelése a napi 8 órát  nem éri el, de eléri a 6 órát)</t>
  </si>
  <si>
    <t>új beruházás</t>
  </si>
  <si>
    <t>Zrínyi utca külterületi szakasz közmű és zöldfelület tervezés</t>
  </si>
  <si>
    <t>Gr.  I. Festetics György Művelődési Központ összesen:</t>
  </si>
  <si>
    <t>2. Gróf  I. Festetics György Művelődési Központ</t>
  </si>
  <si>
    <t>Zöldterület-kezelés</t>
  </si>
  <si>
    <t xml:space="preserve">Gazdasági szervezet </t>
  </si>
  <si>
    <t xml:space="preserve">Karbantartók </t>
  </si>
  <si>
    <t>TC Informatika Kft - közterületfigyelő rendszer üzemeltetése</t>
  </si>
  <si>
    <t>SZO/181-28/2016</t>
  </si>
  <si>
    <t>Gazdasági Ellátó Szervezet Keszthely - gyepmesteri és állatorvosi tev</t>
  </si>
  <si>
    <t>PMK/18-2/2017</t>
  </si>
  <si>
    <r>
      <t xml:space="preserve">     </t>
    </r>
    <r>
      <rPr>
        <sz val="7"/>
        <rFont val="Times New Roman"/>
        <family val="1"/>
        <charset val="238"/>
      </rPr>
      <t xml:space="preserve"> 9.1.1. Hitel-, kölcsön törlesztés államháztartáson kívülre (K911)</t>
    </r>
  </si>
  <si>
    <t>Térségi Sport és rendezvénycsarnok építéséhez infrastuktúra tervezés (+ földkábeles villamos energia ellátás biztosítása )</t>
  </si>
  <si>
    <t xml:space="preserve">         8.1.3.2. előző évi vállalkozási maradvány igénybevétele (B8132)</t>
  </si>
  <si>
    <r>
      <t xml:space="preserve">      </t>
    </r>
    <r>
      <rPr>
        <sz val="7"/>
        <color indexed="8"/>
        <rFont val="Times New Roman"/>
        <family val="1"/>
        <charset val="238"/>
      </rPr>
      <t>8.1.1. Hitel-, kölcsön felvétel pü-i vállalkozásoktól</t>
    </r>
  </si>
  <si>
    <t xml:space="preserve">      8.1.1. Hitel-, kölcsön felvétel pü-i vállalkozásoktól</t>
  </si>
  <si>
    <t xml:space="preserve">      8.1.1. Hitel-, kölcsön felvétel  pü-i vállalkozásoktól</t>
  </si>
  <si>
    <r>
      <t xml:space="preserve">      </t>
    </r>
    <r>
      <rPr>
        <sz val="7"/>
        <color indexed="8"/>
        <rFont val="Times New Roman"/>
        <family val="1"/>
        <charset val="238"/>
      </rPr>
      <t>8.1.1. Hitel-, kölcsön felvétel  pü-i vállalkozásoktól</t>
    </r>
  </si>
  <si>
    <t>Központi költségvetési szervektől működési célra átvett peszk.:</t>
  </si>
  <si>
    <t>Működési célú pénzeszköz átvétel Áht-n kívülről:</t>
  </si>
  <si>
    <t>Felhalmozási célú támoghatás Áht-n belülről:</t>
  </si>
  <si>
    <t>Helikon Kórus és Baráti Köre Közhasznú Egyesület</t>
  </si>
  <si>
    <t>Hévíz és Térsége KamaraiTagok Kultúrális Alapítványa</t>
  </si>
  <si>
    <t>Keszthelyi Mentők Alapítvány</t>
  </si>
  <si>
    <t xml:space="preserve">Hévíz Sportkör visszatérítendő támogatás </t>
  </si>
  <si>
    <t>Kötelezettséggel terhelt PM hatáskörben felhasználható    Ovi-Sport Pálya pályázat önrész</t>
  </si>
  <si>
    <t>Temetési támogatás</t>
  </si>
  <si>
    <t>Iskolakezdési támogatás</t>
  </si>
  <si>
    <t>Születési támogatás</t>
  </si>
  <si>
    <t>Méltányossági támogatás</t>
  </si>
  <si>
    <t>Rendkívüli támogatás</t>
  </si>
  <si>
    <t>Festetics sétány kialakítására vonatkozó tervek</t>
  </si>
  <si>
    <t>Fenntartható közlekedés TOP-3.1.1-15-ZA1-2016-00007</t>
  </si>
  <si>
    <t xml:space="preserve">Informatikai eszközök </t>
  </si>
  <si>
    <t>502208 Térségi Sport és rendezvénycsarnok ép.</t>
  </si>
  <si>
    <t xml:space="preserve">502211Nagyparkoló megújítás "Zöld város kialakítása" TOP-2.1.2-15 </t>
  </si>
  <si>
    <t>502219 Termelői piac fejlesztés TOP-1.1.3-15</t>
  </si>
  <si>
    <t xml:space="preserve"> 502301 ASP rendszer bevezetése </t>
  </si>
  <si>
    <t xml:space="preserve"> 503201 Működési célú pénzeszköz átadás</t>
  </si>
  <si>
    <t xml:space="preserve"> 503304 Gyógyszertámogatás</t>
  </si>
  <si>
    <t xml:space="preserve"> 503306 Lakhatási támogatás</t>
  </si>
  <si>
    <t xml:space="preserve"> 503401 Munkáltatói kölcsön kiadásai </t>
  </si>
  <si>
    <t xml:space="preserve"> 503402 Lakossági kölcsön kiadásai</t>
  </si>
  <si>
    <t xml:space="preserve"> 504201 Továbbszámlázások</t>
  </si>
  <si>
    <t xml:space="preserve"> 505101 Önkormány.jogalk.</t>
  </si>
  <si>
    <t>505102 Nemzetközi kapcsolatok</t>
  </si>
  <si>
    <t>505102 Nagyköveti program</t>
  </si>
  <si>
    <t xml:space="preserve"> 505103 Reprezentáció</t>
  </si>
  <si>
    <t xml:space="preserve"> 505201 Hévíz folyóirat</t>
  </si>
  <si>
    <t>505202 Forrás újság</t>
  </si>
  <si>
    <t xml:space="preserve"> 505301 Főépítészi feladatok ellátása</t>
  </si>
  <si>
    <t xml:space="preserve"> 505302 Gyepmesteri és állatorvosi feladatok</t>
  </si>
  <si>
    <t>505401 Parkolási tevékenység</t>
  </si>
  <si>
    <t xml:space="preserve"> 505402  HeBi üzemeltetés</t>
  </si>
  <si>
    <t xml:space="preserve"> 505501 Közvilágítás</t>
  </si>
  <si>
    <t xml:space="preserve"> 505502 Város- és községgazdálkodás</t>
  </si>
  <si>
    <t xml:space="preserve">505601 Nyári napközi </t>
  </si>
  <si>
    <t>503301 Szociális célú tüzifa</t>
  </si>
  <si>
    <t xml:space="preserve">503302 Hévíz Hazavár ösztöndíj </t>
  </si>
  <si>
    <t>504101 Ingatlanhasznosítás</t>
  </si>
  <si>
    <t>505403 Történelmi helyek (egregyi romkert)</t>
  </si>
  <si>
    <t>503106 Állami tám-mal kapcsolatos kiadások</t>
  </si>
  <si>
    <t>502206 Buszpályaudvar áttelepítése</t>
  </si>
  <si>
    <t>505901 Egyéb ki nem emelt</t>
  </si>
  <si>
    <r>
      <t xml:space="preserve">     </t>
    </r>
    <r>
      <rPr>
        <sz val="7"/>
        <color indexed="8"/>
        <rFont val="Times New Roman"/>
        <family val="1"/>
        <charset val="238"/>
      </rPr>
      <t xml:space="preserve"> 8.1.1. Hitel-, kölcsön felvétel pü-i vállalkozásoktól</t>
    </r>
    <r>
      <rPr>
        <b/>
        <sz val="7"/>
        <color rgb="FF0070C0"/>
        <rFont val="Times New Roman"/>
        <family val="1"/>
        <charset val="238"/>
      </rPr>
      <t xml:space="preserve"> (Kormányzati döntés szükséges!)</t>
    </r>
  </si>
  <si>
    <t>Hévíz Város Önkormányzat  és intézményei mindösszesen:</t>
  </si>
  <si>
    <t xml:space="preserve">                Hitel felhasználása felhalmozásra </t>
  </si>
  <si>
    <r>
      <t xml:space="preserve">      </t>
    </r>
    <r>
      <rPr>
        <sz val="7"/>
        <rFont val="Times New Roman"/>
        <family val="1"/>
        <charset val="238"/>
      </rPr>
      <t xml:space="preserve">8.1.1. Hitel-, kölcsön felvétel  pü-i vállalkozásoktól  </t>
    </r>
    <r>
      <rPr>
        <b/>
        <sz val="7"/>
        <color rgb="FF0070C0"/>
        <rFont val="Times New Roman"/>
        <family val="1"/>
        <charset val="238"/>
      </rPr>
      <t>(Kormányzati döntés szükséges!)</t>
    </r>
  </si>
  <si>
    <r>
      <t xml:space="preserve">  </t>
    </r>
    <r>
      <rPr>
        <sz val="7"/>
        <color indexed="8"/>
        <rFont val="Times New Roman"/>
        <family val="1"/>
        <charset val="238"/>
      </rPr>
      <t xml:space="preserve">    8.1.1. Hitel-, kölcsön felhasználása felhalmozási célra</t>
    </r>
  </si>
  <si>
    <t>"Hévíz Termelői piac megújulása" TOP-1.1.3-15-ZA1-2016-00005</t>
  </si>
  <si>
    <t xml:space="preserve">Informatikai eszközök beszerzése </t>
  </si>
  <si>
    <t>502207 "Gyógyhelyi főtér" GINOP-7.1.9-17</t>
  </si>
  <si>
    <r>
      <rPr>
        <b/>
        <sz val="9"/>
        <color indexed="8"/>
        <rFont val="Times New Roman"/>
        <family val="1"/>
        <charset val="238"/>
      </rPr>
      <t>2018. évi  állami támogatásból származó várható bevétel</t>
    </r>
    <r>
      <rPr>
        <b/>
        <i/>
        <sz val="9"/>
        <color indexed="8"/>
        <rFont val="Times New Roman"/>
        <family val="1"/>
        <charset val="238"/>
      </rPr>
      <t/>
    </r>
  </si>
  <si>
    <t>Hévízi népességnyilvántartás adata: 4705 fő</t>
  </si>
  <si>
    <r>
      <rPr>
        <sz val="9"/>
        <rFont val="Times New Roman"/>
        <family val="1"/>
        <charset val="238"/>
      </rPr>
      <t>I.1.5. 2017. évról áthúzódó (decemberi) bérkompenzáció</t>
    </r>
    <r>
      <rPr>
        <sz val="9"/>
        <color indexed="10"/>
        <rFont val="Times New Roman"/>
        <family val="1"/>
        <charset val="238"/>
      </rPr>
      <t xml:space="preserve"> </t>
    </r>
    <r>
      <rPr>
        <sz val="9"/>
        <color rgb="FFFF33CC"/>
        <rFont val="Times New Roman"/>
        <family val="1"/>
        <charset val="238"/>
      </rPr>
      <t>(évközi adat lesz)</t>
    </r>
  </si>
  <si>
    <t>I.1.6. Polgármesteri iIlletmény támogatása (a 32.000 Ft/fő adőerőképességet meg nem haladó önkormányzatok esetében)</t>
  </si>
  <si>
    <t xml:space="preserve">    II.4.a (1).  Alapfokozatú végzettségű óvodapedagógus, pedagógus szakképzettséggel rendelkező segítők - pedagógus II. kategóriába sorolt ov.ped., pedagógus szakképzettséggel rendelkező segítők kiegészítő támogatása, akik aminősítést  2016. dec.31-ig szerezték </t>
  </si>
  <si>
    <t xml:space="preserve">    II.4.a (1).  Alapfokozatú végzettségű óvodapedagógus, pedagógus szakképzettséggel rendelkező segítők - pedagógus II. kategóriába sorolt ov.ped., pedagógus szakképzettséggel rendelkező segítők kiegészítő támogatása, akik a minősítést  2018. január 1-i átsorolással szerezték</t>
  </si>
  <si>
    <r>
      <rPr>
        <sz val="9"/>
        <rFont val="Times New Roman"/>
        <family val="1"/>
        <charset val="238"/>
      </rPr>
      <t>III.1. Szociális ágazati összevont pótlék</t>
    </r>
    <r>
      <rPr>
        <sz val="9"/>
        <color rgb="FFFF0000"/>
        <rFont val="Times New Roman"/>
        <family val="1"/>
        <charset val="238"/>
      </rPr>
      <t xml:space="preserve"> </t>
    </r>
    <r>
      <rPr>
        <sz val="9"/>
        <color rgb="FFFF33CC"/>
        <rFont val="Times New Roman"/>
        <family val="1"/>
        <charset val="238"/>
      </rPr>
      <t>(évközi MÁK által megállapított összegű folyósítás)</t>
    </r>
  </si>
  <si>
    <r>
      <rPr>
        <sz val="9"/>
        <rFont val="Times New Roman"/>
        <family val="1"/>
        <charset val="238"/>
      </rPr>
      <t xml:space="preserve">   III. 3. aaa) Számított alaplétszám</t>
    </r>
    <r>
      <rPr>
        <sz val="9"/>
        <color indexed="10"/>
        <rFont val="Times New Roman"/>
        <family val="1"/>
        <charset val="238"/>
      </rPr>
      <t xml:space="preserve"> </t>
    </r>
    <r>
      <rPr>
        <sz val="9"/>
        <rFont val="Times New Roman"/>
        <family val="1"/>
        <charset val="238"/>
      </rPr>
      <t>(2017. 01.01-i lakosságszám szerint Cserszegtomaj 3117 fő) + (Hévíz népességnyilvántartó adata szerint 2017. 01.01: 4705 fő)</t>
    </r>
  </si>
  <si>
    <t xml:space="preserve">   III. 4. települési önk. által nyújtott egyes szociális szakosított ellátások, valamint a                 gyermekek átmeneti gondozásával kapcsolatos feladatok támogatása támogatás </t>
  </si>
  <si>
    <t>előző évi eredeti felmérés szerinti támogatás összege</t>
  </si>
  <si>
    <t xml:space="preserve">   III. 5. Gyermek étkeztetés támogatása</t>
  </si>
  <si>
    <t xml:space="preserve">      III. 5. a) Finanszírozás szempontjából elismert dolgozók bértámogatása</t>
  </si>
  <si>
    <t xml:space="preserve">      III. 5. b) Gyermekétkeztetés üzemeltetési támogatása  </t>
  </si>
  <si>
    <t xml:space="preserve">   III. 6. Rászoruló gyermekek intézményen kívüli szünidei étkeztetésének támogatása összege (Ft/étkezési adag, adóerőképeswség szerint differenciálva)</t>
  </si>
  <si>
    <t xml:space="preserve">  III 7. Bölcsőde, mini bölcsőde támogatása</t>
  </si>
  <si>
    <t xml:space="preserve">      III.7.a) Finanszírozás szempontjából elismert szakmai dolgozók bértámogatása</t>
  </si>
  <si>
    <t xml:space="preserve">              Bölcsődei dajkák, középfokú végzettségűkisgyermeknevelők, szaktanácsadók bértámogatása</t>
  </si>
  <si>
    <t>0,8 fő középfokú kisgyermeknevelő + 1 fő dajka</t>
  </si>
  <si>
    <t xml:space="preserve">               Felsőfokú végzettségű kisgyermeknevelők, szaktanácsadók bértámogatása</t>
  </si>
  <si>
    <t>2 fő felsőfokú kisgyermeknevelő + 0 fő szaktanácsadó</t>
  </si>
  <si>
    <t xml:space="preserve">      III.7.b) Bölcsődei üzemeltetési támogatás 32.000 Ft/fő/év adóerőképességet meg nem haladó települések részére (Hévíz adőerőképessége 60.708 Ft/fő)</t>
  </si>
  <si>
    <t>(előző évi állomány gyarapítás alapján évközben megítélt támogatás)</t>
  </si>
  <si>
    <t>IV.3. Kulturális illetménypótlék</t>
  </si>
  <si>
    <t>(évközben megállapított és folyósított támogatás)</t>
  </si>
  <si>
    <t>.</t>
  </si>
  <si>
    <t>Információ: V. Beszámítás szerinti támogatás csökkentés összesen: = 20.402.132.317*0,55/100*110/100=123.432.901</t>
  </si>
  <si>
    <t xml:space="preserve">                          Szolidaritási hozzájárulás: (123.432.901 - 671.759.619)*80%=0</t>
  </si>
  <si>
    <t>kék = fajlagos támogatási összeg változás</t>
  </si>
  <si>
    <t xml:space="preserve">2018. évi előirányzat </t>
  </si>
  <si>
    <t>2018. évi költségvetési rendelet</t>
  </si>
  <si>
    <t>Közép-keleti város rész csapadékelvezetés tervezése és kivitelezése (Babocsay és Dombföldi utca)</t>
  </si>
  <si>
    <t>Helyi önkormányzatok működésének és ágazati feladatainak várható 2018. évi támogatása 2018. évi mutatószám felmérés adatai alapján</t>
  </si>
  <si>
    <t>135+1*2+2*3=143 fő</t>
  </si>
  <si>
    <t>Beszámítás:2016. évi IPA alap szerint</t>
  </si>
  <si>
    <t>568 fő</t>
  </si>
  <si>
    <t>Számítástechnika váratlan meghibásodása miatti beszerzés</t>
  </si>
  <si>
    <t>Felosztható keret</t>
  </si>
  <si>
    <t>Nagyparkoló zöldterületének és közlekedési ter. megújítása (Zöldváros) TOP-2.1.2-15-ZA1-2016-00004</t>
  </si>
  <si>
    <t>Nagykanizsai Tankerületi Központ</t>
  </si>
  <si>
    <t>Felhalmozási kölcsön nyújtása</t>
  </si>
  <si>
    <t xml:space="preserve">           8.1.3.1.  előző évi költségvetési maradvány igénybevétele felh-ra</t>
  </si>
  <si>
    <t xml:space="preserve">rendezvények gazdasági ügyintézője </t>
  </si>
  <si>
    <t>gazdasági ügyintéző</t>
  </si>
  <si>
    <t>Finanszírozási kiadás</t>
  </si>
  <si>
    <t>Áht-n belüli megelőlegzések visszafizetése</t>
  </si>
  <si>
    <t>Hévízi Turisztikai Nonprofit Kft Hungarikum alapprogram</t>
  </si>
  <si>
    <t xml:space="preserve">Polgári Védelmi Szövetség </t>
  </si>
  <si>
    <t>Keszthely és Környéke Evangélikus Egyházközösség ( Hévízi Evangélikus Fiókgyülekezetnél felhasználható)</t>
  </si>
  <si>
    <t>Hévízi Evangélikus és Református Templomépítő és Fenntartó Alapítvány</t>
  </si>
  <si>
    <t>Hévíz Turizmus Marketing Egyesület [1/2016/2016(I. 28.) Kt.hat.]</t>
  </si>
  <si>
    <t xml:space="preserve">              Bölcsődei dajkák, középfokú végzettségű kisgyermeknevelők, szaktanácsadók bértámogatása</t>
  </si>
  <si>
    <t>505701 Vagyongazdálkodás kiadásai</t>
  </si>
  <si>
    <t>Buszpályaudvar enged.és kiviteli terv (+ láp terület hatástanulmány 6.000 e Ft)</t>
  </si>
  <si>
    <t>Gyógyhelyi főtér kialakítás (kiviteli tervezés)</t>
  </si>
  <si>
    <t>505502 Város és közs.gazd. (Sportszálló alatti Eon vezeték kiváltása)</t>
  </si>
  <si>
    <t>Magyar Máltai Szeretetszolgálat: Támogató szolgálat</t>
  </si>
  <si>
    <t xml:space="preserve">2018. évi előirányzat összesen </t>
  </si>
  <si>
    <t>Új szinpad (heti 20 óra)</t>
  </si>
  <si>
    <t>a költségvetési évet követő három évre kihatással járó döntésekből származó kötelezettségek célok szerint, évenkénti bontásban</t>
  </si>
  <si>
    <t>2021.</t>
  </si>
  <si>
    <t>SZO/465-2/2016</t>
  </si>
  <si>
    <t xml:space="preserve">Karsád György János EV </t>
  </si>
  <si>
    <t>Cserna-Szabó András - Hévíz Folyóirat főszerkesztői  feladatok ellátása</t>
  </si>
  <si>
    <t>Fehér Renátó - Héviz Folyóirat szerkesztői feladatok ellátásaSzálinger Balázs - Hévíz Folyóirat főszerkesztői feladatok ellátása</t>
  </si>
  <si>
    <t>PMK/13-2/2017</t>
  </si>
  <si>
    <t>2017.02.25+3év</t>
  </si>
  <si>
    <t>PMK/14-2/2017</t>
  </si>
  <si>
    <t>PMK/14-1/2017</t>
  </si>
  <si>
    <t>SZO/492-1/2017</t>
  </si>
  <si>
    <t>Lukács Péter Dániel - városi rendezvényekről sajtó fotó készités</t>
  </si>
  <si>
    <t>…./2017. 07.12.</t>
  </si>
  <si>
    <t>ZNET Telekom Zrt - internet szolg. (Rózsakert)</t>
  </si>
  <si>
    <t>KGO/217-14/2017</t>
  </si>
  <si>
    <t>CIB Bank Zrt - Önk.Infr.Fejl.Program 2020 - hitel</t>
  </si>
  <si>
    <t>SZO/4-13/2017</t>
  </si>
  <si>
    <t>Dr. Farkas Ügyvédi Iroda</t>
  </si>
  <si>
    <t>KGO/208-1/2017</t>
  </si>
  <si>
    <t>EMoGÁ Kft</t>
  </si>
  <si>
    <r>
      <t xml:space="preserve"> Eszközbeszerzés </t>
    </r>
    <r>
      <rPr>
        <sz val="8"/>
        <rFont val="Times New Roman"/>
        <family val="1"/>
        <charset val="238"/>
      </rPr>
      <t>(tárgyi eszköz beszerzés is)</t>
    </r>
  </si>
  <si>
    <t>Nemzeti Választási Iroda</t>
  </si>
  <si>
    <t>64.</t>
  </si>
  <si>
    <t>65.</t>
  </si>
  <si>
    <t>Szociális és Gyermekvédelmi Főigazgatóság</t>
  </si>
  <si>
    <t>Festetics sétány (Világörökségi helyszínek fejlesztése projekt) GINOP-7.1.6-16-2017-00004</t>
  </si>
  <si>
    <t>Festetics sétány eszközbeszerzés (Világörökségi helyszínek fejlesztése projekt) GINOP-7.1.6-16-2017-00004</t>
  </si>
  <si>
    <r>
      <t xml:space="preserve">Nagyparkoló átalakítása </t>
    </r>
    <r>
      <rPr>
        <b/>
        <sz val="8"/>
        <color rgb="FF0070C0"/>
        <rFont val="Times New Roman"/>
        <family val="1"/>
        <charset val="238"/>
      </rPr>
      <t>(150.000 ezer Ft-hoz Kormányzati döntés alapján!)</t>
    </r>
  </si>
  <si>
    <r>
      <t xml:space="preserve">Hévíz Város térfigyelő kamerarendszerének kiépítése </t>
    </r>
    <r>
      <rPr>
        <b/>
        <sz val="8"/>
        <color rgb="FF0070C0"/>
        <rFont val="Times New Roman"/>
        <family val="1"/>
        <charset val="238"/>
      </rPr>
      <t>(53.000 ezer Ft-hoz Kormányzati döntés alapján!)</t>
    </r>
  </si>
  <si>
    <r>
      <t xml:space="preserve">Hévíz Város térfigyelő kamerarendszerének kiépítése </t>
    </r>
    <r>
      <rPr>
        <b/>
        <sz val="8"/>
        <color rgb="FF0070C0"/>
        <rFont val="Times New Roman"/>
        <family val="1"/>
        <charset val="238"/>
      </rPr>
      <t>(19.000 ezer Ft-hoz Kormányzati döntés alapján!)</t>
    </r>
  </si>
  <si>
    <t>Széchenyi utcával kapcsolatos munkák tartaléka</t>
  </si>
  <si>
    <r>
      <t xml:space="preserve">Kötelezettségek a tartalék terhére </t>
    </r>
    <r>
      <rPr>
        <sz val="12"/>
        <color indexed="8"/>
        <rFont val="Times New Roman"/>
        <family val="1"/>
        <charset val="238"/>
      </rPr>
      <t>"Zala két keréken" TOP 3.1.1-15-ZA1-2016-00005 projekt foly. Előleg</t>
    </r>
  </si>
  <si>
    <t>"Zala két keréken" TOP 3.1.1-15-ZA1-2016-00005 projekt foly. Előleg</t>
  </si>
  <si>
    <t>"Aktív bevonással megvalósuló Zöldváros tervezése" projekt pályázati önerő</t>
  </si>
  <si>
    <t>503305 Temetési támogatás</t>
  </si>
  <si>
    <t>503310 Áplolási támogatás</t>
  </si>
  <si>
    <t>503307 Iskolakezdési támogatás</t>
  </si>
  <si>
    <t>503308 Születési támogatás</t>
  </si>
  <si>
    <t xml:space="preserve">503303 Méltányossági támogatás </t>
  </si>
  <si>
    <t>503301Rendkívüli támogatás</t>
  </si>
  <si>
    <t>503309 Köztemetés</t>
  </si>
  <si>
    <t>502218 Zrinyi u. külterületen közmű és zöldfelület felúj.</t>
  </si>
  <si>
    <t>503107 Jelzőrendszeres házi segítségnyújtás</t>
  </si>
  <si>
    <t xml:space="preserve">502221 Festetics sétány </t>
  </si>
  <si>
    <t>EEM Szociális és Gyermekvédelmi Főigazgatóság</t>
  </si>
  <si>
    <t>Felhalmozási pénzeszköz átvétel Áht-n belülről összesen:</t>
  </si>
  <si>
    <t>Felhalmozási pénzeszköz átvétel Áht-n kívülről összesen:</t>
  </si>
  <si>
    <t>Teréz Anya Szociális Integrált Intézmény</t>
  </si>
  <si>
    <t>Felhalmozási bevételek:</t>
  </si>
  <si>
    <t>Felhalmozási célú állami támogatások</t>
  </si>
  <si>
    <t>Felhalmozási célú állami támogatások összesen:</t>
  </si>
  <si>
    <t>Felhalmozási bevételek összesen.:</t>
  </si>
  <si>
    <t>Teréz Anya Szociális Integrált Intézmény összesen:</t>
  </si>
  <si>
    <t xml:space="preserve"> Önkormányzat működési célú támogatások mindösszesen </t>
  </si>
  <si>
    <t>Polgármesteri Hivatal működési célú támogatás mindösszesen:</t>
  </si>
  <si>
    <t>Önkormányzat és intézményei működési célú támogatások mindösszesen:</t>
  </si>
  <si>
    <t>Működési célú támogatások államháztartáson belülre összesen:</t>
  </si>
  <si>
    <t>Önkormányzat és intézményei működési célú támogatások államháztartáson belülre  mindösszesen</t>
  </si>
  <si>
    <t>Önkormányzat és intézményei működési célú támogatások államháztartáson kívülre mindösszesen</t>
  </si>
  <si>
    <t xml:space="preserve">Hévíz Város Önkormányzat  és intézményei
</t>
  </si>
  <si>
    <t>4.  Brunszvik Teréz Napközi Otthonos Óvoda</t>
  </si>
  <si>
    <t xml:space="preserve">       2.1.  Felhalmozási célú önk-i támogatások (B21)</t>
  </si>
  <si>
    <t xml:space="preserve">       2.5. Egyéb felhalmozási célú támogatás Áht-n belülről (B25)</t>
  </si>
  <si>
    <t xml:space="preserve">    2. Felhalmozási célú támogatások államháztartáson belülről</t>
  </si>
  <si>
    <t xml:space="preserve">     6. Működési célú átvett pénzeszközök </t>
  </si>
  <si>
    <t>működési célú támogatások államháztartáson belülről  és kívülről</t>
  </si>
  <si>
    <t>Gróf  I. Festetics György Művelődési Központ</t>
  </si>
  <si>
    <t>Lakosságtól</t>
  </si>
  <si>
    <t>Gróf  I. Festetics György Művelődési Központ mindösszesen:</t>
  </si>
  <si>
    <t>Hévíz Toutist Nkft. részedés értékesítés</t>
  </si>
  <si>
    <t>"YOUTH &amp; SPA projekt támogatás átadása Iseo Város Önk.részére</t>
  </si>
  <si>
    <t>"YOUTH &amp; SPA projekt támogatás átadása Hargita Megye Tanácsa részére</t>
  </si>
  <si>
    <t>"YOUTH &amp; SPA projekt támogatás átadása Magyarkanizsa önkormányzata (Szerbia) részére</t>
  </si>
  <si>
    <t>"YOUTH &amp; SPA projekt támogatás átadása Népi Egyetem, Felnőttek és Fiatalok Továbbképző Intézete Lendva részére</t>
  </si>
  <si>
    <t xml:space="preserve">Szent András Gyógyfürdő és reuma Korház kezelésében lévő Dr.Schulhof sétány fejlesztése GINOP-7.1.9-17. pályázat </t>
  </si>
  <si>
    <t>502223 Zrínyi u. belter. rekonstrukció</t>
  </si>
  <si>
    <t xml:space="preserve">                 felhalmozásci célú támog. államháztartáson kívülre (K89)</t>
  </si>
  <si>
    <t xml:space="preserve">                 felhalmozási célú tartalék  (K513)</t>
  </si>
  <si>
    <t xml:space="preserve">                 felhalmozási  visszatérítendő tám., kölcsön Áht-n kív. (K86)</t>
  </si>
  <si>
    <t xml:space="preserve">                 felhalmozásci célú támog. államháztartáson kívülre </t>
  </si>
  <si>
    <t xml:space="preserve">                 felhalmozási célú tartalék </t>
  </si>
  <si>
    <t>Brunszvik Teréz Napközi Otthonos Óvoda össz:*</t>
  </si>
  <si>
    <t>* A képviselő-testület 166/2018. (VII. 20.) határozata alapján  1 fő pedagógus asszisztens foglalkoztatása valósul meg megbízási szerződés formájában, 2018. szeptember 1. napjától 2019. június 15 napjáig. A megbízással allkalmazott létszám nem közalkalmazott.</t>
  </si>
  <si>
    <t xml:space="preserve">2019. évi Pénzügyi mérleg </t>
  </si>
  <si>
    <t xml:space="preserve">2019. évi előirányzat </t>
  </si>
  <si>
    <t>2019. évi  engedélyezett létszámkeret</t>
  </si>
  <si>
    <t xml:space="preserve">Tárgyi eszköz beszerzés </t>
  </si>
  <si>
    <t>Tárgyi eszközök (fénymásoló és játszótéri eszközök)</t>
  </si>
  <si>
    <t>2019. évi pénzügyi mérleg</t>
  </si>
  <si>
    <t>505502 Város és közs.gazd. (csapadékvíz mentesítés, karbantartás)</t>
  </si>
  <si>
    <t>Visszatérítendő felhalmozási kölcsön nyújtása</t>
  </si>
  <si>
    <t xml:space="preserve">2019. évi bevételi előirányzat </t>
  </si>
  <si>
    <t>2019. évi költségvetés felhalmozási bevételek</t>
  </si>
  <si>
    <t>2019. évi egyéb működési célú támogatások ÁHT-én beülre és  és működési támogatások ÁHT-n kívülre</t>
  </si>
  <si>
    <t xml:space="preserve">2019.  évi működési célú és egyéb kiadások feladatonként </t>
  </si>
  <si>
    <t xml:space="preserve">2019. évi felhalmozási pénzügyi mérleg </t>
  </si>
  <si>
    <t xml:space="preserve">2019. évi pénzügyi mérleg </t>
  </si>
  <si>
    <t xml:space="preserve">2019. évi működési pénzügyi mérleg </t>
  </si>
  <si>
    <t>2019. évi közhatalmi bevételek</t>
  </si>
  <si>
    <t xml:space="preserve">2019. évi bevételi terv  </t>
  </si>
  <si>
    <t>Mérték  (2019. évi január 1. napjától)</t>
  </si>
  <si>
    <t>515,- Ft/fő/éjszaka</t>
  </si>
  <si>
    <t>2019. évi költségvetés</t>
  </si>
  <si>
    <t>2019. évi felhalmozási kiadásai</t>
  </si>
  <si>
    <t>2019. évi költségvetési rendelet</t>
  </si>
  <si>
    <t xml:space="preserve">2019. évi pénzügyi mérlege </t>
  </si>
  <si>
    <t xml:space="preserve">2019.  évi előirányzat </t>
  </si>
  <si>
    <t>Kézilabda munkacsarnok infrastruktúra kialakítása</t>
  </si>
  <si>
    <t>Egyéb szálláshelyek 2019. évi minőségfejlesztési támogatása (2018. évben pénzügyileg teljesítve)</t>
  </si>
  <si>
    <t xml:space="preserve">                                                                        2019. évi bérkompenzáció</t>
  </si>
  <si>
    <t xml:space="preserve">Költségvetési  szerveknél foglalkoztatottak 2018. dec. bérkompenzációja </t>
  </si>
  <si>
    <r>
      <t>Hévíz, Széchenyi utcai zártárok elvezetés</t>
    </r>
    <r>
      <rPr>
        <b/>
        <sz val="10"/>
        <color rgb="FF0070C0"/>
        <rFont val="Times New Roman"/>
        <family val="1"/>
        <charset val="238"/>
      </rPr>
      <t xml:space="preserve"> (Kormányzati döntés alapján!) </t>
    </r>
  </si>
  <si>
    <t>505804 YOUTH &amp; SPA projekt</t>
  </si>
  <si>
    <r>
      <rPr>
        <b/>
        <sz val="9"/>
        <rFont val="Times New Roman"/>
        <family val="1"/>
        <charset val="238"/>
      </rPr>
      <t>2019. évi  állami támogatásból származó várható bevétel</t>
    </r>
    <r>
      <rPr>
        <b/>
        <i/>
        <sz val="9"/>
        <color indexed="8"/>
        <rFont val="Times New Roman"/>
        <family val="1"/>
        <charset val="238"/>
      </rPr>
      <t/>
    </r>
  </si>
  <si>
    <t>KEKKH 2018. 01.01-re vomnatkozó adata: 4747 fő</t>
  </si>
  <si>
    <t>I.1.b) településüzemeltetéshez kapcsolódó feladatellátás támogatása</t>
  </si>
  <si>
    <r>
      <t>19,638  m</t>
    </r>
    <r>
      <rPr>
        <vertAlign val="superscript"/>
        <sz val="8"/>
        <color rgb="FFFF0000"/>
        <rFont val="Times New Roman"/>
        <family val="1"/>
        <charset val="238"/>
      </rPr>
      <t>2</t>
    </r>
  </si>
  <si>
    <t xml:space="preserve">I.1.e) üdülőhelyi feladatok támogatása  </t>
  </si>
  <si>
    <t>I. 5. Költségvetési szerveknél fogélalkoztatottak 2018. évi áthúzódó és 2019. évi kompenzációja</t>
  </si>
  <si>
    <t xml:space="preserve"> Évközi MÁK által megállapított összegű folyósítás</t>
  </si>
  <si>
    <t>I. pont szerinti támogatás beszámítás nélkül:</t>
  </si>
  <si>
    <t>Beszámítás: 2017. évi IPA alap szerint</t>
  </si>
  <si>
    <t xml:space="preserve"> II.2. (2) 1 óvodaműködtetési támogatás 4 hó (gyermekek nevelése a napi 8 órát eléri vagy meghaladja)</t>
  </si>
  <si>
    <t xml:space="preserve">    II.4.a (1).  Alapfokozatú végzettségű óvodapedagógus, pedagógus szakképzettséggel rendelkező segítők - pedagógus II. kategóriába sorolt ov.ped., pedagógus szakképzettséggel rendelkező segítők kiegészítő támogatása, akik aminősítést  2018. jan. 1-i átsorolással szerezték meg</t>
  </si>
  <si>
    <t xml:space="preserve">    II.4.a (2).  Alapfokozatú végzettségű óvodapedagógus, pedagógus szakképzettséggel rendelkező segítők - pedagógus II. kategóriába sorolt ov.ped., pedagógus szakképzettséggel rendelkező segítők kiegészítő támogatása, akik a minősítést  2019. január 1-i átsorolással szerezték</t>
  </si>
  <si>
    <t>II. 5. Nemzetiségi pótlék</t>
  </si>
  <si>
    <t>III.1. Szociális ágazati összevont pótlék és egészségügyi kiegészítő pótlék</t>
  </si>
  <si>
    <t>III. 2. Települési önkormányzatok szociális feladatok egyéb támogatása 35.000 Ft/fő alatti adóerőképesség esetén differenciáltan jár</t>
  </si>
  <si>
    <t xml:space="preserve">   III. 3. aac) Számított alaplétszám korrekciója (4 -nél kevesebb településből álló közös hivatal esetében és  minden más önkormányzat:1)</t>
  </si>
  <si>
    <t xml:space="preserve"> III. 3. c). Szociális étkeztetés</t>
  </si>
  <si>
    <t xml:space="preserve"> III. 3. d) Házi segítségnyújtás  </t>
  </si>
  <si>
    <t xml:space="preserve"> III. 3. f) Időskorúak nappali intézményi  ellátása</t>
  </si>
  <si>
    <t xml:space="preserve"> III. 3. o) Kiegészítő fajlagos összegek</t>
  </si>
  <si>
    <t xml:space="preserve">       III. 3. oa) Kiegészítő fajlagos összegek a Család- és gyermekjóléti szolgálat fa ellátáshoz</t>
  </si>
  <si>
    <t xml:space="preserve">       III. 3.ob) Kiegészítő fajlagos összegek a házisegítségnyújtás -személyi gondozás fa ellátáshoz</t>
  </si>
  <si>
    <t>III. 4. Települési önk. által nyújtott egyes szociális szakosított ellátások, valamint a                 gyermekek átmeneti gondozásával kapcsolatos feladatok támogatása</t>
  </si>
  <si>
    <t xml:space="preserve">   III. 4. b)  Intézmény üzemeltetési támogatás </t>
  </si>
  <si>
    <t xml:space="preserve">   III. 4. c)  kiegészítő fajlagos támogatás az a) alpont támogatásához támogatás </t>
  </si>
  <si>
    <t xml:space="preserve"> III. 5. Gyermekétkeztetés támogatása</t>
  </si>
  <si>
    <t xml:space="preserve">      III. 5. a) Intézményí gyermekétkeztetés támogatása</t>
  </si>
  <si>
    <t xml:space="preserve">        III. 5. aa) Étkeztetési feladatot ellátók után járó bértámogatás</t>
  </si>
  <si>
    <t xml:space="preserve">        III. 5. ab) Gyermekétkeztetés üzemeltetési támogatása  </t>
  </si>
  <si>
    <t xml:space="preserve">      III. 5. b). Rászoruló gyermekek intézményen kívüli szünidei étkeztetésének támogatása összege (Ft/étkezési adag, adóerőképeswség szerint differenciálva)</t>
  </si>
  <si>
    <t xml:space="preserve">  III. 6. Bölcsőde, mini bölcsőde támogatása</t>
  </si>
  <si>
    <t xml:space="preserve">      III.6.a) Finanszírozás szempontjából elismert szakmai dolgozók bértámogatása</t>
  </si>
  <si>
    <t xml:space="preserve">      III.6.b) Bölcsődei üzemeltetési támogatás (Miniszterek döntése alapján a települések típusát és adóerőképességét figy-be véve)</t>
  </si>
  <si>
    <t>I-V. mindösszesen</t>
  </si>
  <si>
    <r>
      <t xml:space="preserve">      </t>
    </r>
    <r>
      <rPr>
        <sz val="7"/>
        <color indexed="8"/>
        <rFont val="Times New Roman"/>
        <family val="1"/>
        <charset val="238"/>
      </rPr>
      <t xml:space="preserve">8.1.1. Hitel-, kölcsön felvétel pü-i vállalkozásoktól (B811) </t>
    </r>
    <r>
      <rPr>
        <b/>
        <sz val="7"/>
        <color rgb="FF0070C0"/>
        <rFont val="Times New Roman"/>
        <family val="1"/>
        <charset val="238"/>
      </rPr>
      <t>1820/2017(XI.8.) korm. határozat</t>
    </r>
  </si>
  <si>
    <t>2019. évi terv</t>
  </si>
  <si>
    <t>HEBI állomás áthelyezése a helyi járati autóbusz pu-hoz</t>
  </si>
  <si>
    <t>Jogi viták miatti tartalék</t>
  </si>
  <si>
    <t xml:space="preserve">  Keszthely adó- átadás</t>
  </si>
  <si>
    <t xml:space="preserve">  Alsópáhok adó-átadás</t>
  </si>
  <si>
    <t xml:space="preserve">Felhalmozási hiány finanszírozása működési többlet terhére </t>
  </si>
  <si>
    <t>Turisztikailag frekventált térségek integrált termék és szolgáltatás fejlesztése - Gyógyhely GINOP-7.1.9-16-2017-00004</t>
  </si>
  <si>
    <t xml:space="preserve">Helyi önkormányzatok általános működésének és ágazati feladatainak  2019. évi  támogatása </t>
  </si>
  <si>
    <t xml:space="preserve">      I.1.f. beszámítás</t>
  </si>
  <si>
    <t xml:space="preserve">    I.1.ba) -  I.1.f. zöldterület gazdálkodással kapcsolatos feladatok ellátásának támogatása  beszámítás után</t>
  </si>
  <si>
    <t xml:space="preserve">     I.1.bb) -  I.1.f. közvilágítás fenntartásának támogatása beszámítás után </t>
  </si>
  <si>
    <t xml:space="preserve">      I.1.bc) - I.1.f. köztemető fenntartással kapcsolatos feladatok támogatása beszámítás után </t>
  </si>
  <si>
    <t xml:space="preserve">       I.1.bd) - I.1.f. közutak fenntartásának támogatása beszámítás után </t>
  </si>
  <si>
    <t xml:space="preserve">    I.1.f. beszámítás</t>
  </si>
  <si>
    <t xml:space="preserve">     I.1.c) - I.1.f. egyéb önkormányzati feladatok támogatása beszámítás után</t>
  </si>
  <si>
    <t xml:space="preserve">     I.1.f. beszámítás </t>
  </si>
  <si>
    <t xml:space="preserve">     I.1.d) - I.1.f. lakott külterülettel kapcsolatos feladatok támogatása beszámítás után</t>
  </si>
  <si>
    <t xml:space="preserve">    I.1.e) - I.1.f. üdülőhelyi feladatok támogatás beszámítás után</t>
  </si>
  <si>
    <t xml:space="preserve">Beszámítás korrigált összege: </t>
  </si>
  <si>
    <t>124+2*2+2*3=134 fő</t>
  </si>
  <si>
    <t>128+2*2+0*3=132 fő</t>
  </si>
  <si>
    <r>
      <t xml:space="preserve">   </t>
    </r>
    <r>
      <rPr>
        <sz val="9"/>
        <rFont val="Times New Roman"/>
        <family val="1"/>
        <charset val="238"/>
      </rPr>
      <t xml:space="preserve">III. 3. aaa) Számított alaplétszám </t>
    </r>
  </si>
  <si>
    <t xml:space="preserve">   III. 4. a) Finanszírozás szempontjából elismert szakmai dolgozók bértámogatása                                              [45+(12 demens*1,2) ]/4=14,85 ~ 15,00</t>
  </si>
  <si>
    <t>567 fő</t>
  </si>
  <si>
    <t>még nem ismert</t>
  </si>
  <si>
    <r>
      <rPr>
        <sz val="9"/>
        <rFont val="Times New Roman"/>
        <family val="1"/>
        <charset val="238"/>
      </rPr>
      <t xml:space="preserve">V. Szolidaritási hozzájárulás: (126.242.802 </t>
    </r>
    <r>
      <rPr>
        <b/>
        <sz val="9"/>
        <rFont val="Times New Roman"/>
        <family val="1"/>
        <charset val="238"/>
      </rPr>
      <t>-</t>
    </r>
    <r>
      <rPr>
        <sz val="9"/>
        <rFont val="Times New Roman"/>
        <family val="1"/>
        <charset val="238"/>
      </rPr>
      <t xml:space="preserve"> 732.182.630)</t>
    </r>
    <r>
      <rPr>
        <b/>
        <sz val="9"/>
        <rFont val="Times New Roman"/>
        <family val="1"/>
        <charset val="238"/>
      </rPr>
      <t xml:space="preserve"> *</t>
    </r>
    <r>
      <rPr>
        <sz val="9"/>
        <rFont val="Times New Roman"/>
        <family val="1"/>
        <charset val="238"/>
      </rPr>
      <t xml:space="preserve"> [75 + (66062 </t>
    </r>
    <r>
      <rPr>
        <b/>
        <sz val="9"/>
        <rFont val="Times New Roman"/>
        <family val="1"/>
        <charset val="238"/>
      </rPr>
      <t xml:space="preserve">- </t>
    </r>
    <r>
      <rPr>
        <sz val="9"/>
        <rFont val="Times New Roman"/>
        <family val="1"/>
        <charset val="238"/>
      </rPr>
      <t>55001)</t>
    </r>
    <r>
      <rPr>
        <b/>
        <sz val="9"/>
        <rFont val="Times New Roman"/>
        <family val="1"/>
        <charset val="238"/>
      </rPr>
      <t xml:space="preserve"> /</t>
    </r>
    <r>
      <rPr>
        <sz val="9"/>
        <rFont val="Times New Roman"/>
        <family val="1"/>
        <charset val="238"/>
      </rPr>
      <t xml:space="preserve"> (115000 </t>
    </r>
    <r>
      <rPr>
        <b/>
        <sz val="9"/>
        <rFont val="Times New Roman"/>
        <family val="1"/>
        <charset val="238"/>
      </rPr>
      <t xml:space="preserve">- </t>
    </r>
    <r>
      <rPr>
        <sz val="9"/>
        <rFont val="Times New Roman"/>
        <family val="1"/>
        <charset val="238"/>
      </rPr>
      <t xml:space="preserve">55001) </t>
    </r>
    <r>
      <rPr>
        <b/>
        <sz val="9"/>
        <rFont val="Times New Roman"/>
        <family val="1"/>
        <charset val="238"/>
      </rPr>
      <t xml:space="preserve">* </t>
    </r>
    <r>
      <rPr>
        <sz val="9"/>
        <rFont val="Times New Roman"/>
        <family val="1"/>
        <charset val="238"/>
      </rPr>
      <t xml:space="preserve">(100 </t>
    </r>
    <r>
      <rPr>
        <b/>
        <sz val="9"/>
        <rFont val="Times New Roman"/>
        <family val="1"/>
        <charset val="238"/>
      </rPr>
      <t xml:space="preserve">- </t>
    </r>
    <r>
      <rPr>
        <sz val="9"/>
        <rFont val="Times New Roman"/>
        <family val="1"/>
        <charset val="238"/>
      </rPr>
      <t xml:space="preserve">75)] </t>
    </r>
    <r>
      <rPr>
        <b/>
        <sz val="9"/>
        <rFont val="Times New Roman"/>
        <family val="1"/>
        <charset val="238"/>
      </rPr>
      <t xml:space="preserve">/ </t>
    </r>
    <r>
      <rPr>
        <sz val="9"/>
        <rFont val="Times New Roman"/>
        <family val="1"/>
        <charset val="238"/>
      </rPr>
      <t>100</t>
    </r>
    <r>
      <rPr>
        <b/>
        <sz val="9"/>
        <rFont val="Times New Roman"/>
        <family val="1"/>
        <charset val="238"/>
      </rPr>
      <t xml:space="preserve"> -</t>
    </r>
    <r>
      <rPr>
        <sz val="9"/>
        <rFont val="Times New Roman"/>
        <family val="1"/>
        <charset val="238"/>
      </rPr>
      <t xml:space="preserve"> 0 </t>
    </r>
    <r>
      <rPr>
        <b/>
        <sz val="9"/>
        <rFont val="Times New Roman"/>
        <family val="1"/>
        <charset val="238"/>
      </rPr>
      <t>= 0</t>
    </r>
  </si>
  <si>
    <t xml:space="preserve"> Járdaseprő gép </t>
  </si>
  <si>
    <t>"Európa a polgárokért " projekt társpályázóinak támogatás átadás (Belgrád, Foster, Hargita,  Lendva)</t>
  </si>
  <si>
    <r>
      <t xml:space="preserve">Széchenyi utca fejlesztése  tervezés+kivitelezés </t>
    </r>
    <r>
      <rPr>
        <b/>
        <sz val="8"/>
        <color rgb="FF0070C0"/>
        <rFont val="Times New Roman"/>
        <family val="1"/>
        <charset val="238"/>
      </rPr>
      <t>(Kormányzati döntés alapján! 2019. évben 228.823 e Ft)</t>
    </r>
  </si>
  <si>
    <r>
      <t xml:space="preserve">Széchenyi utca zárt árok  csapadékvíz elvezetés kialakítása </t>
    </r>
    <r>
      <rPr>
        <b/>
        <sz val="8"/>
        <color rgb="FF0070C0"/>
        <rFont val="Times New Roman"/>
        <family val="1"/>
        <charset val="238"/>
      </rPr>
      <t>(Kormányzati döntés alapján! 2019. évben 66.039 e Ft)</t>
    </r>
  </si>
  <si>
    <r>
      <t>502201 Széchenyi utca fejlesztése</t>
    </r>
    <r>
      <rPr>
        <b/>
        <sz val="7"/>
        <color rgb="FF0070C0"/>
        <rFont val="Times New Roman"/>
        <family val="1"/>
        <charset val="238"/>
      </rPr>
      <t xml:space="preserve"> (Kormányzati döntés alapján! 2019. évben 73.244 e Ft)</t>
    </r>
  </si>
  <si>
    <r>
      <t>502227 Széchenyi utca zárt árok csapadék.elvez.</t>
    </r>
    <r>
      <rPr>
        <sz val="7"/>
        <color rgb="FF00B0F0"/>
        <rFont val="Times New Roman"/>
        <family val="1"/>
        <charset val="238"/>
      </rPr>
      <t xml:space="preserve"> </t>
    </r>
    <r>
      <rPr>
        <b/>
        <sz val="7"/>
        <color rgb="FF0070C0"/>
        <rFont val="Times New Roman"/>
        <family val="1"/>
        <charset val="238"/>
      </rPr>
      <t>(Kormányzati döntés! 2019-ben 16.699 e Ft)</t>
    </r>
  </si>
  <si>
    <t>HÉSZ módosítás</t>
  </si>
  <si>
    <t>1/1.</t>
  </si>
  <si>
    <t>1/2.</t>
  </si>
  <si>
    <t>6/1.</t>
  </si>
  <si>
    <t>6/2.</t>
  </si>
  <si>
    <t>505801"Európa a polgárokért"</t>
  </si>
  <si>
    <t>Hévíz Város Önkormányzat **</t>
  </si>
  <si>
    <t xml:space="preserve">** Az Önkormányzatnál a "Turisztikailag frekventált térségek integrált termék - és szolgáltatás fejlesztése" (gyógyhely) projekthez 2019. 01. 01-től 2020. 12. 31-ig 1 fő 8 órás porojektmenedzser és 1 fő 6 órás projektasszisztensi munkakör kerül létesítésre a Képviselő-testület 4/2019. (I. 15.) határozata szerint. </t>
  </si>
  <si>
    <r>
      <t>I.1.f) beszámítás, kiegészítés:  Beszámítás szerinti támogatás csökkentés összesen: = (22.399.747.651*0,55/100)*[105+(66.062-42.001)/(110.000-42.001)*(120-105)]/100=</t>
    </r>
    <r>
      <rPr>
        <b/>
        <sz val="9"/>
        <rFont val="Times New Roman"/>
        <family val="1"/>
        <charset val="238"/>
      </rPr>
      <t>135.897.496 Ft</t>
    </r>
  </si>
  <si>
    <r>
      <t xml:space="preserve">g) teljesítési adatokhoz kapcsolódó korrekciós támogatás (őnkorányzatokért felelős miniszter és az államháztartásért felelős miniszter döntése alapján a beszámítás összegét csökkentő támogatás) </t>
    </r>
    <r>
      <rPr>
        <b/>
        <sz val="9"/>
        <rFont val="Times New Roman"/>
        <family val="1"/>
        <charset val="238"/>
      </rPr>
      <t>9.654.694 Ft</t>
    </r>
  </si>
  <si>
    <t>Hitelállomány 2019. 01. 01. napján</t>
  </si>
  <si>
    <t>Hévíz Balaton Airport Kft (működési és marketing tevékenység)</t>
  </si>
  <si>
    <t>Városi könyvkiadás támogatása</t>
  </si>
  <si>
    <t>Hévíz Város Turisztikai honlpajának fejlesztése</t>
  </si>
  <si>
    <t>2022.</t>
  </si>
  <si>
    <t xml:space="preserve">  .../201. (……..) önkormányzati rendelet 5. melléklete</t>
  </si>
  <si>
    <t xml:space="preserve">előirányzat felhasználási ütemterv a 2019. évi  költségvetési rendelethez </t>
  </si>
  <si>
    <t>2020.</t>
  </si>
  <si>
    <t>MTÜ Kisfaludy2030 Turisztikai Fejlesztő N.Zrt  „Hévíz-Balaton Airport Előzetes Megvalósíthatósági Tanulmány és visszaigényelhető áfa</t>
  </si>
  <si>
    <t>510000 „Hévíz-Balaton Airport Előzetes Megvalósíthatósági Tanulmány+áfa</t>
  </si>
  <si>
    <t xml:space="preserve">6/2019. (II. 1.) önkormányzati rendelet 1/3. melléklete  </t>
  </si>
  <si>
    <t xml:space="preserve"> 6/2019. (II. 1.) önkormányzati rendelet 2/3. melléklete  </t>
  </si>
  <si>
    <t>6/2019. (II. 1.) önkormányzati rendelet 2/4. melléklete</t>
  </si>
  <si>
    <t>6/2019. (II. 1.) önkormányzati rendelet 4. melléklete</t>
  </si>
  <si>
    <t>6/2019. (II. 1.) önkormányzati rendelet 6. melléklete</t>
  </si>
  <si>
    <t xml:space="preserve">  6/2019. (II. 1.) önkormányzati rendelet 8. melléklete </t>
  </si>
  <si>
    <t>Idősek bentlakásos ellátása</t>
  </si>
  <si>
    <t>Családi- és nővédelmi egészségügyi gondozás (védőnők)</t>
  </si>
  <si>
    <t>Bölcsődei  dajkák 2 fő  és kisegítő 1 fő</t>
  </si>
  <si>
    <t>Bölcsőde:                                                                bölcsődevezető, kisgyermeknevelő1 fő,  valamint  kisgyermeknevelő 4 fő</t>
  </si>
  <si>
    <t>Bölcsődei gyógypedagógiai asszisztens (4 órás)</t>
  </si>
  <si>
    <t>Háziorvosi ügyeleti ellátás: ügyeleti koordinátor 1 fő, gkvezető 3 fő, takaritó 1 fő</t>
  </si>
  <si>
    <t>Házi segítségnyújtás (vezető 1 fő és gondozó 7 fő)</t>
  </si>
  <si>
    <t>Takarítónő orvosi rendelő</t>
  </si>
  <si>
    <t>TASZII</t>
  </si>
  <si>
    <t>Önkormányzat és intézményei által biztosított közvetett támogatás</t>
  </si>
  <si>
    <t>Önkormányzat:</t>
  </si>
  <si>
    <t>Idősek szakosított ellátása esetében méltányossági okból biztosítottközvetett támogatás</t>
  </si>
  <si>
    <t>Szociális étkezés esetében  méltányossági okból biztosított közvetett támogatás</t>
  </si>
  <si>
    <t>TASZII összesen:</t>
  </si>
  <si>
    <t xml:space="preserve"> Önkormányzatnál biztosított közvetett támogatás összes</t>
  </si>
  <si>
    <t>Önkormányzat és intézményei összesen:</t>
  </si>
  <si>
    <t>Az adózás rendjéről szóló 2017. évi CL. tv. figyelembe vételével méltányosságból származó kedvezmény</t>
  </si>
  <si>
    <t>Emberi Erőforrások Támogatáskezelő</t>
  </si>
  <si>
    <t>Központi kezelésű előirányzatok:</t>
  </si>
  <si>
    <t>Egyéb fejezeti kezelésű előirányzatok</t>
  </si>
  <si>
    <t>66.</t>
  </si>
  <si>
    <t>67.</t>
  </si>
  <si>
    <t>68.</t>
  </si>
  <si>
    <t>Fejezeti kezelésű előirányzatok:</t>
  </si>
  <si>
    <t>Szántó András ev. (Dr. Szántó Endre: "Hévíz története" III-IV. kötet)</t>
  </si>
  <si>
    <t>Dr. Szarka Lajos: Hévíz Beadeker</t>
  </si>
  <si>
    <t>"Hévíz - Balaton  Airport Elezete Tanulmány</t>
  </si>
  <si>
    <t>9/1.</t>
  </si>
  <si>
    <t>9/2.</t>
  </si>
  <si>
    <t>" Hévíz - Balaton Airport légi járműmozgási területén repülőtéri burkolati jelekújrafestése"</t>
  </si>
  <si>
    <t>Hévíz, 1088/6. hrsz-ú, 2140 m2 "kivett parkoló" vásárlása Aquamarin Kft-től</t>
  </si>
  <si>
    <t>Egyéb tárgyi eszköz</t>
  </si>
  <si>
    <t xml:space="preserve">5 db Metal pavilon </t>
  </si>
  <si>
    <t xml:space="preserve">Egyéb tárgyi eszköz </t>
  </si>
  <si>
    <t>502225 "Zala két keréken" TOP-3.1.1-15-ZA-2016-00005</t>
  </si>
  <si>
    <t>502231 "Kisfaludy 2030" reptér pályázat</t>
  </si>
  <si>
    <t xml:space="preserve">502222 Városi térfigyelő kamerarendszer </t>
  </si>
  <si>
    <t>Működési többlet felhasználása felhalmozási hiány fedezésére</t>
  </si>
  <si>
    <t>Hévízi Kálvin Alapítvány</t>
  </si>
  <si>
    <r>
      <rPr>
        <u/>
        <sz val="12"/>
        <rFont val="Times New Roman"/>
        <family val="1"/>
        <charset val="238"/>
      </rPr>
      <t>Iparűzési adó:</t>
    </r>
    <r>
      <rPr>
        <sz val="12"/>
        <rFont val="Times New Roman"/>
        <family val="1"/>
        <charset val="238"/>
      </rPr>
      <t xml:space="preserve">    25% adókedvezmény azon vállalkozók részére, akik vállalkozási szintű adóalapja nem haladja meg a 2.500 e forintot,                                  </t>
    </r>
  </si>
  <si>
    <t xml:space="preserve">valamint adómentesség azon háziorvos, védőnő vállalkozók részére akik vállalkozási szintű adóalapja adóévben a 20.000 ezer forintot nem haladja meg </t>
  </si>
  <si>
    <r>
      <rPr>
        <u/>
        <sz val="11"/>
        <rFont val="Times New Roman"/>
        <family val="1"/>
        <charset val="238"/>
      </rPr>
      <t>Építményadó:</t>
    </r>
    <r>
      <rPr>
        <sz val="11"/>
        <rFont val="Times New Roman"/>
        <family val="1"/>
        <charset val="238"/>
      </rPr>
      <t xml:space="preserve"> 100 % adókedvezmény azon lakás és lakáshoz tartozó rendeltetésszerűen használt gépjárműtároló tulajdonosok részére, akik tárgyév január 1. napján az adott ingatlanban lakóhellyel rendelkeznek 3.157 adótárgy, 280.175 m2-re vonatkozóan</t>
    </r>
  </si>
  <si>
    <t xml:space="preserve">7. melléklet a 12/2019. (IV. 25.) rendelethez, 1/7. melléklet 6/2019. (II. 1.) önkormányzati rendelethez </t>
  </si>
  <si>
    <t xml:space="preserve">1. melléklet a 12/2019. (IV. 25.) rendelethez, 1. melléklet 6/2019. (II. 1.) önkormányzati rendelethez </t>
  </si>
  <si>
    <t xml:space="preserve">2. melléklet a 12/2019. (IV. 25.) rendelethez, 1/1. melléklet 6/2019. (II. 1.) önkormányzati rendelethez </t>
  </si>
  <si>
    <t>3. melléklet a 12/2019. (IV. 25.) rendelethez, 1/2. melléklet 6/2019. (II. 1.) önkormányzati rendelethez</t>
  </si>
  <si>
    <t xml:space="preserve">4. melléklet a 12/2019. (IV. 25.) rendelethez, 1/4. melléklet 6/2019. (II. 1.) önkormányzati rendelethez </t>
  </si>
  <si>
    <t xml:space="preserve">5. melléklet a 12/2019. (IV. 25.) rendelethez, 1/5. melléklet 6/2019. (II. 1.) önkormányzati rendelethez </t>
  </si>
  <si>
    <t xml:space="preserve">6. melléklet a 12/2019. (IV. 25.) rendelethez, 1/6. melléklet 6/2019. (II. 1.) önkormányzati rendelethez </t>
  </si>
  <si>
    <t xml:space="preserve">8. melléklet a 12/2019. (IV. 25.) rendelethez, 1/8. melléklet 6/2019. (II. 1.) önkormányzati rendelethez </t>
  </si>
  <si>
    <t xml:space="preserve">9. melléklet a 12/2019. (IV. 25.) rendelethez, 1/9. melléklet 6/2019. (II. 1.) önkormányzati rendelethez </t>
  </si>
  <si>
    <t xml:space="preserve">10. melléklet a 12/2019. (IV. 25.) rendelethez, 2/1. melléklet 6/2019. (II. 1.) önkormányzati rendelethez </t>
  </si>
  <si>
    <t xml:space="preserve">11. melléklet a 12/2019. (IV. 25.) rendelethez, 2/1/1. melléklet 6/2019. (II. 1.) önkormányzati rendelethez </t>
  </si>
  <si>
    <t xml:space="preserve">12. melléklet a 12/2019. (IV. 25.) rendelethez, 2/2. melléklet 6/2019. (II. 1.) önkormányzati rendelethez </t>
  </si>
  <si>
    <t>13. melléklet a 12/2019. (IV. 25.) rendelethez, 3/1. melléklet 6/2019. (II. 1.) önkormányzati rendelethez</t>
  </si>
  <si>
    <t xml:space="preserve">14. melléklet a 12/2019. (IV. 25.) rendelethez, 3/2. melléklet 6/2019. (II. 1.) önkormányzati rendelethez </t>
  </si>
  <si>
    <t xml:space="preserve">15. melléklet a 12/2019. (IV. 25.) rendelethez, 3/3. melléklet 6/2019. (II. 1.) önkormányzati rendelethez </t>
  </si>
  <si>
    <t xml:space="preserve">16. melléklet a 12/2019. (IV. 25.) rendelethez, 3/4. melléklet 6/2019. (II. 1.) önkormányzati rendelethez  </t>
  </si>
  <si>
    <t xml:space="preserve"> 17. melléklet a 12/2019. (IV. 25.) rendelethez, 5. melléklet 6/2019. (II. 1.) önkormányzati rendelethez  </t>
  </si>
  <si>
    <t xml:space="preserve">18. melléklet a 12/2019. (IV. 25.) rendelethez, 7. melléklet 6/2019. (II. 1.) önkormányzati rendelethez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</si>
</sst>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0.0000"/>
    <numFmt numFmtId="165" formatCode="#,##0.0"/>
    <numFmt numFmtId="166" formatCode="m&quot;. &quot;d\.;@"/>
    <numFmt numFmtId="167" formatCode="0.0"/>
    <numFmt numFmtId="168" formatCode="#,##0.0000"/>
    <numFmt numFmtId="169" formatCode="m\.\ d\.;@"/>
    <numFmt numFmtId="170" formatCode="0;[Red]0"/>
  </numFmts>
  <fonts count="166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sz val="11"/>
      <color indexed="60"/>
      <name val="Calibri"/>
      <family val="2"/>
      <charset val="238"/>
    </font>
    <font>
      <sz val="10"/>
      <name val="MS Sans Serif"/>
      <family val="2"/>
      <charset val="238"/>
    </font>
    <font>
      <sz val="10"/>
      <name val="Arial CE"/>
      <family val="2"/>
      <charset val="238"/>
    </font>
    <font>
      <sz val="12"/>
      <name val="Times New Roman"/>
      <family val="1"/>
      <charset val="238"/>
    </font>
    <font>
      <b/>
      <sz val="11"/>
      <color indexed="8"/>
      <name val="Calibri"/>
      <family val="2"/>
      <charset val="238"/>
    </font>
    <font>
      <sz val="10"/>
      <color indexed="8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sz val="8"/>
      <color indexed="8"/>
      <name val="Times New Roman"/>
      <family val="1"/>
      <charset val="238"/>
    </font>
    <font>
      <b/>
      <sz val="10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sz val="8"/>
      <color indexed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b/>
      <sz val="8"/>
      <name val="Times New Roman"/>
      <family val="1"/>
      <charset val="238"/>
    </font>
    <font>
      <sz val="9"/>
      <name val="Times New Roman"/>
      <family val="1"/>
      <charset val="238"/>
    </font>
    <font>
      <sz val="9"/>
      <name val="Arial CE"/>
      <family val="2"/>
      <charset val="238"/>
    </font>
    <font>
      <sz val="8"/>
      <name val="Arial"/>
      <family val="2"/>
      <charset val="238"/>
    </font>
    <font>
      <i/>
      <sz val="8"/>
      <color indexed="8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Arial"/>
      <family val="2"/>
      <charset val="238"/>
    </font>
    <font>
      <sz val="8"/>
      <color indexed="10"/>
      <name val="Times New Roman"/>
      <family val="1"/>
      <charset val="238"/>
    </font>
    <font>
      <b/>
      <i/>
      <sz val="8"/>
      <color indexed="8"/>
      <name val="Times New Roman"/>
      <family val="1"/>
      <charset val="238"/>
    </font>
    <font>
      <i/>
      <sz val="8"/>
      <name val="Times New Roman"/>
      <family val="1"/>
      <charset val="238"/>
    </font>
    <font>
      <sz val="8"/>
      <color indexed="10"/>
      <name val="Arial"/>
      <family val="2"/>
      <charset val="238"/>
    </font>
    <font>
      <b/>
      <sz val="12"/>
      <color indexed="10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i/>
      <sz val="12"/>
      <color indexed="8"/>
      <name val="Times New Roman"/>
      <family val="1"/>
      <charset val="238"/>
    </font>
    <font>
      <i/>
      <sz val="12"/>
      <color indexed="10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i/>
      <u/>
      <sz val="12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b/>
      <i/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9"/>
      <color indexed="8"/>
      <name val="Times New Roman"/>
      <family val="1"/>
      <charset val="238"/>
    </font>
    <font>
      <sz val="7"/>
      <color indexed="8"/>
      <name val="Times New Roman"/>
      <family val="1"/>
      <charset val="238"/>
    </font>
    <font>
      <sz val="7"/>
      <name val="Times New Roman"/>
      <family val="1"/>
      <charset val="238"/>
    </font>
    <font>
      <b/>
      <sz val="7"/>
      <name val="Times New Roman"/>
      <family val="1"/>
      <charset val="238"/>
    </font>
    <font>
      <b/>
      <sz val="8"/>
      <color indexed="10"/>
      <name val="Times New Roman"/>
      <family val="1"/>
      <charset val="238"/>
    </font>
    <font>
      <sz val="8"/>
      <color indexed="12"/>
      <name val="Times New Roman"/>
      <family val="1"/>
      <charset val="238"/>
    </font>
    <font>
      <u/>
      <sz val="8"/>
      <color indexed="8"/>
      <name val="Times New Roman"/>
      <family val="1"/>
      <charset val="238"/>
    </font>
    <font>
      <i/>
      <sz val="7"/>
      <color indexed="8"/>
      <name val="Times New Roman"/>
      <family val="1"/>
      <charset val="238"/>
    </font>
    <font>
      <b/>
      <sz val="7"/>
      <color indexed="8"/>
      <name val="Times New Roman"/>
      <family val="1"/>
      <charset val="238"/>
    </font>
    <font>
      <sz val="7"/>
      <color indexed="10"/>
      <name val="Times New Roman"/>
      <family val="1"/>
      <charset val="238"/>
    </font>
    <font>
      <b/>
      <i/>
      <sz val="8"/>
      <name val="Times New Roman"/>
      <family val="1"/>
      <charset val="238"/>
    </font>
    <font>
      <sz val="10"/>
      <name val="Arial"/>
      <family val="2"/>
      <charset val="238"/>
    </font>
    <font>
      <b/>
      <i/>
      <sz val="7"/>
      <color indexed="8"/>
      <name val="Times New Roman"/>
      <family val="1"/>
      <charset val="238"/>
    </font>
    <font>
      <b/>
      <sz val="6"/>
      <color indexed="8"/>
      <name val="Times New Roman"/>
      <family val="1"/>
      <charset val="238"/>
    </font>
    <font>
      <i/>
      <sz val="9"/>
      <color indexed="8"/>
      <name val="Times New Roman"/>
      <family val="1"/>
      <charset val="238"/>
    </font>
    <font>
      <sz val="9"/>
      <color indexed="10"/>
      <name val="Times New Roman"/>
      <family val="1"/>
      <charset val="238"/>
    </font>
    <font>
      <sz val="10"/>
      <name val="Arial CE"/>
      <charset val="238"/>
    </font>
    <font>
      <sz val="10"/>
      <color indexed="12"/>
      <name val="Times New Roman"/>
      <family val="1"/>
      <charset val="238"/>
    </font>
    <font>
      <b/>
      <sz val="8"/>
      <color indexed="8"/>
      <name val="Arial"/>
      <family val="2"/>
      <charset val="238"/>
    </font>
    <font>
      <b/>
      <i/>
      <sz val="9"/>
      <color indexed="8"/>
      <name val="Times New Roman"/>
      <family val="1"/>
      <charset val="238"/>
    </font>
    <font>
      <sz val="8"/>
      <color indexed="8"/>
      <name val="Arial"/>
      <family val="2"/>
      <charset val="238"/>
    </font>
    <font>
      <b/>
      <u/>
      <sz val="8"/>
      <color indexed="8"/>
      <name val="Times New Roman"/>
      <family val="1"/>
      <charset val="238"/>
    </font>
    <font>
      <sz val="10"/>
      <color indexed="8"/>
      <name val="Arial"/>
      <family val="2"/>
      <charset val="238"/>
    </font>
    <font>
      <b/>
      <i/>
      <u/>
      <sz val="8"/>
      <color indexed="8"/>
      <name val="Times New Roman"/>
      <family val="1"/>
      <charset val="238"/>
    </font>
    <font>
      <i/>
      <u/>
      <sz val="8"/>
      <color indexed="8"/>
      <name val="Times New Roman"/>
      <family val="1"/>
      <charset val="238"/>
    </font>
    <font>
      <b/>
      <u/>
      <sz val="10"/>
      <color indexed="8"/>
      <name val="Times New Roman"/>
      <family val="1"/>
      <charset val="238"/>
    </font>
    <font>
      <sz val="6"/>
      <name val="Times New Roman"/>
      <family val="1"/>
      <charset val="238"/>
    </font>
    <font>
      <sz val="10"/>
      <color indexed="10"/>
      <name val="Times New Roman"/>
      <family val="1"/>
      <charset val="238"/>
    </font>
    <font>
      <sz val="8"/>
      <color indexed="8"/>
      <name val="Times New Roman"/>
      <family val="1"/>
      <charset val="238"/>
    </font>
    <font>
      <sz val="7"/>
      <color indexed="10"/>
      <name val="Times New Roman"/>
      <family val="1"/>
      <charset val="238"/>
    </font>
    <font>
      <sz val="8"/>
      <color indexed="8"/>
      <name val="Times New Roman"/>
      <family val="1"/>
      <charset val="238"/>
    </font>
    <font>
      <b/>
      <sz val="8"/>
      <color indexed="8"/>
      <name val="Times New Roman"/>
      <family val="1"/>
      <charset val="238"/>
    </font>
    <font>
      <sz val="10"/>
      <color indexed="8"/>
      <name val="Arial"/>
      <family val="2"/>
      <charset val="238"/>
    </font>
    <font>
      <sz val="7"/>
      <color indexed="8"/>
      <name val="Times New Roman"/>
      <family val="1"/>
      <charset val="238"/>
    </font>
    <font>
      <b/>
      <sz val="7"/>
      <color indexed="8"/>
      <name val="Times New Roman"/>
      <family val="1"/>
      <charset val="238"/>
    </font>
    <font>
      <b/>
      <sz val="6"/>
      <color indexed="8"/>
      <name val="Times New Roman"/>
      <family val="1"/>
      <charset val="238"/>
    </font>
    <font>
      <sz val="6"/>
      <color indexed="8"/>
      <name val="Times New Roman"/>
      <family val="1"/>
      <charset val="238"/>
    </font>
    <font>
      <b/>
      <sz val="6"/>
      <name val="Times New Roman"/>
      <family val="1"/>
      <charset val="238"/>
    </font>
    <font>
      <sz val="8"/>
      <name val="Arial"/>
      <family val="2"/>
      <charset val="238"/>
    </font>
    <font>
      <sz val="12"/>
      <name val="Times New Roman"/>
      <family val="1"/>
      <charset val="238"/>
    </font>
    <font>
      <sz val="7"/>
      <color indexed="10"/>
      <name val="Times New Roman"/>
      <family val="1"/>
      <charset val="238"/>
    </font>
    <font>
      <i/>
      <u/>
      <sz val="12"/>
      <name val="Times New Roman"/>
      <family val="1"/>
      <charset val="238"/>
    </font>
    <font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u/>
      <sz val="11"/>
      <name val="Times New Roman"/>
      <family val="1"/>
      <charset val="238"/>
    </font>
    <font>
      <u/>
      <sz val="12"/>
      <name val="Times New Roman"/>
      <family val="1"/>
      <charset val="238"/>
    </font>
    <font>
      <b/>
      <sz val="10"/>
      <color indexed="9"/>
      <name val="Times New Roman"/>
      <family val="1"/>
      <charset val="238"/>
    </font>
    <font>
      <sz val="8"/>
      <name val="Arial CE"/>
      <charset val="238"/>
    </font>
    <font>
      <sz val="8"/>
      <name val="Arial CE"/>
      <family val="2"/>
      <charset val="238"/>
    </font>
    <font>
      <b/>
      <sz val="9"/>
      <color indexed="81"/>
      <name val="Tahoma"/>
      <family val="2"/>
      <charset val="238"/>
    </font>
    <font>
      <b/>
      <u/>
      <sz val="10"/>
      <name val="Times New Roman"/>
      <family val="1"/>
      <charset val="238"/>
    </font>
    <font>
      <b/>
      <sz val="9"/>
      <name val="Times New Roman"/>
      <family val="1"/>
      <charset val="238"/>
    </font>
    <font>
      <sz val="7"/>
      <color indexed="10"/>
      <name val="Times New Roman"/>
      <family val="1"/>
      <charset val="238"/>
    </font>
    <font>
      <b/>
      <sz val="7"/>
      <color indexed="10"/>
      <name val="Times New Roman"/>
      <family val="1"/>
      <charset val="238"/>
    </font>
    <font>
      <sz val="11"/>
      <color indexed="10"/>
      <name val="Times New Roman"/>
      <family val="1"/>
      <charset val="238"/>
    </font>
    <font>
      <vertAlign val="superscript"/>
      <sz val="8"/>
      <color indexed="10"/>
      <name val="Times New Roman"/>
      <family val="1"/>
      <charset val="238"/>
    </font>
    <font>
      <sz val="7"/>
      <name val="Arial CE"/>
      <family val="2"/>
      <charset val="238"/>
    </font>
    <font>
      <sz val="12"/>
      <name val="Arial CE"/>
      <family val="2"/>
      <charset val="238"/>
    </font>
    <font>
      <i/>
      <sz val="9"/>
      <name val="Times New Roman"/>
      <family val="1"/>
      <charset val="238"/>
    </font>
    <font>
      <sz val="12"/>
      <color theme="1"/>
      <name val="Arial"/>
      <family val="2"/>
      <charset val="238"/>
    </font>
    <font>
      <sz val="7"/>
      <color rgb="FFFF0000"/>
      <name val="Times New Roman"/>
      <family val="1"/>
      <charset val="238"/>
    </font>
    <font>
      <sz val="9"/>
      <color rgb="FFFF0000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sz val="8"/>
      <color rgb="FF0070C0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0"/>
      <color rgb="FFFF0000"/>
      <name val="Times New Roman"/>
      <family val="1"/>
    </font>
    <font>
      <sz val="8"/>
      <color rgb="FFFF0000"/>
      <name val="Times New Roman"/>
      <family val="1"/>
      <charset val="238"/>
    </font>
    <font>
      <sz val="10"/>
      <color rgb="FFFF0000"/>
      <name val="Arial CE"/>
      <charset val="238"/>
    </font>
    <font>
      <b/>
      <sz val="9"/>
      <color rgb="FFFF0000"/>
      <name val="Times New Roman"/>
      <family val="1"/>
      <charset val="238"/>
    </font>
    <font>
      <sz val="7"/>
      <color rgb="FF00B0F0"/>
      <name val="Times New Roman"/>
      <family val="1"/>
      <charset val="238"/>
    </font>
    <font>
      <sz val="6"/>
      <color rgb="FFFF0000"/>
      <name val="Times New Roman"/>
      <family val="1"/>
      <charset val="238"/>
    </font>
    <font>
      <sz val="9"/>
      <color rgb="FFFF0000"/>
      <name val="Arial CE"/>
      <family val="2"/>
      <charset val="238"/>
    </font>
    <font>
      <sz val="9"/>
      <color rgb="FF00B0F0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sz val="9"/>
      <color rgb="FFFF33CC"/>
      <name val="Times New Roman"/>
      <family val="1"/>
      <charset val="238"/>
    </font>
    <font>
      <b/>
      <sz val="8"/>
      <color rgb="FFFF0000"/>
      <name val="Times New Roman"/>
      <family val="1"/>
      <charset val="238"/>
    </font>
    <font>
      <i/>
      <sz val="7"/>
      <name val="Times New Roman"/>
      <family val="1"/>
      <charset val="238"/>
    </font>
    <font>
      <b/>
      <sz val="8"/>
      <color rgb="FF0070C0"/>
      <name val="Times New Roman"/>
      <family val="1"/>
      <charset val="238"/>
    </font>
    <font>
      <b/>
      <i/>
      <sz val="7"/>
      <name val="Times New Roman"/>
      <family val="1"/>
      <charset val="238"/>
    </font>
    <font>
      <b/>
      <u/>
      <sz val="9"/>
      <name val="Times New Roman"/>
      <family val="1"/>
      <charset val="238"/>
    </font>
    <font>
      <b/>
      <sz val="7"/>
      <color rgb="FF0070C0"/>
      <name val="Times New Roman"/>
      <family val="1"/>
      <charset val="238"/>
    </font>
    <font>
      <sz val="10"/>
      <color rgb="FF00B0F0"/>
      <name val="Times New Roman"/>
      <family val="1"/>
      <charset val="238"/>
    </font>
    <font>
      <b/>
      <sz val="16"/>
      <color indexed="8"/>
      <name val="Times New Roman"/>
      <family val="1"/>
      <charset val="238"/>
    </font>
    <font>
      <sz val="8"/>
      <color rgb="FF00B050"/>
      <name val="Times New Roman"/>
      <family val="1"/>
      <charset val="238"/>
    </font>
    <font>
      <sz val="9"/>
      <color rgb="FF00B050"/>
      <name val="Times New Roman"/>
      <family val="1"/>
      <charset val="238"/>
    </font>
    <font>
      <sz val="9"/>
      <color rgb="FF00B050"/>
      <name val="Arial CE"/>
      <family val="2"/>
      <charset val="238"/>
    </font>
    <font>
      <sz val="10"/>
      <color rgb="FF00B050"/>
      <name val="Times New Roman"/>
      <family val="1"/>
      <charset val="238"/>
    </font>
    <font>
      <b/>
      <sz val="9"/>
      <color rgb="FF00B050"/>
      <name val="Times New Roman"/>
      <family val="1"/>
      <charset val="238"/>
    </font>
    <font>
      <sz val="12"/>
      <color rgb="FF00B0F0"/>
      <name val="Times New Roman"/>
      <family val="1"/>
      <charset val="238"/>
    </font>
    <font>
      <sz val="11"/>
      <name val="Arial"/>
      <family val="2"/>
      <charset val="238"/>
    </font>
    <font>
      <b/>
      <sz val="10"/>
      <color rgb="FF0070C0"/>
      <name val="Times New Roman"/>
      <family val="1"/>
      <charset val="238"/>
    </font>
    <font>
      <b/>
      <sz val="8"/>
      <color indexed="8"/>
      <name val="Bernard MT Condensed"/>
      <family val="1"/>
    </font>
    <font>
      <b/>
      <u/>
      <sz val="9"/>
      <color indexed="8"/>
      <name val="Times New Roman"/>
      <family val="1"/>
      <charset val="238"/>
    </font>
    <font>
      <i/>
      <sz val="10"/>
      <color rgb="FFFF0000"/>
      <name val="Times New Roman"/>
      <family val="1"/>
      <charset val="238"/>
    </font>
    <font>
      <sz val="10"/>
      <color rgb="FFFF0000"/>
      <name val="Arial"/>
      <family val="2"/>
      <charset val="238"/>
    </font>
    <font>
      <i/>
      <sz val="10"/>
      <name val="Times New Roman"/>
      <family val="1"/>
      <charset val="238"/>
    </font>
    <font>
      <sz val="8"/>
      <color rgb="FF00B0F0"/>
      <name val="Times New Roman"/>
      <family val="1"/>
      <charset val="238"/>
    </font>
    <font>
      <sz val="8"/>
      <color rgb="FFFF0000"/>
      <name val="Arial"/>
      <family val="2"/>
      <charset val="238"/>
    </font>
    <font>
      <i/>
      <sz val="9"/>
      <color rgb="FFFF0000"/>
      <name val="Times New Roman"/>
      <family val="1"/>
      <charset val="238"/>
    </font>
    <font>
      <b/>
      <i/>
      <sz val="9"/>
      <name val="Times New Roman"/>
      <family val="1"/>
      <charset val="238"/>
    </font>
    <font>
      <sz val="9"/>
      <color rgb="FFFF3399"/>
      <name val="Times New Roman"/>
      <family val="1"/>
      <charset val="238"/>
    </font>
    <font>
      <vertAlign val="superscript"/>
      <sz val="8"/>
      <color rgb="FFFF0000"/>
      <name val="Times New Roman"/>
      <family val="1"/>
      <charset val="238"/>
    </font>
    <font>
      <sz val="8"/>
      <color rgb="FFFF0000"/>
      <name val="Arial CE"/>
      <family val="2"/>
      <charset val="238"/>
    </font>
    <font>
      <sz val="7"/>
      <color rgb="FFFF0000"/>
      <name val="Arial CE"/>
      <family val="2"/>
      <charset val="238"/>
    </font>
    <font>
      <b/>
      <sz val="9"/>
      <name val="Arial CE"/>
      <charset val="238"/>
    </font>
  </fonts>
  <fills count="27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26"/>
        <bgColor indexed="9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3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64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/>
      <top style="medium">
        <color indexed="8"/>
      </top>
      <bottom style="medium">
        <color indexed="8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8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8"/>
      </top>
      <bottom style="medium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 style="thin">
        <color indexed="64"/>
      </right>
      <top style="medium">
        <color indexed="8"/>
      </top>
      <bottom/>
      <diagonal/>
    </border>
    <border>
      <left style="thin">
        <color indexed="8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medium">
        <color indexed="8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 style="medium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89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7" borderId="1" applyNumberFormat="0" applyAlignment="0" applyProtection="0"/>
    <xf numFmtId="0" fontId="6" fillId="20" borderId="1" applyNumberFormat="0" applyAlignment="0" applyProtection="0"/>
    <xf numFmtId="0" fontId="7" fillId="21" borderId="2" applyNumberFormat="0" applyAlignment="0" applyProtection="0"/>
    <xf numFmtId="0" fontId="8" fillId="0" borderId="0" applyNumberFormat="0" applyFill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7" fillId="21" borderId="2" applyNumberFormat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5" fillId="0" borderId="6" applyNumberFormat="0" applyFill="0" applyAlignment="0" applyProtection="0"/>
    <xf numFmtId="0" fontId="5" fillId="7" borderId="1" applyNumberFormat="0" applyAlignment="0" applyProtection="0"/>
    <xf numFmtId="0" fontId="67" fillId="22" borderId="7" applyNumberFormat="0" applyAlignment="0" applyProtection="0"/>
    <xf numFmtId="0" fontId="14" fillId="4" borderId="0" applyNumberFormat="0" applyBorder="0" applyAlignment="0" applyProtection="0"/>
    <xf numFmtId="0" fontId="16" fillId="20" borderId="8" applyNumberFormat="0" applyAlignment="0" applyProtection="0"/>
    <xf numFmtId="0" fontId="15" fillId="0" borderId="6" applyNumberFormat="0" applyFill="0" applyAlignment="0" applyProtection="0"/>
    <xf numFmtId="0" fontId="12" fillId="0" borderId="0" applyNumberFormat="0" applyFill="0" applyBorder="0" applyAlignment="0" applyProtection="0"/>
    <xf numFmtId="0" fontId="17" fillId="23" borderId="0" applyNumberFormat="0" applyBorder="0" applyAlignment="0" applyProtection="0"/>
    <xf numFmtId="0" fontId="67" fillId="0" borderId="0"/>
    <xf numFmtId="0" fontId="117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9" fillId="0" borderId="0"/>
    <xf numFmtId="0" fontId="72" fillId="0" borderId="0"/>
    <xf numFmtId="0" fontId="20" fillId="0" borderId="0"/>
    <xf numFmtId="0" fontId="95" fillId="0" borderId="0"/>
    <xf numFmtId="0" fontId="19" fillId="0" borderId="0"/>
    <xf numFmtId="0" fontId="18" fillId="0" borderId="0"/>
    <xf numFmtId="0" fontId="67" fillId="22" borderId="7" applyNumberFormat="0" applyAlignment="0" applyProtection="0"/>
    <xf numFmtId="0" fontId="16" fillId="20" borderId="8" applyNumberFormat="0" applyAlignment="0" applyProtection="0"/>
    <xf numFmtId="0" fontId="21" fillId="0" borderId="9" applyNumberFormat="0" applyFill="0" applyAlignment="0" applyProtection="0"/>
    <xf numFmtId="0" fontId="4" fillId="3" borderId="0" applyNumberFormat="0" applyBorder="0" applyAlignment="0" applyProtection="0"/>
    <xf numFmtId="0" fontId="17" fillId="23" borderId="0" applyNumberFormat="0" applyBorder="0" applyAlignment="0" applyProtection="0"/>
    <xf numFmtId="0" fontId="6" fillId="20" borderId="1" applyNumberFormat="0" applyAlignment="0" applyProtection="0"/>
    <xf numFmtId="0" fontId="8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13" fillId="0" borderId="0" applyNumberFormat="0" applyFill="0" applyBorder="0" applyAlignment="0" applyProtection="0"/>
  </cellStyleXfs>
  <cellXfs count="1496">
    <xf numFmtId="0" fontId="0" fillId="0" borderId="0" xfId="0"/>
    <xf numFmtId="0" fontId="25" fillId="0" borderId="10" xfId="0" applyFont="1" applyBorder="1" applyAlignment="1">
      <alignment horizontal="center" vertical="center"/>
    </xf>
    <xf numFmtId="3" fontId="74" fillId="0" borderId="11" xfId="0" applyNumberFormat="1" applyFont="1" applyBorder="1" applyAlignment="1">
      <alignment horizontal="center" vertical="center"/>
    </xf>
    <xf numFmtId="0" fontId="22" fillId="0" borderId="0" xfId="0" applyFont="1"/>
    <xf numFmtId="0" fontId="23" fillId="0" borderId="0" xfId="0" applyFont="1"/>
    <xf numFmtId="0" fontId="22" fillId="0" borderId="0" xfId="0" applyFont="1" applyAlignment="1">
      <alignment horizontal="center"/>
    </xf>
    <xf numFmtId="0" fontId="32" fillId="0" borderId="0" xfId="71" applyFont="1" applyAlignment="1">
      <alignment vertical="center"/>
    </xf>
    <xf numFmtId="0" fontId="32" fillId="0" borderId="0" xfId="71" applyFont="1" applyBorder="1" applyAlignment="1">
      <alignment vertical="center"/>
    </xf>
    <xf numFmtId="0" fontId="33" fillId="0" borderId="0" xfId="0" applyFont="1"/>
    <xf numFmtId="0" fontId="36" fillId="0" borderId="0" xfId="0" applyFont="1"/>
    <xf numFmtId="0" fontId="35" fillId="0" borderId="0" xfId="0" applyFont="1"/>
    <xf numFmtId="0" fontId="30" fillId="0" borderId="0" xfId="0" applyFont="1"/>
    <xf numFmtId="0" fontId="39" fillId="0" borderId="0" xfId="0" applyFont="1"/>
    <xf numFmtId="0" fontId="40" fillId="0" borderId="0" xfId="0" applyFont="1"/>
    <xf numFmtId="0" fontId="28" fillId="0" borderId="0" xfId="0" applyFont="1" applyAlignment="1">
      <alignment wrapText="1"/>
    </xf>
    <xf numFmtId="0" fontId="41" fillId="0" borderId="0" xfId="0" applyFont="1"/>
    <xf numFmtId="0" fontId="42" fillId="0" borderId="0" xfId="0" applyFont="1"/>
    <xf numFmtId="0" fontId="43" fillId="0" borderId="0" xfId="0" applyFont="1"/>
    <xf numFmtId="0" fontId="27" fillId="0" borderId="0" xfId="0" applyFont="1" applyAlignment="1">
      <alignment horizontal="right"/>
    </xf>
    <xf numFmtId="0" fontId="46" fillId="0" borderId="0" xfId="0" applyFont="1"/>
    <xf numFmtId="0" fontId="44" fillId="0" borderId="12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49" fillId="0" borderId="0" xfId="0" applyFont="1"/>
    <xf numFmtId="0" fontId="44" fillId="0" borderId="0" xfId="0" applyFont="1" applyBorder="1" applyAlignment="1">
      <alignment horizontal="left" vertical="center"/>
    </xf>
    <xf numFmtId="0" fontId="43" fillId="0" borderId="0" xfId="0" applyFont="1" applyAlignment="1">
      <alignment wrapText="1"/>
    </xf>
    <xf numFmtId="3" fontId="43" fillId="0" borderId="0" xfId="0" applyNumberFormat="1" applyFont="1"/>
    <xf numFmtId="0" fontId="48" fillId="0" borderId="0" xfId="0" applyFont="1" applyFill="1" applyAlignment="1">
      <alignment wrapText="1"/>
    </xf>
    <xf numFmtId="3" fontId="44" fillId="0" borderId="0" xfId="0" applyNumberFormat="1" applyFont="1"/>
    <xf numFmtId="0" fontId="44" fillId="0" borderId="0" xfId="0" applyFont="1" applyAlignment="1">
      <alignment wrapText="1"/>
    </xf>
    <xf numFmtId="0" fontId="44" fillId="0" borderId="0" xfId="0" applyFont="1"/>
    <xf numFmtId="0" fontId="45" fillId="0" borderId="0" xfId="0" applyFont="1" applyAlignment="1">
      <alignment wrapText="1"/>
    </xf>
    <xf numFmtId="0" fontId="24" fillId="0" borderId="0" xfId="0" applyFont="1" applyBorder="1" applyAlignment="1">
      <alignment horizontal="center" vertical="center" wrapText="1"/>
    </xf>
    <xf numFmtId="0" fontId="20" fillId="0" borderId="0" xfId="0" applyFont="1"/>
    <xf numFmtId="0" fontId="20" fillId="0" borderId="0" xfId="0" applyFont="1" applyBorder="1"/>
    <xf numFmtId="0" fontId="53" fillId="0" borderId="0" xfId="0" applyFont="1"/>
    <xf numFmtId="3" fontId="20" fillId="0" borderId="0" xfId="0" applyNumberFormat="1" applyFont="1"/>
    <xf numFmtId="3" fontId="53" fillId="0" borderId="0" xfId="0" applyNumberFormat="1" applyFont="1"/>
    <xf numFmtId="3" fontId="53" fillId="0" borderId="0" xfId="0" applyNumberFormat="1" applyFont="1" applyBorder="1"/>
    <xf numFmtId="0" fontId="53" fillId="0" borderId="0" xfId="0" applyFont="1" applyBorder="1"/>
    <xf numFmtId="3" fontId="42" fillId="0" borderId="0" xfId="0" applyNumberFormat="1" applyFont="1"/>
    <xf numFmtId="0" fontId="48" fillId="0" borderId="0" xfId="0" applyFont="1" applyAlignment="1">
      <alignment horizontal="center" wrapText="1"/>
    </xf>
    <xf numFmtId="0" fontId="48" fillId="0" borderId="0" xfId="0" applyFont="1" applyAlignment="1">
      <alignment horizontal="center"/>
    </xf>
    <xf numFmtId="0" fontId="48" fillId="0" borderId="12" xfId="0" applyFont="1" applyBorder="1" applyAlignment="1">
      <alignment horizontal="center" wrapText="1"/>
    </xf>
    <xf numFmtId="166" fontId="28" fillId="0" borderId="12" xfId="0" applyNumberFormat="1" applyFont="1" applyBorder="1" applyAlignment="1">
      <alignment horizontal="center" vertical="center"/>
    </xf>
    <xf numFmtId="0" fontId="43" fillId="0" borderId="0" xfId="0" applyFont="1" applyBorder="1" applyAlignment="1">
      <alignment horizontal="center"/>
    </xf>
    <xf numFmtId="166" fontId="25" fillId="0" borderId="0" xfId="0" applyNumberFormat="1" applyFont="1" applyBorder="1" applyAlignment="1">
      <alignment horizontal="center" vertical="center"/>
    </xf>
    <xf numFmtId="0" fontId="48" fillId="24" borderId="12" xfId="0" applyFont="1" applyFill="1" applyBorder="1" applyAlignment="1">
      <alignment horizontal="left" vertical="center" wrapText="1"/>
    </xf>
    <xf numFmtId="49" fontId="48" fillId="24" borderId="12" xfId="0" applyNumberFormat="1" applyFont="1" applyFill="1" applyBorder="1" applyAlignment="1">
      <alignment horizontal="right" vertical="center"/>
    </xf>
    <xf numFmtId="49" fontId="25" fillId="0" borderId="0" xfId="0" applyNumberFormat="1" applyFont="1" applyBorder="1" applyAlignment="1">
      <alignment horizontal="center" vertical="center"/>
    </xf>
    <xf numFmtId="0" fontId="48" fillId="0" borderId="12" xfId="0" applyFont="1" applyBorder="1" applyAlignment="1">
      <alignment wrapText="1"/>
    </xf>
    <xf numFmtId="0" fontId="48" fillId="0" borderId="12" xfId="0" applyFont="1" applyBorder="1"/>
    <xf numFmtId="0" fontId="48" fillId="0" borderId="12" xfId="0" applyFont="1" applyBorder="1" applyAlignment="1">
      <alignment horizontal="right"/>
    </xf>
    <xf numFmtId="4" fontId="48" fillId="0" borderId="12" xfId="0" applyNumberFormat="1" applyFont="1" applyBorder="1" applyAlignment="1">
      <alignment horizontal="right"/>
    </xf>
    <xf numFmtId="167" fontId="48" fillId="0" borderId="12" xfId="0" applyNumberFormat="1" applyFont="1" applyBorder="1" applyAlignment="1">
      <alignment horizontal="right"/>
    </xf>
    <xf numFmtId="0" fontId="50" fillId="0" borderId="0" xfId="0" applyFont="1" applyBorder="1" applyAlignment="1">
      <alignment wrapText="1"/>
    </xf>
    <xf numFmtId="0" fontId="50" fillId="0" borderId="0" xfId="0" applyFont="1" applyBorder="1"/>
    <xf numFmtId="0" fontId="50" fillId="0" borderId="0" xfId="0" applyFont="1" applyBorder="1" applyAlignment="1">
      <alignment horizontal="right"/>
    </xf>
    <xf numFmtId="0" fontId="48" fillId="0" borderId="0" xfId="0" applyFont="1" applyBorder="1" applyAlignment="1">
      <alignment horizontal="right"/>
    </xf>
    <xf numFmtId="0" fontId="48" fillId="0" borderId="0" xfId="0" applyFont="1" applyBorder="1" applyAlignment="1"/>
    <xf numFmtId="0" fontId="48" fillId="0" borderId="14" xfId="0" applyFont="1" applyBorder="1" applyAlignment="1">
      <alignment wrapText="1"/>
    </xf>
    <xf numFmtId="0" fontId="48" fillId="0" borderId="14" xfId="0" applyFont="1" applyBorder="1"/>
    <xf numFmtId="0" fontId="48" fillId="0" borderId="14" xfId="0" applyFont="1" applyBorder="1" applyAlignment="1">
      <alignment horizontal="right"/>
    </xf>
    <xf numFmtId="0" fontId="54" fillId="0" borderId="14" xfId="0" applyFont="1" applyBorder="1" applyAlignment="1">
      <alignment horizontal="right"/>
    </xf>
    <xf numFmtId="0" fontId="48" fillId="0" borderId="14" xfId="0" applyFont="1" applyBorder="1" applyAlignment="1"/>
    <xf numFmtId="0" fontId="54" fillId="0" borderId="12" xfId="0" applyFont="1" applyBorder="1" applyAlignment="1">
      <alignment wrapText="1"/>
    </xf>
    <xf numFmtId="0" fontId="54" fillId="0" borderId="12" xfId="0" applyFont="1" applyBorder="1"/>
    <xf numFmtId="0" fontId="54" fillId="0" borderId="12" xfId="0" applyFont="1" applyBorder="1" applyAlignment="1">
      <alignment horizontal="right"/>
    </xf>
    <xf numFmtId="0" fontId="50" fillId="0" borderId="12" xfId="0" applyFont="1" applyBorder="1" applyAlignment="1">
      <alignment horizontal="right"/>
    </xf>
    <xf numFmtId="0" fontId="50" fillId="0" borderId="15" xfId="0" applyFont="1" applyBorder="1" applyAlignment="1">
      <alignment wrapText="1"/>
    </xf>
    <xf numFmtId="0" fontId="50" fillId="0" borderId="15" xfId="0" applyFont="1" applyBorder="1"/>
    <xf numFmtId="0" fontId="50" fillId="0" borderId="15" xfId="0" applyFont="1" applyBorder="1" applyAlignment="1">
      <alignment horizontal="right"/>
    </xf>
    <xf numFmtId="0" fontId="48" fillId="0" borderId="15" xfId="0" applyFont="1" applyBorder="1" applyAlignment="1">
      <alignment horizontal="right"/>
    </xf>
    <xf numFmtId="0" fontId="48" fillId="0" borderId="10" xfId="0" applyFont="1" applyBorder="1" applyAlignment="1">
      <alignment horizontal="right"/>
    </xf>
    <xf numFmtId="0" fontId="48" fillId="0" borderId="0" xfId="0" applyFont="1" applyBorder="1"/>
    <xf numFmtId="0" fontId="54" fillId="0" borderId="0" xfId="0" applyFont="1" applyBorder="1" applyAlignment="1">
      <alignment horizontal="right"/>
    </xf>
    <xf numFmtId="0" fontId="55" fillId="0" borderId="14" xfId="0" applyFont="1" applyBorder="1" applyAlignment="1">
      <alignment wrapText="1"/>
    </xf>
    <xf numFmtId="0" fontId="55" fillId="0" borderId="12" xfId="0" applyFont="1" applyBorder="1"/>
    <xf numFmtId="0" fontId="55" fillId="0" borderId="12" xfId="0" applyFont="1" applyBorder="1" applyAlignment="1">
      <alignment wrapText="1"/>
    </xf>
    <xf numFmtId="49" fontId="48" fillId="0" borderId="12" xfId="0" applyNumberFormat="1" applyFont="1" applyBorder="1" applyAlignment="1">
      <alignment horizontal="right"/>
    </xf>
    <xf numFmtId="0" fontId="48" fillId="0" borderId="0" xfId="0" applyFont="1" applyBorder="1" applyAlignment="1">
      <alignment wrapText="1"/>
    </xf>
    <xf numFmtId="0" fontId="58" fillId="0" borderId="0" xfId="0" applyFont="1"/>
    <xf numFmtId="0" fontId="58" fillId="0" borderId="0" xfId="0" applyFont="1" applyBorder="1"/>
    <xf numFmtId="0" fontId="59" fillId="0" borderId="0" xfId="0" applyFont="1"/>
    <xf numFmtId="0" fontId="35" fillId="0" borderId="0" xfId="78" applyFont="1"/>
    <xf numFmtId="0" fontId="37" fillId="0" borderId="0" xfId="78" applyFont="1"/>
    <xf numFmtId="3" fontId="28" fillId="0" borderId="0" xfId="78" applyNumberFormat="1" applyFont="1"/>
    <xf numFmtId="3" fontId="35" fillId="0" borderId="0" xfId="78" applyNumberFormat="1" applyFont="1"/>
    <xf numFmtId="3" fontId="25" fillId="0" borderId="16" xfId="78" applyNumberFormat="1" applyFont="1" applyBorder="1" applyAlignment="1">
      <alignment horizontal="center" vertical="center"/>
    </xf>
    <xf numFmtId="3" fontId="25" fillId="0" borderId="17" xfId="78" applyNumberFormat="1" applyFont="1" applyBorder="1" applyAlignment="1">
      <alignment horizontal="center" vertical="center"/>
    </xf>
    <xf numFmtId="3" fontId="25" fillId="0" borderId="0" xfId="78" applyNumberFormat="1" applyFont="1" applyBorder="1" applyAlignment="1">
      <alignment horizontal="left" vertical="center" wrapText="1"/>
    </xf>
    <xf numFmtId="3" fontId="28" fillId="0" borderId="0" xfId="78" applyNumberFormat="1" applyFont="1" applyBorder="1"/>
    <xf numFmtId="3" fontId="25" fillId="0" borderId="0" xfId="78" applyNumberFormat="1" applyFont="1" applyBorder="1"/>
    <xf numFmtId="3" fontId="28" fillId="0" borderId="0" xfId="78" applyNumberFormat="1" applyFont="1" applyFill="1" applyBorder="1" applyAlignment="1">
      <alignment horizontal="left" vertical="center" wrapText="1"/>
    </xf>
    <xf numFmtId="3" fontId="25" fillId="0" borderId="18" xfId="78" applyNumberFormat="1" applyFont="1" applyFill="1" applyBorder="1" applyAlignment="1">
      <alignment horizontal="left" vertical="center" wrapText="1"/>
    </xf>
    <xf numFmtId="3" fontId="25" fillId="0" borderId="18" xfId="78" applyNumberFormat="1" applyFont="1" applyBorder="1"/>
    <xf numFmtId="3" fontId="30" fillId="0" borderId="0" xfId="78" applyNumberFormat="1" applyFont="1" applyBorder="1" applyAlignment="1">
      <alignment horizontal="left" vertical="center" wrapText="1"/>
    </xf>
    <xf numFmtId="3" fontId="35" fillId="0" borderId="0" xfId="78" applyNumberFormat="1" applyFont="1" applyFill="1" applyBorder="1" applyAlignment="1">
      <alignment horizontal="left" vertical="center" wrapText="1"/>
    </xf>
    <xf numFmtId="3" fontId="28" fillId="0" borderId="0" xfId="78" applyNumberFormat="1" applyFont="1" applyFill="1" applyBorder="1"/>
    <xf numFmtId="3" fontId="25" fillId="0" borderId="0" xfId="78" applyNumberFormat="1" applyFont="1"/>
    <xf numFmtId="3" fontId="30" fillId="0" borderId="0" xfId="78" applyNumberFormat="1" applyFont="1"/>
    <xf numFmtId="3" fontId="30" fillId="0" borderId="0" xfId="78" applyNumberFormat="1" applyFont="1" applyFill="1" applyBorder="1" applyAlignment="1">
      <alignment horizontal="left" vertical="center" wrapText="1"/>
    </xf>
    <xf numFmtId="0" fontId="28" fillId="0" borderId="0" xfId="78" applyFont="1"/>
    <xf numFmtId="3" fontId="25" fillId="0" borderId="18" xfId="78" applyNumberFormat="1" applyFont="1" applyFill="1" applyBorder="1"/>
    <xf numFmtId="3" fontId="25" fillId="0" borderId="0" xfId="78" applyNumberFormat="1" applyFont="1" applyFill="1" applyBorder="1" applyAlignment="1">
      <alignment horizontal="left" vertical="center" wrapText="1"/>
    </xf>
    <xf numFmtId="3" fontId="25" fillId="0" borderId="0" xfId="78" applyNumberFormat="1" applyFont="1" applyFill="1" applyBorder="1"/>
    <xf numFmtId="0" fontId="60" fillId="0" borderId="0" xfId="78" applyFont="1"/>
    <xf numFmtId="3" fontId="28" fillId="0" borderId="0" xfId="0" applyNumberFormat="1" applyFont="1" applyFill="1" applyAlignment="1">
      <alignment wrapText="1"/>
    </xf>
    <xf numFmtId="3" fontId="30" fillId="0" borderId="0" xfId="78" applyNumberFormat="1" applyFont="1" applyBorder="1"/>
    <xf numFmtId="3" fontId="25" fillId="0" borderId="18" xfId="78" applyNumberFormat="1" applyFont="1" applyBorder="1" applyAlignment="1">
      <alignment horizontal="left" vertical="center" wrapText="1"/>
    </xf>
    <xf numFmtId="3" fontId="28" fillId="0" borderId="0" xfId="78" applyNumberFormat="1" applyFont="1" applyBorder="1" applyAlignment="1">
      <alignment horizontal="left" vertical="center" wrapText="1"/>
    </xf>
    <xf numFmtId="3" fontId="37" fillId="0" borderId="0" xfId="78" applyNumberFormat="1" applyFont="1" applyFill="1" applyBorder="1" applyAlignment="1">
      <alignment horizontal="left" vertical="center" wrapText="1"/>
    </xf>
    <xf numFmtId="0" fontId="61" fillId="0" borderId="0" xfId="78" applyFont="1"/>
    <xf numFmtId="0" fontId="30" fillId="0" borderId="0" xfId="78" applyFont="1"/>
    <xf numFmtId="3" fontId="28" fillId="0" borderId="18" xfId="78" applyNumberFormat="1" applyFont="1" applyBorder="1"/>
    <xf numFmtId="3" fontId="37" fillId="0" borderId="0" xfId="78" applyNumberFormat="1" applyFont="1"/>
    <xf numFmtId="3" fontId="60" fillId="0" borderId="0" xfId="78" applyNumberFormat="1" applyFont="1"/>
    <xf numFmtId="0" fontId="57" fillId="0" borderId="0" xfId="0" applyFont="1"/>
    <xf numFmtId="0" fontId="65" fillId="0" borderId="0" xfId="0" applyFont="1"/>
    <xf numFmtId="3" fontId="57" fillId="0" borderId="0" xfId="0" applyNumberFormat="1" applyFont="1"/>
    <xf numFmtId="3" fontId="57" fillId="0" borderId="0" xfId="0" applyNumberFormat="1" applyFont="1" applyBorder="1"/>
    <xf numFmtId="3" fontId="57" fillId="0" borderId="19" xfId="0" applyNumberFormat="1" applyFont="1" applyBorder="1"/>
    <xf numFmtId="0" fontId="64" fillId="0" borderId="0" xfId="0" applyFont="1"/>
    <xf numFmtId="0" fontId="35" fillId="0" borderId="0" xfId="0" applyFont="1" applyAlignment="1"/>
    <xf numFmtId="0" fontId="30" fillId="0" borderId="0" xfId="0" applyFont="1" applyAlignment="1">
      <alignment horizontal="center" vertical="center"/>
    </xf>
    <xf numFmtId="0" fontId="66" fillId="0" borderId="0" xfId="0" applyFont="1"/>
    <xf numFmtId="3" fontId="34" fillId="0" borderId="0" xfId="0" applyNumberFormat="1" applyFont="1" applyBorder="1"/>
    <xf numFmtId="3" fontId="64" fillId="0" borderId="0" xfId="0" applyNumberFormat="1" applyFont="1" applyBorder="1"/>
    <xf numFmtId="0" fontId="57" fillId="0" borderId="0" xfId="0" applyFont="1" applyBorder="1" applyAlignment="1">
      <alignment wrapText="1"/>
    </xf>
    <xf numFmtId="3" fontId="35" fillId="0" borderId="0" xfId="78" applyNumberFormat="1" applyFont="1" applyBorder="1"/>
    <xf numFmtId="3" fontId="68" fillId="0" borderId="0" xfId="0" applyNumberFormat="1" applyFont="1" applyBorder="1"/>
    <xf numFmtId="49" fontId="28" fillId="0" borderId="0" xfId="78" applyNumberFormat="1" applyFont="1" applyBorder="1" applyAlignment="1">
      <alignment horizontal="center" vertical="center" wrapText="1"/>
    </xf>
    <xf numFmtId="0" fontId="50" fillId="0" borderId="20" xfId="0" applyFont="1" applyBorder="1" applyAlignment="1">
      <alignment wrapText="1"/>
    </xf>
    <xf numFmtId="0" fontId="50" fillId="0" borderId="20" xfId="0" applyFont="1" applyBorder="1"/>
    <xf numFmtId="0" fontId="50" fillId="0" borderId="20" xfId="0" applyFont="1" applyBorder="1" applyAlignment="1">
      <alignment horizontal="right"/>
    </xf>
    <xf numFmtId="0" fontId="48" fillId="0" borderId="20" xfId="0" applyFont="1" applyBorder="1" applyAlignment="1">
      <alignment horizontal="right"/>
    </xf>
    <xf numFmtId="3" fontId="69" fillId="0" borderId="12" xfId="0" applyNumberFormat="1" applyFont="1" applyBorder="1" applyAlignment="1">
      <alignment horizontal="center" vertical="center" wrapText="1"/>
    </xf>
    <xf numFmtId="3" fontId="57" fillId="0" borderId="0" xfId="0" applyNumberFormat="1" applyFont="1" applyAlignment="1">
      <alignment wrapText="1"/>
    </xf>
    <xf numFmtId="3" fontId="57" fillId="0" borderId="0" xfId="0" applyNumberFormat="1" applyFont="1" applyBorder="1" applyAlignment="1">
      <alignment wrapText="1"/>
    </xf>
    <xf numFmtId="3" fontId="64" fillId="0" borderId="21" xfId="0" applyNumberFormat="1" applyFont="1" applyBorder="1"/>
    <xf numFmtId="3" fontId="57" fillId="0" borderId="22" xfId="0" applyNumberFormat="1" applyFont="1" applyBorder="1"/>
    <xf numFmtId="3" fontId="64" fillId="0" borderId="22" xfId="0" applyNumberFormat="1" applyFont="1" applyBorder="1"/>
    <xf numFmtId="3" fontId="25" fillId="0" borderId="23" xfId="78" applyNumberFormat="1" applyFont="1" applyBorder="1" applyAlignment="1">
      <alignment horizontal="center" vertical="center"/>
    </xf>
    <xf numFmtId="3" fontId="25" fillId="0" borderId="19" xfId="78" applyNumberFormat="1" applyFont="1" applyBorder="1" applyAlignment="1">
      <alignment horizontal="center" vertical="center"/>
    </xf>
    <xf numFmtId="0" fontId="26" fillId="0" borderId="0" xfId="0" applyFont="1"/>
    <xf numFmtId="0" fontId="29" fillId="0" borderId="0" xfId="0" applyFont="1" applyBorder="1" applyAlignment="1">
      <alignment horizontal="center"/>
    </xf>
    <xf numFmtId="3" fontId="56" fillId="0" borderId="0" xfId="0" applyNumberFormat="1" applyFont="1"/>
    <xf numFmtId="0" fontId="56" fillId="0" borderId="0" xfId="0" applyFont="1" applyAlignment="1">
      <alignment wrapText="1"/>
    </xf>
    <xf numFmtId="3" fontId="31" fillId="0" borderId="0" xfId="0" applyNumberFormat="1" applyFont="1"/>
    <xf numFmtId="0" fontId="71" fillId="0" borderId="0" xfId="0" applyFont="1"/>
    <xf numFmtId="0" fontId="31" fillId="0" borderId="0" xfId="0" applyFont="1"/>
    <xf numFmtId="0" fontId="56" fillId="0" borderId="0" xfId="0" applyFont="1" applyAlignment="1">
      <alignment horizontal="center"/>
    </xf>
    <xf numFmtId="0" fontId="56" fillId="0" borderId="0" xfId="0" applyFont="1"/>
    <xf numFmtId="3" fontId="61" fillId="0" borderId="0" xfId="78" applyNumberFormat="1" applyFont="1"/>
    <xf numFmtId="3" fontId="25" fillId="0" borderId="27" xfId="78" applyNumberFormat="1" applyFont="1" applyBorder="1"/>
    <xf numFmtId="0" fontId="25" fillId="0" borderId="12" xfId="0" applyFont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 wrapText="1"/>
    </xf>
    <xf numFmtId="0" fontId="29" fillId="0" borderId="12" xfId="0" applyFont="1" applyBorder="1" applyAlignment="1">
      <alignment horizontal="center" vertical="center" wrapText="1"/>
    </xf>
    <xf numFmtId="0" fontId="28" fillId="0" borderId="0" xfId="0" applyFont="1"/>
    <xf numFmtId="3" fontId="28" fillId="0" borderId="0" xfId="0" applyNumberFormat="1" applyFont="1"/>
    <xf numFmtId="3" fontId="34" fillId="0" borderId="0" xfId="0" applyNumberFormat="1" applyFont="1" applyAlignment="1">
      <alignment horizontal="right"/>
    </xf>
    <xf numFmtId="0" fontId="28" fillId="0" borderId="0" xfId="0" applyFont="1" applyAlignment="1"/>
    <xf numFmtId="0" fontId="25" fillId="0" borderId="28" xfId="0" applyFont="1" applyBorder="1" applyAlignment="1">
      <alignment horizontal="center" vertical="center"/>
    </xf>
    <xf numFmtId="3" fontId="69" fillId="0" borderId="29" xfId="0" applyNumberFormat="1" applyFont="1" applyBorder="1" applyAlignment="1">
      <alignment horizontal="center" vertical="center" wrapText="1"/>
    </xf>
    <xf numFmtId="3" fontId="25" fillId="0" borderId="30" xfId="0" applyNumberFormat="1" applyFont="1" applyBorder="1" applyAlignment="1">
      <alignment horizontal="center" vertical="center"/>
    </xf>
    <xf numFmtId="0" fontId="28" fillId="0" borderId="0" xfId="0" applyFont="1" applyAlignment="1">
      <alignment horizontal="center"/>
    </xf>
    <xf numFmtId="0" fontId="64" fillId="0" borderId="15" xfId="0" applyFont="1" applyBorder="1"/>
    <xf numFmtId="3" fontId="25" fillId="0" borderId="15" xfId="0" applyNumberFormat="1" applyFont="1" applyBorder="1"/>
    <xf numFmtId="0" fontId="57" fillId="0" borderId="0" xfId="0" applyFont="1" applyBorder="1"/>
    <xf numFmtId="3" fontId="57" fillId="0" borderId="0" xfId="74" applyNumberFormat="1" applyFont="1" applyBorder="1"/>
    <xf numFmtId="3" fontId="28" fillId="0" borderId="0" xfId="0" applyNumberFormat="1" applyFont="1" applyBorder="1"/>
    <xf numFmtId="0" fontId="63" fillId="0" borderId="0" xfId="0" applyFont="1" applyBorder="1"/>
    <xf numFmtId="3" fontId="28" fillId="0" borderId="22" xfId="0" applyNumberFormat="1" applyFont="1" applyBorder="1"/>
    <xf numFmtId="3" fontId="34" fillId="0" borderId="22" xfId="0" applyNumberFormat="1" applyFont="1" applyBorder="1"/>
    <xf numFmtId="3" fontId="25" fillId="0" borderId="0" xfId="0" applyNumberFormat="1" applyFont="1" applyBorder="1"/>
    <xf numFmtId="0" fontId="34" fillId="0" borderId="0" xfId="0" applyFont="1"/>
    <xf numFmtId="0" fontId="68" fillId="0" borderId="0" xfId="0" applyFont="1" applyBorder="1"/>
    <xf numFmtId="3" fontId="68" fillId="0" borderId="22" xfId="0" applyNumberFormat="1" applyFont="1" applyBorder="1"/>
    <xf numFmtId="3" fontId="38" fillId="0" borderId="0" xfId="0" applyNumberFormat="1" applyFont="1" applyBorder="1"/>
    <xf numFmtId="0" fontId="25" fillId="0" borderId="0" xfId="0" applyFont="1" applyBorder="1"/>
    <xf numFmtId="3" fontId="25" fillId="0" borderId="22" xfId="0" applyNumberFormat="1" applyFont="1" applyBorder="1"/>
    <xf numFmtId="0" fontId="28" fillId="0" borderId="0" xfId="0" applyFont="1" applyBorder="1"/>
    <xf numFmtId="3" fontId="57" fillId="0" borderId="22" xfId="0" applyNumberFormat="1" applyFont="1" applyBorder="1" applyAlignment="1">
      <alignment wrapText="1"/>
    </xf>
    <xf numFmtId="3" fontId="25" fillId="0" borderId="0" xfId="0" applyNumberFormat="1" applyFont="1"/>
    <xf numFmtId="0" fontId="25" fillId="0" borderId="0" xfId="0" applyFont="1"/>
    <xf numFmtId="0" fontId="28" fillId="0" borderId="22" xfId="0" applyFont="1" applyBorder="1"/>
    <xf numFmtId="3" fontId="64" fillId="0" borderId="0" xfId="0" applyNumberFormat="1" applyFont="1" applyBorder="1" applyAlignment="1">
      <alignment wrapText="1"/>
    </xf>
    <xf numFmtId="3" fontId="25" fillId="0" borderId="31" xfId="0" applyNumberFormat="1" applyFont="1" applyBorder="1"/>
    <xf numFmtId="0" fontId="25" fillId="0" borderId="0" xfId="0" applyFont="1" applyAlignment="1">
      <alignment horizontal="center" vertical="center"/>
    </xf>
    <xf numFmtId="0" fontId="38" fillId="0" borderId="0" xfId="0" applyFont="1"/>
    <xf numFmtId="3" fontId="30" fillId="0" borderId="0" xfId="0" applyNumberFormat="1" applyFont="1"/>
    <xf numFmtId="0" fontId="35" fillId="0" borderId="22" xfId="0" applyFont="1" applyBorder="1"/>
    <xf numFmtId="0" fontId="56" fillId="0" borderId="0" xfId="71" applyFont="1" applyAlignment="1">
      <alignment vertical="center"/>
    </xf>
    <xf numFmtId="3" fontId="75" fillId="0" borderId="33" xfId="71" applyNumberFormat="1" applyFont="1" applyFill="1" applyBorder="1" applyAlignment="1">
      <alignment horizontal="center" vertical="center" wrapText="1"/>
    </xf>
    <xf numFmtId="0" fontId="56" fillId="0" borderId="24" xfId="71" applyFont="1" applyBorder="1" applyAlignment="1">
      <alignment vertical="center"/>
    </xf>
    <xf numFmtId="3" fontId="22" fillId="0" borderId="24" xfId="71" applyNumberFormat="1" applyFont="1" applyFill="1" applyBorder="1" applyAlignment="1">
      <alignment vertical="center"/>
    </xf>
    <xf numFmtId="3" fontId="56" fillId="0" borderId="0" xfId="71" applyNumberFormat="1" applyFont="1" applyAlignment="1">
      <alignment vertical="center"/>
    </xf>
    <xf numFmtId="0" fontId="76" fillId="0" borderId="0" xfId="0" applyFont="1"/>
    <xf numFmtId="0" fontId="28" fillId="0" borderId="0" xfId="0" applyFont="1" applyAlignment="1">
      <alignment horizontal="right"/>
    </xf>
    <xf numFmtId="0" fontId="25" fillId="0" borderId="0" xfId="0" applyFont="1" applyBorder="1" applyAlignment="1">
      <alignment horizontal="left" vertical="center"/>
    </xf>
    <xf numFmtId="0" fontId="28" fillId="0" borderId="0" xfId="0" applyFont="1" applyBorder="1" applyAlignment="1">
      <alignment horizontal="left" vertical="center"/>
    </xf>
    <xf numFmtId="0" fontId="34" fillId="0" borderId="0" xfId="0" applyFont="1" applyBorder="1" applyAlignment="1">
      <alignment horizontal="left" vertical="center"/>
    </xf>
    <xf numFmtId="0" fontId="79" fillId="0" borderId="0" xfId="0" applyFont="1" applyBorder="1" applyAlignment="1">
      <alignment horizontal="left" vertical="center" wrapText="1"/>
    </xf>
    <xf numFmtId="3" fontId="34" fillId="0" borderId="0" xfId="0" applyNumberFormat="1" applyFont="1"/>
    <xf numFmtId="0" fontId="25" fillId="0" borderId="0" xfId="0" applyFont="1" applyAlignment="1">
      <alignment horizontal="left" wrapText="1"/>
    </xf>
    <xf numFmtId="0" fontId="80" fillId="0" borderId="0" xfId="0" applyFont="1" applyAlignment="1">
      <alignment horizontal="left" wrapText="1"/>
    </xf>
    <xf numFmtId="0" fontId="28" fillId="0" borderId="0" xfId="0" applyFont="1" applyAlignment="1">
      <alignment horizontal="left" wrapText="1"/>
    </xf>
    <xf numFmtId="0" fontId="25" fillId="0" borderId="0" xfId="0" applyFont="1" applyAlignment="1">
      <alignment wrapText="1"/>
    </xf>
    <xf numFmtId="0" fontId="34" fillId="0" borderId="0" xfId="0" applyFont="1" applyAlignment="1">
      <alignment wrapText="1"/>
    </xf>
    <xf numFmtId="0" fontId="80" fillId="0" borderId="0" xfId="0" applyFont="1" applyAlignment="1">
      <alignment wrapText="1"/>
    </xf>
    <xf numFmtId="0" fontId="28" fillId="0" borderId="0" xfId="0" applyFont="1" applyBorder="1" applyAlignment="1">
      <alignment wrapText="1"/>
    </xf>
    <xf numFmtId="0" fontId="57" fillId="0" borderId="0" xfId="0" applyFont="1" applyAlignment="1">
      <alignment horizontal="right"/>
    </xf>
    <xf numFmtId="0" fontId="64" fillId="0" borderId="0" xfId="0" applyFont="1" applyAlignment="1">
      <alignment horizontal="right"/>
    </xf>
    <xf numFmtId="0" fontId="64" fillId="0" borderId="0" xfId="0" applyFont="1" applyAlignment="1">
      <alignment horizontal="center"/>
    </xf>
    <xf numFmtId="3" fontId="64" fillId="0" borderId="0" xfId="0" applyNumberFormat="1" applyFont="1" applyAlignment="1">
      <alignment horizontal="center"/>
    </xf>
    <xf numFmtId="3" fontId="64" fillId="0" borderId="35" xfId="0" applyNumberFormat="1" applyFont="1" applyBorder="1" applyAlignment="1">
      <alignment horizontal="center" vertical="center"/>
    </xf>
    <xf numFmtId="3" fontId="64" fillId="0" borderId="36" xfId="0" applyNumberFormat="1" applyFont="1" applyBorder="1" applyAlignment="1">
      <alignment horizontal="center" vertical="center" wrapText="1"/>
    </xf>
    <xf numFmtId="3" fontId="64" fillId="0" borderId="37" xfId="0" applyNumberFormat="1" applyFont="1" applyBorder="1" applyAlignment="1">
      <alignment horizontal="center" vertical="center" wrapText="1"/>
    </xf>
    <xf numFmtId="0" fontId="57" fillId="0" borderId="23" xfId="0" applyFont="1" applyBorder="1" applyAlignment="1">
      <alignment horizontal="right"/>
    </xf>
    <xf numFmtId="0" fontId="57" fillId="0" borderId="0" xfId="0" applyFont="1" applyFill="1" applyBorder="1"/>
    <xf numFmtId="3" fontId="57" fillId="0" borderId="38" xfId="0" applyNumberFormat="1" applyFont="1" applyFill="1" applyBorder="1"/>
    <xf numFmtId="3" fontId="57" fillId="0" borderId="19" xfId="0" applyNumberFormat="1" applyFont="1" applyFill="1" applyBorder="1"/>
    <xf numFmtId="3" fontId="57" fillId="0" borderId="0" xfId="0" applyNumberFormat="1" applyFont="1" applyFill="1" applyBorder="1"/>
    <xf numFmtId="3" fontId="64" fillId="0" borderId="23" xfId="0" applyNumberFormat="1" applyFont="1" applyBorder="1"/>
    <xf numFmtId="3" fontId="57" fillId="0" borderId="0" xfId="0" applyNumberFormat="1" applyFont="1" applyBorder="1" applyAlignment="1">
      <alignment horizontal="center" vertical="center" wrapText="1"/>
    </xf>
    <xf numFmtId="3" fontId="57" fillId="0" borderId="19" xfId="0" applyNumberFormat="1" applyFont="1" applyBorder="1" applyAlignment="1">
      <alignment horizontal="center" vertical="center" wrapText="1"/>
    </xf>
    <xf numFmtId="3" fontId="64" fillId="0" borderId="0" xfId="0" applyNumberFormat="1" applyFont="1"/>
    <xf numFmtId="3" fontId="57" fillId="0" borderId="22" xfId="0" applyNumberFormat="1" applyFont="1" applyFill="1" applyBorder="1"/>
    <xf numFmtId="0" fontId="57" fillId="0" borderId="39" xfId="0" applyFont="1" applyBorder="1" applyAlignment="1">
      <alignment horizontal="right"/>
    </xf>
    <xf numFmtId="0" fontId="24" fillId="0" borderId="0" xfId="0" applyFont="1" applyAlignment="1">
      <alignment horizontal="center"/>
    </xf>
    <xf numFmtId="0" fontId="24" fillId="0" borderId="12" xfId="0" applyFont="1" applyBorder="1" applyAlignment="1">
      <alignment horizontal="center" vertical="center"/>
    </xf>
    <xf numFmtId="0" fontId="24" fillId="0" borderId="0" xfId="0" applyFont="1" applyBorder="1" applyAlignment="1">
      <alignment horizontal="center" vertical="center"/>
    </xf>
    <xf numFmtId="3" fontId="29" fillId="0" borderId="12" xfId="0" applyNumberFormat="1" applyFont="1" applyBorder="1" applyAlignment="1">
      <alignment horizontal="center" vertical="center" wrapText="1"/>
    </xf>
    <xf numFmtId="0" fontId="81" fillId="0" borderId="0" xfId="0" applyFont="1"/>
    <xf numFmtId="0" fontId="24" fillId="0" borderId="0" xfId="0" applyFont="1"/>
    <xf numFmtId="0" fontId="22" fillId="0" borderId="19" xfId="0" applyFont="1" applyBorder="1"/>
    <xf numFmtId="3" fontId="22" fillId="0" borderId="0" xfId="0" applyNumberFormat="1" applyFont="1" applyBorder="1"/>
    <xf numFmtId="0" fontId="22" fillId="0" borderId="0" xfId="0" applyFont="1" applyBorder="1"/>
    <xf numFmtId="9" fontId="22" fillId="0" borderId="0" xfId="0" applyNumberFormat="1" applyFont="1" applyBorder="1" applyAlignment="1">
      <alignment horizontal="left"/>
    </xf>
    <xf numFmtId="3" fontId="24" fillId="0" borderId="0" xfId="0" applyNumberFormat="1" applyFont="1" applyBorder="1"/>
    <xf numFmtId="10" fontId="22" fillId="0" borderId="0" xfId="0" applyNumberFormat="1" applyFont="1" applyBorder="1"/>
    <xf numFmtId="0" fontId="22" fillId="0" borderId="0" xfId="0" applyFont="1" applyAlignment="1">
      <alignment wrapText="1"/>
    </xf>
    <xf numFmtId="0" fontId="22" fillId="0" borderId="0" xfId="0" applyFont="1" applyAlignment="1">
      <alignment vertical="top"/>
    </xf>
    <xf numFmtId="10" fontId="22" fillId="0" borderId="0" xfId="0" applyNumberFormat="1" applyFont="1" applyBorder="1" applyAlignment="1">
      <alignment wrapText="1"/>
    </xf>
    <xf numFmtId="0" fontId="24" fillId="0" borderId="12" xfId="0" applyFont="1" applyBorder="1"/>
    <xf numFmtId="0" fontId="22" fillId="0" borderId="12" xfId="0" applyFont="1" applyBorder="1"/>
    <xf numFmtId="3" fontId="22" fillId="0" borderId="0" xfId="0" applyNumberFormat="1" applyFont="1"/>
    <xf numFmtId="3" fontId="57" fillId="0" borderId="0" xfId="0" applyNumberFormat="1" applyFont="1" applyBorder="1" applyAlignment="1">
      <alignment horizontal="right" vertical="center" wrapText="1"/>
    </xf>
    <xf numFmtId="0" fontId="44" fillId="0" borderId="0" xfId="0" applyFont="1" applyAlignment="1">
      <alignment horizontal="center"/>
    </xf>
    <xf numFmtId="0" fontId="44" fillId="0" borderId="0" xfId="0" applyFont="1" applyAlignment="1">
      <alignment horizontal="center" wrapText="1"/>
    </xf>
    <xf numFmtId="3" fontId="25" fillId="0" borderId="40" xfId="0" applyNumberFormat="1" applyFont="1" applyBorder="1" applyAlignment="1">
      <alignment horizontal="center" vertical="center" wrapText="1"/>
    </xf>
    <xf numFmtId="0" fontId="43" fillId="0" borderId="26" xfId="0" applyFont="1" applyBorder="1"/>
    <xf numFmtId="0" fontId="44" fillId="0" borderId="0" xfId="0" applyFont="1" applyAlignment="1"/>
    <xf numFmtId="0" fontId="43" fillId="0" borderId="0" xfId="0" applyFont="1" applyAlignment="1">
      <alignment horizontal="left"/>
    </xf>
    <xf numFmtId="0" fontId="43" fillId="0" borderId="0" xfId="0" applyFont="1" applyAlignment="1">
      <alignment horizontal="left" wrapText="1"/>
    </xf>
    <xf numFmtId="3" fontId="43" fillId="0" borderId="26" xfId="0" applyNumberFormat="1" applyFont="1" applyBorder="1"/>
    <xf numFmtId="3" fontId="44" fillId="0" borderId="26" xfId="0" applyNumberFormat="1" applyFont="1" applyBorder="1"/>
    <xf numFmtId="0" fontId="24" fillId="0" borderId="0" xfId="0" applyFont="1" applyAlignment="1">
      <alignment horizontal="center" wrapText="1"/>
    </xf>
    <xf numFmtId="0" fontId="22" fillId="0" borderId="26" xfId="0" applyFont="1" applyBorder="1"/>
    <xf numFmtId="0" fontId="22" fillId="0" borderId="22" xfId="0" applyFont="1" applyBorder="1"/>
    <xf numFmtId="3" fontId="22" fillId="0" borderId="22" xfId="0" applyNumberFormat="1" applyFont="1" applyBorder="1"/>
    <xf numFmtId="0" fontId="24" fillId="0" borderId="0" xfId="0" applyFont="1" applyAlignment="1">
      <alignment wrapText="1"/>
    </xf>
    <xf numFmtId="3" fontId="24" fillId="0" borderId="26" xfId="0" applyNumberFormat="1" applyFont="1" applyBorder="1"/>
    <xf numFmtId="0" fontId="22" fillId="0" borderId="24" xfId="0" applyFont="1" applyBorder="1" applyAlignment="1">
      <alignment horizontal="center"/>
    </xf>
    <xf numFmtId="3" fontId="24" fillId="0" borderId="45" xfId="0" applyNumberFormat="1" applyFont="1" applyBorder="1"/>
    <xf numFmtId="3" fontId="23" fillId="0" borderId="0" xfId="0" applyNumberFormat="1" applyFont="1"/>
    <xf numFmtId="3" fontId="23" fillId="0" borderId="0" xfId="0" applyNumberFormat="1" applyFont="1" applyBorder="1"/>
    <xf numFmtId="3" fontId="26" fillId="0" borderId="0" xfId="0" applyNumberFormat="1" applyFont="1"/>
    <xf numFmtId="3" fontId="26" fillId="0" borderId="0" xfId="0" applyNumberFormat="1" applyFont="1" applyBorder="1"/>
    <xf numFmtId="0" fontId="37" fillId="0" borderId="0" xfId="78" applyFont="1" applyAlignment="1">
      <alignment horizontal="center" vertical="center"/>
    </xf>
    <xf numFmtId="0" fontId="82" fillId="0" borderId="0" xfId="0" applyFont="1"/>
    <xf numFmtId="165" fontId="48" fillId="0" borderId="12" xfId="0" applyNumberFormat="1" applyFont="1" applyBorder="1" applyAlignment="1">
      <alignment horizontal="right"/>
    </xf>
    <xf numFmtId="0" fontId="48" fillId="0" borderId="15" xfId="0" applyFont="1" applyBorder="1" applyAlignment="1">
      <alignment wrapText="1"/>
    </xf>
    <xf numFmtId="0" fontId="22" fillId="0" borderId="0" xfId="0" applyFont="1" applyBorder="1" applyAlignment="1">
      <alignment horizontal="center"/>
    </xf>
    <xf numFmtId="4" fontId="48" fillId="0" borderId="0" xfId="0" applyNumberFormat="1" applyFont="1" applyBorder="1" applyAlignment="1">
      <alignment horizontal="right"/>
    </xf>
    <xf numFmtId="0" fontId="54" fillId="0" borderId="24" xfId="0" applyFont="1" applyBorder="1" applyAlignment="1">
      <alignment wrapText="1"/>
    </xf>
    <xf numFmtId="0" fontId="48" fillId="0" borderId="24" xfId="0" applyFont="1" applyBorder="1"/>
    <xf numFmtId="0" fontId="50" fillId="0" borderId="24" xfId="0" applyFont="1" applyBorder="1" applyAlignment="1">
      <alignment horizontal="right"/>
    </xf>
    <xf numFmtId="0" fontId="54" fillId="0" borderId="24" xfId="0" applyFont="1" applyBorder="1" applyAlignment="1">
      <alignment horizontal="right"/>
    </xf>
    <xf numFmtId="0" fontId="48" fillId="0" borderId="24" xfId="0" applyFont="1" applyBorder="1" applyAlignment="1">
      <alignment horizontal="right"/>
    </xf>
    <xf numFmtId="0" fontId="48" fillId="0" borderId="0" xfId="0" applyFont="1" applyBorder="1" applyAlignment="1">
      <alignment shrinkToFit="1"/>
    </xf>
    <xf numFmtId="0" fontId="54" fillId="0" borderId="24" xfId="0" applyFont="1" applyBorder="1"/>
    <xf numFmtId="0" fontId="55" fillId="0" borderId="24" xfId="0" applyFont="1" applyBorder="1" applyAlignment="1">
      <alignment horizontal="right"/>
    </xf>
    <xf numFmtId="3" fontId="28" fillId="0" borderId="0" xfId="78" applyNumberFormat="1" applyFont="1" applyBorder="1" applyAlignment="1">
      <alignment horizontal="center" vertical="center" wrapText="1"/>
    </xf>
    <xf numFmtId="3" fontId="58" fillId="0" borderId="0" xfId="0" applyNumberFormat="1" applyFont="1" applyBorder="1"/>
    <xf numFmtId="3" fontId="75" fillId="0" borderId="46" xfId="71" applyNumberFormat="1" applyFont="1" applyFill="1" applyBorder="1" applyAlignment="1">
      <alignment horizontal="center" vertical="center" wrapText="1"/>
    </xf>
    <xf numFmtId="3" fontId="75" fillId="0" borderId="47" xfId="71" applyNumberFormat="1" applyFont="1" applyFill="1" applyBorder="1" applyAlignment="1">
      <alignment horizontal="center" vertical="center" wrapText="1"/>
    </xf>
    <xf numFmtId="3" fontId="31" fillId="0" borderId="0" xfId="71" applyNumberFormat="1" applyFont="1" applyAlignment="1">
      <alignment vertical="center"/>
    </xf>
    <xf numFmtId="3" fontId="23" fillId="0" borderId="24" xfId="75" applyNumberFormat="1" applyFont="1" applyBorder="1" applyAlignment="1">
      <alignment vertical="center"/>
    </xf>
    <xf numFmtId="3" fontId="35" fillId="0" borderId="0" xfId="0" applyNumberFormat="1" applyFont="1"/>
    <xf numFmtId="0" fontId="35" fillId="0" borderId="0" xfId="0" applyFont="1" applyBorder="1"/>
    <xf numFmtId="3" fontId="35" fillId="0" borderId="0" xfId="0" applyNumberFormat="1" applyFont="1" applyBorder="1"/>
    <xf numFmtId="3" fontId="25" fillId="0" borderId="12" xfId="0" applyNumberFormat="1" applyFont="1" applyBorder="1" applyAlignment="1">
      <alignment horizontal="center" vertical="center" wrapText="1"/>
    </xf>
    <xf numFmtId="0" fontId="70" fillId="0" borderId="0" xfId="0" applyFont="1" applyBorder="1" applyAlignment="1">
      <alignment horizontal="right"/>
    </xf>
    <xf numFmtId="0" fontId="31" fillId="0" borderId="0" xfId="0" applyFont="1" applyAlignment="1"/>
    <xf numFmtId="3" fontId="65" fillId="0" borderId="0" xfId="0" applyNumberFormat="1" applyFont="1"/>
    <xf numFmtId="3" fontId="58" fillId="0" borderId="0" xfId="0" applyNumberFormat="1" applyFont="1"/>
    <xf numFmtId="3" fontId="59" fillId="0" borderId="0" xfId="0" applyNumberFormat="1" applyFont="1"/>
    <xf numFmtId="3" fontId="73" fillId="0" borderId="0" xfId="0" applyNumberFormat="1" applyFont="1"/>
    <xf numFmtId="3" fontId="24" fillId="0" borderId="0" xfId="0" applyNumberFormat="1" applyFont="1"/>
    <xf numFmtId="3" fontId="78" fillId="0" borderId="0" xfId="0" applyNumberFormat="1" applyFont="1" applyAlignment="1"/>
    <xf numFmtId="0" fontId="44" fillId="0" borderId="27" xfId="0" applyFont="1" applyBorder="1" applyAlignment="1">
      <alignment wrapText="1"/>
    </xf>
    <xf numFmtId="0" fontId="22" fillId="0" borderId="48" xfId="0" applyFont="1" applyBorder="1"/>
    <xf numFmtId="3" fontId="25" fillId="0" borderId="50" xfId="0" applyNumberFormat="1" applyFont="1" applyBorder="1"/>
    <xf numFmtId="3" fontId="25" fillId="0" borderId="27" xfId="0" applyNumberFormat="1" applyFont="1" applyBorder="1"/>
    <xf numFmtId="0" fontId="25" fillId="0" borderId="28" xfId="0" applyFont="1" applyBorder="1" applyAlignment="1">
      <alignment horizontal="center" vertical="center" wrapText="1"/>
    </xf>
    <xf numFmtId="3" fontId="25" fillId="0" borderId="30" xfId="0" applyNumberFormat="1" applyFont="1" applyBorder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3" fontId="57" fillId="0" borderId="35" xfId="0" applyNumberFormat="1" applyFont="1" applyBorder="1" applyAlignment="1">
      <alignment horizontal="center" vertical="center"/>
    </xf>
    <xf numFmtId="3" fontId="59" fillId="0" borderId="34" xfId="0" applyNumberFormat="1" applyFont="1" applyBorder="1"/>
    <xf numFmtId="0" fontId="83" fillId="0" borderId="0" xfId="0" applyFont="1"/>
    <xf numFmtId="3" fontId="64" fillId="0" borderId="51" xfId="0" applyNumberFormat="1" applyFont="1" applyBorder="1" applyAlignment="1">
      <alignment horizontal="center" vertical="center" wrapText="1"/>
    </xf>
    <xf numFmtId="3" fontId="64" fillId="0" borderId="52" xfId="0" applyNumberFormat="1" applyFont="1" applyBorder="1" applyAlignment="1">
      <alignment horizontal="center" vertical="center"/>
    </xf>
    <xf numFmtId="3" fontId="64" fillId="0" borderId="53" xfId="0" applyNumberFormat="1" applyFont="1" applyBorder="1" applyAlignment="1">
      <alignment horizontal="center" vertical="center" wrapText="1"/>
    </xf>
    <xf numFmtId="3" fontId="64" fillId="0" borderId="54" xfId="0" applyNumberFormat="1" applyFont="1" applyBorder="1" applyAlignment="1">
      <alignment horizontal="center" vertical="center" wrapText="1"/>
    </xf>
    <xf numFmtId="3" fontId="57" fillId="0" borderId="0" xfId="0" applyNumberFormat="1" applyFont="1" applyAlignment="1">
      <alignment horizontal="right"/>
    </xf>
    <xf numFmtId="3" fontId="64" fillId="0" borderId="55" xfId="0" applyNumberFormat="1" applyFont="1" applyBorder="1" applyAlignment="1">
      <alignment horizontal="center" vertical="center" wrapText="1"/>
    </xf>
    <xf numFmtId="3" fontId="64" fillId="0" borderId="43" xfId="0" applyNumberFormat="1" applyFont="1" applyBorder="1" applyAlignment="1">
      <alignment horizontal="center" vertical="center" wrapText="1"/>
    </xf>
    <xf numFmtId="3" fontId="57" fillId="0" borderId="56" xfId="0" applyNumberFormat="1" applyFont="1" applyBorder="1" applyAlignment="1">
      <alignment horizontal="right" vertical="center" wrapText="1"/>
    </xf>
    <xf numFmtId="3" fontId="64" fillId="0" borderId="57" xfId="0" applyNumberFormat="1" applyFont="1" applyBorder="1" applyAlignment="1">
      <alignment horizontal="right" vertical="center" wrapText="1"/>
    </xf>
    <xf numFmtId="3" fontId="58" fillId="0" borderId="0" xfId="0" applyNumberFormat="1" applyFont="1" applyBorder="1" applyAlignment="1">
      <alignment horizontal="right"/>
    </xf>
    <xf numFmtId="3" fontId="58" fillId="0" borderId="58" xfId="0" applyNumberFormat="1" applyFont="1" applyBorder="1" applyAlignment="1">
      <alignment horizontal="right"/>
    </xf>
    <xf numFmtId="3" fontId="59" fillId="0" borderId="59" xfId="0" applyNumberFormat="1" applyFont="1" applyBorder="1"/>
    <xf numFmtId="3" fontId="25" fillId="0" borderId="0" xfId="78" applyNumberFormat="1" applyFont="1" applyBorder="1" applyAlignment="1">
      <alignment horizontal="center" vertical="center" wrapText="1"/>
    </xf>
    <xf numFmtId="3" fontId="25" fillId="0" borderId="13" xfId="78" applyNumberFormat="1" applyFont="1" applyBorder="1" applyAlignment="1">
      <alignment horizontal="center" vertical="center" wrapText="1"/>
    </xf>
    <xf numFmtId="49" fontId="25" fillId="0" borderId="0" xfId="78" applyNumberFormat="1" applyFont="1" applyBorder="1" applyAlignment="1">
      <alignment horizontal="center" vertical="center" wrapText="1"/>
    </xf>
    <xf numFmtId="49" fontId="25" fillId="0" borderId="13" xfId="78" applyNumberFormat="1" applyFont="1" applyBorder="1" applyAlignment="1">
      <alignment horizontal="center" vertical="center" wrapText="1"/>
    </xf>
    <xf numFmtId="49" fontId="28" fillId="0" borderId="0" xfId="78" applyNumberFormat="1" applyFont="1" applyAlignment="1">
      <alignment horizontal="center" vertical="center" wrapText="1"/>
    </xf>
    <xf numFmtId="0" fontId="84" fillId="0" borderId="0" xfId="0" applyFont="1"/>
    <xf numFmtId="0" fontId="22" fillId="0" borderId="0" xfId="0" applyFont="1" applyBorder="1" applyAlignment="1">
      <alignment wrapText="1"/>
    </xf>
    <xf numFmtId="0" fontId="28" fillId="0" borderId="0" xfId="0" applyFont="1" applyAlignment="1">
      <alignment horizontal="center" vertical="center"/>
    </xf>
    <xf numFmtId="0" fontId="34" fillId="0" borderId="0" xfId="0" applyFont="1" applyAlignment="1">
      <alignment horizontal="center" vertical="center"/>
    </xf>
    <xf numFmtId="3" fontId="27" fillId="0" borderId="0" xfId="0" applyNumberFormat="1" applyFont="1" applyAlignment="1">
      <alignment horizontal="right"/>
    </xf>
    <xf numFmtId="10" fontId="23" fillId="0" borderId="0" xfId="0" applyNumberFormat="1" applyFont="1" applyBorder="1"/>
    <xf numFmtId="3" fontId="23" fillId="0" borderId="19" xfId="0" applyNumberFormat="1" applyFont="1" applyBorder="1"/>
    <xf numFmtId="3" fontId="25" fillId="0" borderId="16" xfId="78" applyNumberFormat="1" applyFont="1" applyBorder="1" applyAlignment="1">
      <alignment horizontal="center" vertical="center" wrapText="1"/>
    </xf>
    <xf numFmtId="3" fontId="25" fillId="0" borderId="23" xfId="78" applyNumberFormat="1" applyFont="1" applyBorder="1" applyAlignment="1">
      <alignment horizontal="center" vertical="center" wrapText="1"/>
    </xf>
    <xf numFmtId="3" fontId="28" fillId="0" borderId="0" xfId="78" applyNumberFormat="1" applyFont="1" applyAlignment="1">
      <alignment wrapText="1"/>
    </xf>
    <xf numFmtId="0" fontId="37" fillId="0" borderId="0" xfId="78" applyFont="1" applyAlignment="1">
      <alignment wrapText="1"/>
    </xf>
    <xf numFmtId="0" fontId="0" fillId="0" borderId="60" xfId="0" applyBorder="1" applyAlignment="1"/>
    <xf numFmtId="0" fontId="85" fillId="0" borderId="0" xfId="0" applyFont="1"/>
    <xf numFmtId="0" fontId="89" fillId="0" borderId="0" xfId="0" applyFont="1"/>
    <xf numFmtId="0" fontId="89" fillId="0" borderId="0" xfId="0" applyFont="1" applyAlignment="1">
      <alignment horizontal="right"/>
    </xf>
    <xf numFmtId="3" fontId="91" fillId="0" borderId="28" xfId="0" applyNumberFormat="1" applyFont="1" applyBorder="1" applyAlignment="1">
      <alignment horizontal="center" vertical="center" wrapText="1"/>
    </xf>
    <xf numFmtId="3" fontId="91" fillId="0" borderId="29" xfId="0" applyNumberFormat="1" applyFont="1" applyBorder="1" applyAlignment="1">
      <alignment horizontal="center" vertical="center" wrapText="1"/>
    </xf>
    <xf numFmtId="3" fontId="91" fillId="0" borderId="12" xfId="0" applyNumberFormat="1" applyFont="1" applyBorder="1" applyAlignment="1">
      <alignment horizontal="center" vertical="center" wrapText="1"/>
    </xf>
    <xf numFmtId="0" fontId="92" fillId="0" borderId="0" xfId="0" applyFont="1"/>
    <xf numFmtId="3" fontId="89" fillId="0" borderId="0" xfId="0" applyNumberFormat="1" applyFont="1" applyBorder="1"/>
    <xf numFmtId="0" fontId="89" fillId="0" borderId="0" xfId="0" applyFont="1" applyBorder="1"/>
    <xf numFmtId="0" fontId="90" fillId="0" borderId="0" xfId="0" applyFont="1"/>
    <xf numFmtId="3" fontId="90" fillId="0" borderId="0" xfId="0" applyNumberFormat="1" applyFont="1"/>
    <xf numFmtId="3" fontId="89" fillId="0" borderId="0" xfId="0" applyNumberFormat="1" applyFont="1"/>
    <xf numFmtId="3" fontId="64" fillId="0" borderId="63" xfId="0" applyNumberFormat="1" applyFont="1" applyFill="1" applyBorder="1"/>
    <xf numFmtId="3" fontId="64" fillId="0" borderId="64" xfId="0" applyNumberFormat="1" applyFont="1" applyBorder="1"/>
    <xf numFmtId="3" fontId="39" fillId="0" borderId="0" xfId="0" applyNumberFormat="1" applyFont="1" applyAlignment="1">
      <alignment horizontal="right"/>
    </xf>
    <xf numFmtId="3" fontId="93" fillId="0" borderId="12" xfId="0" applyNumberFormat="1" applyFont="1" applyBorder="1" applyAlignment="1">
      <alignment horizontal="center" vertical="center" wrapText="1"/>
    </xf>
    <xf numFmtId="3" fontId="58" fillId="0" borderId="0" xfId="74" applyNumberFormat="1" applyFont="1" applyBorder="1"/>
    <xf numFmtId="3" fontId="39" fillId="0" borderId="0" xfId="0" applyNumberFormat="1" applyFont="1" applyBorder="1"/>
    <xf numFmtId="3" fontId="66" fillId="0" borderId="0" xfId="0" applyNumberFormat="1" applyFont="1" applyBorder="1"/>
    <xf numFmtId="3" fontId="30" fillId="0" borderId="0" xfId="0" applyNumberFormat="1" applyFont="1" applyBorder="1"/>
    <xf numFmtId="3" fontId="30" fillId="0" borderId="15" xfId="0" applyNumberFormat="1" applyFont="1" applyBorder="1"/>
    <xf numFmtId="3" fontId="41" fillId="0" borderId="0" xfId="0" applyNumberFormat="1" applyFont="1"/>
    <xf numFmtId="0" fontId="43" fillId="0" borderId="0" xfId="73" applyFont="1"/>
    <xf numFmtId="0" fontId="20" fillId="0" borderId="0" xfId="73" applyFont="1"/>
    <xf numFmtId="0" fontId="44" fillId="0" borderId="0" xfId="73" applyFont="1"/>
    <xf numFmtId="0" fontId="53" fillId="0" borderId="0" xfId="73" applyFont="1"/>
    <xf numFmtId="0" fontId="47" fillId="0" borderId="0" xfId="73" applyFont="1"/>
    <xf numFmtId="0" fontId="51" fillId="0" borderId="0" xfId="73" applyFont="1"/>
    <xf numFmtId="0" fontId="23" fillId="0" borderId="0" xfId="77" applyFont="1"/>
    <xf numFmtId="0" fontId="20" fillId="0" borderId="0" xfId="77" applyFont="1"/>
    <xf numFmtId="0" fontId="53" fillId="0" borderId="0" xfId="77" applyFont="1"/>
    <xf numFmtId="0" fontId="20" fillId="0" borderId="0" xfId="77" applyFont="1" applyAlignment="1">
      <alignment horizontal="center"/>
    </xf>
    <xf numFmtId="0" fontId="42" fillId="0" borderId="0" xfId="77" applyFont="1"/>
    <xf numFmtId="0" fontId="83" fillId="0" borderId="0" xfId="77" applyFont="1"/>
    <xf numFmtId="0" fontId="42" fillId="0" borderId="0" xfId="73" applyFont="1"/>
    <xf numFmtId="3" fontId="42" fillId="0" borderId="0" xfId="73" applyNumberFormat="1" applyFont="1"/>
    <xf numFmtId="3" fontId="96" fillId="0" borderId="0" xfId="0" applyNumberFormat="1" applyFont="1"/>
    <xf numFmtId="0" fontId="97" fillId="0" borderId="0" xfId="77" applyFont="1"/>
    <xf numFmtId="3" fontId="20" fillId="0" borderId="0" xfId="77" applyNumberFormat="1" applyFont="1"/>
    <xf numFmtId="0" fontId="20" fillId="0" borderId="0" xfId="77" applyFont="1" applyAlignment="1">
      <alignment horizontal="right"/>
    </xf>
    <xf numFmtId="0" fontId="52" fillId="0" borderId="0" xfId="77" applyFont="1"/>
    <xf numFmtId="3" fontId="52" fillId="0" borderId="0" xfId="77" applyNumberFormat="1" applyFont="1"/>
    <xf numFmtId="3" fontId="52" fillId="0" borderId="0" xfId="77" applyNumberFormat="1" applyFont="1" applyAlignment="1">
      <alignment horizontal="right"/>
    </xf>
    <xf numFmtId="0" fontId="52" fillId="0" borderId="0" xfId="77" applyFont="1" applyAlignment="1">
      <alignment horizontal="right"/>
    </xf>
    <xf numFmtId="9" fontId="52" fillId="0" borderId="0" xfId="77" applyNumberFormat="1" applyFont="1" applyAlignment="1">
      <alignment horizontal="right"/>
    </xf>
    <xf numFmtId="3" fontId="53" fillId="0" borderId="0" xfId="77" applyNumberFormat="1" applyFont="1"/>
    <xf numFmtId="0" fontId="53" fillId="0" borderId="0" xfId="77" applyFont="1" applyAlignment="1">
      <alignment horizontal="right"/>
    </xf>
    <xf numFmtId="3" fontId="83" fillId="0" borderId="0" xfId="0" applyNumberFormat="1" applyFont="1"/>
    <xf numFmtId="0" fontId="100" fillId="0" borderId="0" xfId="72" applyFont="1" applyAlignment="1"/>
    <xf numFmtId="0" fontId="100" fillId="0" borderId="0" xfId="72" applyFont="1" applyAlignment="1">
      <alignment horizontal="center"/>
    </xf>
    <xf numFmtId="0" fontId="98" fillId="0" borderId="0" xfId="72" applyFont="1" applyAlignment="1">
      <alignment horizontal="center"/>
    </xf>
    <xf numFmtId="0" fontId="98" fillId="0" borderId="0" xfId="72" applyFont="1" applyAlignment="1">
      <alignment horizontal="right"/>
    </xf>
    <xf numFmtId="0" fontId="100" fillId="0" borderId="24" xfId="72" applyFont="1" applyBorder="1" applyAlignment="1">
      <alignment horizontal="center"/>
    </xf>
    <xf numFmtId="0" fontId="20" fillId="0" borderId="0" xfId="72" applyFont="1" applyAlignment="1"/>
    <xf numFmtId="0" fontId="20" fillId="0" borderId="0" xfId="72" applyFont="1" applyAlignment="1">
      <alignment wrapText="1"/>
    </xf>
    <xf numFmtId="0" fontId="20" fillId="0" borderId="0" xfId="72" applyFont="1" applyBorder="1" applyAlignment="1"/>
    <xf numFmtId="0" fontId="20" fillId="0" borderId="0" xfId="72" applyFont="1" applyBorder="1" applyAlignment="1" applyProtection="1">
      <alignment wrapText="1"/>
      <protection locked="0"/>
    </xf>
    <xf numFmtId="0" fontId="52" fillId="0" borderId="0" xfId="72" applyFont="1" applyBorder="1" applyAlignment="1"/>
    <xf numFmtId="0" fontId="52" fillId="0" borderId="0" xfId="72" applyFont="1" applyBorder="1" applyAlignment="1" applyProtection="1">
      <alignment wrapText="1"/>
      <protection locked="0"/>
    </xf>
    <xf numFmtId="3" fontId="98" fillId="0" borderId="0" xfId="72" applyNumberFormat="1" applyFont="1" applyAlignment="1"/>
    <xf numFmtId="0" fontId="98" fillId="0" borderId="0" xfId="72" applyFont="1" applyBorder="1" applyAlignment="1">
      <alignment horizontal="center"/>
    </xf>
    <xf numFmtId="0" fontId="98" fillId="0" borderId="0" xfId="72" applyFont="1" applyAlignment="1">
      <alignment horizontal="left"/>
    </xf>
    <xf numFmtId="0" fontId="98" fillId="0" borderId="0" xfId="72" applyFont="1" applyAlignment="1"/>
    <xf numFmtId="14" fontId="98" fillId="0" borderId="0" xfId="72" applyNumberFormat="1" applyFont="1" applyAlignment="1">
      <alignment horizontal="right"/>
    </xf>
    <xf numFmtId="0" fontId="98" fillId="0" borderId="0" xfId="72" applyFont="1" applyBorder="1" applyAlignment="1">
      <alignment horizontal="left"/>
    </xf>
    <xf numFmtId="0" fontId="98" fillId="0" borderId="0" xfId="72" applyFont="1" applyBorder="1" applyAlignment="1">
      <alignment horizontal="left" wrapText="1"/>
    </xf>
    <xf numFmtId="14" fontId="98" fillId="0" borderId="0" xfId="72" applyNumberFormat="1" applyFont="1" applyBorder="1" applyAlignment="1">
      <alignment horizontal="right"/>
    </xf>
    <xf numFmtId="0" fontId="98" fillId="0" borderId="0" xfId="72" applyFont="1" applyBorder="1" applyAlignment="1">
      <alignment horizontal="right"/>
    </xf>
    <xf numFmtId="14" fontId="98" fillId="0" borderId="0" xfId="72" applyNumberFormat="1" applyFont="1" applyBorder="1" applyAlignment="1" applyProtection="1">
      <alignment horizontal="left"/>
      <protection locked="0"/>
    </xf>
    <xf numFmtId="0" fontId="98" fillId="0" borderId="0" xfId="72" applyFont="1" applyBorder="1" applyAlignment="1" applyProtection="1">
      <alignment horizontal="left" wrapText="1"/>
      <protection locked="0"/>
    </xf>
    <xf numFmtId="14" fontId="98" fillId="0" borderId="0" xfId="72" applyNumberFormat="1" applyFont="1" applyBorder="1" applyAlignment="1" applyProtection="1">
      <alignment horizontal="right"/>
      <protection locked="0"/>
    </xf>
    <xf numFmtId="1" fontId="98" fillId="0" borderId="0" xfId="72" applyNumberFormat="1" applyFont="1" applyBorder="1" applyAlignment="1" applyProtection="1">
      <alignment wrapText="1"/>
      <protection locked="0"/>
    </xf>
    <xf numFmtId="1" fontId="98" fillId="0" borderId="0" xfId="72" applyNumberFormat="1" applyFont="1" applyBorder="1" applyAlignment="1" applyProtection="1">
      <protection locked="0"/>
    </xf>
    <xf numFmtId="1" fontId="52" fillId="0" borderId="0" xfId="72" applyNumberFormat="1" applyFont="1" applyBorder="1" applyAlignment="1" applyProtection="1">
      <protection locked="0"/>
    </xf>
    <xf numFmtId="0" fontId="52" fillId="0" borderId="0" xfId="72" applyFont="1" applyBorder="1" applyAlignment="1" applyProtection="1">
      <alignment horizontal="right" wrapText="1"/>
      <protection locked="0"/>
    </xf>
    <xf numFmtId="3" fontId="98" fillId="0" borderId="0" xfId="72" applyNumberFormat="1" applyFont="1" applyAlignment="1">
      <alignment horizontal="center"/>
    </xf>
    <xf numFmtId="0" fontId="20" fillId="0" borderId="0" xfId="72" applyFont="1" applyAlignment="1">
      <alignment horizontal="right" wrapText="1"/>
    </xf>
    <xf numFmtId="0" fontId="98" fillId="0" borderId="0" xfId="72" applyFont="1" applyBorder="1" applyAlignment="1" applyProtection="1">
      <alignment wrapText="1"/>
      <protection locked="0"/>
    </xf>
    <xf numFmtId="1" fontId="98" fillId="0" borderId="0" xfId="72" applyNumberFormat="1" applyFont="1" applyBorder="1" applyAlignment="1" applyProtection="1">
      <alignment horizontal="right" wrapText="1"/>
      <protection locked="0"/>
    </xf>
    <xf numFmtId="1" fontId="20" fillId="0" borderId="0" xfId="72" applyNumberFormat="1" applyFont="1" applyBorder="1" applyAlignment="1" applyProtection="1">
      <protection locked="0"/>
    </xf>
    <xf numFmtId="0" fontId="20" fillId="0" borderId="0" xfId="72" applyFont="1" applyBorder="1" applyAlignment="1" applyProtection="1">
      <alignment horizontal="right" wrapText="1"/>
      <protection locked="0"/>
    </xf>
    <xf numFmtId="0" fontId="98" fillId="0" borderId="0" xfId="72" applyFont="1"/>
    <xf numFmtId="0" fontId="98" fillId="0" borderId="0" xfId="72" applyFont="1" applyAlignment="1">
      <alignment horizontal="left" wrapText="1"/>
    </xf>
    <xf numFmtId="0" fontId="98" fillId="0" borderId="0" xfId="72" applyFont="1" applyAlignment="1">
      <alignment wrapText="1"/>
    </xf>
    <xf numFmtId="0" fontId="98" fillId="0" borderId="0" xfId="72" applyFont="1" applyAlignment="1">
      <alignment horizontal="right" wrapText="1"/>
    </xf>
    <xf numFmtId="3" fontId="98" fillId="0" borderId="0" xfId="72" applyNumberFormat="1" applyFont="1" applyAlignment="1">
      <alignment wrapText="1"/>
    </xf>
    <xf numFmtId="0" fontId="98" fillId="0" borderId="0" xfId="72" applyFont="1" applyBorder="1" applyAlignment="1">
      <alignment wrapText="1"/>
    </xf>
    <xf numFmtId="0" fontId="98" fillId="0" borderId="0" xfId="72" applyFont="1" applyBorder="1" applyAlignment="1"/>
    <xf numFmtId="0" fontId="20" fillId="0" borderId="0" xfId="72" applyFont="1" applyBorder="1" applyAlignment="1">
      <alignment horizontal="right" wrapText="1"/>
    </xf>
    <xf numFmtId="0" fontId="20" fillId="0" borderId="0" xfId="72" applyFont="1" applyBorder="1" applyAlignment="1">
      <alignment wrapText="1"/>
    </xf>
    <xf numFmtId="1" fontId="98" fillId="0" borderId="0" xfId="72" applyNumberFormat="1" applyFont="1"/>
    <xf numFmtId="0" fontId="53" fillId="0" borderId="0" xfId="72" applyFont="1" applyBorder="1" applyAlignment="1"/>
    <xf numFmtId="0" fontId="53" fillId="0" borderId="0" xfId="72" applyFont="1" applyAlignment="1"/>
    <xf numFmtId="49" fontId="100" fillId="0" borderId="24" xfId="72" applyNumberFormat="1" applyFont="1" applyBorder="1" applyAlignment="1">
      <alignment horizontal="center"/>
    </xf>
    <xf numFmtId="0" fontId="100" fillId="0" borderId="24" xfId="72" applyFont="1" applyBorder="1" applyAlignment="1"/>
    <xf numFmtId="49" fontId="53" fillId="0" borderId="0" xfId="72" applyNumberFormat="1" applyFont="1" applyBorder="1" applyAlignment="1">
      <alignment horizontal="center"/>
    </xf>
    <xf numFmtId="0" fontId="100" fillId="0" borderId="0" xfId="72" applyFont="1" applyAlignment="1">
      <alignment horizontal="left"/>
    </xf>
    <xf numFmtId="0" fontId="100" fillId="0" borderId="0" xfId="72" applyFont="1" applyBorder="1" applyAlignment="1">
      <alignment horizontal="center"/>
    </xf>
    <xf numFmtId="0" fontId="100" fillId="0" borderId="0" xfId="72" applyFont="1" applyBorder="1" applyAlignment="1">
      <alignment horizontal="right"/>
    </xf>
    <xf numFmtId="0" fontId="101" fillId="0" borderId="0" xfId="72" applyFont="1" applyBorder="1" applyAlignment="1">
      <alignment horizontal="left"/>
    </xf>
    <xf numFmtId="3" fontId="100" fillId="0" borderId="24" xfId="72" applyNumberFormat="1" applyFont="1" applyBorder="1" applyAlignment="1"/>
    <xf numFmtId="3" fontId="104" fillId="0" borderId="0" xfId="0" applyNumberFormat="1" applyFont="1"/>
    <xf numFmtId="3" fontId="57" fillId="0" borderId="67" xfId="74" applyNumberFormat="1" applyFont="1" applyBorder="1"/>
    <xf numFmtId="3" fontId="34" fillId="0" borderId="67" xfId="0" applyNumberFormat="1" applyFont="1" applyBorder="1"/>
    <xf numFmtId="3" fontId="28" fillId="0" borderId="67" xfId="0" applyNumberFormat="1" applyFont="1" applyBorder="1"/>
    <xf numFmtId="3" fontId="30" fillId="0" borderId="67" xfId="0" applyNumberFormat="1" applyFont="1" applyBorder="1"/>
    <xf numFmtId="3" fontId="38" fillId="0" borderId="67" xfId="0" applyNumberFormat="1" applyFont="1" applyBorder="1"/>
    <xf numFmtId="3" fontId="25" fillId="0" borderId="67" xfId="0" applyNumberFormat="1" applyFont="1" applyBorder="1"/>
    <xf numFmtId="0" fontId="25" fillId="0" borderId="67" xfId="0" applyFont="1" applyBorder="1"/>
    <xf numFmtId="3" fontId="28" fillId="0" borderId="69" xfId="0" applyNumberFormat="1" applyFont="1" applyBorder="1"/>
    <xf numFmtId="3" fontId="57" fillId="0" borderId="67" xfId="0" applyNumberFormat="1" applyFont="1" applyBorder="1"/>
    <xf numFmtId="3" fontId="25" fillId="0" borderId="68" xfId="0" applyNumberFormat="1" applyFont="1" applyBorder="1"/>
    <xf numFmtId="0" fontId="34" fillId="0" borderId="67" xfId="0" applyFont="1" applyBorder="1"/>
    <xf numFmtId="0" fontId="25" fillId="0" borderId="27" xfId="0" applyFont="1" applyBorder="1" applyAlignment="1">
      <alignment wrapText="1"/>
    </xf>
    <xf numFmtId="3" fontId="25" fillId="0" borderId="71" xfId="0" applyNumberFormat="1" applyFont="1" applyBorder="1"/>
    <xf numFmtId="0" fontId="52" fillId="0" borderId="0" xfId="73" applyFont="1" applyAlignment="1">
      <alignment horizontal="right"/>
    </xf>
    <xf numFmtId="0" fontId="53" fillId="0" borderId="0" xfId="73" applyFont="1" applyAlignment="1">
      <alignment horizontal="center"/>
    </xf>
    <xf numFmtId="0" fontId="51" fillId="0" borderId="0" xfId="73" applyFont="1" applyAlignment="1">
      <alignment horizontal="center"/>
    </xf>
    <xf numFmtId="0" fontId="51" fillId="0" borderId="0" xfId="73" applyFont="1" applyAlignment="1">
      <alignment horizontal="right"/>
    </xf>
    <xf numFmtId="0" fontId="53" fillId="0" borderId="24" xfId="73" applyFont="1" applyBorder="1" applyAlignment="1">
      <alignment horizontal="center"/>
    </xf>
    <xf numFmtId="0" fontId="53" fillId="0" borderId="24" xfId="73" applyFont="1" applyBorder="1" applyAlignment="1">
      <alignment horizontal="center" vertical="center" wrapText="1"/>
    </xf>
    <xf numFmtId="0" fontId="20" fillId="0" borderId="0" xfId="73" applyFont="1" applyAlignment="1">
      <alignment horizontal="center"/>
    </xf>
    <xf numFmtId="0" fontId="20" fillId="0" borderId="0" xfId="73" applyFont="1" applyAlignment="1">
      <alignment horizontal="center" vertical="center"/>
    </xf>
    <xf numFmtId="0" fontId="20" fillId="0" borderId="0" xfId="73" applyFont="1" applyAlignment="1">
      <alignment wrapText="1"/>
    </xf>
    <xf numFmtId="0" fontId="98" fillId="0" borderId="0" xfId="73" applyFont="1"/>
    <xf numFmtId="3" fontId="35" fillId="0" borderId="69" xfId="0" applyNumberFormat="1" applyFont="1" applyBorder="1"/>
    <xf numFmtId="3" fontId="58" fillId="0" borderId="67" xfId="74" applyNumberFormat="1" applyFont="1" applyBorder="1"/>
    <xf numFmtId="3" fontId="58" fillId="0" borderId="67" xfId="0" applyNumberFormat="1" applyFont="1" applyBorder="1"/>
    <xf numFmtId="3" fontId="35" fillId="0" borderId="67" xfId="0" applyNumberFormat="1" applyFont="1" applyBorder="1"/>
    <xf numFmtId="3" fontId="39" fillId="0" borderId="67" xfId="0" applyNumberFormat="1" applyFont="1" applyBorder="1"/>
    <xf numFmtId="3" fontId="66" fillId="0" borderId="67" xfId="0" applyNumberFormat="1" applyFont="1" applyBorder="1"/>
    <xf numFmtId="0" fontId="30" fillId="0" borderId="67" xfId="0" applyFont="1" applyBorder="1"/>
    <xf numFmtId="0" fontId="22" fillId="0" borderId="69" xfId="0" applyFont="1" applyBorder="1"/>
    <xf numFmtId="3" fontId="23" fillId="0" borderId="67" xfId="0" applyNumberFormat="1" applyFont="1" applyBorder="1"/>
    <xf numFmtId="165" fontId="48" fillId="0" borderId="10" xfId="0" applyNumberFormat="1" applyFont="1" applyBorder="1" applyAlignment="1">
      <alignment horizontal="right"/>
    </xf>
    <xf numFmtId="0" fontId="48" fillId="0" borderId="12" xfId="0" applyNumberFormat="1" applyFont="1" applyBorder="1" applyAlignment="1">
      <alignment horizontal="right"/>
    </xf>
    <xf numFmtId="3" fontId="28" fillId="0" borderId="0" xfId="78" applyNumberFormat="1" applyFont="1" applyFill="1" applyBorder="1" applyAlignment="1">
      <alignment vertical="center"/>
    </xf>
    <xf numFmtId="3" fontId="28" fillId="0" borderId="0" xfId="78" applyNumberFormat="1" applyFont="1" applyBorder="1" applyAlignment="1">
      <alignment vertical="center"/>
    </xf>
    <xf numFmtId="3" fontId="35" fillId="0" borderId="0" xfId="78" applyNumberFormat="1" applyFont="1" applyAlignment="1">
      <alignment vertical="center"/>
    </xf>
    <xf numFmtId="3" fontId="25" fillId="0" borderId="0" xfId="78" applyNumberFormat="1" applyFont="1" applyBorder="1" applyAlignment="1">
      <alignment vertical="center"/>
    </xf>
    <xf numFmtId="3" fontId="25" fillId="0" borderId="27" xfId="78" applyNumberFormat="1" applyFont="1" applyBorder="1" applyAlignment="1">
      <alignment horizontal="left" vertical="center" wrapText="1"/>
    </xf>
    <xf numFmtId="3" fontId="25" fillId="0" borderId="41" xfId="78" applyNumberFormat="1" applyFont="1" applyBorder="1" applyAlignment="1">
      <alignment horizontal="left" vertical="center" wrapText="1"/>
    </xf>
    <xf numFmtId="3" fontId="28" fillId="0" borderId="41" xfId="78" applyNumberFormat="1" applyFont="1" applyBorder="1" applyAlignment="1">
      <alignment horizontal="left" vertical="center" wrapText="1"/>
    </xf>
    <xf numFmtId="49" fontId="28" fillId="0" borderId="27" xfId="78" applyNumberFormat="1" applyFont="1" applyBorder="1" applyAlignment="1">
      <alignment horizontal="center" vertical="center" wrapText="1"/>
    </xf>
    <xf numFmtId="3" fontId="25" fillId="0" borderId="31" xfId="78" applyNumberFormat="1" applyFont="1" applyFill="1" applyBorder="1" applyAlignment="1">
      <alignment horizontal="left" vertical="center" wrapText="1"/>
    </xf>
    <xf numFmtId="3" fontId="25" fillId="0" borderId="73" xfId="78" applyNumberFormat="1" applyFont="1" applyBorder="1" applyAlignment="1">
      <alignment horizontal="left" vertical="center" wrapText="1"/>
    </xf>
    <xf numFmtId="49" fontId="28" fillId="0" borderId="41" xfId="78" applyNumberFormat="1" applyFont="1" applyBorder="1" applyAlignment="1">
      <alignment horizontal="center" vertical="center" wrapText="1"/>
    </xf>
    <xf numFmtId="49" fontId="25" fillId="0" borderId="27" xfId="78" applyNumberFormat="1" applyFont="1" applyBorder="1" applyAlignment="1">
      <alignment horizontal="center" vertical="center" wrapText="1"/>
    </xf>
    <xf numFmtId="3" fontId="28" fillId="0" borderId="27" xfId="78" applyNumberFormat="1" applyFont="1" applyBorder="1" applyAlignment="1">
      <alignment horizontal="center" vertical="center" wrapText="1"/>
    </xf>
    <xf numFmtId="3" fontId="25" fillId="0" borderId="41" xfId="78" applyNumberFormat="1" applyFont="1" applyBorder="1"/>
    <xf numFmtId="3" fontId="35" fillId="0" borderId="41" xfId="78" applyNumberFormat="1" applyFont="1" applyBorder="1"/>
    <xf numFmtId="3" fontId="25" fillId="0" borderId="74" xfId="78" applyNumberFormat="1" applyFont="1" applyBorder="1"/>
    <xf numFmtId="3" fontId="44" fillId="0" borderId="24" xfId="0" applyNumberFormat="1" applyFont="1" applyBorder="1" applyAlignment="1">
      <alignment horizontal="center" vertical="center"/>
    </xf>
    <xf numFmtId="0" fontId="44" fillId="0" borderId="24" xfId="0" applyFont="1" applyBorder="1" applyAlignment="1">
      <alignment horizontal="center"/>
    </xf>
    <xf numFmtId="3" fontId="53" fillId="0" borderId="24" xfId="0" applyNumberFormat="1" applyFont="1" applyBorder="1"/>
    <xf numFmtId="0" fontId="53" fillId="0" borderId="24" xfId="0" applyFont="1" applyBorder="1"/>
    <xf numFmtId="3" fontId="58" fillId="0" borderId="19" xfId="0" applyNumberFormat="1" applyFont="1" applyBorder="1"/>
    <xf numFmtId="3" fontId="58" fillId="0" borderId="19" xfId="0" applyNumberFormat="1" applyFont="1" applyFill="1" applyBorder="1"/>
    <xf numFmtId="3" fontId="58" fillId="0" borderId="22" xfId="0" applyNumberFormat="1" applyFont="1" applyBorder="1"/>
    <xf numFmtId="3" fontId="58" fillId="0" borderId="0" xfId="0" applyNumberFormat="1" applyFont="1" applyFill="1" applyBorder="1"/>
    <xf numFmtId="3" fontId="59" fillId="0" borderId="73" xfId="0" applyNumberFormat="1" applyFont="1" applyBorder="1"/>
    <xf numFmtId="3" fontId="64" fillId="0" borderId="76" xfId="0" applyNumberFormat="1" applyFont="1" applyBorder="1" applyAlignment="1">
      <alignment horizontal="right" vertical="center" wrapText="1"/>
    </xf>
    <xf numFmtId="3" fontId="64" fillId="0" borderId="77" xfId="0" applyNumberFormat="1" applyFont="1" applyBorder="1" applyAlignment="1">
      <alignment horizontal="center" vertical="center" wrapText="1"/>
    </xf>
    <xf numFmtId="3" fontId="25" fillId="0" borderId="65" xfId="0" applyNumberFormat="1" applyFont="1" applyBorder="1"/>
    <xf numFmtId="0" fontId="25" fillId="0" borderId="27" xfId="0" applyFont="1" applyBorder="1"/>
    <xf numFmtId="3" fontId="64" fillId="0" borderId="60" xfId="0" applyNumberFormat="1" applyFont="1" applyBorder="1"/>
    <xf numFmtId="0" fontId="48" fillId="0" borderId="28" xfId="0" applyNumberFormat="1" applyFont="1" applyBorder="1" applyAlignment="1">
      <alignment horizontal="right"/>
    </xf>
    <xf numFmtId="49" fontId="48" fillId="0" borderId="0" xfId="0" applyNumberFormat="1" applyFont="1" applyBorder="1" applyAlignment="1">
      <alignment horizontal="right"/>
    </xf>
    <xf numFmtId="0" fontId="42" fillId="0" borderId="0" xfId="0" applyFont="1" applyBorder="1"/>
    <xf numFmtId="167" fontId="48" fillId="24" borderId="12" xfId="0" applyNumberFormat="1" applyFont="1" applyFill="1" applyBorder="1" applyAlignment="1">
      <alignment horizontal="right" vertical="center"/>
    </xf>
    <xf numFmtId="0" fontId="30" fillId="0" borderId="22" xfId="0" applyFont="1" applyBorder="1"/>
    <xf numFmtId="0" fontId="25" fillId="0" borderId="22" xfId="0" applyFont="1" applyBorder="1"/>
    <xf numFmtId="3" fontId="30" fillId="0" borderId="0" xfId="78" applyNumberFormat="1" applyFont="1" applyAlignment="1">
      <alignment vertical="center"/>
    </xf>
    <xf numFmtId="3" fontId="25" fillId="0" borderId="18" xfId="78" applyNumberFormat="1" applyFont="1" applyBorder="1" applyAlignment="1">
      <alignment vertical="center"/>
    </xf>
    <xf numFmtId="0" fontId="57" fillId="0" borderId="0" xfId="0" applyFont="1" applyBorder="1" applyAlignment="1">
      <alignment horizontal="left"/>
    </xf>
    <xf numFmtId="3" fontId="57" fillId="0" borderId="22" xfId="0" applyNumberFormat="1" applyFont="1" applyBorder="1" applyAlignment="1">
      <alignment horizontal="right" wrapText="1"/>
    </xf>
    <xf numFmtId="3" fontId="57" fillId="0" borderId="0" xfId="0" applyNumberFormat="1" applyFont="1" applyBorder="1" applyAlignment="1"/>
    <xf numFmtId="0" fontId="64" fillId="0" borderId="49" xfId="0" applyFont="1" applyFill="1" applyBorder="1" applyAlignment="1"/>
    <xf numFmtId="3" fontId="57" fillId="0" borderId="78" xfId="0" applyNumberFormat="1" applyFont="1" applyFill="1" applyBorder="1"/>
    <xf numFmtId="3" fontId="57" fillId="0" borderId="67" xfId="0" applyNumberFormat="1" applyFont="1" applyBorder="1" applyAlignment="1">
      <alignment horizontal="center" vertical="center" wrapText="1"/>
    </xf>
    <xf numFmtId="3" fontId="64" fillId="0" borderId="67" xfId="0" applyNumberFormat="1" applyFont="1" applyBorder="1"/>
    <xf numFmtId="3" fontId="59" fillId="0" borderId="67" xfId="0" applyNumberFormat="1" applyFont="1" applyBorder="1"/>
    <xf numFmtId="3" fontId="64" fillId="0" borderId="79" xfId="0" applyNumberFormat="1" applyFont="1" applyFill="1" applyBorder="1"/>
    <xf numFmtId="3" fontId="64" fillId="0" borderId="58" xfId="0" applyNumberFormat="1" applyFont="1" applyBorder="1" applyAlignment="1">
      <alignment horizontal="right" vertical="center" wrapText="1"/>
    </xf>
    <xf numFmtId="0" fontId="64" fillId="0" borderId="80" xfId="0" applyFont="1" applyFill="1" applyBorder="1" applyAlignment="1"/>
    <xf numFmtId="3" fontId="64" fillId="0" borderId="50" xfId="0" applyNumberFormat="1" applyFont="1" applyFill="1" applyBorder="1"/>
    <xf numFmtId="3" fontId="64" fillId="0" borderId="63" xfId="0" applyNumberFormat="1" applyFont="1" applyBorder="1"/>
    <xf numFmtId="3" fontId="64" fillId="0" borderId="81" xfId="0" applyNumberFormat="1" applyFont="1" applyBorder="1"/>
    <xf numFmtId="3" fontId="64" fillId="0" borderId="82" xfId="0" applyNumberFormat="1" applyFont="1" applyBorder="1"/>
    <xf numFmtId="3" fontId="64" fillId="0" borderId="67" xfId="0" applyNumberFormat="1" applyFont="1" applyBorder="1" applyAlignment="1">
      <alignment horizontal="right"/>
    </xf>
    <xf numFmtId="0" fontId="57" fillId="0" borderId="0" xfId="0" applyFont="1" applyBorder="1" applyAlignment="1">
      <alignment horizontal="right"/>
    </xf>
    <xf numFmtId="0" fontId="89" fillId="0" borderId="0" xfId="0" applyFont="1" applyAlignment="1">
      <alignment horizontal="center"/>
    </xf>
    <xf numFmtId="3" fontId="64" fillId="0" borderId="83" xfId="0" applyNumberFormat="1" applyFont="1" applyBorder="1" applyAlignment="1">
      <alignment horizontal="center"/>
    </xf>
    <xf numFmtId="0" fontId="38" fillId="0" borderId="22" xfId="0" applyFont="1" applyBorder="1"/>
    <xf numFmtId="3" fontId="92" fillId="0" borderId="0" xfId="0" applyNumberFormat="1" applyFont="1"/>
    <xf numFmtId="3" fontId="92" fillId="0" borderId="22" xfId="0" applyNumberFormat="1" applyFont="1" applyBorder="1"/>
    <xf numFmtId="0" fontId="57" fillId="0" borderId="22" xfId="0" applyFont="1" applyBorder="1"/>
    <xf numFmtId="0" fontId="92" fillId="0" borderId="0" xfId="0" applyFont="1" applyBorder="1"/>
    <xf numFmtId="165" fontId="48" fillId="0" borderId="28" xfId="0" applyNumberFormat="1" applyFont="1" applyBorder="1" applyAlignment="1">
      <alignment horizontal="right"/>
    </xf>
    <xf numFmtId="0" fontId="62" fillId="0" borderId="0" xfId="0" applyFont="1" applyAlignment="1">
      <alignment wrapText="1"/>
    </xf>
    <xf numFmtId="0" fontId="39" fillId="0" borderId="22" xfId="0" applyFont="1" applyBorder="1"/>
    <xf numFmtId="3" fontId="25" fillId="0" borderId="84" xfId="78" applyNumberFormat="1" applyFont="1" applyBorder="1" applyAlignment="1">
      <alignment horizontal="center" vertical="center"/>
    </xf>
    <xf numFmtId="3" fontId="59" fillId="0" borderId="63" xfId="0" applyNumberFormat="1" applyFont="1" applyFill="1" applyBorder="1"/>
    <xf numFmtId="3" fontId="59" fillId="0" borderId="81" xfId="0" applyNumberFormat="1" applyFont="1" applyFill="1" applyBorder="1"/>
    <xf numFmtId="3" fontId="80" fillId="0" borderId="0" xfId="0" applyNumberFormat="1" applyFont="1" applyAlignment="1">
      <alignment wrapText="1"/>
    </xf>
    <xf numFmtId="3" fontId="56" fillId="0" borderId="0" xfId="71" applyNumberFormat="1" applyFont="1" applyAlignment="1">
      <alignment horizontal="right" vertical="center"/>
    </xf>
    <xf numFmtId="0" fontId="32" fillId="0" borderId="24" xfId="71" applyFont="1" applyBorder="1" applyAlignment="1">
      <alignment vertical="center"/>
    </xf>
    <xf numFmtId="4" fontId="31" fillId="0" borderId="24" xfId="71" applyNumberFormat="1" applyFont="1" applyBorder="1" applyAlignment="1">
      <alignment vertical="center"/>
    </xf>
    <xf numFmtId="3" fontId="31" fillId="0" borderId="24" xfId="71" applyNumberFormat="1" applyFont="1" applyBorder="1" applyAlignment="1">
      <alignment vertical="center"/>
    </xf>
    <xf numFmtId="3" fontId="23" fillId="0" borderId="24" xfId="71" applyNumberFormat="1" applyFont="1" applyFill="1" applyBorder="1" applyAlignment="1">
      <alignment vertical="center"/>
    </xf>
    <xf numFmtId="4" fontId="23" fillId="0" borderId="24" xfId="71" applyNumberFormat="1" applyFont="1" applyFill="1" applyBorder="1" applyAlignment="1">
      <alignment vertical="center"/>
    </xf>
    <xf numFmtId="3" fontId="35" fillId="0" borderId="24" xfId="71" applyNumberFormat="1" applyFont="1" applyFill="1" applyBorder="1" applyAlignment="1">
      <alignment vertical="center" wrapText="1"/>
    </xf>
    <xf numFmtId="0" fontId="31" fillId="0" borderId="24" xfId="71" applyFont="1" applyBorder="1" applyAlignment="1">
      <alignment vertical="center"/>
    </xf>
    <xf numFmtId="165" fontId="23" fillId="0" borderId="24" xfId="71" applyNumberFormat="1" applyFont="1" applyFill="1" applyBorder="1" applyAlignment="1">
      <alignment vertical="center"/>
    </xf>
    <xf numFmtId="165" fontId="23" fillId="0" borderId="24" xfId="71" applyNumberFormat="1" applyFont="1" applyFill="1" applyBorder="1" applyAlignment="1">
      <alignment horizontal="right" vertical="center"/>
    </xf>
    <xf numFmtId="0" fontId="110" fillId="0" borderId="0" xfId="0" applyFont="1"/>
    <xf numFmtId="0" fontId="1" fillId="0" borderId="0" xfId="70" applyAlignment="1">
      <alignment vertical="center"/>
    </xf>
    <xf numFmtId="0" fontId="29" fillId="0" borderId="48" xfId="71" applyFont="1" applyBorder="1" applyAlignment="1">
      <alignment vertical="center"/>
    </xf>
    <xf numFmtId="3" fontId="22" fillId="0" borderId="48" xfId="71" applyNumberFormat="1" applyFont="1" applyFill="1" applyBorder="1" applyAlignment="1">
      <alignment vertical="center"/>
    </xf>
    <xf numFmtId="0" fontId="32" fillId="0" borderId="48" xfId="71" applyFont="1" applyBorder="1" applyAlignment="1">
      <alignment vertical="center"/>
    </xf>
    <xf numFmtId="3" fontId="25" fillId="0" borderId="85" xfId="0" applyNumberFormat="1" applyFont="1" applyFill="1" applyBorder="1"/>
    <xf numFmtId="3" fontId="25" fillId="0" borderId="0" xfId="0" applyNumberFormat="1" applyFont="1" applyFill="1"/>
    <xf numFmtId="3" fontId="57" fillId="0" borderId="0" xfId="0" applyNumberFormat="1" applyFont="1" applyBorder="1" applyAlignment="1">
      <alignment horizontal="right"/>
    </xf>
    <xf numFmtId="0" fontId="57" fillId="0" borderId="76" xfId="0" applyFont="1" applyBorder="1"/>
    <xf numFmtId="0" fontId="57" fillId="0" borderId="67" xfId="0" applyFont="1" applyBorder="1"/>
    <xf numFmtId="0" fontId="57" fillId="0" borderId="70" xfId="0" applyFont="1" applyBorder="1"/>
    <xf numFmtId="3" fontId="64" fillId="0" borderId="70" xfId="0" applyNumberFormat="1" applyFont="1" applyBorder="1" applyAlignment="1">
      <alignment horizontal="right"/>
    </xf>
    <xf numFmtId="3" fontId="110" fillId="0" borderId="0" xfId="0" applyNumberFormat="1" applyFont="1"/>
    <xf numFmtId="3" fontId="111" fillId="0" borderId="0" xfId="0" applyNumberFormat="1" applyFont="1"/>
    <xf numFmtId="0" fontId="110" fillId="0" borderId="0" xfId="0" applyFont="1" applyBorder="1"/>
    <xf numFmtId="0" fontId="111" fillId="0" borderId="0" xfId="0" applyFont="1"/>
    <xf numFmtId="3" fontId="92" fillId="0" borderId="0" xfId="0" applyNumberFormat="1" applyFont="1" applyAlignment="1">
      <alignment wrapText="1"/>
    </xf>
    <xf numFmtId="0" fontId="28" fillId="0" borderId="0" xfId="0" applyFont="1" applyFill="1"/>
    <xf numFmtId="3" fontId="25" fillId="0" borderId="0" xfId="78" applyNumberFormat="1" applyFont="1" applyBorder="1" applyAlignment="1">
      <alignment horizontal="center" wrapText="1"/>
    </xf>
    <xf numFmtId="0" fontId="108" fillId="0" borderId="0" xfId="0" applyFont="1" applyFill="1"/>
    <xf numFmtId="10" fontId="23" fillId="0" borderId="0" xfId="0" applyNumberFormat="1" applyFont="1" applyFill="1" applyBorder="1" applyAlignment="1">
      <alignment horizontal="left"/>
    </xf>
    <xf numFmtId="0" fontId="57" fillId="0" borderId="0" xfId="0" applyFont="1" applyFill="1"/>
    <xf numFmtId="0" fontId="89" fillId="0" borderId="0" xfId="0" applyFont="1" applyFill="1"/>
    <xf numFmtId="0" fontId="85" fillId="0" borderId="0" xfId="0" applyFont="1" applyFill="1"/>
    <xf numFmtId="3" fontId="22" fillId="0" borderId="26" xfId="0" applyNumberFormat="1" applyFont="1" applyFill="1" applyBorder="1"/>
    <xf numFmtId="3" fontId="24" fillId="0" borderId="26" xfId="0" applyNumberFormat="1" applyFont="1" applyFill="1" applyBorder="1"/>
    <xf numFmtId="3" fontId="22" fillId="0" borderId="48" xfId="0" applyNumberFormat="1" applyFont="1" applyFill="1" applyBorder="1"/>
    <xf numFmtId="3" fontId="58" fillId="0" borderId="19" xfId="0" applyNumberFormat="1" applyFont="1" applyBorder="1" applyAlignment="1">
      <alignment horizontal="right" wrapText="1"/>
    </xf>
    <xf numFmtId="0" fontId="43" fillId="0" borderId="0" xfId="0" applyFont="1" applyFill="1" applyBorder="1" applyAlignment="1">
      <alignment horizontal="left" wrapText="1"/>
    </xf>
    <xf numFmtId="0" fontId="43" fillId="0" borderId="0" xfId="0" applyFont="1" applyBorder="1"/>
    <xf numFmtId="0" fontId="54" fillId="0" borderId="10" xfId="0" applyFont="1" applyBorder="1" applyAlignment="1">
      <alignment horizontal="right"/>
    </xf>
    <xf numFmtId="167" fontId="20" fillId="0" borderId="0" xfId="0" applyNumberFormat="1" applyFont="1"/>
    <xf numFmtId="3" fontId="25" fillId="0" borderId="0" xfId="0" applyNumberFormat="1" applyFont="1" applyFill="1" applyBorder="1"/>
    <xf numFmtId="0" fontId="25" fillId="0" borderId="22" xfId="0" applyFont="1" applyBorder="1" applyAlignment="1">
      <alignment horizontal="center" vertical="center"/>
    </xf>
    <xf numFmtId="0" fontId="32" fillId="0" borderId="22" xfId="71" applyFont="1" applyBorder="1" applyAlignment="1">
      <alignment vertical="center"/>
    </xf>
    <xf numFmtId="0" fontId="1" fillId="0" borderId="22" xfId="70" applyBorder="1" applyAlignment="1">
      <alignment vertical="center"/>
    </xf>
    <xf numFmtId="0" fontId="32" fillId="0" borderId="22" xfId="71" applyFont="1" applyBorder="1" applyAlignment="1">
      <alignment vertical="center" wrapText="1"/>
    </xf>
    <xf numFmtId="0" fontId="105" fillId="0" borderId="22" xfId="71" applyFont="1" applyBorder="1" applyAlignment="1">
      <alignment horizontal="center" vertical="center" wrapText="1"/>
    </xf>
    <xf numFmtId="0" fontId="33" fillId="0" borderId="22" xfId="70" applyFont="1" applyBorder="1" applyAlignment="1">
      <alignment vertical="center" wrapText="1"/>
    </xf>
    <xf numFmtId="0" fontId="1" fillId="0" borderId="22" xfId="70" applyBorder="1" applyAlignment="1">
      <alignment vertical="center" wrapText="1"/>
    </xf>
    <xf numFmtId="0" fontId="106" fillId="0" borderId="22" xfId="71" applyFont="1" applyBorder="1" applyAlignment="1">
      <alignment vertical="center" wrapText="1"/>
    </xf>
    <xf numFmtId="0" fontId="33" fillId="0" borderId="22" xfId="0" applyFont="1" applyBorder="1"/>
    <xf numFmtId="0" fontId="40" fillId="0" borderId="22" xfId="0" applyFont="1" applyBorder="1"/>
    <xf numFmtId="0" fontId="37" fillId="0" borderId="22" xfId="78" applyFont="1" applyBorder="1"/>
    <xf numFmtId="0" fontId="28" fillId="0" borderId="22" xfId="78" applyFont="1" applyBorder="1"/>
    <xf numFmtId="0" fontId="60" fillId="0" borderId="22" xfId="78" applyFont="1" applyBorder="1"/>
    <xf numFmtId="0" fontId="35" fillId="0" borderId="22" xfId="78" applyFont="1" applyBorder="1"/>
    <xf numFmtId="0" fontId="61" fillId="0" borderId="22" xfId="78" applyFont="1" applyBorder="1"/>
    <xf numFmtId="0" fontId="30" fillId="0" borderId="22" xfId="78" applyFont="1" applyBorder="1"/>
    <xf numFmtId="3" fontId="35" fillId="0" borderId="22" xfId="0" applyNumberFormat="1" applyFont="1" applyBorder="1"/>
    <xf numFmtId="0" fontId="35" fillId="0" borderId="22" xfId="0" applyFont="1" applyBorder="1" applyAlignment="1"/>
    <xf numFmtId="0" fontId="30" fillId="0" borderId="22" xfId="0" applyFont="1" applyBorder="1" applyAlignment="1">
      <alignment horizontal="center" vertical="center"/>
    </xf>
    <xf numFmtId="0" fontId="66" fillId="0" borderId="22" xfId="0" applyFont="1" applyBorder="1"/>
    <xf numFmtId="0" fontId="23" fillId="0" borderId="22" xfId="0" applyFont="1" applyBorder="1"/>
    <xf numFmtId="0" fontId="83" fillId="0" borderId="22" xfId="0" applyFont="1" applyBorder="1"/>
    <xf numFmtId="0" fontId="20" fillId="0" borderId="22" xfId="0" applyFont="1" applyBorder="1"/>
    <xf numFmtId="0" fontId="53" fillId="0" borderId="22" xfId="0" applyFont="1" applyBorder="1"/>
    <xf numFmtId="0" fontId="30" fillId="0" borderId="22" xfId="0" applyFont="1" applyBorder="1" applyAlignment="1">
      <alignment horizontal="center" vertical="center" wrapText="1"/>
    </xf>
    <xf numFmtId="0" fontId="35" fillId="0" borderId="0" xfId="78" applyFont="1" applyBorder="1"/>
    <xf numFmtId="3" fontId="37" fillId="0" borderId="86" xfId="78" applyNumberFormat="1" applyFont="1" applyBorder="1"/>
    <xf numFmtId="3" fontId="37" fillId="0" borderId="0" xfId="78" applyNumberFormat="1" applyFont="1" applyBorder="1"/>
    <xf numFmtId="3" fontId="60" fillId="0" borderId="0" xfId="78" applyNumberFormat="1" applyFont="1" applyBorder="1"/>
    <xf numFmtId="3" fontId="84" fillId="0" borderId="0" xfId="78" applyNumberFormat="1" applyFont="1" applyBorder="1"/>
    <xf numFmtId="3" fontId="43" fillId="0" borderId="44" xfId="0" applyNumberFormat="1" applyFont="1" applyBorder="1"/>
    <xf numFmtId="3" fontId="42" fillId="0" borderId="89" xfId="0" applyNumberFormat="1" applyFont="1" applyBorder="1"/>
    <xf numFmtId="0" fontId="42" fillId="0" borderId="90" xfId="0" applyFont="1" applyBorder="1"/>
    <xf numFmtId="3" fontId="43" fillId="0" borderId="22" xfId="0" applyNumberFormat="1" applyFont="1" applyBorder="1"/>
    <xf numFmtId="3" fontId="42" fillId="0" borderId="0" xfId="0" applyNumberFormat="1" applyFont="1" applyBorder="1"/>
    <xf numFmtId="0" fontId="42" fillId="0" borderId="67" xfId="0" applyFont="1" applyBorder="1"/>
    <xf numFmtId="3" fontId="20" fillId="0" borderId="0" xfId="0" applyNumberFormat="1" applyFont="1" applyBorder="1"/>
    <xf numFmtId="3" fontId="20" fillId="0" borderId="0" xfId="0" applyNumberFormat="1" applyFont="1" applyBorder="1" applyAlignment="1">
      <alignment vertical="center"/>
    </xf>
    <xf numFmtId="0" fontId="30" fillId="0" borderId="0" xfId="78" applyFont="1" applyBorder="1"/>
    <xf numFmtId="0" fontId="38" fillId="0" borderId="0" xfId="0" applyFont="1" applyBorder="1"/>
    <xf numFmtId="0" fontId="48" fillId="0" borderId="0" xfId="0" applyNumberFormat="1" applyFont="1" applyBorder="1" applyAlignment="1">
      <alignment horizontal="right"/>
    </xf>
    <xf numFmtId="3" fontId="31" fillId="0" borderId="26" xfId="0" applyNumberFormat="1" applyFont="1" applyBorder="1"/>
    <xf numFmtId="3" fontId="59" fillId="0" borderId="0" xfId="0" applyNumberFormat="1" applyFont="1" applyBorder="1"/>
    <xf numFmtId="3" fontId="25" fillId="0" borderId="12" xfId="0" applyNumberFormat="1" applyFont="1" applyBorder="1" applyAlignment="1">
      <alignment horizontal="center" vertical="center"/>
    </xf>
    <xf numFmtId="0" fontId="54" fillId="0" borderId="15" xfId="0" applyFont="1" applyBorder="1" applyAlignment="1">
      <alignment wrapText="1"/>
    </xf>
    <xf numFmtId="0" fontId="48" fillId="0" borderId="20" xfId="0" applyFont="1" applyBorder="1" applyAlignment="1">
      <alignment wrapText="1"/>
    </xf>
    <xf numFmtId="0" fontId="48" fillId="0" borderId="20" xfId="0" applyFont="1" applyBorder="1"/>
    <xf numFmtId="0" fontId="54" fillId="0" borderId="20" xfId="0" applyFont="1" applyBorder="1" applyAlignment="1">
      <alignment horizontal="right"/>
    </xf>
    <xf numFmtId="4" fontId="48" fillId="0" borderId="20" xfId="0" applyNumberFormat="1" applyFont="1" applyBorder="1" applyAlignment="1">
      <alignment horizontal="right"/>
    </xf>
    <xf numFmtId="1" fontId="48" fillId="0" borderId="24" xfId="0" applyNumberFormat="1" applyFont="1" applyBorder="1" applyAlignment="1">
      <alignment horizontal="right"/>
    </xf>
    <xf numFmtId="0" fontId="55" fillId="0" borderId="15" xfId="0" applyFont="1" applyBorder="1" applyAlignment="1">
      <alignment wrapText="1"/>
    </xf>
    <xf numFmtId="3" fontId="119" fillId="0" borderId="24" xfId="71" applyNumberFormat="1" applyFont="1" applyBorder="1" applyAlignment="1">
      <alignment vertical="center"/>
    </xf>
    <xf numFmtId="0" fontId="120" fillId="0" borderId="22" xfId="0" applyFont="1" applyBorder="1"/>
    <xf numFmtId="0" fontId="54" fillId="0" borderId="0" xfId="72" applyFont="1" applyAlignment="1">
      <alignment horizontal="center"/>
    </xf>
    <xf numFmtId="0" fontId="48" fillId="0" borderId="24" xfId="72" applyFont="1" applyBorder="1" applyAlignment="1">
      <alignment horizontal="center"/>
    </xf>
    <xf numFmtId="0" fontId="48" fillId="0" borderId="24" xfId="72" applyFont="1" applyFill="1" applyBorder="1" applyAlignment="1">
      <alignment horizontal="center"/>
    </xf>
    <xf numFmtId="49" fontId="100" fillId="0" borderId="24" xfId="72" applyNumberFormat="1" applyFont="1" applyFill="1" applyBorder="1" applyAlignment="1">
      <alignment horizontal="center"/>
    </xf>
    <xf numFmtId="0" fontId="54" fillId="0" borderId="0" xfId="72" applyFont="1" applyBorder="1" applyAlignment="1">
      <alignment horizontal="center"/>
    </xf>
    <xf numFmtId="0" fontId="48" fillId="0" borderId="0" xfId="72" applyFont="1" applyAlignment="1">
      <alignment horizontal="left"/>
    </xf>
    <xf numFmtId="0" fontId="48" fillId="0" borderId="0" xfId="72" applyFont="1" applyBorder="1" applyAlignment="1">
      <alignment horizontal="center"/>
    </xf>
    <xf numFmtId="0" fontId="54" fillId="0" borderId="0" xfId="72" applyFont="1" applyFill="1" applyBorder="1" applyAlignment="1">
      <alignment horizontal="center"/>
    </xf>
    <xf numFmtId="0" fontId="54" fillId="0" borderId="0" xfId="72" applyFont="1" applyFill="1" applyAlignment="1">
      <alignment horizontal="left"/>
    </xf>
    <xf numFmtId="0" fontId="54" fillId="0" borderId="0" xfId="72" applyFont="1" applyFill="1" applyAlignment="1"/>
    <xf numFmtId="3" fontId="54" fillId="0" borderId="0" xfId="72" applyNumberFormat="1" applyFont="1" applyFill="1" applyAlignment="1"/>
    <xf numFmtId="0" fontId="54" fillId="0" borderId="0" xfId="72" applyFont="1" applyFill="1" applyBorder="1" applyAlignment="1">
      <alignment horizontal="left"/>
    </xf>
    <xf numFmtId="0" fontId="54" fillId="0" borderId="0" xfId="72" applyFont="1" applyFill="1" applyBorder="1" applyAlignment="1">
      <alignment horizontal="left" wrapText="1"/>
    </xf>
    <xf numFmtId="3" fontId="54" fillId="0" borderId="0" xfId="72" applyNumberFormat="1" applyFont="1" applyFill="1" applyBorder="1" applyAlignment="1">
      <alignment horizontal="right"/>
    </xf>
    <xf numFmtId="14" fontId="54" fillId="0" borderId="0" xfId="72" applyNumberFormat="1" applyFont="1" applyFill="1" applyBorder="1" applyAlignment="1" applyProtection="1">
      <alignment horizontal="left"/>
      <protection locked="0"/>
    </xf>
    <xf numFmtId="0" fontId="54" fillId="0" borderId="0" xfId="72" applyFont="1" applyFill="1" applyBorder="1" applyAlignment="1" applyProtection="1">
      <alignment horizontal="left" wrapText="1"/>
      <protection locked="0"/>
    </xf>
    <xf numFmtId="3" fontId="54" fillId="0" borderId="0" xfId="72" applyNumberFormat="1" applyFont="1" applyFill="1" applyBorder="1" applyAlignment="1" applyProtection="1">
      <alignment wrapText="1"/>
      <protection locked="0"/>
    </xf>
    <xf numFmtId="14" fontId="54" fillId="0" borderId="0" xfId="72" applyNumberFormat="1" applyFont="1" applyFill="1" applyBorder="1" applyAlignment="1" applyProtection="1">
      <alignment horizontal="left" vertical="center"/>
      <protection locked="0"/>
    </xf>
    <xf numFmtId="3" fontId="122" fillId="0" borderId="0" xfId="0" applyNumberFormat="1" applyFont="1" applyFill="1"/>
    <xf numFmtId="14" fontId="98" fillId="0" borderId="0" xfId="72" applyNumberFormat="1" applyFont="1" applyFill="1" applyBorder="1" applyAlignment="1" applyProtection="1">
      <alignment horizontal="left"/>
      <protection locked="0"/>
    </xf>
    <xf numFmtId="3" fontId="123" fillId="0" borderId="0" xfId="72" applyNumberFormat="1" applyFont="1" applyFill="1" applyBorder="1" applyAlignment="1" applyProtection="1">
      <alignment wrapText="1"/>
      <protection locked="0"/>
    </xf>
    <xf numFmtId="3" fontId="98" fillId="0" borderId="0" xfId="0" applyNumberFormat="1" applyFont="1" applyFill="1"/>
    <xf numFmtId="3" fontId="98" fillId="0" borderId="0" xfId="72" applyNumberFormat="1" applyFont="1" applyFill="1" applyBorder="1" applyAlignment="1" applyProtection="1">
      <alignment wrapText="1"/>
      <protection locked="0"/>
    </xf>
    <xf numFmtId="0" fontId="0" fillId="0" borderId="0" xfId="0" applyFill="1"/>
    <xf numFmtId="0" fontId="124" fillId="0" borderId="0" xfId="0" applyFont="1" applyFill="1"/>
    <xf numFmtId="0" fontId="125" fillId="0" borderId="24" xfId="0" applyFont="1" applyBorder="1" applyAlignment="1">
      <alignment horizontal="center"/>
    </xf>
    <xf numFmtId="0" fontId="48" fillId="0" borderId="0" xfId="72" applyFont="1" applyBorder="1" applyAlignment="1">
      <alignment horizontal="right"/>
    </xf>
    <xf numFmtId="14" fontId="54" fillId="0" borderId="0" xfId="72" applyNumberFormat="1" applyFont="1" applyFill="1" applyAlignment="1">
      <alignment horizontal="right"/>
    </xf>
    <xf numFmtId="14" fontId="54" fillId="0" borderId="0" xfId="72" applyNumberFormat="1" applyFont="1" applyFill="1" applyBorder="1" applyAlignment="1">
      <alignment horizontal="right"/>
    </xf>
    <xf numFmtId="0" fontId="54" fillId="0" borderId="0" xfId="72" applyFont="1" applyFill="1" applyAlignment="1">
      <alignment horizontal="right"/>
    </xf>
    <xf numFmtId="14" fontId="54" fillId="0" borderId="0" xfId="72" applyNumberFormat="1" applyFont="1" applyFill="1" applyBorder="1" applyAlignment="1" applyProtection="1">
      <alignment horizontal="right"/>
      <protection locked="0"/>
    </xf>
    <xf numFmtId="0" fontId="54" fillId="0" borderId="0" xfId="72" applyFont="1" applyFill="1" applyBorder="1" applyAlignment="1">
      <alignment horizontal="center" vertical="center"/>
    </xf>
    <xf numFmtId="0" fontId="54" fillId="0" borderId="0" xfId="72" applyFont="1" applyFill="1" applyBorder="1" applyAlignment="1" applyProtection="1">
      <alignment horizontal="left" vertical="center" wrapText="1"/>
      <protection locked="0"/>
    </xf>
    <xf numFmtId="14" fontId="54" fillId="0" borderId="0" xfId="72" applyNumberFormat="1" applyFont="1" applyFill="1" applyBorder="1" applyAlignment="1" applyProtection="1">
      <alignment horizontal="right" vertical="center"/>
      <protection locked="0"/>
    </xf>
    <xf numFmtId="3" fontId="54" fillId="0" borderId="0" xfId="72" applyNumberFormat="1" applyFont="1" applyFill="1" applyBorder="1" applyAlignment="1" applyProtection="1">
      <alignment vertical="center" wrapText="1"/>
      <protection locked="0"/>
    </xf>
    <xf numFmtId="14" fontId="98" fillId="0" borderId="0" xfId="72" applyNumberFormat="1" applyFont="1" applyFill="1" applyBorder="1" applyAlignment="1" applyProtection="1">
      <alignment horizontal="right"/>
      <protection locked="0"/>
    </xf>
    <xf numFmtId="0" fontId="122" fillId="0" borderId="0" xfId="0" applyFont="1" applyFill="1" applyAlignment="1">
      <alignment horizontal="center"/>
    </xf>
    <xf numFmtId="3" fontId="125" fillId="0" borderId="0" xfId="0" applyNumberFormat="1" applyFont="1"/>
    <xf numFmtId="0" fontId="0" fillId="0" borderId="0" xfId="0" applyAlignment="1"/>
    <xf numFmtId="0" fontId="31" fillId="0" borderId="24" xfId="71" applyFont="1" applyBorder="1" applyAlignment="1">
      <alignment vertical="center" wrapText="1"/>
    </xf>
    <xf numFmtId="2" fontId="23" fillId="0" borderId="24" xfId="71" applyNumberFormat="1" applyFont="1" applyFill="1" applyBorder="1" applyAlignment="1">
      <alignment vertical="center"/>
    </xf>
    <xf numFmtId="3" fontId="23" fillId="0" borderId="24" xfId="71" applyNumberFormat="1" applyFont="1" applyFill="1" applyBorder="1" applyAlignment="1">
      <alignment vertical="center" shrinkToFit="1"/>
    </xf>
    <xf numFmtId="3" fontId="120" fillId="0" borderId="24" xfId="71" applyNumberFormat="1" applyFont="1" applyFill="1" applyBorder="1" applyAlignment="1">
      <alignment vertical="center"/>
    </xf>
    <xf numFmtId="3" fontId="120" fillId="0" borderId="24" xfId="71" applyNumberFormat="1" applyFont="1" applyFill="1" applyBorder="1" applyAlignment="1">
      <alignment horizontal="right" vertical="center"/>
    </xf>
    <xf numFmtId="3" fontId="23" fillId="0" borderId="24" xfId="71" applyNumberFormat="1" applyFont="1" applyFill="1" applyBorder="1" applyAlignment="1">
      <alignment horizontal="right" vertical="center"/>
    </xf>
    <xf numFmtId="3" fontId="126" fillId="0" borderId="24" xfId="71" applyNumberFormat="1" applyFont="1" applyFill="1" applyBorder="1" applyAlignment="1">
      <alignment vertical="center"/>
    </xf>
    <xf numFmtId="0" fontId="119" fillId="0" borderId="24" xfId="71" applyFont="1" applyBorder="1" applyAlignment="1">
      <alignment vertical="center"/>
    </xf>
    <xf numFmtId="4" fontId="119" fillId="0" borderId="24" xfId="71" applyNumberFormat="1" applyFont="1" applyBorder="1" applyAlignment="1">
      <alignment vertical="center"/>
    </xf>
    <xf numFmtId="3" fontId="32" fillId="0" borderId="0" xfId="71" applyNumberFormat="1" applyFont="1" applyAlignment="1">
      <alignment vertical="center"/>
    </xf>
    <xf numFmtId="0" fontId="109" fillId="0" borderId="24" xfId="71" applyFont="1" applyBorder="1" applyAlignment="1">
      <alignment vertical="center"/>
    </xf>
    <xf numFmtId="167" fontId="31" fillId="0" borderId="24" xfId="71" applyNumberFormat="1" applyFont="1" applyBorder="1" applyAlignment="1">
      <alignment vertical="center"/>
    </xf>
    <xf numFmtId="4" fontId="120" fillId="0" borderId="24" xfId="71" applyNumberFormat="1" applyFont="1" applyFill="1" applyBorder="1" applyAlignment="1">
      <alignment vertical="center"/>
    </xf>
    <xf numFmtId="3" fontId="127" fillId="0" borderId="24" xfId="71" applyNumberFormat="1" applyFont="1" applyFill="1" applyBorder="1" applyAlignment="1">
      <alignment vertical="center" wrapText="1"/>
    </xf>
    <xf numFmtId="0" fontId="119" fillId="0" borderId="24" xfId="71" applyFont="1" applyBorder="1" applyAlignment="1">
      <alignment vertical="center" wrapText="1"/>
    </xf>
    <xf numFmtId="3" fontId="35" fillId="0" borderId="24" xfId="71" applyNumberFormat="1" applyFont="1" applyFill="1" applyBorder="1" applyAlignment="1">
      <alignment vertical="center" shrinkToFit="1"/>
    </xf>
    <xf numFmtId="164" fontId="120" fillId="0" borderId="24" xfId="71" applyNumberFormat="1" applyFont="1" applyFill="1" applyBorder="1" applyAlignment="1">
      <alignment vertical="center"/>
    </xf>
    <xf numFmtId="165" fontId="120" fillId="0" borderId="24" xfId="71" applyNumberFormat="1" applyFont="1" applyFill="1" applyBorder="1" applyAlignment="1">
      <alignment vertical="center"/>
    </xf>
    <xf numFmtId="168" fontId="120" fillId="0" borderId="24" xfId="71" applyNumberFormat="1" applyFont="1" applyFill="1" applyBorder="1" applyAlignment="1">
      <alignment vertical="center"/>
    </xf>
    <xf numFmtId="3" fontId="120" fillId="0" borderId="24" xfId="71" applyNumberFormat="1" applyFont="1" applyBorder="1" applyAlignment="1">
      <alignment vertical="center"/>
    </xf>
    <xf numFmtId="3" fontId="120" fillId="0" borderId="24" xfId="71" applyNumberFormat="1" applyFont="1" applyBorder="1" applyAlignment="1">
      <alignment horizontal="right" vertical="center"/>
    </xf>
    <xf numFmtId="165" fontId="120" fillId="0" borderId="24" xfId="71" applyNumberFormat="1" applyFont="1" applyBorder="1" applyAlignment="1">
      <alignment vertical="center"/>
    </xf>
    <xf numFmtId="0" fontId="128" fillId="0" borderId="24" xfId="75" applyFont="1" applyBorder="1" applyAlignment="1">
      <alignment vertical="center"/>
    </xf>
    <xf numFmtId="3" fontId="120" fillId="0" borderId="24" xfId="75" applyNumberFormat="1" applyFont="1" applyBorder="1" applyAlignment="1">
      <alignment vertical="center"/>
    </xf>
    <xf numFmtId="0" fontId="109" fillId="0" borderId="24" xfId="71" applyFont="1" applyBorder="1" applyAlignment="1">
      <alignment vertical="center" wrapText="1"/>
    </xf>
    <xf numFmtId="9" fontId="120" fillId="0" borderId="24" xfId="71" applyNumberFormat="1" applyFont="1" applyFill="1" applyBorder="1" applyAlignment="1">
      <alignment vertical="center"/>
    </xf>
    <xf numFmtId="0" fontId="119" fillId="0" borderId="25" xfId="71" applyFont="1" applyBorder="1" applyAlignment="1">
      <alignment vertical="center" wrapText="1"/>
    </xf>
    <xf numFmtId="3" fontId="120" fillId="0" borderId="25" xfId="71" applyNumberFormat="1" applyFont="1" applyBorder="1" applyAlignment="1">
      <alignment vertical="center"/>
    </xf>
    <xf numFmtId="3" fontId="120" fillId="0" borderId="25" xfId="71" applyNumberFormat="1" applyFont="1" applyFill="1" applyBorder="1" applyAlignment="1">
      <alignment vertical="center"/>
    </xf>
    <xf numFmtId="165" fontId="120" fillId="0" borderId="25" xfId="71" applyNumberFormat="1" applyFont="1" applyFill="1" applyBorder="1" applyAlignment="1">
      <alignment vertical="center"/>
    </xf>
    <xf numFmtId="3" fontId="119" fillId="0" borderId="25" xfId="71" applyNumberFormat="1" applyFont="1" applyBorder="1" applyAlignment="1">
      <alignment vertical="center"/>
    </xf>
    <xf numFmtId="4" fontId="119" fillId="0" borderId="25" xfId="71" applyNumberFormat="1" applyFont="1" applyBorder="1" applyAlignment="1">
      <alignment vertical="center"/>
    </xf>
    <xf numFmtId="0" fontId="109" fillId="0" borderId="94" xfId="71" applyFont="1" applyFill="1" applyBorder="1" applyAlignment="1">
      <alignment vertical="center"/>
    </xf>
    <xf numFmtId="3" fontId="129" fillId="0" borderId="63" xfId="71" applyNumberFormat="1" applyFont="1" applyFill="1" applyBorder="1" applyAlignment="1">
      <alignment vertical="center"/>
    </xf>
    <xf numFmtId="3" fontId="129" fillId="0" borderId="81" xfId="71" applyNumberFormat="1" applyFont="1" applyFill="1" applyBorder="1" applyAlignment="1">
      <alignment vertical="center"/>
    </xf>
    <xf numFmtId="3" fontId="129" fillId="0" borderId="34" xfId="71" applyNumberFormat="1" applyFont="1" applyFill="1" applyBorder="1" applyAlignment="1">
      <alignment vertical="center"/>
    </xf>
    <xf numFmtId="3" fontId="32" fillId="0" borderId="0" xfId="71" applyNumberFormat="1" applyFont="1" applyBorder="1" applyAlignment="1">
      <alignment vertical="center"/>
    </xf>
    <xf numFmtId="0" fontId="48" fillId="0" borderId="95" xfId="0" applyFont="1" applyBorder="1"/>
    <xf numFmtId="0" fontId="50" fillId="0" borderId="95" xfId="0" applyFont="1" applyBorder="1" applyAlignment="1">
      <alignment horizontal="right"/>
    </xf>
    <xf numFmtId="0" fontId="54" fillId="0" borderId="95" xfId="0" applyFont="1" applyBorder="1" applyAlignment="1">
      <alignment horizontal="right"/>
    </xf>
    <xf numFmtId="0" fontId="48" fillId="0" borderId="95" xfId="0" applyFont="1" applyBorder="1" applyAlignment="1">
      <alignment horizontal="right"/>
    </xf>
    <xf numFmtId="4" fontId="48" fillId="0" borderId="95" xfId="0" applyNumberFormat="1" applyFont="1" applyBorder="1" applyAlignment="1">
      <alignment horizontal="right"/>
    </xf>
    <xf numFmtId="0" fontId="48" fillId="0" borderId="45" xfId="0" applyFont="1" applyBorder="1" applyAlignment="1">
      <alignment shrinkToFit="1"/>
    </xf>
    <xf numFmtId="0" fontId="54" fillId="0" borderId="92" xfId="0" applyFont="1" applyBorder="1"/>
    <xf numFmtId="0" fontId="55" fillId="0" borderId="92" xfId="0" applyFont="1" applyBorder="1" applyAlignment="1">
      <alignment horizontal="right"/>
    </xf>
    <xf numFmtId="0" fontId="54" fillId="0" borderId="92" xfId="0" applyFont="1" applyBorder="1" applyAlignment="1">
      <alignment horizontal="right"/>
    </xf>
    <xf numFmtId="0" fontId="48" fillId="0" borderId="92" xfId="0" applyFont="1" applyBorder="1" applyAlignment="1">
      <alignment horizontal="right"/>
    </xf>
    <xf numFmtId="0" fontId="48" fillId="0" borderId="93" xfId="0" applyFont="1" applyFill="1" applyBorder="1" applyAlignment="1">
      <alignment horizontal="right"/>
    </xf>
    <xf numFmtId="14" fontId="98" fillId="0" borderId="0" xfId="72" applyNumberFormat="1" applyFont="1" applyFill="1" applyBorder="1" applyAlignment="1" applyProtection="1">
      <alignment horizontal="left" wrapText="1"/>
      <protection locked="0"/>
    </xf>
    <xf numFmtId="0" fontId="109" fillId="0" borderId="25" xfId="71" applyFont="1" applyBorder="1" applyAlignment="1">
      <alignment vertical="center" wrapText="1"/>
    </xf>
    <xf numFmtId="0" fontId="31" fillId="0" borderId="25" xfId="71" applyFont="1" applyBorder="1" applyAlignment="1">
      <alignment vertical="center" wrapText="1"/>
    </xf>
    <xf numFmtId="3" fontId="31" fillId="25" borderId="24" xfId="71" applyNumberFormat="1" applyFont="1" applyFill="1" applyBorder="1" applyAlignment="1">
      <alignment vertical="center"/>
    </xf>
    <xf numFmtId="4" fontId="23" fillId="25" borderId="24" xfId="71" applyNumberFormat="1" applyFont="1" applyFill="1" applyBorder="1" applyAlignment="1">
      <alignment vertical="center"/>
    </xf>
    <xf numFmtId="3" fontId="34" fillId="0" borderId="0" xfId="0" applyNumberFormat="1" applyFont="1" applyBorder="1" applyAlignment="1"/>
    <xf numFmtId="3" fontId="28" fillId="25" borderId="0" xfId="0" applyNumberFormat="1" applyFont="1" applyFill="1" applyBorder="1"/>
    <xf numFmtId="3" fontId="121" fillId="0" borderId="0" xfId="78" applyNumberFormat="1" applyFont="1" applyBorder="1"/>
    <xf numFmtId="167" fontId="48" fillId="0" borderId="24" xfId="0" applyNumberFormat="1" applyFont="1" applyBorder="1" applyAlignment="1">
      <alignment horizontal="right"/>
    </xf>
    <xf numFmtId="167" fontId="48" fillId="0" borderId="12" xfId="0" applyNumberFormat="1" applyFont="1" applyBorder="1"/>
    <xf numFmtId="3" fontId="121" fillId="0" borderId="0" xfId="78" applyNumberFormat="1" applyFont="1" applyBorder="1" applyAlignment="1">
      <alignment horizontal="left" vertical="center" wrapText="1"/>
    </xf>
    <xf numFmtId="0" fontId="28" fillId="0" borderId="0" xfId="78" applyFont="1" applyAlignment="1">
      <alignment vertical="center" wrapText="1"/>
    </xf>
    <xf numFmtId="0" fontId="118" fillId="0" borderId="0" xfId="0" applyFont="1"/>
    <xf numFmtId="0" fontId="130" fillId="0" borderId="0" xfId="0" applyFont="1"/>
    <xf numFmtId="0" fontId="131" fillId="0" borderId="0" xfId="0" applyFont="1"/>
    <xf numFmtId="3" fontId="20" fillId="0" borderId="0" xfId="73" applyNumberFormat="1" applyFont="1" applyAlignment="1">
      <alignment horizontal="right" vertical="center"/>
    </xf>
    <xf numFmtId="3" fontId="20" fillId="0" borderId="0" xfId="73" applyNumberFormat="1" applyFont="1"/>
    <xf numFmtId="3" fontId="20" fillId="0" borderId="0" xfId="73" applyNumberFormat="1" applyFont="1" applyAlignment="1">
      <alignment vertical="center"/>
    </xf>
    <xf numFmtId="3" fontId="53" fillId="0" borderId="0" xfId="73" applyNumberFormat="1" applyFont="1"/>
    <xf numFmtId="0" fontId="132" fillId="0" borderId="24" xfId="71" applyFont="1" applyBorder="1" applyAlignment="1">
      <alignment vertical="center"/>
    </xf>
    <xf numFmtId="2" fontId="120" fillId="0" borderId="24" xfId="71" applyNumberFormat="1" applyFont="1" applyFill="1" applyBorder="1" applyAlignment="1">
      <alignment vertical="center"/>
    </xf>
    <xf numFmtId="3" fontId="119" fillId="0" borderId="24" xfId="71" applyNumberFormat="1" applyFont="1" applyBorder="1" applyAlignment="1">
      <alignment vertical="center" wrapText="1"/>
    </xf>
    <xf numFmtId="0" fontId="133" fillId="0" borderId="24" xfId="71" applyFont="1" applyBorder="1" applyAlignment="1">
      <alignment vertical="center"/>
    </xf>
    <xf numFmtId="3" fontId="120" fillId="0" borderId="24" xfId="71" applyNumberFormat="1" applyFont="1" applyFill="1" applyBorder="1" applyAlignment="1">
      <alignment vertical="center" shrinkToFit="1"/>
    </xf>
    <xf numFmtId="165" fontId="31" fillId="0" borderId="24" xfId="71" applyNumberFormat="1" applyFont="1" applyBorder="1" applyAlignment="1">
      <alignment vertical="center"/>
    </xf>
    <xf numFmtId="3" fontId="127" fillId="0" borderId="24" xfId="71" applyNumberFormat="1" applyFont="1" applyFill="1" applyBorder="1" applyAlignment="1">
      <alignment vertical="center" shrinkToFit="1"/>
    </xf>
    <xf numFmtId="3" fontId="23" fillId="0" borderId="24" xfId="71" applyNumberFormat="1" applyFont="1" applyBorder="1" applyAlignment="1">
      <alignment horizontal="right" vertical="center"/>
    </xf>
    <xf numFmtId="3" fontId="23" fillId="0" borderId="24" xfId="71" applyNumberFormat="1" applyFont="1" applyBorder="1" applyAlignment="1">
      <alignment vertical="center"/>
    </xf>
    <xf numFmtId="9" fontId="23" fillId="0" borderId="24" xfId="71" applyNumberFormat="1" applyFont="1" applyFill="1" applyBorder="1" applyAlignment="1">
      <alignment vertical="center"/>
    </xf>
    <xf numFmtId="3" fontId="120" fillId="0" borderId="24" xfId="71" applyNumberFormat="1" applyFont="1" applyBorder="1" applyAlignment="1">
      <alignment vertical="center" wrapText="1"/>
    </xf>
    <xf numFmtId="0" fontId="114" fillId="0" borderId="0" xfId="71" applyFont="1" applyAlignment="1">
      <alignment vertical="center"/>
    </xf>
    <xf numFmtId="3" fontId="23" fillId="0" borderId="25" xfId="71" applyNumberFormat="1" applyFont="1" applyBorder="1" applyAlignment="1">
      <alignment vertical="center"/>
    </xf>
    <xf numFmtId="9" fontId="23" fillId="0" borderId="25" xfId="71" applyNumberFormat="1" applyFont="1" applyFill="1" applyBorder="1" applyAlignment="1">
      <alignment vertical="center"/>
    </xf>
    <xf numFmtId="3" fontId="23" fillId="0" borderId="25" xfId="71" applyNumberFormat="1" applyFont="1" applyFill="1" applyBorder="1" applyAlignment="1">
      <alignment vertical="center"/>
    </xf>
    <xf numFmtId="3" fontId="120" fillId="0" borderId="25" xfId="71" applyNumberFormat="1" applyFont="1" applyBorder="1" applyAlignment="1">
      <alignment vertical="center" wrapText="1"/>
    </xf>
    <xf numFmtId="4" fontId="31" fillId="0" borderId="25" xfId="71" applyNumberFormat="1" applyFont="1" applyBorder="1" applyAlignment="1">
      <alignment vertical="center"/>
    </xf>
    <xf numFmtId="3" fontId="31" fillId="0" borderId="25" xfId="71" applyNumberFormat="1" applyFont="1" applyBorder="1" applyAlignment="1">
      <alignment vertical="center"/>
    </xf>
    <xf numFmtId="0" fontId="106" fillId="0" borderId="0" xfId="71" applyFont="1" applyBorder="1" applyAlignment="1">
      <alignment vertical="center"/>
    </xf>
    <xf numFmtId="0" fontId="134" fillId="0" borderId="0" xfId="71" applyFont="1" applyAlignment="1">
      <alignment vertical="center"/>
    </xf>
    <xf numFmtId="0" fontId="43" fillId="0" borderId="0" xfId="71" applyFont="1" applyAlignment="1">
      <alignment vertical="center"/>
    </xf>
    <xf numFmtId="3" fontId="43" fillId="0" borderId="0" xfId="71" applyNumberFormat="1" applyFont="1" applyAlignment="1">
      <alignment vertical="center"/>
    </xf>
    <xf numFmtId="0" fontId="115" fillId="0" borderId="0" xfId="71" applyFont="1" applyAlignment="1">
      <alignment vertical="center"/>
    </xf>
    <xf numFmtId="0" fontId="36" fillId="0" borderId="0" xfId="0" applyFont="1" applyBorder="1"/>
    <xf numFmtId="0" fontId="43" fillId="0" borderId="0" xfId="0" applyFont="1" applyBorder="1" applyAlignment="1">
      <alignment horizontal="left"/>
    </xf>
    <xf numFmtId="0" fontId="43" fillId="0" borderId="67" xfId="0" applyFont="1" applyBorder="1"/>
    <xf numFmtId="0" fontId="43" fillId="0" borderId="67" xfId="0" applyFont="1" applyFill="1" applyBorder="1" applyAlignment="1">
      <alignment horizontal="left" wrapText="1"/>
    </xf>
    <xf numFmtId="0" fontId="44" fillId="0" borderId="26" xfId="0" applyFont="1" applyBorder="1"/>
    <xf numFmtId="0" fontId="44" fillId="0" borderId="42" xfId="0" applyFont="1" applyBorder="1"/>
    <xf numFmtId="3" fontId="44" fillId="0" borderId="34" xfId="0" applyNumberFormat="1" applyFont="1" applyBorder="1"/>
    <xf numFmtId="0" fontId="25" fillId="0" borderId="0" xfId="0" applyFont="1" applyBorder="1" applyAlignment="1">
      <alignment wrapText="1"/>
    </xf>
    <xf numFmtId="0" fontId="28" fillId="0" borderId="0" xfId="0" applyFont="1" applyBorder="1" applyAlignment="1">
      <alignment horizontal="center"/>
    </xf>
    <xf numFmtId="0" fontId="20" fillId="0" borderId="12" xfId="0" applyFont="1" applyBorder="1" applyAlignment="1">
      <alignment horizontal="center"/>
    </xf>
    <xf numFmtId="0" fontId="43" fillId="0" borderId="0" xfId="0" applyFont="1" applyAlignment="1">
      <alignment vertical="center" wrapText="1"/>
    </xf>
    <xf numFmtId="0" fontId="53" fillId="0" borderId="0" xfId="0" applyFont="1" applyAlignment="1">
      <alignment horizontal="center"/>
    </xf>
    <xf numFmtId="3" fontId="26" fillId="0" borderId="0" xfId="0" applyNumberFormat="1" applyFont="1" applyAlignment="1">
      <alignment horizontal="center"/>
    </xf>
    <xf numFmtId="0" fontId="53" fillId="0" borderId="12" xfId="0" applyFont="1" applyBorder="1" applyAlignment="1">
      <alignment horizontal="center"/>
    </xf>
    <xf numFmtId="3" fontId="26" fillId="0" borderId="12" xfId="0" applyNumberFormat="1" applyFont="1" applyBorder="1" applyAlignment="1">
      <alignment horizontal="center"/>
    </xf>
    <xf numFmtId="3" fontId="23" fillId="0" borderId="12" xfId="0" applyNumberFormat="1" applyFont="1" applyBorder="1" applyAlignment="1">
      <alignment horizontal="center"/>
    </xf>
    <xf numFmtId="0" fontId="53" fillId="0" borderId="10" xfId="0" applyFont="1" applyBorder="1"/>
    <xf numFmtId="3" fontId="26" fillId="0" borderId="10" xfId="0" applyNumberFormat="1" applyFont="1" applyBorder="1"/>
    <xf numFmtId="3" fontId="26" fillId="0" borderId="28" xfId="0" applyNumberFormat="1" applyFont="1" applyBorder="1"/>
    <xf numFmtId="3" fontId="0" fillId="0" borderId="0" xfId="0" applyNumberFormat="1" applyFont="1"/>
    <xf numFmtId="0" fontId="53" fillId="0" borderId="13" xfId="0" applyFont="1" applyBorder="1"/>
    <xf numFmtId="3" fontId="26" fillId="0" borderId="18" xfId="0" applyNumberFormat="1" applyFont="1" applyBorder="1"/>
    <xf numFmtId="3" fontId="26" fillId="0" borderId="32" xfId="0" applyNumberFormat="1" applyFont="1" applyBorder="1"/>
    <xf numFmtId="0" fontId="0" fillId="0" borderId="0" xfId="0" applyFont="1"/>
    <xf numFmtId="0" fontId="0" fillId="0" borderId="0" xfId="0" applyFont="1" applyAlignment="1">
      <alignment horizontal="center"/>
    </xf>
    <xf numFmtId="3" fontId="31" fillId="0" borderId="24" xfId="71" applyNumberFormat="1" applyFont="1" applyBorder="1" applyAlignment="1">
      <alignment vertical="center" wrapText="1"/>
    </xf>
    <xf numFmtId="3" fontId="35" fillId="0" borderId="0" xfId="78" applyNumberFormat="1" applyFont="1" applyBorder="1" applyAlignment="1">
      <alignment vertical="center"/>
    </xf>
    <xf numFmtId="3" fontId="30" fillId="0" borderId="0" xfId="78" applyNumberFormat="1" applyFont="1" applyBorder="1" applyAlignment="1">
      <alignment vertical="center"/>
    </xf>
    <xf numFmtId="0" fontId="136" fillId="0" borderId="22" xfId="78" applyFont="1" applyBorder="1"/>
    <xf numFmtId="3" fontId="25" fillId="0" borderId="73" xfId="78" applyNumberFormat="1" applyFont="1" applyBorder="1"/>
    <xf numFmtId="3" fontId="35" fillId="0" borderId="0" xfId="78" applyNumberFormat="1" applyFont="1" applyBorder="1" applyAlignment="1">
      <alignment horizontal="left" vertical="center" wrapText="1"/>
    </xf>
    <xf numFmtId="0" fontId="66" fillId="0" borderId="0" xfId="0" applyFont="1" applyBorder="1"/>
    <xf numFmtId="3" fontId="25" fillId="0" borderId="73" xfId="0" applyNumberFormat="1" applyFont="1" applyBorder="1"/>
    <xf numFmtId="3" fontId="30" fillId="0" borderId="75" xfId="0" applyNumberFormat="1" applyFont="1" applyBorder="1"/>
    <xf numFmtId="3" fontId="30" fillId="0" borderId="59" xfId="0" applyNumberFormat="1" applyFont="1" applyBorder="1"/>
    <xf numFmtId="165" fontId="43" fillId="0" borderId="0" xfId="0" applyNumberFormat="1" applyFont="1"/>
    <xf numFmtId="0" fontId="89" fillId="0" borderId="22" xfId="0" applyFont="1" applyBorder="1"/>
    <xf numFmtId="3" fontId="58" fillId="0" borderId="0" xfId="0" applyNumberFormat="1" applyFont="1" applyBorder="1" applyAlignment="1">
      <alignment vertical="center"/>
    </xf>
    <xf numFmtId="3" fontId="58" fillId="0" borderId="67" xfId="0" applyNumberFormat="1" applyFont="1" applyBorder="1" applyAlignment="1">
      <alignment vertical="center"/>
    </xf>
    <xf numFmtId="3" fontId="58" fillId="0" borderId="0" xfId="0" applyNumberFormat="1" applyFont="1" applyAlignment="1">
      <alignment vertical="center"/>
    </xf>
    <xf numFmtId="0" fontId="31" fillId="0" borderId="0" xfId="0" applyFont="1" applyBorder="1" applyAlignment="1">
      <alignment vertical="center" wrapText="1"/>
    </xf>
    <xf numFmtId="3" fontId="30" fillId="0" borderId="18" xfId="78" applyNumberFormat="1" applyFont="1" applyBorder="1"/>
    <xf numFmtId="3" fontId="30" fillId="0" borderId="27" xfId="78" applyNumberFormat="1" applyFont="1" applyBorder="1"/>
    <xf numFmtId="0" fontId="58" fillId="0" borderId="0" xfId="0" applyFont="1" applyBorder="1" applyAlignment="1">
      <alignment horizontal="left" vertical="center" wrapText="1"/>
    </xf>
    <xf numFmtId="3" fontId="59" fillId="0" borderId="62" xfId="0" applyNumberFormat="1" applyFont="1" applyBorder="1" applyAlignment="1">
      <alignment vertical="center"/>
    </xf>
    <xf numFmtId="3" fontId="58" fillId="0" borderId="22" xfId="0" applyNumberFormat="1" applyFont="1" applyBorder="1" applyAlignment="1">
      <alignment horizontal="left" vertical="center" wrapText="1"/>
    </xf>
    <xf numFmtId="3" fontId="59" fillId="0" borderId="0" xfId="0" applyNumberFormat="1" applyFont="1" applyBorder="1" applyAlignment="1">
      <alignment horizontal="center" vertical="center" wrapText="1"/>
    </xf>
    <xf numFmtId="3" fontId="59" fillId="0" borderId="19" xfId="0" applyNumberFormat="1" applyFont="1" applyBorder="1" applyAlignment="1">
      <alignment horizontal="center" vertical="center" wrapText="1"/>
    </xf>
    <xf numFmtId="3" fontId="58" fillId="0" borderId="19" xfId="0" applyNumberFormat="1" applyFont="1" applyBorder="1" applyAlignment="1">
      <alignment horizontal="right" vertical="center" wrapText="1"/>
    </xf>
    <xf numFmtId="3" fontId="59" fillId="0" borderId="61" xfId="0" applyNumberFormat="1" applyFont="1" applyBorder="1" applyAlignment="1">
      <alignment horizontal="center" vertical="center" wrapText="1"/>
    </xf>
    <xf numFmtId="3" fontId="59" fillId="0" borderId="67" xfId="0" applyNumberFormat="1" applyFont="1" applyBorder="1" applyAlignment="1">
      <alignment horizontal="center" vertical="center" wrapText="1"/>
    </xf>
    <xf numFmtId="3" fontId="58" fillId="0" borderId="0" xfId="0" applyNumberFormat="1" applyFont="1" applyBorder="1" applyAlignment="1">
      <alignment horizontal="center" vertical="center" wrapText="1"/>
    </xf>
    <xf numFmtId="3" fontId="58" fillId="0" borderId="19" xfId="0" applyNumberFormat="1" applyFont="1" applyBorder="1" applyAlignment="1">
      <alignment horizontal="center" vertical="center" wrapText="1"/>
    </xf>
    <xf numFmtId="3" fontId="58" fillId="0" borderId="61" xfId="0" applyNumberFormat="1" applyFont="1" applyBorder="1"/>
    <xf numFmtId="3" fontId="59" fillId="0" borderId="62" xfId="0" applyNumberFormat="1" applyFont="1" applyBorder="1"/>
    <xf numFmtId="0" fontId="58" fillId="0" borderId="0" xfId="0" applyFont="1" applyFill="1" applyBorder="1"/>
    <xf numFmtId="3" fontId="58" fillId="0" borderId="22" xfId="0" applyNumberFormat="1" applyFont="1" applyFill="1" applyBorder="1"/>
    <xf numFmtId="3" fontId="58" fillId="0" borderId="61" xfId="0" applyNumberFormat="1" applyFont="1" applyFill="1" applyBorder="1"/>
    <xf numFmtId="3" fontId="58" fillId="0" borderId="67" xfId="0" applyNumberFormat="1" applyFont="1" applyFill="1" applyBorder="1"/>
    <xf numFmtId="3" fontId="59" fillId="0" borderId="62" xfId="0" applyNumberFormat="1" applyFont="1" applyFill="1" applyBorder="1"/>
    <xf numFmtId="0" fontId="58" fillId="0" borderId="0" xfId="0" applyFont="1" applyBorder="1" applyAlignment="1">
      <alignment wrapText="1"/>
    </xf>
    <xf numFmtId="3" fontId="58" fillId="0" borderId="19" xfId="0" applyNumberFormat="1" applyFont="1" applyBorder="1" applyAlignment="1">
      <alignment vertical="center"/>
    </xf>
    <xf numFmtId="3" fontId="58" fillId="0" borderId="61" xfId="0" applyNumberFormat="1" applyFont="1" applyBorder="1" applyAlignment="1">
      <alignment vertical="center"/>
    </xf>
    <xf numFmtId="3" fontId="58" fillId="0" borderId="22" xfId="0" applyNumberFormat="1" applyFont="1" applyBorder="1" applyAlignment="1">
      <alignment horizontal="right" vertical="center" wrapText="1"/>
    </xf>
    <xf numFmtId="3" fontId="58" fillId="0" borderId="0" xfId="0" applyNumberFormat="1" applyFont="1" applyBorder="1" applyAlignment="1">
      <alignment horizontal="right" vertical="center" wrapText="1"/>
    </xf>
    <xf numFmtId="0" fontId="137" fillId="0" borderId="0" xfId="0" applyFont="1" applyBorder="1"/>
    <xf numFmtId="3" fontId="137" fillId="0" borderId="22" xfId="0" applyNumberFormat="1" applyFont="1" applyBorder="1"/>
    <xf numFmtId="0" fontId="58" fillId="0" borderId="0" xfId="0" applyFont="1" applyBorder="1" applyAlignment="1">
      <alignment vertical="center" wrapText="1"/>
    </xf>
    <xf numFmtId="3" fontId="58" fillId="0" borderId="22" xfId="0" applyNumberFormat="1" applyFont="1" applyBorder="1" applyAlignment="1">
      <alignment vertical="center"/>
    </xf>
    <xf numFmtId="0" fontId="58" fillId="0" borderId="67" xfId="0" applyFont="1" applyBorder="1" applyAlignment="1">
      <alignment horizontal="left" vertical="center" wrapText="1"/>
    </xf>
    <xf numFmtId="0" fontId="90" fillId="0" borderId="124" xfId="0" applyFont="1" applyBorder="1" applyAlignment="1">
      <alignment horizontal="center"/>
    </xf>
    <xf numFmtId="0" fontId="90" fillId="0" borderId="55" xfId="0" applyFont="1" applyBorder="1" applyAlignment="1">
      <alignment horizontal="center"/>
    </xf>
    <xf numFmtId="0" fontId="58" fillId="0" borderId="67" xfId="0" applyFont="1" applyBorder="1"/>
    <xf numFmtId="0" fontId="82" fillId="0" borderId="67" xfId="0" applyFont="1" applyBorder="1"/>
    <xf numFmtId="0" fontId="85" fillId="0" borderId="67" xfId="0" applyFont="1" applyBorder="1"/>
    <xf numFmtId="0" fontId="85" fillId="0" borderId="67" xfId="0" applyFont="1" applyFill="1" applyBorder="1"/>
    <xf numFmtId="3" fontId="25" fillId="0" borderId="75" xfId="78" applyNumberFormat="1" applyFont="1" applyBorder="1" applyAlignment="1">
      <alignment vertical="center"/>
    </xf>
    <xf numFmtId="3" fontId="25" fillId="0" borderId="27" xfId="78" applyNumberFormat="1" applyFont="1" applyBorder="1" applyAlignment="1">
      <alignment vertical="center"/>
    </xf>
    <xf numFmtId="0" fontId="33" fillId="0" borderId="0" xfId="0" applyFont="1" applyBorder="1"/>
    <xf numFmtId="0" fontId="77" fillId="0" borderId="0" xfId="0" applyFont="1" applyBorder="1"/>
    <xf numFmtId="3" fontId="64" fillId="0" borderId="87" xfId="0" applyNumberFormat="1" applyFont="1" applyBorder="1" applyAlignment="1">
      <alignment horizontal="center" vertical="center" wrapText="1"/>
    </xf>
    <xf numFmtId="3" fontId="28" fillId="0" borderId="90" xfId="0" applyNumberFormat="1" applyFont="1" applyBorder="1"/>
    <xf numFmtId="3" fontId="28" fillId="25" borderId="67" xfId="0" applyNumberFormat="1" applyFont="1" applyFill="1" applyBorder="1"/>
    <xf numFmtId="0" fontId="77" fillId="0" borderId="89" xfId="0" applyFont="1" applyBorder="1" applyAlignment="1">
      <alignment horizontal="left" vertical="center"/>
    </xf>
    <xf numFmtId="0" fontId="32" fillId="0" borderId="0" xfId="71" applyFont="1" applyAlignment="1">
      <alignment vertical="center" wrapText="1"/>
    </xf>
    <xf numFmtId="0" fontId="114" fillId="0" borderId="0" xfId="71" applyFont="1" applyAlignment="1">
      <alignment vertical="center" wrapText="1"/>
    </xf>
    <xf numFmtId="169" fontId="28" fillId="0" borderId="12" xfId="0" applyNumberFormat="1" applyFont="1" applyBorder="1" applyAlignment="1">
      <alignment horizontal="center" vertical="center"/>
    </xf>
    <xf numFmtId="3" fontId="48" fillId="0" borderId="12" xfId="0" applyNumberFormat="1" applyFont="1" applyBorder="1" applyAlignment="1">
      <alignment horizontal="right"/>
    </xf>
    <xf numFmtId="1" fontId="48" fillId="0" borderId="12" xfId="0" applyNumberFormat="1" applyFont="1" applyBorder="1" applyAlignment="1">
      <alignment horizontal="right"/>
    </xf>
    <xf numFmtId="0" fontId="121" fillId="0" borderId="0" xfId="0" applyFont="1"/>
    <xf numFmtId="3" fontId="82" fillId="0" borderId="22" xfId="0" applyNumberFormat="1" applyFont="1" applyBorder="1"/>
    <xf numFmtId="3" fontId="139" fillId="0" borderId="0" xfId="0" applyNumberFormat="1" applyFont="1" applyBorder="1"/>
    <xf numFmtId="3" fontId="39" fillId="0" borderId="22" xfId="0" applyNumberFormat="1" applyFont="1" applyBorder="1"/>
    <xf numFmtId="3" fontId="59" fillId="0" borderId="22" xfId="0" applyNumberFormat="1" applyFont="1" applyBorder="1"/>
    <xf numFmtId="3" fontId="137" fillId="0" borderId="0" xfId="0" applyNumberFormat="1" applyFont="1" applyBorder="1"/>
    <xf numFmtId="3" fontId="30" fillId="0" borderId="22" xfId="0" applyNumberFormat="1" applyFont="1" applyBorder="1"/>
    <xf numFmtId="3" fontId="58" fillId="0" borderId="22" xfId="0" applyNumberFormat="1" applyFont="1" applyBorder="1" applyAlignment="1">
      <alignment wrapText="1"/>
    </xf>
    <xf numFmtId="3" fontId="59" fillId="0" borderId="0" xfId="0" applyNumberFormat="1" applyFont="1" applyBorder="1" applyAlignment="1">
      <alignment wrapText="1"/>
    </xf>
    <xf numFmtId="3" fontId="58" fillId="0" borderId="0" xfId="0" applyNumberFormat="1" applyFont="1" applyBorder="1" applyAlignment="1">
      <alignment wrapText="1"/>
    </xf>
    <xf numFmtId="0" fontId="30" fillId="0" borderId="87" xfId="0" applyFont="1" applyBorder="1" applyAlignment="1">
      <alignment horizontal="center" vertical="center"/>
    </xf>
    <xf numFmtId="3" fontId="93" fillId="0" borderId="87" xfId="0" applyNumberFormat="1" applyFont="1" applyBorder="1" applyAlignment="1">
      <alignment horizontal="center" vertical="center" wrapText="1"/>
    </xf>
    <xf numFmtId="3" fontId="93" fillId="0" borderId="88" xfId="0" applyNumberFormat="1" applyFont="1" applyBorder="1" applyAlignment="1">
      <alignment horizontal="center" vertical="center" wrapText="1"/>
    </xf>
    <xf numFmtId="3" fontId="30" fillId="0" borderId="30" xfId="0" applyNumberFormat="1" applyFont="1" applyBorder="1" applyAlignment="1">
      <alignment horizontal="center" vertical="center"/>
    </xf>
    <xf numFmtId="0" fontId="35" fillId="0" borderId="0" xfId="0" applyFont="1" applyAlignment="1">
      <alignment horizontal="center"/>
    </xf>
    <xf numFmtId="0" fontId="59" fillId="0" borderId="89" xfId="0" applyFont="1" applyBorder="1"/>
    <xf numFmtId="3" fontId="30" fillId="0" borderId="89" xfId="0" applyNumberFormat="1" applyFont="1" applyBorder="1"/>
    <xf numFmtId="3" fontId="59" fillId="0" borderId="21" xfId="0" applyNumberFormat="1" applyFont="1" applyBorder="1"/>
    <xf numFmtId="3" fontId="137" fillId="0" borderId="0" xfId="74" applyNumberFormat="1" applyFont="1" applyBorder="1"/>
    <xf numFmtId="0" fontId="30" fillId="0" borderId="0" xfId="0" applyFont="1" applyBorder="1"/>
    <xf numFmtId="0" fontId="35" fillId="0" borderId="0" xfId="0" applyFont="1" applyAlignment="1">
      <alignment horizontal="center" vertical="center"/>
    </xf>
    <xf numFmtId="3" fontId="58" fillId="0" borderId="0" xfId="0" applyNumberFormat="1" applyFont="1" applyAlignment="1">
      <alignment wrapText="1"/>
    </xf>
    <xf numFmtId="3" fontId="26" fillId="0" borderId="19" xfId="0" applyNumberFormat="1" applyFont="1" applyBorder="1"/>
    <xf numFmtId="3" fontId="26" fillId="0" borderId="67" xfId="0" applyNumberFormat="1" applyFont="1" applyBorder="1"/>
    <xf numFmtId="3" fontId="23" fillId="0" borderId="72" xfId="0" applyNumberFormat="1" applyFont="1" applyBorder="1"/>
    <xf numFmtId="3" fontId="26" fillId="0" borderId="12" xfId="0" applyNumberFormat="1" applyFont="1" applyFill="1" applyBorder="1"/>
    <xf numFmtId="3" fontId="109" fillId="0" borderId="24" xfId="0" applyNumberFormat="1" applyFont="1" applyBorder="1" applyAlignment="1">
      <alignment horizontal="center" vertical="center" wrapText="1"/>
    </xf>
    <xf numFmtId="0" fontId="140" fillId="0" borderId="0" xfId="0" applyFont="1" applyBorder="1" applyAlignment="1">
      <alignment vertical="center" wrapText="1"/>
    </xf>
    <xf numFmtId="3" fontId="31" fillId="0" borderId="25" xfId="0" applyNumberFormat="1" applyFont="1" applyBorder="1" applyAlignment="1">
      <alignment horizontal="center" vertical="center" wrapText="1"/>
    </xf>
    <xf numFmtId="3" fontId="31" fillId="0" borderId="25" xfId="0" applyNumberFormat="1" applyFont="1" applyBorder="1"/>
    <xf numFmtId="0" fontId="31" fillId="0" borderId="0" xfId="0" applyFont="1" applyAlignment="1">
      <alignment wrapText="1"/>
    </xf>
    <xf numFmtId="0" fontId="31" fillId="0" borderId="0" xfId="0" applyFont="1" applyAlignment="1">
      <alignment horizontal="left" wrapText="1"/>
    </xf>
    <xf numFmtId="3" fontId="31" fillId="0" borderId="0" xfId="0" applyNumberFormat="1" applyFont="1" applyBorder="1"/>
    <xf numFmtId="0" fontId="31" fillId="0" borderId="0" xfId="0" applyFont="1" applyBorder="1" applyAlignment="1">
      <alignment wrapText="1"/>
    </xf>
    <xf numFmtId="0" fontId="109" fillId="0" borderId="0" xfId="0" applyFont="1" applyBorder="1" applyAlignment="1">
      <alignment wrapText="1"/>
    </xf>
    <xf numFmtId="0" fontId="31" fillId="0" borderId="0" xfId="0" applyFont="1" applyBorder="1" applyAlignment="1">
      <alignment horizontal="left" wrapText="1"/>
    </xf>
    <xf numFmtId="3" fontId="31" fillId="0" borderId="26" xfId="0" applyNumberFormat="1" applyFont="1" applyBorder="1" applyAlignment="1">
      <alignment vertical="center"/>
    </xf>
    <xf numFmtId="3" fontId="31" fillId="0" borderId="0" xfId="0" applyNumberFormat="1" applyFont="1" applyBorder="1" applyAlignment="1">
      <alignment vertical="center"/>
    </xf>
    <xf numFmtId="3" fontId="109" fillId="0" borderId="34" xfId="0" applyNumberFormat="1" applyFont="1" applyBorder="1"/>
    <xf numFmtId="3" fontId="109" fillId="0" borderId="59" xfId="0" applyNumberFormat="1" applyFont="1" applyBorder="1"/>
    <xf numFmtId="3" fontId="20" fillId="0" borderId="22" xfId="0" applyNumberFormat="1" applyFont="1" applyBorder="1" applyAlignment="1">
      <alignment vertical="center"/>
    </xf>
    <xf numFmtId="3" fontId="35" fillId="0" borderId="67" xfId="74" applyNumberFormat="1" applyFont="1" applyBorder="1"/>
    <xf numFmtId="3" fontId="39" fillId="0" borderId="0" xfId="74" applyNumberFormat="1" applyFont="1" applyBorder="1"/>
    <xf numFmtId="0" fontId="58" fillId="0" borderId="22" xfId="0" applyFont="1" applyBorder="1"/>
    <xf numFmtId="3" fontId="30" fillId="0" borderId="50" xfId="0" applyNumberFormat="1" applyFont="1" applyBorder="1"/>
    <xf numFmtId="3" fontId="30" fillId="0" borderId="79" xfId="0" applyNumberFormat="1" applyFont="1" applyFill="1" applyBorder="1"/>
    <xf numFmtId="0" fontId="30" fillId="0" borderId="27" xfId="0" applyFont="1" applyBorder="1"/>
    <xf numFmtId="3" fontId="30" fillId="0" borderId="85" xfId="0" applyNumberFormat="1" applyFont="1" applyFill="1" applyBorder="1"/>
    <xf numFmtId="3" fontId="48" fillId="0" borderId="24" xfId="0" applyNumberFormat="1" applyFont="1" applyBorder="1" applyAlignment="1">
      <alignment horizontal="right"/>
    </xf>
    <xf numFmtId="3" fontId="48" fillId="0" borderId="12" xfId="0" applyNumberFormat="1" applyFont="1" applyBorder="1"/>
    <xf numFmtId="170" fontId="48" fillId="0" borderId="12" xfId="0" applyNumberFormat="1" applyFont="1" applyBorder="1" applyAlignment="1">
      <alignment horizontal="right"/>
    </xf>
    <xf numFmtId="3" fontId="43" fillId="0" borderId="22" xfId="0" applyNumberFormat="1" applyFont="1" applyBorder="1" applyAlignment="1">
      <alignment horizontal="center" vertical="center"/>
    </xf>
    <xf numFmtId="3" fontId="43" fillId="0" borderId="0" xfId="0" applyNumberFormat="1" applyFont="1" applyBorder="1" applyAlignment="1">
      <alignment horizontal="right" vertical="center"/>
    </xf>
    <xf numFmtId="3" fontId="53" fillId="0" borderId="67" xfId="0" applyNumberFormat="1" applyFont="1" applyBorder="1" applyAlignment="1">
      <alignment horizontal="right" vertical="center"/>
    </xf>
    <xf numFmtId="0" fontId="43" fillId="0" borderId="0" xfId="0" applyFont="1" applyAlignment="1">
      <alignment horizontal="left" vertical="center" wrapText="1"/>
    </xf>
    <xf numFmtId="3" fontId="28" fillId="0" borderId="0" xfId="78" applyNumberFormat="1" applyFont="1" applyAlignment="1">
      <alignment vertical="center"/>
    </xf>
    <xf numFmtId="0" fontId="30" fillId="0" borderId="22" xfId="78" applyFont="1" applyBorder="1" applyAlignment="1">
      <alignment vertical="center"/>
    </xf>
    <xf numFmtId="0" fontId="30" fillId="0" borderId="0" xfId="78" applyFont="1" applyAlignment="1">
      <alignment vertical="center"/>
    </xf>
    <xf numFmtId="3" fontId="28" fillId="0" borderId="41" xfId="78" applyNumberFormat="1" applyFont="1" applyBorder="1" applyAlignment="1">
      <alignment vertical="center"/>
    </xf>
    <xf numFmtId="3" fontId="25" fillId="0" borderId="41" xfId="78" applyNumberFormat="1" applyFont="1" applyBorder="1" applyAlignment="1">
      <alignment vertical="center"/>
    </xf>
    <xf numFmtId="0" fontId="58" fillId="0" borderId="0" xfId="0" applyFont="1" applyBorder="1" applyAlignment="1">
      <alignment horizontal="left" vertical="center"/>
    </xf>
    <xf numFmtId="1" fontId="58" fillId="0" borderId="67" xfId="0" applyNumberFormat="1" applyFont="1" applyBorder="1" applyAlignment="1">
      <alignment horizontal="center" vertical="center"/>
    </xf>
    <xf numFmtId="3" fontId="25" fillId="0" borderId="79" xfId="0" applyNumberFormat="1" applyFont="1" applyBorder="1"/>
    <xf numFmtId="3" fontId="25" fillId="0" borderId="85" xfId="0" applyNumberFormat="1" applyFont="1" applyBorder="1"/>
    <xf numFmtId="3" fontId="63" fillId="0" borderId="0" xfId="74" applyNumberFormat="1" applyFont="1" applyBorder="1"/>
    <xf numFmtId="0" fontId="35" fillId="0" borderId="0" xfId="0" applyFont="1" applyAlignment="1">
      <alignment wrapText="1"/>
    </xf>
    <xf numFmtId="0" fontId="28" fillId="0" borderId="49" xfId="0" applyFont="1" applyBorder="1" applyAlignment="1">
      <alignment horizontal="center"/>
    </xf>
    <xf numFmtId="0" fontId="56" fillId="0" borderId="0" xfId="0" applyFont="1" applyAlignment="1">
      <alignment horizontal="center" vertical="center"/>
    </xf>
    <xf numFmtId="0" fontId="109" fillId="0" borderId="0" xfId="0" applyFont="1" applyAlignment="1">
      <alignment vertical="center" wrapText="1"/>
    </xf>
    <xf numFmtId="3" fontId="31" fillId="0" borderId="0" xfId="0" applyNumberFormat="1" applyFont="1" applyAlignment="1">
      <alignment vertical="center"/>
    </xf>
    <xf numFmtId="3" fontId="30" fillId="0" borderId="27" xfId="0" applyNumberFormat="1" applyFont="1" applyBorder="1"/>
    <xf numFmtId="3" fontId="30" fillId="0" borderId="85" xfId="0" applyNumberFormat="1" applyFont="1" applyBorder="1"/>
    <xf numFmtId="3" fontId="133" fillId="0" borderId="24" xfId="71" applyNumberFormat="1" applyFont="1" applyBorder="1" applyAlignment="1">
      <alignment vertical="center"/>
    </xf>
    <xf numFmtId="3" fontId="142" fillId="0" borderId="24" xfId="71" applyNumberFormat="1" applyFont="1" applyFill="1" applyBorder="1" applyAlignment="1">
      <alignment vertical="center"/>
    </xf>
    <xf numFmtId="0" fontId="142" fillId="0" borderId="0" xfId="71" applyFont="1" applyAlignment="1">
      <alignment vertical="center"/>
    </xf>
    <xf numFmtId="0" fontId="143" fillId="0" borderId="0" xfId="0" applyFont="1" applyFill="1"/>
    <xf numFmtId="0" fontId="1" fillId="0" borderId="0" xfId="70" applyAlignment="1">
      <alignment vertical="center"/>
    </xf>
    <xf numFmtId="3" fontId="145" fillId="0" borderId="24" xfId="71" applyNumberFormat="1" applyFont="1" applyBorder="1" applyAlignment="1">
      <alignment vertical="center"/>
    </xf>
    <xf numFmtId="3" fontId="146" fillId="0" borderId="0" xfId="71" applyNumberFormat="1" applyFont="1" applyAlignment="1">
      <alignment vertical="center"/>
    </xf>
    <xf numFmtId="3" fontId="144" fillId="0" borderId="24" xfId="71" applyNumberFormat="1" applyFont="1" applyBorder="1" applyAlignment="1">
      <alignment vertical="center" wrapText="1"/>
    </xf>
    <xf numFmtId="165" fontId="145" fillId="0" borderId="24" xfId="71" applyNumberFormat="1" applyFont="1" applyBorder="1" applyAlignment="1">
      <alignment vertical="center"/>
    </xf>
    <xf numFmtId="167" fontId="145" fillId="0" borderId="24" xfId="71" applyNumberFormat="1" applyFont="1" applyBorder="1" applyAlignment="1">
      <alignment vertical="center"/>
    </xf>
    <xf numFmtId="4" fontId="145" fillId="0" borderId="24" xfId="71" applyNumberFormat="1" applyFont="1" applyBorder="1" applyAlignment="1">
      <alignment vertical="center"/>
    </xf>
    <xf numFmtId="3" fontId="147" fillId="0" borderId="24" xfId="71" applyNumberFormat="1" applyFont="1" applyFill="1" applyBorder="1" applyAlignment="1">
      <alignment vertical="center"/>
    </xf>
    <xf numFmtId="3" fontId="145" fillId="0" borderId="24" xfId="71" applyNumberFormat="1" applyFont="1" applyBorder="1" applyAlignment="1">
      <alignment vertical="center" wrapText="1"/>
    </xf>
    <xf numFmtId="0" fontId="31" fillId="25" borderId="0" xfId="0" applyFont="1" applyFill="1" applyAlignment="1">
      <alignment horizontal="left" wrapText="1"/>
    </xf>
    <xf numFmtId="3" fontId="31" fillId="25" borderId="26" xfId="0" applyNumberFormat="1" applyFont="1" applyFill="1" applyBorder="1"/>
    <xf numFmtId="3" fontId="31" fillId="25" borderId="0" xfId="0" applyNumberFormat="1" applyFont="1" applyFill="1" applyBorder="1"/>
    <xf numFmtId="0" fontId="31" fillId="25" borderId="0" xfId="0" applyFont="1" applyFill="1" applyBorder="1" applyAlignment="1">
      <alignment wrapText="1"/>
    </xf>
    <xf numFmtId="3" fontId="31" fillId="25" borderId="26" xfId="0" applyNumberFormat="1" applyFont="1" applyFill="1" applyBorder="1" applyAlignment="1">
      <alignment vertical="center"/>
    </xf>
    <xf numFmtId="3" fontId="31" fillId="25" borderId="0" xfId="0" applyNumberFormat="1" applyFont="1" applyFill="1" applyBorder="1" applyAlignment="1">
      <alignment vertical="center"/>
    </xf>
    <xf numFmtId="0" fontId="28" fillId="0" borderId="22" xfId="78" applyFont="1" applyBorder="1" applyAlignment="1">
      <alignment horizontal="center" wrapText="1"/>
    </xf>
    <xf numFmtId="0" fontId="28" fillId="0" borderId="0" xfId="78" applyFont="1" applyBorder="1" applyAlignment="1">
      <alignment horizontal="center" wrapText="1"/>
    </xf>
    <xf numFmtId="3" fontId="86" fillId="0" borderId="0" xfId="78" applyNumberFormat="1" applyFont="1" applyBorder="1" applyAlignment="1">
      <alignment vertical="center"/>
    </xf>
    <xf numFmtId="3" fontId="87" fillId="0" borderId="0" xfId="78" applyNumberFormat="1" applyFont="1" applyBorder="1" applyAlignment="1">
      <alignment vertical="center"/>
    </xf>
    <xf numFmtId="3" fontId="86" fillId="0" borderId="0" xfId="78" applyNumberFormat="1" applyFont="1" applyAlignment="1">
      <alignment vertical="center"/>
    </xf>
    <xf numFmtId="3" fontId="25" fillId="0" borderId="0" xfId="78" applyNumberFormat="1" applyFont="1" applyAlignment="1">
      <alignment vertical="center"/>
    </xf>
    <xf numFmtId="0" fontId="28" fillId="0" borderId="0" xfId="0" applyFont="1" applyBorder="1" applyAlignment="1">
      <alignment horizontal="left" vertical="center" wrapText="1"/>
    </xf>
    <xf numFmtId="3" fontId="25" fillId="0" borderId="67" xfId="78" applyNumberFormat="1" applyFont="1" applyBorder="1" applyAlignment="1">
      <alignment vertical="center"/>
    </xf>
    <xf numFmtId="0" fontId="44" fillId="0" borderId="0" xfId="0" applyFont="1" applyAlignment="1">
      <alignment vertical="center" wrapText="1"/>
    </xf>
    <xf numFmtId="0" fontId="44" fillId="0" borderId="41" xfId="0" applyFont="1" applyBorder="1"/>
    <xf numFmtId="0" fontId="43" fillId="0" borderId="41" xfId="0" applyFont="1" applyBorder="1"/>
    <xf numFmtId="165" fontId="54" fillId="0" borderId="12" xfId="0" applyNumberFormat="1" applyFont="1" applyBorder="1"/>
    <xf numFmtId="0" fontId="149" fillId="0" borderId="0" xfId="0" applyFont="1"/>
    <xf numFmtId="0" fontId="53" fillId="0" borderId="20" xfId="0" applyFont="1" applyBorder="1"/>
    <xf numFmtId="3" fontId="26" fillId="0" borderId="20" xfId="0" applyNumberFormat="1" applyFont="1" applyBorder="1"/>
    <xf numFmtId="0" fontId="20" fillId="0" borderId="20" xfId="0" applyFont="1" applyBorder="1"/>
    <xf numFmtId="3" fontId="23" fillId="0" borderId="20" xfId="0" applyNumberFormat="1" applyFont="1" applyBorder="1"/>
    <xf numFmtId="167" fontId="100" fillId="0" borderId="12" xfId="0" applyNumberFormat="1" applyFont="1" applyBorder="1" applyAlignment="1">
      <alignment horizontal="right"/>
    </xf>
    <xf numFmtId="0" fontId="53" fillId="0" borderId="45" xfId="0" applyFont="1" applyBorder="1"/>
    <xf numFmtId="3" fontId="26" fillId="0" borderId="95" xfId="0" applyNumberFormat="1" applyFont="1" applyBorder="1"/>
    <xf numFmtId="3" fontId="26" fillId="0" borderId="100" xfId="0" applyNumberFormat="1" applyFont="1" applyBorder="1"/>
    <xf numFmtId="0" fontId="53" fillId="0" borderId="95" xfId="0" applyFont="1" applyBorder="1"/>
    <xf numFmtId="49" fontId="35" fillId="0" borderId="0" xfId="78" applyNumberFormat="1" applyFont="1" applyBorder="1" applyAlignment="1">
      <alignment horizontal="center" vertical="center" wrapText="1"/>
    </xf>
    <xf numFmtId="0" fontId="55" fillId="0" borderId="0" xfId="0" applyFont="1" applyBorder="1" applyAlignment="1"/>
    <xf numFmtId="0" fontId="35" fillId="0" borderId="0" xfId="78" applyFont="1" applyAlignment="1">
      <alignment vertical="center" wrapText="1"/>
    </xf>
    <xf numFmtId="3" fontId="31" fillId="0" borderId="24" xfId="71" applyNumberFormat="1" applyFont="1" applyBorder="1" applyAlignment="1">
      <alignment horizontal="right" vertical="center" wrapText="1"/>
    </xf>
    <xf numFmtId="3" fontId="58" fillId="0" borderId="22" xfId="0" applyNumberFormat="1" applyFont="1" applyBorder="1" applyAlignment="1">
      <alignment horizontal="right" vertical="center"/>
    </xf>
    <xf numFmtId="3" fontId="58" fillId="0" borderId="0" xfId="0" applyNumberFormat="1" applyFont="1" applyBorder="1" applyAlignment="1">
      <alignment horizontal="right" vertical="center"/>
    </xf>
    <xf numFmtId="3" fontId="58" fillId="0" borderId="19" xfId="0" applyNumberFormat="1" applyFont="1" applyBorder="1" applyAlignment="1">
      <alignment horizontal="right" vertical="center"/>
    </xf>
    <xf numFmtId="3" fontId="58" fillId="0" borderId="61" xfId="0" applyNumberFormat="1" applyFont="1" applyBorder="1" applyAlignment="1">
      <alignment horizontal="right" vertical="center"/>
    </xf>
    <xf numFmtId="3" fontId="58" fillId="0" borderId="67" xfId="0" applyNumberFormat="1" applyFont="1" applyBorder="1" applyAlignment="1">
      <alignment horizontal="right" vertical="center"/>
    </xf>
    <xf numFmtId="0" fontId="23" fillId="0" borderId="67" xfId="0" applyFont="1" applyBorder="1"/>
    <xf numFmtId="0" fontId="22" fillId="0" borderId="127" xfId="0" applyFont="1" applyBorder="1" applyAlignment="1">
      <alignment horizontal="center"/>
    </xf>
    <xf numFmtId="0" fontId="22" fillId="0" borderId="26" xfId="0" applyFont="1" applyBorder="1" applyAlignment="1">
      <alignment horizontal="center"/>
    </xf>
    <xf numFmtId="0" fontId="22" fillId="0" borderId="48" xfId="0" applyFont="1" applyBorder="1" applyAlignment="1">
      <alignment horizontal="center"/>
    </xf>
    <xf numFmtId="0" fontId="43" fillId="0" borderId="25" xfId="0" applyFont="1" applyBorder="1" applyAlignment="1">
      <alignment horizontal="center"/>
    </xf>
    <xf numFmtId="0" fontId="43" fillId="0" borderId="26" xfId="0" applyFont="1" applyBorder="1" applyAlignment="1">
      <alignment horizontal="center"/>
    </xf>
    <xf numFmtId="0" fontId="43" fillId="0" borderId="26" xfId="0" applyFont="1" applyBorder="1" applyAlignment="1">
      <alignment horizontal="center" vertical="center"/>
    </xf>
    <xf numFmtId="0" fontId="98" fillId="0" borderId="12" xfId="0" applyFont="1" applyBorder="1" applyAlignment="1">
      <alignment horizontal="right"/>
    </xf>
    <xf numFmtId="0" fontId="100" fillId="0" borderId="12" xfId="0" applyFont="1" applyBorder="1" applyAlignment="1">
      <alignment horizontal="right"/>
    </xf>
    <xf numFmtId="0" fontId="100" fillId="0" borderId="0" xfId="72" applyFont="1" applyAlignment="1">
      <alignment horizontal="center"/>
    </xf>
    <xf numFmtId="0" fontId="98" fillId="0" borderId="0" xfId="72" applyFont="1" applyAlignment="1">
      <alignment horizontal="center"/>
    </xf>
    <xf numFmtId="0" fontId="100" fillId="0" borderId="24" xfId="72" applyFont="1" applyBorder="1" applyAlignment="1">
      <alignment horizontal="center"/>
    </xf>
    <xf numFmtId="0" fontId="100" fillId="0" borderId="24" xfId="72" applyFont="1" applyFill="1" applyBorder="1" applyAlignment="1">
      <alignment horizontal="center"/>
    </xf>
    <xf numFmtId="0" fontId="100" fillId="0" borderId="24" xfId="72" applyFont="1" applyBorder="1" applyAlignment="1">
      <alignment wrapText="1"/>
    </xf>
    <xf numFmtId="0" fontId="0" fillId="0" borderId="48" xfId="0" applyFont="1" applyBorder="1" applyAlignment="1">
      <alignment wrapText="1"/>
    </xf>
    <xf numFmtId="0" fontId="0" fillId="0" borderId="0" xfId="0" applyFont="1" applyAlignment="1">
      <alignment wrapText="1"/>
    </xf>
    <xf numFmtId="0" fontId="100" fillId="0" borderId="24" xfId="72" applyFont="1" applyBorder="1" applyAlignment="1">
      <alignment horizontal="center" wrapText="1"/>
    </xf>
    <xf numFmtId="49" fontId="100" fillId="0" borderId="24" xfId="72" applyNumberFormat="1" applyFont="1" applyFill="1" applyBorder="1" applyAlignment="1">
      <alignment horizontal="center" wrapText="1"/>
    </xf>
    <xf numFmtId="0" fontId="100" fillId="0" borderId="24" xfId="0" applyFont="1" applyBorder="1" applyAlignment="1">
      <alignment horizontal="center" wrapText="1"/>
    </xf>
    <xf numFmtId="0" fontId="98" fillId="0" borderId="0" xfId="72" applyFont="1" applyFill="1" applyBorder="1" applyAlignment="1">
      <alignment horizontal="center"/>
    </xf>
    <xf numFmtId="0" fontId="98" fillId="0" borderId="0" xfId="72" applyFont="1" applyFill="1" applyAlignment="1">
      <alignment horizontal="left" wrapText="1"/>
    </xf>
    <xf numFmtId="0" fontId="98" fillId="0" borderId="0" xfId="72" applyFont="1" applyFill="1" applyAlignment="1">
      <alignment wrapText="1"/>
    </xf>
    <xf numFmtId="0" fontId="98" fillId="0" borderId="0" xfId="72" applyFont="1" applyFill="1" applyAlignment="1">
      <alignment horizontal="center"/>
    </xf>
    <xf numFmtId="3" fontId="98" fillId="0" borderId="0" xfId="72" applyNumberFormat="1" applyFont="1" applyFill="1" applyAlignment="1">
      <alignment wrapText="1"/>
    </xf>
    <xf numFmtId="0" fontId="98" fillId="0" borderId="0" xfId="72" applyFont="1" applyFill="1" applyAlignment="1">
      <alignment horizontal="left"/>
    </xf>
    <xf numFmtId="0" fontId="98" fillId="0" borderId="0" xfId="72" applyFont="1" applyFill="1" applyAlignment="1"/>
    <xf numFmtId="3" fontId="98" fillId="0" borderId="0" xfId="72" applyNumberFormat="1" applyFont="1" applyFill="1" applyAlignment="1"/>
    <xf numFmtId="14" fontId="98" fillId="0" borderId="0" xfId="72" applyNumberFormat="1" applyFont="1" applyFill="1" applyAlignment="1">
      <alignment horizontal="center"/>
    </xf>
    <xf numFmtId="0" fontId="98" fillId="0" borderId="0" xfId="72" applyFont="1" applyFill="1" applyBorder="1" applyAlignment="1">
      <alignment horizontal="left"/>
    </xf>
    <xf numFmtId="0" fontId="98" fillId="0" borderId="0" xfId="72" applyFont="1" applyFill="1" applyBorder="1" applyAlignment="1">
      <alignment horizontal="left" wrapText="1"/>
    </xf>
    <xf numFmtId="14" fontId="98" fillId="0" borderId="0" xfId="72" applyNumberFormat="1" applyFont="1" applyFill="1" applyBorder="1" applyAlignment="1">
      <alignment horizontal="center"/>
    </xf>
    <xf numFmtId="3" fontId="98" fillId="0" borderId="0" xfId="72" applyNumberFormat="1" applyFont="1" applyFill="1" applyBorder="1" applyAlignment="1">
      <alignment horizontal="right"/>
    </xf>
    <xf numFmtId="0" fontId="98" fillId="0" borderId="0" xfId="72" applyFont="1" applyFill="1" applyBorder="1" applyAlignment="1" applyProtection="1">
      <alignment wrapText="1"/>
      <protection locked="0"/>
    </xf>
    <xf numFmtId="14" fontId="98" fillId="0" borderId="0" xfId="72" applyNumberFormat="1" applyFont="1" applyFill="1" applyBorder="1" applyAlignment="1" applyProtection="1">
      <alignment horizontal="center"/>
      <protection locked="0"/>
    </xf>
    <xf numFmtId="3" fontId="98" fillId="0" borderId="0" xfId="72" applyNumberFormat="1" applyFont="1" applyFill="1" applyBorder="1" applyAlignment="1" applyProtection="1">
      <alignment horizontal="right" wrapText="1"/>
      <protection locked="0"/>
    </xf>
    <xf numFmtId="3" fontId="98" fillId="0" borderId="0" xfId="72" applyNumberFormat="1" applyFont="1" applyFill="1" applyBorder="1" applyAlignment="1" applyProtection="1">
      <protection locked="0"/>
    </xf>
    <xf numFmtId="0" fontId="98" fillId="0" borderId="0" xfId="72" applyFont="1" applyFill="1" applyBorder="1" applyAlignment="1" applyProtection="1">
      <alignment horizontal="left" wrapText="1"/>
      <protection locked="0"/>
    </xf>
    <xf numFmtId="0" fontId="0" fillId="26" borderId="0" xfId="0" applyFill="1"/>
    <xf numFmtId="14" fontId="98" fillId="0" borderId="0" xfId="72" applyNumberFormat="1" applyFont="1" applyFill="1" applyBorder="1" applyAlignment="1" applyProtection="1">
      <alignment horizontal="left" vertical="center"/>
      <protection locked="0"/>
    </xf>
    <xf numFmtId="0" fontId="0" fillId="0" borderId="0" xfId="0" applyFont="1" applyFill="1"/>
    <xf numFmtId="0" fontId="20" fillId="0" borderId="0" xfId="0" applyFont="1" applyFill="1" applyAlignment="1">
      <alignment horizontal="center"/>
    </xf>
    <xf numFmtId="14" fontId="98" fillId="0" borderId="0" xfId="0" applyNumberFormat="1" applyFont="1" applyFill="1" applyAlignment="1">
      <alignment horizontal="center"/>
    </xf>
    <xf numFmtId="0" fontId="150" fillId="0" borderId="0" xfId="0" applyFont="1" applyFill="1" applyAlignment="1">
      <alignment horizontal="left"/>
    </xf>
    <xf numFmtId="0" fontId="98" fillId="0" borderId="0" xfId="0" applyFont="1" applyFill="1" applyAlignment="1">
      <alignment horizontal="center"/>
    </xf>
    <xf numFmtId="0" fontId="98" fillId="0" borderId="0" xfId="0" applyFont="1" applyFill="1"/>
    <xf numFmtId="0" fontId="150" fillId="0" borderId="0" xfId="0" applyFont="1" applyFill="1"/>
    <xf numFmtId="0" fontId="150" fillId="0" borderId="0" xfId="0" applyFont="1"/>
    <xf numFmtId="0" fontId="0" fillId="0" borderId="0" xfId="0" applyFont="1" applyFill="1" applyAlignment="1">
      <alignment horizontal="center"/>
    </xf>
    <xf numFmtId="3" fontId="53" fillId="0" borderId="0" xfId="0" applyNumberFormat="1" applyFont="1" applyFill="1"/>
    <xf numFmtId="3" fontId="100" fillId="0" borderId="0" xfId="0" applyNumberFormat="1" applyFont="1" applyFill="1"/>
    <xf numFmtId="0" fontId="35" fillId="0" borderId="0" xfId="0" applyFont="1" applyBorder="1" applyAlignment="1">
      <alignment horizontal="left" vertical="center" wrapText="1"/>
    </xf>
    <xf numFmtId="3" fontId="30" fillId="0" borderId="18" xfId="78" applyNumberFormat="1" applyFont="1" applyBorder="1" applyAlignment="1">
      <alignment vertical="center"/>
    </xf>
    <xf numFmtId="3" fontId="59" fillId="0" borderId="62" xfId="0" applyNumberFormat="1" applyFont="1" applyBorder="1" applyAlignment="1">
      <alignment horizontal="right" vertical="center"/>
    </xf>
    <xf numFmtId="0" fontId="98" fillId="0" borderId="15" xfId="0" applyFont="1" applyBorder="1" applyAlignment="1">
      <alignment wrapText="1"/>
    </xf>
    <xf numFmtId="0" fontId="100" fillId="0" borderId="24" xfId="0" applyFont="1" applyBorder="1"/>
    <xf numFmtId="0" fontId="101" fillId="0" borderId="24" xfId="0" applyFont="1" applyBorder="1" applyAlignment="1">
      <alignment horizontal="right"/>
    </xf>
    <xf numFmtId="0" fontId="98" fillId="0" borderId="24" xfId="0" applyFont="1" applyBorder="1" applyAlignment="1">
      <alignment horizontal="right"/>
    </xf>
    <xf numFmtId="0" fontId="100" fillId="0" borderId="24" xfId="0" applyFont="1" applyBorder="1" applyAlignment="1">
      <alignment horizontal="right"/>
    </xf>
    <xf numFmtId="165" fontId="100" fillId="0" borderId="24" xfId="0" applyNumberFormat="1" applyFont="1" applyBorder="1" applyAlignment="1">
      <alignment horizontal="right"/>
    </xf>
    <xf numFmtId="1" fontId="100" fillId="0" borderId="24" xfId="0" applyNumberFormat="1" applyFont="1" applyBorder="1" applyAlignment="1">
      <alignment horizontal="right"/>
    </xf>
    <xf numFmtId="167" fontId="100" fillId="0" borderId="24" xfId="0" applyNumberFormat="1" applyFont="1" applyBorder="1" applyAlignment="1">
      <alignment horizontal="right"/>
    </xf>
    <xf numFmtId="0" fontId="25" fillId="0" borderId="27" xfId="0" applyFont="1" applyBorder="1" applyAlignment="1">
      <alignment horizontal="left" vertical="center"/>
    </xf>
    <xf numFmtId="3" fontId="25" fillId="0" borderId="27" xfId="0" applyNumberFormat="1" applyFont="1" applyFill="1" applyBorder="1"/>
    <xf numFmtId="0" fontId="25" fillId="0" borderId="27" xfId="0" applyFont="1" applyBorder="1" applyAlignment="1">
      <alignment horizontal="left"/>
    </xf>
    <xf numFmtId="0" fontId="25" fillId="0" borderId="41" xfId="0" applyFont="1" applyBorder="1" applyAlignment="1">
      <alignment horizontal="left" vertical="center"/>
    </xf>
    <xf numFmtId="3" fontId="25" fillId="0" borderId="41" xfId="0" applyNumberFormat="1" applyFont="1" applyBorder="1"/>
    <xf numFmtId="0" fontId="36" fillId="0" borderId="129" xfId="0" applyFont="1" applyBorder="1"/>
    <xf numFmtId="3" fontId="25" fillId="0" borderId="70" xfId="0" applyNumberFormat="1" applyFont="1" applyBorder="1"/>
    <xf numFmtId="0" fontId="35" fillId="0" borderId="129" xfId="0" applyFont="1" applyBorder="1"/>
    <xf numFmtId="3" fontId="28" fillId="0" borderId="0" xfId="0" applyNumberFormat="1" applyFont="1" applyAlignment="1">
      <alignment wrapText="1"/>
    </xf>
    <xf numFmtId="0" fontId="34" fillId="0" borderId="49" xfId="0" applyFont="1" applyBorder="1" applyAlignment="1">
      <alignment horizontal="center" vertical="center"/>
    </xf>
    <xf numFmtId="3" fontId="33" fillId="0" borderId="22" xfId="0" applyNumberFormat="1" applyFont="1" applyBorder="1"/>
    <xf numFmtId="49" fontId="58" fillId="0" borderId="0" xfId="78" applyNumberFormat="1" applyFont="1" applyBorder="1" applyAlignment="1">
      <alignment horizontal="center" vertical="center" wrapText="1"/>
    </xf>
    <xf numFmtId="0" fontId="61" fillId="0" borderId="0" xfId="78" applyFont="1" applyBorder="1"/>
    <xf numFmtId="0" fontId="43" fillId="0" borderId="67" xfId="0" applyFont="1" applyBorder="1" applyAlignment="1">
      <alignment vertical="center" wrapText="1"/>
    </xf>
    <xf numFmtId="0" fontId="41" fillId="0" borderId="0" xfId="0" applyFont="1" applyBorder="1"/>
    <xf numFmtId="3" fontId="43" fillId="0" borderId="22" xfId="0" applyNumberFormat="1" applyFont="1" applyBorder="1" applyAlignment="1">
      <alignment vertical="center"/>
    </xf>
    <xf numFmtId="3" fontId="43" fillId="0" borderId="0" xfId="0" applyNumberFormat="1" applyFont="1" applyBorder="1" applyAlignment="1">
      <alignment vertical="center"/>
    </xf>
    <xf numFmtId="3" fontId="53" fillId="0" borderId="67" xfId="0" applyNumberFormat="1" applyFont="1" applyBorder="1" applyAlignment="1">
      <alignment vertical="center"/>
    </xf>
    <xf numFmtId="3" fontId="44" fillId="0" borderId="22" xfId="0" applyNumberFormat="1" applyFont="1" applyBorder="1" applyAlignment="1">
      <alignment vertical="center"/>
    </xf>
    <xf numFmtId="3" fontId="41" fillId="0" borderId="0" xfId="0" applyNumberFormat="1" applyFont="1" applyBorder="1" applyAlignment="1">
      <alignment vertical="center"/>
    </xf>
    <xf numFmtId="0" fontId="53" fillId="0" borderId="67" xfId="0" applyFont="1" applyBorder="1" applyAlignment="1">
      <alignment vertical="center"/>
    </xf>
    <xf numFmtId="3" fontId="42" fillId="0" borderId="0" xfId="0" applyNumberFormat="1" applyFont="1" applyBorder="1" applyAlignment="1">
      <alignment vertical="center"/>
    </xf>
    <xf numFmtId="0" fontId="20" fillId="0" borderId="67" xfId="0" applyFont="1" applyBorder="1" applyAlignment="1">
      <alignment vertical="center"/>
    </xf>
    <xf numFmtId="3" fontId="127" fillId="0" borderId="0" xfId="0" applyNumberFormat="1" applyFont="1" applyBorder="1"/>
    <xf numFmtId="3" fontId="127" fillId="0" borderId="67" xfId="0" applyNumberFormat="1" applyFont="1" applyBorder="1"/>
    <xf numFmtId="3" fontId="30" fillId="0" borderId="59" xfId="0" applyNumberFormat="1" applyFont="1" applyFill="1" applyBorder="1"/>
    <xf numFmtId="0" fontId="30" fillId="0" borderId="79" xfId="0" applyFont="1" applyBorder="1"/>
    <xf numFmtId="3" fontId="25" fillId="0" borderId="66" xfId="0" applyNumberFormat="1" applyFont="1" applyBorder="1"/>
    <xf numFmtId="3" fontId="25" fillId="0" borderId="65" xfId="0" applyNumberFormat="1" applyFont="1" applyFill="1" applyBorder="1"/>
    <xf numFmtId="3" fontId="30" fillId="0" borderId="130" xfId="0" applyNumberFormat="1" applyFont="1" applyBorder="1"/>
    <xf numFmtId="3" fontId="25" fillId="0" borderId="130" xfId="0" applyNumberFormat="1" applyFont="1" applyBorder="1"/>
    <xf numFmtId="3" fontId="25" fillId="0" borderId="34" xfId="0" applyNumberFormat="1" applyFont="1" applyBorder="1"/>
    <xf numFmtId="1" fontId="48" fillId="24" borderId="12" xfId="0" applyNumberFormat="1" applyFont="1" applyFill="1" applyBorder="1" applyAlignment="1">
      <alignment horizontal="right" vertical="center"/>
    </xf>
    <xf numFmtId="1" fontId="48" fillId="0" borderId="28" xfId="0" applyNumberFormat="1" applyFont="1" applyBorder="1" applyAlignment="1">
      <alignment horizontal="right"/>
    </xf>
    <xf numFmtId="1" fontId="100" fillId="24" borderId="12" xfId="0" applyNumberFormat="1" applyFont="1" applyFill="1" applyBorder="1" applyAlignment="1">
      <alignment horizontal="right" vertical="center"/>
    </xf>
    <xf numFmtId="167" fontId="100" fillId="24" borderId="12" xfId="0" applyNumberFormat="1" applyFont="1" applyFill="1" applyBorder="1" applyAlignment="1">
      <alignment horizontal="right" vertical="center"/>
    </xf>
    <xf numFmtId="0" fontId="22" fillId="0" borderId="0" xfId="0" applyFont="1" applyAlignment="1">
      <alignment vertical="center"/>
    </xf>
    <xf numFmtId="0" fontId="22" fillId="0" borderId="67" xfId="0" applyFont="1" applyFill="1" applyBorder="1" applyAlignment="1">
      <alignment vertical="center" wrapText="1"/>
    </xf>
    <xf numFmtId="3" fontId="23" fillId="0" borderId="22" xfId="0" applyNumberFormat="1" applyFont="1" applyBorder="1" applyAlignment="1">
      <alignment vertical="center"/>
    </xf>
    <xf numFmtId="3" fontId="23" fillId="0" borderId="0" xfId="0" applyNumberFormat="1" applyFont="1" applyBorder="1" applyAlignment="1">
      <alignment vertical="center"/>
    </xf>
    <xf numFmtId="3" fontId="23" fillId="0" borderId="67" xfId="0" applyNumberFormat="1" applyFont="1" applyBorder="1" applyAlignment="1">
      <alignment vertical="center"/>
    </xf>
    <xf numFmtId="3" fontId="23" fillId="0" borderId="19" xfId="0" applyNumberFormat="1" applyFont="1" applyBorder="1" applyAlignment="1">
      <alignment vertical="center"/>
    </xf>
    <xf numFmtId="9" fontId="22" fillId="0" borderId="0" xfId="0" applyNumberFormat="1" applyFont="1" applyBorder="1" applyAlignment="1">
      <alignment horizontal="left" vertical="center"/>
    </xf>
    <xf numFmtId="0" fontId="24" fillId="0" borderId="0" xfId="0" applyFont="1" applyAlignment="1">
      <alignment vertical="center"/>
    </xf>
    <xf numFmtId="3" fontId="26" fillId="0" borderId="19" xfId="0" applyNumberFormat="1" applyFont="1" applyBorder="1" applyAlignment="1">
      <alignment vertical="center"/>
    </xf>
    <xf numFmtId="3" fontId="26" fillId="0" borderId="0" xfId="0" applyNumberFormat="1" applyFont="1" applyBorder="1" applyAlignment="1">
      <alignment vertical="center"/>
    </xf>
    <xf numFmtId="3" fontId="26" fillId="0" borderId="67" xfId="0" applyNumberFormat="1" applyFont="1" applyBorder="1" applyAlignment="1">
      <alignment vertical="center"/>
    </xf>
    <xf numFmtId="0" fontId="25" fillId="0" borderId="85" xfId="0" applyFont="1" applyBorder="1"/>
    <xf numFmtId="0" fontId="40" fillId="0" borderId="0" xfId="0" applyFont="1" applyBorder="1"/>
    <xf numFmtId="0" fontId="109" fillId="0" borderId="27" xfId="0" applyFont="1" applyBorder="1" applyAlignment="1">
      <alignment wrapText="1"/>
    </xf>
    <xf numFmtId="0" fontId="29" fillId="0" borderId="0" xfId="0" applyFont="1" applyAlignment="1">
      <alignment wrapText="1"/>
    </xf>
    <xf numFmtId="0" fontId="153" fillId="0" borderId="0" xfId="0" applyFont="1" applyAlignment="1">
      <alignment wrapText="1"/>
    </xf>
    <xf numFmtId="0" fontId="109" fillId="0" borderId="34" xfId="0" applyFont="1" applyBorder="1" applyAlignment="1">
      <alignment vertical="center" wrapText="1"/>
    </xf>
    <xf numFmtId="3" fontId="109" fillId="0" borderId="34" xfId="0" applyNumberFormat="1" applyFont="1" applyBorder="1" applyAlignment="1">
      <alignment vertical="center"/>
    </xf>
    <xf numFmtId="3" fontId="29" fillId="0" borderId="0" xfId="0" applyNumberFormat="1" applyFont="1"/>
    <xf numFmtId="3" fontId="29" fillId="0" borderId="27" xfId="0" applyNumberFormat="1" applyFont="1" applyBorder="1"/>
    <xf numFmtId="3" fontId="29" fillId="0" borderId="85" xfId="0" applyNumberFormat="1" applyFont="1" applyBorder="1"/>
    <xf numFmtId="0" fontId="29" fillId="0" borderId="27" xfId="0" applyFont="1" applyBorder="1" applyAlignment="1">
      <alignment wrapText="1"/>
    </xf>
    <xf numFmtId="3" fontId="29" fillId="0" borderId="0" xfId="0" applyNumberFormat="1" applyFont="1" applyAlignment="1">
      <alignment vertical="center"/>
    </xf>
    <xf numFmtId="0" fontId="109" fillId="0" borderId="0" xfId="0" applyFont="1" applyBorder="1" applyAlignment="1">
      <alignment vertical="center" wrapText="1"/>
    </xf>
    <xf numFmtId="0" fontId="22" fillId="0" borderId="0" xfId="0" applyFont="1" applyAlignment="1">
      <alignment vertical="center" wrapText="1"/>
    </xf>
    <xf numFmtId="0" fontId="44" fillId="0" borderId="27" xfId="0" applyFont="1" applyBorder="1"/>
    <xf numFmtId="3" fontId="53" fillId="0" borderId="75" xfId="0" applyNumberFormat="1" applyFont="1" applyBorder="1" applyAlignment="1">
      <alignment vertical="center"/>
    </xf>
    <xf numFmtId="3" fontId="53" fillId="0" borderId="27" xfId="0" applyNumberFormat="1" applyFont="1" applyBorder="1" applyAlignment="1">
      <alignment vertical="center"/>
    </xf>
    <xf numFmtId="3" fontId="53" fillId="0" borderId="85" xfId="0" applyNumberFormat="1" applyFont="1" applyBorder="1" applyAlignment="1">
      <alignment vertical="center"/>
    </xf>
    <xf numFmtId="0" fontId="44" fillId="0" borderId="73" xfId="0" applyFont="1" applyBorder="1"/>
    <xf numFmtId="0" fontId="48" fillId="0" borderId="27" xfId="0" applyFont="1" applyFill="1" applyBorder="1" applyAlignment="1">
      <alignment wrapText="1"/>
    </xf>
    <xf numFmtId="3" fontId="44" fillId="0" borderId="75" xfId="0" applyNumberFormat="1" applyFont="1" applyBorder="1" applyAlignment="1">
      <alignment vertical="center"/>
    </xf>
    <xf numFmtId="3" fontId="44" fillId="0" borderId="27" xfId="0" applyNumberFormat="1" applyFont="1" applyBorder="1" applyAlignment="1">
      <alignment vertical="center"/>
    </xf>
    <xf numFmtId="16" fontId="57" fillId="0" borderId="0" xfId="0" applyNumberFormat="1" applyFont="1" applyBorder="1"/>
    <xf numFmtId="3" fontId="109" fillId="0" borderId="59" xfId="0" applyNumberFormat="1" applyFont="1" applyBorder="1" applyAlignment="1">
      <alignment vertical="center"/>
    </xf>
    <xf numFmtId="3" fontId="30" fillId="0" borderId="34" xfId="0" applyNumberFormat="1" applyFont="1" applyBorder="1"/>
    <xf numFmtId="0" fontId="25" fillId="0" borderId="34" xfId="0" applyFont="1" applyBorder="1"/>
    <xf numFmtId="0" fontId="25" fillId="0" borderId="75" xfId="0" applyFont="1" applyBorder="1"/>
    <xf numFmtId="0" fontId="28" fillId="0" borderId="131" xfId="0" applyFont="1" applyBorder="1" applyAlignment="1">
      <alignment horizontal="center"/>
    </xf>
    <xf numFmtId="0" fontId="25" fillId="0" borderId="18" xfId="0" applyFont="1" applyBorder="1"/>
    <xf numFmtId="0" fontId="35" fillId="0" borderId="49" xfId="0" applyFont="1" applyBorder="1" applyAlignment="1">
      <alignment horizontal="center" vertical="center"/>
    </xf>
    <xf numFmtId="0" fontId="30" fillId="0" borderId="34" xfId="0" applyFont="1" applyBorder="1"/>
    <xf numFmtId="0" fontId="28" fillId="0" borderId="41" xfId="0" applyFont="1" applyBorder="1"/>
    <xf numFmtId="3" fontId="28" fillId="0" borderId="41" xfId="0" applyNumberFormat="1" applyFont="1" applyBorder="1"/>
    <xf numFmtId="3" fontId="28" fillId="0" borderId="70" xfId="0" applyNumberFormat="1" applyFont="1" applyBorder="1"/>
    <xf numFmtId="3" fontId="25" fillId="0" borderId="76" xfId="0" applyNumberFormat="1" applyFont="1" applyBorder="1"/>
    <xf numFmtId="3" fontId="25" fillId="0" borderId="56" xfId="0" applyNumberFormat="1" applyFont="1" applyBorder="1"/>
    <xf numFmtId="0" fontId="25" fillId="0" borderId="56" xfId="0" applyFont="1" applyBorder="1"/>
    <xf numFmtId="3" fontId="28" fillId="0" borderId="76" xfId="0" applyNumberFormat="1" applyFont="1" applyBorder="1"/>
    <xf numFmtId="0" fontId="36" fillId="0" borderId="22" xfId="0" applyFont="1" applyBorder="1"/>
    <xf numFmtId="0" fontId="31" fillId="25" borderId="0" xfId="0" applyFont="1" applyFill="1" applyBorder="1" applyAlignment="1">
      <alignment vertical="center" wrapText="1"/>
    </xf>
    <xf numFmtId="3" fontId="61" fillId="0" borderId="0" xfId="78" applyNumberFormat="1" applyFont="1" applyAlignment="1">
      <alignment vertical="center"/>
    </xf>
    <xf numFmtId="3" fontId="59" fillId="0" borderId="69" xfId="0" applyNumberFormat="1" applyFont="1" applyBorder="1" applyAlignment="1">
      <alignment horizontal="center" vertical="center" wrapText="1"/>
    </xf>
    <xf numFmtId="3" fontId="59" fillId="0" borderId="67" xfId="0" applyNumberFormat="1" applyFont="1" applyBorder="1" applyAlignment="1">
      <alignment vertical="center"/>
    </xf>
    <xf numFmtId="3" fontId="58" fillId="0" borderId="0" xfId="74" applyNumberFormat="1" applyFont="1" applyBorder="1" applyAlignment="1">
      <alignment vertical="center"/>
    </xf>
    <xf numFmtId="0" fontId="28" fillId="0" borderId="0" xfId="0" applyFont="1" applyAlignment="1">
      <alignment vertical="center" wrapText="1"/>
    </xf>
    <xf numFmtId="3" fontId="59" fillId="0" borderId="0" xfId="0" applyNumberFormat="1" applyFont="1" applyBorder="1" applyAlignment="1">
      <alignment vertical="center"/>
    </xf>
    <xf numFmtId="3" fontId="58" fillId="0" borderId="0" xfId="0" applyNumberFormat="1" applyFont="1" applyBorder="1" applyAlignment="1">
      <alignment vertical="center" wrapText="1"/>
    </xf>
    <xf numFmtId="3" fontId="35" fillId="0" borderId="0" xfId="78" applyNumberFormat="1" applyFont="1" applyFill="1" applyBorder="1" applyAlignment="1">
      <alignment vertical="center"/>
    </xf>
    <xf numFmtId="3" fontId="30" fillId="0" borderId="0" xfId="78" applyNumberFormat="1" applyFont="1" applyFill="1" applyBorder="1" applyAlignment="1">
      <alignment vertical="center"/>
    </xf>
    <xf numFmtId="3" fontId="35" fillId="0" borderId="0" xfId="78" applyNumberFormat="1" applyFont="1" applyFill="1" applyAlignment="1">
      <alignment vertical="center"/>
    </xf>
    <xf numFmtId="3" fontId="59" fillId="0" borderId="0" xfId="0" applyNumberFormat="1" applyFont="1" applyFill="1" applyBorder="1"/>
    <xf numFmtId="0" fontId="157" fillId="0" borderId="0" xfId="0" applyFont="1"/>
    <xf numFmtId="0" fontId="132" fillId="0" borderId="0" xfId="71" applyFont="1" applyAlignment="1">
      <alignment vertical="center"/>
    </xf>
    <xf numFmtId="0" fontId="119" fillId="0" borderId="0" xfId="71" applyFont="1" applyAlignment="1">
      <alignment vertical="center"/>
    </xf>
    <xf numFmtId="3" fontId="119" fillId="0" borderId="0" xfId="71" applyNumberFormat="1" applyFont="1" applyAlignment="1">
      <alignment vertical="center"/>
    </xf>
    <xf numFmtId="3" fontId="160" fillId="0" borderId="46" xfId="71" applyNumberFormat="1" applyFont="1" applyFill="1" applyBorder="1" applyAlignment="1">
      <alignment horizontal="center" vertical="center" wrapText="1"/>
    </xf>
    <xf numFmtId="3" fontId="160" fillId="0" borderId="33" xfId="71" applyNumberFormat="1" applyFont="1" applyFill="1" applyBorder="1" applyAlignment="1">
      <alignment horizontal="center" vertical="center" wrapText="1"/>
    </xf>
    <xf numFmtId="3" fontId="160" fillId="0" borderId="47" xfId="71" applyNumberFormat="1" applyFont="1" applyFill="1" applyBorder="1" applyAlignment="1">
      <alignment horizontal="center" vertical="center" wrapText="1"/>
    </xf>
    <xf numFmtId="0" fontId="132" fillId="0" borderId="0" xfId="71" applyFont="1" applyBorder="1" applyAlignment="1">
      <alignment vertical="center"/>
    </xf>
    <xf numFmtId="0" fontId="109" fillId="0" borderId="48" xfId="71" applyFont="1" applyBorder="1" applyAlignment="1">
      <alignment vertical="center"/>
    </xf>
    <xf numFmtId="3" fontId="120" fillId="0" borderId="48" xfId="71" applyNumberFormat="1" applyFont="1" applyFill="1" applyBorder="1" applyAlignment="1">
      <alignment vertical="center"/>
    </xf>
    <xf numFmtId="0" fontId="132" fillId="0" borderId="48" xfId="71" applyFont="1" applyBorder="1" applyAlignment="1">
      <alignment vertical="center"/>
    </xf>
    <xf numFmtId="0" fontId="132" fillId="0" borderId="22" xfId="71" applyFont="1" applyBorder="1" applyAlignment="1">
      <alignment vertical="center"/>
    </xf>
    <xf numFmtId="0" fontId="116" fillId="0" borderId="24" xfId="71" applyFont="1" applyBorder="1" applyAlignment="1">
      <alignment vertical="center"/>
    </xf>
    <xf numFmtId="3" fontId="161" fillId="0" borderId="24" xfId="71" applyNumberFormat="1" applyFont="1" applyBorder="1" applyAlignment="1">
      <alignment vertical="center"/>
    </xf>
    <xf numFmtId="4" fontId="58" fillId="0" borderId="24" xfId="71" applyNumberFormat="1" applyFont="1" applyBorder="1" applyAlignment="1">
      <alignment vertical="center"/>
    </xf>
    <xf numFmtId="3" fontId="132" fillId="0" borderId="0" xfId="71" applyNumberFormat="1" applyFont="1" applyAlignment="1">
      <alignment vertical="center"/>
    </xf>
    <xf numFmtId="3" fontId="161" fillId="0" borderId="24" xfId="71" applyNumberFormat="1" applyFont="1" applyBorder="1" applyAlignment="1">
      <alignment vertical="center" wrapText="1"/>
    </xf>
    <xf numFmtId="3" fontId="35" fillId="0" borderId="24" xfId="71" applyNumberFormat="1" applyFont="1" applyBorder="1" applyAlignment="1">
      <alignment vertical="center" wrapText="1"/>
    </xf>
    <xf numFmtId="3" fontId="31" fillId="0" borderId="24" xfId="71" applyNumberFormat="1" applyFont="1" applyBorder="1" applyAlignment="1">
      <alignment horizontal="right"/>
    </xf>
    <xf numFmtId="0" fontId="155" fillId="0" borderId="22" xfId="70" applyFont="1" applyBorder="1" applyAlignment="1">
      <alignment vertical="center"/>
    </xf>
    <xf numFmtId="0" fontId="132" fillId="0" borderId="22" xfId="71" applyFont="1" applyBorder="1" applyAlignment="1">
      <alignment vertical="center" wrapText="1"/>
    </xf>
    <xf numFmtId="168" fontId="23" fillId="0" borderId="24" xfId="71" applyNumberFormat="1" applyFont="1" applyFill="1" applyBorder="1" applyAlignment="1">
      <alignment vertical="center"/>
    </xf>
    <xf numFmtId="0" fontId="158" fillId="0" borderId="22" xfId="70" applyFont="1" applyBorder="1" applyAlignment="1">
      <alignment vertical="center" wrapText="1"/>
    </xf>
    <xf numFmtId="1" fontId="31" fillId="0" borderId="24" xfId="71" applyNumberFormat="1" applyFont="1" applyBorder="1" applyAlignment="1">
      <alignment vertical="center"/>
    </xf>
    <xf numFmtId="0" fontId="155" fillId="0" borderId="22" xfId="70" applyFont="1" applyBorder="1" applyAlignment="1">
      <alignment vertical="center" wrapText="1"/>
    </xf>
    <xf numFmtId="0" fontId="163" fillId="0" borderId="22" xfId="71" applyFont="1" applyBorder="1" applyAlignment="1">
      <alignment vertical="center" wrapText="1"/>
    </xf>
    <xf numFmtId="0" fontId="72" fillId="0" borderId="24" xfId="75" applyFont="1" applyBorder="1" applyAlignment="1">
      <alignment vertical="center"/>
    </xf>
    <xf numFmtId="165" fontId="119" fillId="0" borderId="24" xfId="71" applyNumberFormat="1" applyFont="1" applyBorder="1" applyAlignment="1">
      <alignment vertical="center"/>
    </xf>
    <xf numFmtId="0" fontId="129" fillId="0" borderId="24" xfId="71" applyFont="1" applyBorder="1" applyAlignment="1">
      <alignment vertical="center" wrapText="1"/>
    </xf>
    <xf numFmtId="0" fontId="164" fillId="0" borderId="0" xfId="71" applyFont="1" applyAlignment="1">
      <alignment vertical="center"/>
    </xf>
    <xf numFmtId="9" fontId="120" fillId="0" borderId="25" xfId="71" applyNumberFormat="1" applyFont="1" applyFill="1" applyBorder="1" applyAlignment="1">
      <alignment vertical="center"/>
    </xf>
    <xf numFmtId="0" fontId="129" fillId="0" borderId="25" xfId="71" applyFont="1" applyBorder="1" applyAlignment="1">
      <alignment vertical="center" wrapText="1"/>
    </xf>
    <xf numFmtId="3" fontId="109" fillId="0" borderId="63" xfId="71" applyNumberFormat="1" applyFont="1" applyFill="1" applyBorder="1" applyAlignment="1">
      <alignment vertical="center"/>
    </xf>
    <xf numFmtId="3" fontId="109" fillId="0" borderId="81" xfId="71" applyNumberFormat="1" applyFont="1" applyFill="1" applyBorder="1" applyAlignment="1">
      <alignment vertical="center"/>
    </xf>
    <xf numFmtId="3" fontId="109" fillId="0" borderId="34" xfId="71" applyNumberFormat="1" applyFont="1" applyFill="1" applyBorder="1" applyAlignment="1">
      <alignment vertical="center"/>
    </xf>
    <xf numFmtId="0" fontId="25" fillId="0" borderId="49" xfId="0" applyFont="1" applyBorder="1" applyAlignment="1">
      <alignment wrapText="1"/>
    </xf>
    <xf numFmtId="3" fontId="59" fillId="0" borderId="27" xfId="0" applyNumberFormat="1" applyFont="1" applyBorder="1"/>
    <xf numFmtId="3" fontId="59" fillId="0" borderId="85" xfId="0" applyNumberFormat="1" applyFont="1" applyBorder="1"/>
    <xf numFmtId="0" fontId="30" fillId="0" borderId="49" xfId="0" applyFont="1" applyBorder="1" applyAlignment="1">
      <alignment wrapText="1"/>
    </xf>
    <xf numFmtId="3" fontId="121" fillId="0" borderId="0" xfId="78" applyNumberFormat="1" applyFont="1" applyBorder="1" applyAlignment="1">
      <alignment vertical="center"/>
    </xf>
    <xf numFmtId="3" fontId="138" fillId="0" borderId="0" xfId="78" applyNumberFormat="1" applyFont="1" applyBorder="1" applyAlignment="1">
      <alignment vertical="center"/>
    </xf>
    <xf numFmtId="3" fontId="121" fillId="0" borderId="0" xfId="78" applyNumberFormat="1" applyFont="1" applyAlignment="1">
      <alignment vertical="center"/>
    </xf>
    <xf numFmtId="0" fontId="44" fillId="0" borderId="67" xfId="0" applyFont="1" applyBorder="1" applyAlignment="1">
      <alignment vertical="center" wrapText="1"/>
    </xf>
    <xf numFmtId="3" fontId="25" fillId="0" borderId="0" xfId="0" applyNumberFormat="1" applyFont="1" applyBorder="1" applyAlignment="1">
      <alignment wrapText="1"/>
    </xf>
    <xf numFmtId="0" fontId="33" fillId="0" borderId="0" xfId="0" applyFont="1" applyBorder="1" applyAlignment="1">
      <alignment wrapText="1"/>
    </xf>
    <xf numFmtId="0" fontId="33" fillId="0" borderId="0" xfId="0" applyFont="1" applyAlignment="1">
      <alignment wrapText="1"/>
    </xf>
    <xf numFmtId="3" fontId="28" fillId="0" borderId="0" xfId="0" applyNumberFormat="1" applyFont="1" applyBorder="1" applyAlignment="1">
      <alignment vertical="center" wrapText="1"/>
    </xf>
    <xf numFmtId="3" fontId="28" fillId="0" borderId="67" xfId="0" applyNumberFormat="1" applyFont="1" applyBorder="1" applyAlignment="1">
      <alignment vertical="center" wrapText="1"/>
    </xf>
    <xf numFmtId="3" fontId="165" fillId="0" borderId="0" xfId="71" applyNumberFormat="1" applyFont="1" applyAlignment="1">
      <alignment vertical="center"/>
    </xf>
    <xf numFmtId="3" fontId="165" fillId="0" borderId="0" xfId="71" applyNumberFormat="1" applyFont="1" applyBorder="1" applyAlignment="1">
      <alignment vertical="center"/>
    </xf>
    <xf numFmtId="3" fontId="44" fillId="0" borderId="34" xfId="0" applyNumberFormat="1" applyFont="1" applyBorder="1" applyAlignment="1">
      <alignment vertical="center"/>
    </xf>
    <xf numFmtId="3" fontId="35" fillId="0" borderId="0" xfId="78" applyNumberFormat="1" applyFont="1" applyFill="1" applyBorder="1"/>
    <xf numFmtId="3" fontId="30" fillId="0" borderId="0" xfId="78" applyNumberFormat="1" applyFont="1" applyFill="1" applyBorder="1"/>
    <xf numFmtId="3" fontId="35" fillId="0" borderId="0" xfId="78" applyNumberFormat="1" applyFont="1" applyFill="1"/>
    <xf numFmtId="3" fontId="109" fillId="0" borderId="26" xfId="0" applyNumberFormat="1" applyFont="1" applyBorder="1"/>
    <xf numFmtId="3" fontId="109" fillId="0" borderId="0" xfId="0" applyNumberFormat="1" applyFont="1" applyBorder="1"/>
    <xf numFmtId="3" fontId="109" fillId="0" borderId="22" xfId="0" applyNumberFormat="1" applyFont="1" applyBorder="1"/>
    <xf numFmtId="0" fontId="30" fillId="0" borderId="0" xfId="78" applyFont="1" applyBorder="1" applyAlignment="1">
      <alignment vertical="center"/>
    </xf>
    <xf numFmtId="0" fontId="43" fillId="0" borderId="34" xfId="0" applyFont="1" applyBorder="1" applyAlignment="1">
      <alignment horizontal="center" vertical="center"/>
    </xf>
    <xf numFmtId="1" fontId="35" fillId="0" borderId="0" xfId="78" applyNumberFormat="1" applyFont="1"/>
    <xf numFmtId="3" fontId="60" fillId="0" borderId="22" xfId="78" applyNumberFormat="1" applyFont="1" applyBorder="1"/>
    <xf numFmtId="3" fontId="35" fillId="0" borderId="22" xfId="78" applyNumberFormat="1" applyFont="1" applyBorder="1"/>
    <xf numFmtId="0" fontId="53" fillId="0" borderId="24" xfId="77" applyFont="1" applyBorder="1" applyAlignment="1">
      <alignment horizontal="center"/>
    </xf>
    <xf numFmtId="0" fontId="98" fillId="0" borderId="12" xfId="0" applyFont="1" applyBorder="1" applyAlignment="1">
      <alignment wrapText="1"/>
    </xf>
    <xf numFmtId="0" fontId="98" fillId="0" borderId="12" xfId="0" applyFont="1" applyBorder="1"/>
    <xf numFmtId="0" fontId="98" fillId="0" borderId="12" xfId="0" applyFont="1" applyBorder="1" applyAlignment="1">
      <alignment horizontal="right" vertical="center"/>
    </xf>
    <xf numFmtId="0" fontId="100" fillId="0" borderId="12" xfId="0" applyFont="1" applyBorder="1" applyAlignment="1">
      <alignment horizontal="right" vertical="center"/>
    </xf>
    <xf numFmtId="165" fontId="100" fillId="0" borderId="12" xfId="0" applyNumberFormat="1" applyFont="1" applyBorder="1" applyAlignment="1">
      <alignment horizontal="right"/>
    </xf>
    <xf numFmtId="1" fontId="48" fillId="0" borderId="12" xfId="0" applyNumberFormat="1" applyFont="1" applyBorder="1"/>
    <xf numFmtId="166" fontId="35" fillId="0" borderId="12" xfId="0" applyNumberFormat="1" applyFont="1" applyBorder="1" applyAlignment="1">
      <alignment horizontal="center" vertical="center"/>
    </xf>
    <xf numFmtId="0" fontId="98" fillId="0" borderId="0" xfId="73" applyFont="1" applyAlignment="1">
      <alignment wrapText="1"/>
    </xf>
    <xf numFmtId="0" fontId="34" fillId="0" borderId="0" xfId="0" applyFont="1" applyBorder="1"/>
    <xf numFmtId="0" fontId="28" fillId="0" borderId="41" xfId="0" applyFont="1" applyBorder="1" applyAlignment="1">
      <alignment horizontal="center"/>
    </xf>
    <xf numFmtId="0" fontId="28" fillId="0" borderId="27" xfId="0" applyFont="1" applyBorder="1" applyAlignment="1">
      <alignment horizontal="center"/>
    </xf>
    <xf numFmtId="0" fontId="28" fillId="0" borderId="56" xfId="0" applyFont="1" applyBorder="1" applyAlignment="1">
      <alignment horizontal="center"/>
    </xf>
    <xf numFmtId="0" fontId="158" fillId="0" borderId="0" xfId="0" applyFont="1" applyBorder="1"/>
    <xf numFmtId="0" fontId="25" fillId="0" borderId="41" xfId="0" applyFont="1" applyBorder="1"/>
    <xf numFmtId="3" fontId="29" fillId="0" borderId="27" xfId="0" applyNumberFormat="1" applyFont="1" applyBorder="1" applyAlignment="1">
      <alignment vertical="center"/>
    </xf>
    <xf numFmtId="3" fontId="29" fillId="0" borderId="85" xfId="0" applyNumberFormat="1" applyFont="1" applyBorder="1" applyAlignment="1">
      <alignment vertical="center"/>
    </xf>
    <xf numFmtId="0" fontId="136" fillId="0" borderId="0" xfId="78" applyFont="1" applyBorder="1"/>
    <xf numFmtId="3" fontId="28" fillId="0" borderId="0" xfId="0" applyNumberFormat="1" applyFont="1" applyFill="1" applyBorder="1" applyAlignment="1">
      <alignment vertical="center" wrapText="1"/>
    </xf>
    <xf numFmtId="3" fontId="28" fillId="0" borderId="41" xfId="78" applyNumberFormat="1" applyFont="1" applyFill="1" applyBorder="1" applyAlignment="1">
      <alignment vertical="center"/>
    </xf>
    <xf numFmtId="3" fontId="35" fillId="0" borderId="41" xfId="78" applyNumberFormat="1" applyFont="1" applyBorder="1" applyAlignment="1">
      <alignment vertical="center"/>
    </xf>
    <xf numFmtId="3" fontId="28" fillId="0" borderId="67" xfId="78" applyNumberFormat="1" applyFont="1" applyBorder="1"/>
    <xf numFmtId="3" fontId="28" fillId="0" borderId="67" xfId="78" applyNumberFormat="1" applyFont="1" applyBorder="1" applyAlignment="1">
      <alignment vertical="center"/>
    </xf>
    <xf numFmtId="3" fontId="28" fillId="0" borderId="70" xfId="78" applyNumberFormat="1" applyFont="1" applyBorder="1" applyAlignment="1">
      <alignment vertical="center"/>
    </xf>
    <xf numFmtId="3" fontId="30" fillId="0" borderId="67" xfId="78" applyNumberFormat="1" applyFont="1" applyBorder="1"/>
    <xf numFmtId="3" fontId="35" fillId="0" borderId="67" xfId="78" applyNumberFormat="1" applyFont="1" applyBorder="1" applyAlignment="1">
      <alignment vertical="center"/>
    </xf>
    <xf numFmtId="3" fontId="35" fillId="0" borderId="67" xfId="78" applyNumberFormat="1" applyFont="1" applyBorder="1" applyAlignment="1">
      <alignment horizontal="right" vertical="center"/>
    </xf>
    <xf numFmtId="3" fontId="31" fillId="0" borderId="0" xfId="0" applyNumberFormat="1" applyFont="1" applyFill="1" applyBorder="1" applyAlignment="1">
      <alignment vertical="center"/>
    </xf>
    <xf numFmtId="3" fontId="34" fillId="0" borderId="0" xfId="0" applyNumberFormat="1" applyFont="1" applyBorder="1" applyAlignment="1">
      <alignment horizontal="right"/>
    </xf>
    <xf numFmtId="3" fontId="64" fillId="0" borderId="12" xfId="0" applyNumberFormat="1" applyFont="1" applyBorder="1" applyAlignment="1">
      <alignment horizontal="center" vertical="center"/>
    </xf>
    <xf numFmtId="3" fontId="64" fillId="0" borderId="29" xfId="0" applyNumberFormat="1" applyFont="1" applyBorder="1" applyAlignment="1">
      <alignment horizontal="center" vertical="center"/>
    </xf>
    <xf numFmtId="0" fontId="64" fillId="0" borderId="0" xfId="0" applyFont="1" applyBorder="1" applyAlignment="1">
      <alignment horizontal="center"/>
    </xf>
    <xf numFmtId="0" fontId="25" fillId="0" borderId="14" xfId="0" applyFont="1" applyBorder="1" applyAlignment="1">
      <alignment horizontal="right"/>
    </xf>
    <xf numFmtId="0" fontId="69" fillId="0" borderId="0" xfId="0" applyFont="1" applyBorder="1" applyAlignment="1">
      <alignment horizontal="center"/>
    </xf>
    <xf numFmtId="0" fontId="64" fillId="0" borderId="29" xfId="0" applyFont="1" applyBorder="1" applyAlignment="1">
      <alignment horizontal="center" vertical="center"/>
    </xf>
    <xf numFmtId="0" fontId="64" fillId="0" borderId="10" xfId="0" applyFont="1" applyBorder="1" applyAlignment="1">
      <alignment horizontal="center" vertical="center"/>
    </xf>
    <xf numFmtId="0" fontId="28" fillId="0" borderId="12" xfId="0" applyFont="1" applyBorder="1" applyAlignment="1">
      <alignment horizontal="center" vertical="center" wrapText="1"/>
    </xf>
    <xf numFmtId="0" fontId="25" fillId="0" borderId="10" xfId="0" applyFont="1" applyBorder="1" applyAlignment="1">
      <alignment horizontal="center" vertical="center"/>
    </xf>
    <xf numFmtId="3" fontId="25" fillId="0" borderId="12" xfId="0" applyNumberFormat="1" applyFont="1" applyBorder="1" applyAlignment="1">
      <alignment horizontal="center" vertical="center"/>
    </xf>
    <xf numFmtId="3" fontId="25" fillId="0" borderId="29" xfId="0" applyNumberFormat="1" applyFont="1" applyBorder="1" applyAlignment="1">
      <alignment horizontal="center" vertical="center"/>
    </xf>
    <xf numFmtId="3" fontId="25" fillId="0" borderId="96" xfId="0" applyNumberFormat="1" applyFont="1" applyBorder="1" applyAlignment="1">
      <alignment horizontal="center" vertical="center"/>
    </xf>
    <xf numFmtId="3" fontId="25" fillId="0" borderId="11" xfId="0" applyNumberFormat="1" applyFont="1" applyBorder="1" applyAlignment="1">
      <alignment horizontal="center" vertical="center"/>
    </xf>
    <xf numFmtId="3" fontId="59" fillId="0" borderId="12" xfId="0" applyNumberFormat="1" applyFont="1" applyBorder="1" applyAlignment="1">
      <alignment horizontal="center" vertical="center"/>
    </xf>
    <xf numFmtId="3" fontId="59" fillId="0" borderId="29" xfId="0" applyNumberFormat="1" applyFont="1" applyBorder="1" applyAlignment="1">
      <alignment horizontal="center" vertical="center"/>
    </xf>
    <xf numFmtId="0" fontId="30" fillId="0" borderId="14" xfId="0" applyFont="1" applyBorder="1" applyAlignment="1">
      <alignment horizontal="right"/>
    </xf>
    <xf numFmtId="0" fontId="35" fillId="0" borderId="12" xfId="0" applyFont="1" applyBorder="1" applyAlignment="1">
      <alignment horizontal="center" vertical="center" wrapText="1"/>
    </xf>
    <xf numFmtId="0" fontId="30" fillId="0" borderId="10" xfId="0" applyFont="1" applyBorder="1" applyAlignment="1">
      <alignment horizontal="center" vertical="center"/>
    </xf>
    <xf numFmtId="0" fontId="30" fillId="0" borderId="12" xfId="0" applyFont="1" applyBorder="1" applyAlignment="1">
      <alignment horizontal="center" vertical="center"/>
    </xf>
    <xf numFmtId="0" fontId="30" fillId="0" borderId="29" xfId="0" applyFont="1" applyBorder="1" applyAlignment="1">
      <alignment horizontal="center" vertical="center"/>
    </xf>
    <xf numFmtId="3" fontId="30" fillId="0" borderId="97" xfId="0" applyNumberFormat="1" applyFont="1" applyBorder="1" applyAlignment="1">
      <alignment horizontal="center" vertical="center"/>
    </xf>
    <xf numFmtId="0" fontId="59" fillId="0" borderId="29" xfId="0" applyFont="1" applyBorder="1" applyAlignment="1">
      <alignment horizontal="center" vertical="center"/>
    </xf>
    <xf numFmtId="0" fontId="59" fillId="0" borderId="10" xfId="0" applyFont="1" applyBorder="1" applyAlignment="1">
      <alignment horizontal="center" vertical="center"/>
    </xf>
    <xf numFmtId="0" fontId="25" fillId="0" borderId="12" xfId="0" applyFont="1" applyBorder="1" applyAlignment="1">
      <alignment horizontal="center" vertical="center"/>
    </xf>
    <xf numFmtId="0" fontId="25" fillId="0" borderId="29" xfId="0" applyFont="1" applyBorder="1" applyAlignment="1">
      <alignment horizontal="center" vertical="center"/>
    </xf>
    <xf numFmtId="3" fontId="74" fillId="0" borderId="10" xfId="0" applyNumberFormat="1" applyFont="1" applyBorder="1" applyAlignment="1">
      <alignment horizontal="center" vertical="center"/>
    </xf>
    <xf numFmtId="0" fontId="28" fillId="0" borderId="51" xfId="0" applyFont="1" applyBorder="1" applyAlignment="1">
      <alignment horizontal="center" vertical="center" wrapText="1"/>
    </xf>
    <xf numFmtId="0" fontId="28" fillId="0" borderId="23" xfId="0" applyFont="1" applyBorder="1" applyAlignment="1">
      <alignment horizontal="center" vertical="center" wrapText="1"/>
    </xf>
    <xf numFmtId="0" fontId="28" fillId="0" borderId="39" xfId="0" applyFont="1" applyBorder="1" applyAlignment="1">
      <alignment horizontal="center" vertical="center" wrapText="1"/>
    </xf>
    <xf numFmtId="3" fontId="109" fillId="0" borderId="34" xfId="71" applyNumberFormat="1" applyFont="1" applyBorder="1" applyAlignment="1">
      <alignment horizontal="right" vertical="center"/>
    </xf>
    <xf numFmtId="3" fontId="109" fillId="0" borderId="59" xfId="71" applyNumberFormat="1" applyFont="1" applyBorder="1" applyAlignment="1">
      <alignment horizontal="right" vertical="center"/>
    </xf>
    <xf numFmtId="0" fontId="156" fillId="0" borderId="0" xfId="75" applyFont="1" applyAlignment="1">
      <alignment horizontal="right"/>
    </xf>
    <xf numFmtId="0" fontId="159" fillId="0" borderId="0" xfId="71" applyFont="1" applyAlignment="1">
      <alignment horizontal="right" vertical="center"/>
    </xf>
    <xf numFmtId="0" fontId="109" fillId="0" borderId="0" xfId="71" applyFont="1" applyAlignment="1">
      <alignment horizontal="center" vertical="center"/>
    </xf>
    <xf numFmtId="0" fontId="1" fillId="0" borderId="0" xfId="70" applyFont="1" applyAlignment="1">
      <alignment vertical="center"/>
    </xf>
    <xf numFmtId="0" fontId="160" fillId="0" borderId="98" xfId="71" applyFont="1" applyFill="1" applyBorder="1" applyAlignment="1">
      <alignment horizontal="center" vertical="center"/>
    </xf>
    <xf numFmtId="0" fontId="160" fillId="0" borderId="99" xfId="71" applyFont="1" applyFill="1" applyBorder="1" applyAlignment="1">
      <alignment horizontal="center" vertical="center"/>
    </xf>
    <xf numFmtId="3" fontId="160" fillId="0" borderId="49" xfId="71" applyNumberFormat="1" applyFont="1" applyFill="1" applyBorder="1" applyAlignment="1">
      <alignment horizontal="center" vertical="center"/>
    </xf>
    <xf numFmtId="3" fontId="160" fillId="0" borderId="27" xfId="71" applyNumberFormat="1" applyFont="1" applyFill="1" applyBorder="1" applyAlignment="1">
      <alignment horizontal="center" vertical="center"/>
    </xf>
    <xf numFmtId="3" fontId="160" fillId="0" borderId="49" xfId="71" applyNumberFormat="1" applyFont="1" applyFill="1" applyBorder="1" applyAlignment="1">
      <alignment horizontal="center" vertical="center" wrapText="1"/>
    </xf>
    <xf numFmtId="3" fontId="160" fillId="0" borderId="27" xfId="71" applyNumberFormat="1" applyFont="1" applyFill="1" applyBorder="1" applyAlignment="1">
      <alignment horizontal="center" vertical="center" wrapText="1"/>
    </xf>
    <xf numFmtId="3" fontId="160" fillId="0" borderId="85" xfId="71" applyNumberFormat="1" applyFont="1" applyFill="1" applyBorder="1" applyAlignment="1">
      <alignment horizontal="center" vertical="center" wrapText="1"/>
    </xf>
    <xf numFmtId="0" fontId="27" fillId="0" borderId="0" xfId="75" applyFont="1" applyAlignment="1">
      <alignment horizontal="right"/>
    </xf>
    <xf numFmtId="0" fontId="29" fillId="0" borderId="0" xfId="71" applyFont="1" applyAlignment="1">
      <alignment horizontal="center" vertical="center"/>
    </xf>
    <xf numFmtId="0" fontId="1" fillId="0" borderId="0" xfId="70" applyAlignment="1">
      <alignment vertical="center"/>
    </xf>
    <xf numFmtId="0" fontId="75" fillId="0" borderId="98" xfId="71" applyFont="1" applyFill="1" applyBorder="1" applyAlignment="1">
      <alignment horizontal="center" vertical="center"/>
    </xf>
    <xf numFmtId="0" fontId="75" fillId="0" borderId="99" xfId="71" applyFont="1" applyFill="1" applyBorder="1" applyAlignment="1">
      <alignment horizontal="center" vertical="center"/>
    </xf>
    <xf numFmtId="3" fontId="75" fillId="0" borderId="49" xfId="71" applyNumberFormat="1" applyFont="1" applyFill="1" applyBorder="1" applyAlignment="1">
      <alignment horizontal="center" vertical="center"/>
    </xf>
    <xf numFmtId="3" fontId="75" fillId="0" borderId="27" xfId="71" applyNumberFormat="1" applyFont="1" applyFill="1" applyBorder="1" applyAlignment="1">
      <alignment horizontal="center" vertical="center"/>
    </xf>
    <xf numFmtId="0" fontId="32" fillId="0" borderId="0" xfId="71" applyFont="1" applyAlignment="1">
      <alignment horizontal="right" vertical="center"/>
    </xf>
    <xf numFmtId="3" fontId="27" fillId="0" borderId="0" xfId="0" applyNumberFormat="1" applyFont="1" applyBorder="1" applyAlignment="1">
      <alignment horizontal="right" vertical="top" wrapText="1"/>
    </xf>
    <xf numFmtId="0" fontId="81" fillId="0" borderId="0" xfId="0" applyFont="1" applyBorder="1" applyAlignment="1"/>
    <xf numFmtId="0" fontId="24" fillId="0" borderId="12" xfId="0" applyFont="1" applyBorder="1" applyAlignment="1">
      <alignment horizontal="center" vertical="center"/>
    </xf>
    <xf numFmtId="0" fontId="24" fillId="0" borderId="0" xfId="0" applyFont="1" applyBorder="1" applyAlignment="1">
      <alignment horizontal="center"/>
    </xf>
    <xf numFmtId="0" fontId="0" fillId="0" borderId="0" xfId="0" applyAlignment="1"/>
    <xf numFmtId="0" fontId="78" fillId="0" borderId="14" xfId="0" applyFont="1" applyBorder="1" applyAlignment="1">
      <alignment horizontal="right"/>
    </xf>
    <xf numFmtId="0" fontId="0" fillId="0" borderId="14" xfId="0" applyBorder="1" applyAlignment="1"/>
    <xf numFmtId="0" fontId="26" fillId="0" borderId="0" xfId="0" applyFont="1" applyAlignment="1">
      <alignment horizontal="center"/>
    </xf>
    <xf numFmtId="0" fontId="34" fillId="0" borderId="0" xfId="0" applyFont="1" applyBorder="1" applyAlignment="1">
      <alignment horizontal="right"/>
    </xf>
    <xf numFmtId="0" fontId="25" fillId="0" borderId="28" xfId="0" applyFont="1" applyBorder="1" applyAlignment="1">
      <alignment horizontal="center" vertical="center"/>
    </xf>
    <xf numFmtId="0" fontId="25" fillId="0" borderId="128" xfId="0" applyFont="1" applyBorder="1" applyAlignment="1">
      <alignment horizontal="center" vertical="center"/>
    </xf>
    <xf numFmtId="3" fontId="25" fillId="0" borderId="12" xfId="0" applyNumberFormat="1" applyFont="1" applyBorder="1" applyAlignment="1">
      <alignment horizontal="center" vertical="center" wrapText="1"/>
    </xf>
    <xf numFmtId="0" fontId="25" fillId="0" borderId="0" xfId="0" applyFont="1" applyBorder="1" applyAlignment="1">
      <alignment horizontal="center"/>
    </xf>
    <xf numFmtId="0" fontId="28" fillId="0" borderId="14" xfId="0" applyFont="1" applyBorder="1" applyAlignment="1">
      <alignment horizontal="right"/>
    </xf>
    <xf numFmtId="0" fontId="67" fillId="0" borderId="14" xfId="0" applyFont="1" applyBorder="1" applyAlignment="1">
      <alignment horizontal="right"/>
    </xf>
    <xf numFmtId="0" fontId="28" fillId="0" borderId="24" xfId="0" applyFont="1" applyBorder="1" applyAlignment="1">
      <alignment horizontal="center" vertical="center" wrapText="1"/>
    </xf>
    <xf numFmtId="3" fontId="148" fillId="0" borderId="34" xfId="71" applyNumberFormat="1" applyFont="1" applyBorder="1" applyAlignment="1">
      <alignment horizontal="right" vertical="center"/>
    </xf>
    <xf numFmtId="3" fontId="148" fillId="0" borderId="59" xfId="71" applyNumberFormat="1" applyFont="1" applyBorder="1" applyAlignment="1">
      <alignment horizontal="right" vertical="center"/>
    </xf>
    <xf numFmtId="0" fontId="116" fillId="0" borderId="0" xfId="71" applyFont="1" applyAlignment="1">
      <alignment horizontal="right" vertical="center"/>
    </xf>
    <xf numFmtId="3" fontId="75" fillId="0" borderId="49" xfId="71" applyNumberFormat="1" applyFont="1" applyFill="1" applyBorder="1" applyAlignment="1">
      <alignment horizontal="center" vertical="center" wrapText="1"/>
    </xf>
    <xf numFmtId="3" fontId="75" fillId="0" borderId="27" xfId="71" applyNumberFormat="1" applyFont="1" applyFill="1" applyBorder="1" applyAlignment="1">
      <alignment horizontal="center" vertical="center" wrapText="1"/>
    </xf>
    <xf numFmtId="3" fontId="75" fillId="0" borderId="85" xfId="71" applyNumberFormat="1" applyFont="1" applyFill="1" applyBorder="1" applyAlignment="1">
      <alignment horizontal="center" vertical="center" wrapText="1"/>
    </xf>
    <xf numFmtId="0" fontId="25" fillId="0" borderId="0" xfId="76" applyFont="1" applyBorder="1" applyAlignment="1">
      <alignment horizontal="center"/>
    </xf>
    <xf numFmtId="0" fontId="34" fillId="0" borderId="24" xfId="0" applyFont="1" applyBorder="1" applyAlignment="1">
      <alignment horizontal="center" vertical="center" wrapText="1"/>
    </xf>
    <xf numFmtId="0" fontId="25" fillId="0" borderId="28" xfId="0" applyFont="1" applyBorder="1" applyAlignment="1">
      <alignment horizontal="center" vertical="center" wrapText="1"/>
    </xf>
    <xf numFmtId="0" fontId="25" fillId="0" borderId="12" xfId="0" applyFont="1" applyBorder="1" applyAlignment="1">
      <alignment horizontal="center" vertical="center" wrapText="1"/>
    </xf>
    <xf numFmtId="0" fontId="25" fillId="0" borderId="0" xfId="0" applyFont="1" applyBorder="1" applyAlignment="1">
      <alignment horizontal="right"/>
    </xf>
    <xf numFmtId="0" fontId="70" fillId="0" borderId="0" xfId="0" applyFont="1" applyBorder="1" applyAlignment="1">
      <alignment horizontal="right"/>
    </xf>
    <xf numFmtId="3" fontId="29" fillId="0" borderId="92" xfId="0" applyNumberFormat="1" applyFont="1" applyBorder="1" applyAlignment="1">
      <alignment horizontal="right"/>
    </xf>
    <xf numFmtId="0" fontId="0" fillId="0" borderId="92" xfId="0" applyBorder="1" applyAlignment="1"/>
    <xf numFmtId="0" fontId="29" fillId="0" borderId="24" xfId="0" applyFont="1" applyBorder="1" applyAlignment="1">
      <alignment horizontal="center" vertical="center" wrapText="1"/>
    </xf>
    <xf numFmtId="0" fontId="109" fillId="0" borderId="24" xfId="0" applyFont="1" applyBorder="1" applyAlignment="1">
      <alignment horizontal="center" vertical="center" wrapText="1"/>
    </xf>
    <xf numFmtId="3" fontId="109" fillId="0" borderId="24" xfId="0" applyNumberFormat="1" applyFont="1" applyBorder="1" applyAlignment="1">
      <alignment horizontal="center" vertical="center" wrapText="1"/>
    </xf>
    <xf numFmtId="0" fontId="29" fillId="0" borderId="0" xfId="0" applyFont="1" applyBorder="1" applyAlignment="1">
      <alignment horizontal="center" vertical="center"/>
    </xf>
    <xf numFmtId="0" fontId="29" fillId="0" borderId="0" xfId="0" applyFont="1" applyBorder="1" applyAlignment="1">
      <alignment horizontal="center"/>
    </xf>
    <xf numFmtId="0" fontId="31" fillId="0" borderId="0" xfId="0" applyFont="1" applyAlignment="1"/>
    <xf numFmtId="3" fontId="34" fillId="0" borderId="0" xfId="78" applyNumberFormat="1" applyFont="1" applyBorder="1" applyAlignment="1">
      <alignment horizontal="right"/>
    </xf>
    <xf numFmtId="3" fontId="25" fillId="0" borderId="0" xfId="78" applyNumberFormat="1" applyFont="1" applyBorder="1" applyAlignment="1">
      <alignment horizontal="center"/>
    </xf>
    <xf numFmtId="3" fontId="25" fillId="0" borderId="45" xfId="78" applyNumberFormat="1" applyFont="1" applyBorder="1" applyAlignment="1">
      <alignment horizontal="center" vertical="center"/>
    </xf>
    <xf numFmtId="3" fontId="25" fillId="0" borderId="100" xfId="78" applyNumberFormat="1" applyFont="1" applyBorder="1" applyAlignment="1">
      <alignment horizontal="center" vertical="center"/>
    </xf>
    <xf numFmtId="3" fontId="25" fillId="0" borderId="60" xfId="78" applyNumberFormat="1" applyFont="1" applyBorder="1" applyAlignment="1">
      <alignment horizontal="right"/>
    </xf>
    <xf numFmtId="0" fontId="0" fillId="0" borderId="60" xfId="0" applyBorder="1" applyAlignment="1"/>
    <xf numFmtId="49" fontId="25" fillId="0" borderId="101" xfId="78" applyNumberFormat="1" applyFont="1" applyBorder="1" applyAlignment="1">
      <alignment horizontal="center" vertical="center" textRotation="255" wrapText="1"/>
    </xf>
    <xf numFmtId="3" fontId="25" fillId="0" borderId="36" xfId="78" applyNumberFormat="1" applyFont="1" applyBorder="1" applyAlignment="1">
      <alignment horizontal="center" vertical="center" wrapText="1"/>
    </xf>
    <xf numFmtId="3" fontId="25" fillId="0" borderId="102" xfId="0" applyNumberFormat="1" applyFont="1" applyBorder="1" applyAlignment="1">
      <alignment horizontal="center" vertical="center" wrapText="1"/>
    </xf>
    <xf numFmtId="3" fontId="25" fillId="0" borderId="37" xfId="0" applyNumberFormat="1" applyFont="1" applyBorder="1" applyAlignment="1">
      <alignment horizontal="center" vertical="center" wrapText="1"/>
    </xf>
    <xf numFmtId="3" fontId="25" fillId="0" borderId="103" xfId="0" applyNumberFormat="1" applyFont="1" applyBorder="1" applyAlignment="1">
      <alignment horizontal="center" vertical="center" wrapText="1"/>
    </xf>
    <xf numFmtId="3" fontId="25" fillId="0" borderId="104" xfId="0" applyNumberFormat="1" applyFont="1" applyBorder="1" applyAlignment="1">
      <alignment horizontal="center" vertical="center" wrapText="1"/>
    </xf>
    <xf numFmtId="0" fontId="30" fillId="0" borderId="0" xfId="78" applyFont="1" applyAlignment="1">
      <alignment horizontal="center"/>
    </xf>
    <xf numFmtId="3" fontId="25" fillId="0" borderId="105" xfId="78" applyNumberFormat="1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72" xfId="0" applyBorder="1" applyAlignment="1">
      <alignment horizontal="center" vertical="center"/>
    </xf>
    <xf numFmtId="3" fontId="25" fillId="0" borderId="36" xfId="0" applyNumberFormat="1" applyFont="1" applyBorder="1" applyAlignment="1">
      <alignment horizontal="center" vertical="center" wrapText="1"/>
    </xf>
    <xf numFmtId="0" fontId="44" fillId="0" borderId="24" xfId="0" applyFont="1" applyBorder="1" applyAlignment="1">
      <alignment horizontal="center" vertical="center"/>
    </xf>
    <xf numFmtId="0" fontId="27" fillId="0" borderId="0" xfId="0" applyFont="1" applyBorder="1" applyAlignment="1">
      <alignment horizontal="right"/>
    </xf>
    <xf numFmtId="0" fontId="44" fillId="0" borderId="0" xfId="0" applyFont="1" applyBorder="1" applyAlignment="1">
      <alignment horizontal="center" vertical="center"/>
    </xf>
    <xf numFmtId="0" fontId="44" fillId="0" borderId="0" xfId="0" applyFont="1" applyBorder="1" applyAlignment="1">
      <alignment horizontal="center"/>
    </xf>
    <xf numFmtId="0" fontId="43" fillId="0" borderId="92" xfId="0" applyFont="1" applyBorder="1" applyAlignment="1">
      <alignment horizontal="right"/>
    </xf>
    <xf numFmtId="0" fontId="0" fillId="0" borderId="92" xfId="0" applyBorder="1" applyAlignment="1">
      <alignment horizontal="right"/>
    </xf>
    <xf numFmtId="3" fontId="48" fillId="0" borderId="24" xfId="0" applyNumberFormat="1" applyFont="1" applyBorder="1" applyAlignment="1">
      <alignment horizontal="center" vertical="center" wrapText="1"/>
    </xf>
    <xf numFmtId="3" fontId="44" fillId="0" borderId="24" xfId="0" applyNumberFormat="1" applyFont="1" applyBorder="1" applyAlignment="1">
      <alignment horizontal="center"/>
    </xf>
    <xf numFmtId="0" fontId="47" fillId="0" borderId="24" xfId="0" applyFont="1" applyBorder="1" applyAlignment="1">
      <alignment horizontal="center" wrapText="1"/>
    </xf>
    <xf numFmtId="0" fontId="30" fillId="0" borderId="0" xfId="0" applyFont="1" applyAlignment="1">
      <alignment horizontal="center"/>
    </xf>
    <xf numFmtId="0" fontId="64" fillId="0" borderId="106" xfId="0" applyFont="1" applyBorder="1" applyAlignment="1">
      <alignment horizontal="center" vertical="center"/>
    </xf>
    <xf numFmtId="3" fontId="25" fillId="0" borderId="97" xfId="0" applyNumberFormat="1" applyFont="1" applyBorder="1" applyAlignment="1">
      <alignment horizontal="center" vertical="center"/>
    </xf>
    <xf numFmtId="0" fontId="64" fillId="0" borderId="0" xfId="74" applyFont="1" applyBorder="1" applyAlignment="1">
      <alignment horizontal="center"/>
    </xf>
    <xf numFmtId="3" fontId="152" fillId="0" borderId="97" xfId="0" applyNumberFormat="1" applyFont="1" applyBorder="1" applyAlignment="1">
      <alignment horizontal="center" vertical="center"/>
    </xf>
    <xf numFmtId="0" fontId="64" fillId="0" borderId="49" xfId="0" applyFont="1" applyFill="1" applyBorder="1" applyAlignment="1"/>
    <xf numFmtId="0" fontId="78" fillId="0" borderId="85" xfId="0" applyFont="1" applyBorder="1" applyAlignment="1"/>
    <xf numFmtId="0" fontId="64" fillId="0" borderId="115" xfId="0" applyFont="1" applyBorder="1" applyAlignment="1">
      <alignment horizontal="center" vertical="center"/>
    </xf>
    <xf numFmtId="0" fontId="64" fillId="0" borderId="26" xfId="0" applyFont="1" applyBorder="1" applyAlignment="1">
      <alignment horizontal="center" vertical="center"/>
    </xf>
    <xf numFmtId="0" fontId="64" fillId="0" borderId="42" xfId="0" applyFont="1" applyBorder="1" applyAlignment="1">
      <alignment horizontal="center" vertical="center"/>
    </xf>
    <xf numFmtId="3" fontId="64" fillId="0" borderId="28" xfId="0" applyNumberFormat="1" applyFont="1" applyBorder="1" applyAlignment="1">
      <alignment horizontal="center" vertical="center" wrapText="1"/>
    </xf>
    <xf numFmtId="3" fontId="64" fillId="0" borderId="12" xfId="0" applyNumberFormat="1" applyFont="1" applyBorder="1" applyAlignment="1">
      <alignment horizontal="center" vertical="center" wrapText="1"/>
    </xf>
    <xf numFmtId="3" fontId="64" fillId="0" borderId="43" xfId="0" applyNumberFormat="1" applyFont="1" applyBorder="1" applyAlignment="1">
      <alignment horizontal="center" vertical="center" wrapText="1"/>
    </xf>
    <xf numFmtId="3" fontId="64" fillId="0" borderId="55" xfId="0" applyNumberFormat="1" applyFont="1" applyBorder="1" applyAlignment="1">
      <alignment horizontal="center" vertical="center" wrapText="1"/>
    </xf>
    <xf numFmtId="3" fontId="64" fillId="0" borderId="105" xfId="0" applyNumberFormat="1" applyFont="1" applyBorder="1" applyAlignment="1">
      <alignment horizontal="center" vertical="center" wrapText="1"/>
    </xf>
    <xf numFmtId="3" fontId="64" fillId="0" borderId="107" xfId="0" applyNumberFormat="1" applyFont="1" applyBorder="1" applyAlignment="1">
      <alignment horizontal="center" vertical="center" wrapText="1"/>
    </xf>
    <xf numFmtId="3" fontId="57" fillId="0" borderId="108" xfId="0" applyNumberFormat="1" applyFont="1" applyBorder="1" applyAlignment="1">
      <alignment horizontal="center" vertical="center" wrapText="1"/>
    </xf>
    <xf numFmtId="3" fontId="57" fillId="0" borderId="109" xfId="0" applyNumberFormat="1" applyFont="1" applyBorder="1" applyAlignment="1">
      <alignment horizontal="center" vertical="center" wrapText="1"/>
    </xf>
    <xf numFmtId="0" fontId="57" fillId="0" borderId="110" xfId="0" applyFont="1" applyBorder="1" applyAlignment="1">
      <alignment horizontal="center" vertical="center" textRotation="255"/>
    </xf>
    <xf numFmtId="0" fontId="57" fillId="0" borderId="111" xfId="0" applyFont="1" applyBorder="1" applyAlignment="1">
      <alignment horizontal="center" vertical="center" textRotation="255"/>
    </xf>
    <xf numFmtId="0" fontId="0" fillId="0" borderId="112" xfId="0" applyBorder="1" applyAlignment="1"/>
    <xf numFmtId="3" fontId="64" fillId="0" borderId="113" xfId="0" applyNumberFormat="1" applyFont="1" applyBorder="1" applyAlignment="1">
      <alignment horizontal="center" vertical="center" wrapText="1"/>
    </xf>
    <xf numFmtId="3" fontId="64" fillId="0" borderId="114" xfId="0" applyNumberFormat="1" applyFont="1" applyBorder="1" applyAlignment="1">
      <alignment horizontal="center" vertical="center" wrapText="1"/>
    </xf>
    <xf numFmtId="3" fontId="64" fillId="0" borderId="16" xfId="0" applyNumberFormat="1" applyFont="1" applyBorder="1" applyAlignment="1">
      <alignment horizontal="center" vertical="center"/>
    </xf>
    <xf numFmtId="3" fontId="64" fillId="0" borderId="116" xfId="0" applyNumberFormat="1" applyFont="1" applyBorder="1" applyAlignment="1">
      <alignment horizontal="center" vertical="center"/>
    </xf>
    <xf numFmtId="3" fontId="64" fillId="0" borderId="118" xfId="0" applyNumberFormat="1" applyFont="1" applyBorder="1" applyAlignment="1">
      <alignment horizontal="center" vertical="center"/>
    </xf>
    <xf numFmtId="3" fontId="64" fillId="0" borderId="117" xfId="0" applyNumberFormat="1" applyFont="1" applyBorder="1" applyAlignment="1">
      <alignment horizontal="center" vertical="center"/>
    </xf>
    <xf numFmtId="3" fontId="64" fillId="0" borderId="119" xfId="0" applyNumberFormat="1" applyFont="1" applyBorder="1" applyAlignment="1">
      <alignment horizontal="center" vertical="center"/>
    </xf>
    <xf numFmtId="3" fontId="63" fillId="0" borderId="0" xfId="0" applyNumberFormat="1" applyFont="1" applyBorder="1" applyAlignment="1">
      <alignment horizontal="right"/>
    </xf>
    <xf numFmtId="3" fontId="64" fillId="0" borderId="10" xfId="0" applyNumberFormat="1" applyFont="1" applyBorder="1" applyAlignment="1">
      <alignment horizontal="center" vertical="center"/>
    </xf>
    <xf numFmtId="3" fontId="78" fillId="0" borderId="10" xfId="0" applyNumberFormat="1" applyFont="1" applyBorder="1" applyAlignment="1">
      <alignment horizontal="center" vertical="center"/>
    </xf>
    <xf numFmtId="3" fontId="78" fillId="0" borderId="120" xfId="0" applyNumberFormat="1" applyFont="1" applyBorder="1" applyAlignment="1">
      <alignment horizontal="center" vertical="center"/>
    </xf>
    <xf numFmtId="0" fontId="78" fillId="0" borderId="10" xfId="0" applyFont="1" applyBorder="1" applyAlignment="1">
      <alignment horizontal="center" vertical="center"/>
    </xf>
    <xf numFmtId="0" fontId="78" fillId="0" borderId="121" xfId="0" applyFont="1" applyBorder="1" applyAlignment="1">
      <alignment horizontal="center" vertical="center"/>
    </xf>
    <xf numFmtId="3" fontId="64" fillId="0" borderId="0" xfId="0" applyNumberFormat="1" applyFont="1" applyBorder="1" applyAlignment="1">
      <alignment horizontal="right"/>
    </xf>
    <xf numFmtId="0" fontId="0" fillId="0" borderId="0" xfId="0" applyBorder="1" applyAlignment="1"/>
    <xf numFmtId="0" fontId="78" fillId="0" borderId="0" xfId="0" applyFont="1" applyAlignment="1">
      <alignment horizontal="right"/>
    </xf>
    <xf numFmtId="0" fontId="78" fillId="0" borderId="0" xfId="0" applyFont="1" applyAlignment="1"/>
    <xf numFmtId="3" fontId="58" fillId="0" borderId="0" xfId="0" applyNumberFormat="1" applyFont="1" applyAlignment="1">
      <alignment horizontal="center"/>
    </xf>
    <xf numFmtId="3" fontId="64" fillId="0" borderId="60" xfId="0" applyNumberFormat="1" applyFont="1" applyBorder="1" applyAlignment="1">
      <alignment horizontal="right"/>
    </xf>
    <xf numFmtId="3" fontId="64" fillId="0" borderId="108" xfId="0" applyNumberFormat="1" applyFont="1" applyBorder="1" applyAlignment="1">
      <alignment horizontal="center" vertical="center" wrapText="1"/>
    </xf>
    <xf numFmtId="0" fontId="64" fillId="0" borderId="122" xfId="0" applyFont="1" applyBorder="1" applyAlignment="1">
      <alignment horizontal="center" vertical="center" readingOrder="2"/>
    </xf>
    <xf numFmtId="0" fontId="78" fillId="0" borderId="120" xfId="0" applyFont="1" applyBorder="1" applyAlignment="1">
      <alignment horizontal="center" vertical="center"/>
    </xf>
    <xf numFmtId="0" fontId="57" fillId="0" borderId="101" xfId="0" applyFont="1" applyBorder="1" applyAlignment="1">
      <alignment horizontal="center" vertical="center" textRotation="255"/>
    </xf>
    <xf numFmtId="3" fontId="64" fillId="0" borderId="17" xfId="0" applyNumberFormat="1" applyFont="1" applyBorder="1" applyAlignment="1">
      <alignment horizontal="center" vertical="center"/>
    </xf>
    <xf numFmtId="0" fontId="90" fillId="0" borderId="90" xfId="0" applyFont="1" applyBorder="1" applyAlignment="1">
      <alignment horizontal="center" vertical="center" wrapText="1"/>
    </xf>
    <xf numFmtId="0" fontId="90" fillId="0" borderId="67" xfId="0" applyFont="1" applyBorder="1" applyAlignment="1">
      <alignment horizontal="center" vertical="center" wrapText="1"/>
    </xf>
    <xf numFmtId="0" fontId="88" fillId="0" borderId="93" xfId="0" applyFont="1" applyBorder="1" applyAlignment="1">
      <alignment horizontal="center" vertical="center" wrapText="1"/>
    </xf>
    <xf numFmtId="0" fontId="59" fillId="0" borderId="49" xfId="0" applyFont="1" applyBorder="1" applyAlignment="1">
      <alignment horizontal="left"/>
    </xf>
    <xf numFmtId="0" fontId="59" fillId="0" borderId="73" xfId="0" applyFont="1" applyBorder="1" applyAlignment="1">
      <alignment horizontal="left"/>
    </xf>
    <xf numFmtId="3" fontId="64" fillId="0" borderId="123" xfId="0" applyNumberFormat="1" applyFont="1" applyBorder="1" applyAlignment="1">
      <alignment horizontal="center"/>
    </xf>
    <xf numFmtId="3" fontId="89" fillId="0" borderId="124" xfId="0" applyNumberFormat="1" applyFont="1" applyBorder="1" applyAlignment="1">
      <alignment horizontal="center"/>
    </xf>
    <xf numFmtId="3" fontId="90" fillId="0" borderId="123" xfId="0" applyNumberFormat="1" applyFont="1" applyBorder="1" applyAlignment="1">
      <alignment horizontal="center"/>
    </xf>
    <xf numFmtId="3" fontId="90" fillId="0" borderId="29" xfId="0" applyNumberFormat="1" applyFont="1" applyBorder="1" applyAlignment="1">
      <alignment horizontal="center" vertical="center" wrapText="1"/>
    </xf>
    <xf numFmtId="3" fontId="90" fillId="0" borderId="12" xfId="0" applyNumberFormat="1" applyFont="1" applyBorder="1" applyAlignment="1">
      <alignment horizontal="center" vertical="center" wrapText="1"/>
    </xf>
    <xf numFmtId="0" fontId="88" fillId="0" borderId="0" xfId="0" applyFont="1" applyBorder="1" applyAlignment="1"/>
    <xf numFmtId="0" fontId="90" fillId="0" borderId="0" xfId="0" applyFont="1" applyBorder="1" applyAlignment="1">
      <alignment horizontal="center"/>
    </xf>
    <xf numFmtId="0" fontId="88" fillId="0" borderId="0" xfId="0" applyFont="1" applyAlignment="1"/>
    <xf numFmtId="0" fontId="89" fillId="0" borderId="25" xfId="0" applyFont="1" applyBorder="1" applyAlignment="1">
      <alignment horizontal="center" vertical="center" textRotation="255"/>
    </xf>
    <xf numFmtId="0" fontId="89" fillId="0" borderId="26" xfId="0" applyFont="1" applyBorder="1" applyAlignment="1">
      <alignment horizontal="center" vertical="center" textRotation="255"/>
    </xf>
    <xf numFmtId="0" fontId="89" fillId="0" borderId="48" xfId="0" applyFont="1" applyBorder="1" applyAlignment="1">
      <alignment horizontal="center" vertical="center" textRotation="255"/>
    </xf>
    <xf numFmtId="3" fontId="90" fillId="0" borderId="28" xfId="0" applyNumberFormat="1" applyFont="1" applyBorder="1" applyAlignment="1">
      <alignment horizontal="center" vertical="center" wrapText="1"/>
    </xf>
    <xf numFmtId="0" fontId="0" fillId="0" borderId="55" xfId="0" applyBorder="1" applyAlignment="1">
      <alignment horizontal="center" vertical="center" wrapText="1"/>
    </xf>
    <xf numFmtId="0" fontId="0" fillId="0" borderId="105" xfId="0" applyBorder="1" applyAlignment="1">
      <alignment horizontal="center" vertical="center" wrapText="1"/>
    </xf>
    <xf numFmtId="0" fontId="0" fillId="0" borderId="107" xfId="0" applyBorder="1" applyAlignment="1">
      <alignment horizontal="center" vertical="center" wrapText="1"/>
    </xf>
    <xf numFmtId="3" fontId="90" fillId="0" borderId="125" xfId="0" applyNumberFormat="1" applyFont="1" applyBorder="1" applyAlignment="1">
      <alignment horizontal="center" vertical="center" wrapText="1"/>
    </xf>
    <xf numFmtId="3" fontId="90" fillId="0" borderId="62" xfId="0" applyNumberFormat="1" applyFont="1" applyBorder="1" applyAlignment="1">
      <alignment horizontal="center" vertical="center" wrapText="1"/>
    </xf>
    <xf numFmtId="0" fontId="88" fillId="0" borderId="126" xfId="0" applyFont="1" applyBorder="1" applyAlignment="1">
      <alignment horizontal="center" vertical="center" wrapText="1"/>
    </xf>
    <xf numFmtId="0" fontId="90" fillId="0" borderId="92" xfId="0" applyFont="1" applyBorder="1" applyAlignment="1">
      <alignment horizontal="right"/>
    </xf>
    <xf numFmtId="3" fontId="64" fillId="0" borderId="29" xfId="0" applyNumberFormat="1" applyFont="1" applyBorder="1" applyAlignment="1">
      <alignment horizontal="center"/>
    </xf>
    <xf numFmtId="0" fontId="88" fillId="0" borderId="10" xfId="0" applyFont="1" applyBorder="1" applyAlignment="1">
      <alignment horizontal="center"/>
    </xf>
    <xf numFmtId="0" fontId="88" fillId="0" borderId="106" xfId="0" applyFont="1" applyBorder="1" applyAlignment="1">
      <alignment horizontal="center"/>
    </xf>
    <xf numFmtId="0" fontId="156" fillId="0" borderId="0" xfId="0" applyFont="1" applyBorder="1" applyAlignment="1">
      <alignment horizontal="right"/>
    </xf>
    <xf numFmtId="0" fontId="154" fillId="0" borderId="0" xfId="0" applyFont="1" applyBorder="1" applyAlignment="1">
      <alignment horizontal="right"/>
    </xf>
    <xf numFmtId="0" fontId="155" fillId="0" borderId="0" xfId="0" applyFont="1" applyAlignment="1"/>
    <xf numFmtId="0" fontId="44" fillId="0" borderId="15" xfId="0" applyFont="1" applyBorder="1" applyAlignment="1">
      <alignment horizontal="center" vertical="center" wrapText="1"/>
    </xf>
    <xf numFmtId="0" fontId="44" fillId="0" borderId="0" xfId="0" applyFont="1" applyBorder="1" applyAlignment="1">
      <alignment horizontal="right"/>
    </xf>
    <xf numFmtId="0" fontId="43" fillId="0" borderId="51" xfId="0" applyFont="1" applyBorder="1" applyAlignment="1">
      <alignment horizontal="center" textRotation="255"/>
    </xf>
    <xf numFmtId="0" fontId="43" fillId="0" borderId="23" xfId="0" applyFont="1" applyBorder="1" applyAlignment="1">
      <alignment horizontal="center" textRotation="255"/>
    </xf>
    <xf numFmtId="0" fontId="44" fillId="0" borderId="12" xfId="0" applyFont="1" applyBorder="1" applyAlignment="1">
      <alignment horizontal="center"/>
    </xf>
    <xf numFmtId="0" fontId="24" fillId="0" borderId="12" xfId="0" applyFont="1" applyBorder="1" applyAlignment="1">
      <alignment horizontal="center" vertical="center" wrapText="1"/>
    </xf>
    <xf numFmtId="0" fontId="24" fillId="0" borderId="29" xfId="0" applyFont="1" applyBorder="1" applyAlignment="1">
      <alignment horizontal="center" vertical="center" wrapText="1"/>
    </xf>
    <xf numFmtId="3" fontId="64" fillId="0" borderId="51" xfId="0" applyNumberFormat="1" applyFont="1" applyBorder="1" applyAlignment="1">
      <alignment horizontal="center" vertical="center"/>
    </xf>
    <xf numFmtId="0" fontId="44" fillId="0" borderId="0" xfId="0" applyFont="1" applyAlignment="1">
      <alignment horizontal="center"/>
    </xf>
    <xf numFmtId="0" fontId="43" fillId="0" borderId="0" xfId="0" applyFont="1" applyAlignment="1">
      <alignment horizontal="center"/>
    </xf>
    <xf numFmtId="0" fontId="24" fillId="0" borderId="0" xfId="0" applyFont="1" applyBorder="1" applyAlignment="1">
      <alignment horizontal="right"/>
    </xf>
    <xf numFmtId="0" fontId="27" fillId="0" borderId="0" xfId="0" applyFont="1" applyBorder="1" applyAlignment="1">
      <alignment horizontal="right" wrapText="1"/>
    </xf>
    <xf numFmtId="0" fontId="0" fillId="0" borderId="0" xfId="0" applyAlignment="1">
      <alignment wrapText="1"/>
    </xf>
    <xf numFmtId="0" fontId="22" fillId="0" borderId="51" xfId="0" applyFont="1" applyBorder="1" applyAlignment="1">
      <alignment horizontal="center" textRotation="255"/>
    </xf>
    <xf numFmtId="0" fontId="22" fillId="0" borderId="23" xfId="0" applyFont="1" applyBorder="1" applyAlignment="1">
      <alignment horizontal="center" textRotation="255"/>
    </xf>
    <xf numFmtId="0" fontId="22" fillId="0" borderId="39" xfId="0" applyFont="1" applyBorder="1" applyAlignment="1">
      <alignment horizontal="center" textRotation="255"/>
    </xf>
    <xf numFmtId="0" fontId="24" fillId="0" borderId="12" xfId="0" applyFont="1" applyBorder="1" applyAlignment="1">
      <alignment horizontal="center"/>
    </xf>
    <xf numFmtId="0" fontId="24" fillId="0" borderId="24" xfId="0" applyFont="1" applyBorder="1" applyAlignment="1">
      <alignment horizontal="left"/>
    </xf>
    <xf numFmtId="3" fontId="25" fillId="0" borderId="51" xfId="0" applyNumberFormat="1" applyFont="1" applyBorder="1" applyAlignment="1">
      <alignment horizontal="center" vertical="center"/>
    </xf>
    <xf numFmtId="0" fontId="24" fillId="0" borderId="0" xfId="0" applyFont="1" applyBorder="1" applyAlignment="1">
      <alignment horizontal="left"/>
    </xf>
    <xf numFmtId="0" fontId="25" fillId="0" borderId="51" xfId="0" applyFont="1" applyBorder="1" applyAlignment="1">
      <alignment horizontal="center" vertical="center"/>
    </xf>
    <xf numFmtId="0" fontId="25" fillId="0" borderId="39" xfId="0" applyFont="1" applyBorder="1" applyAlignment="1">
      <alignment horizontal="center" vertical="center"/>
    </xf>
    <xf numFmtId="3" fontId="74" fillId="0" borderId="55" xfId="0" applyNumberFormat="1" applyFont="1" applyBorder="1" applyAlignment="1">
      <alignment horizontal="center" vertical="center"/>
    </xf>
    <xf numFmtId="3" fontId="74" fillId="0" borderId="107" xfId="0" applyNumberFormat="1" applyFont="1" applyBorder="1" applyAlignment="1">
      <alignment horizontal="center" vertical="center"/>
    </xf>
    <xf numFmtId="3" fontId="64" fillId="0" borderId="28" xfId="0" applyNumberFormat="1" applyFont="1" applyBorder="1" applyAlignment="1">
      <alignment horizontal="center" vertical="center"/>
    </xf>
    <xf numFmtId="3" fontId="59" fillId="0" borderId="10" xfId="0" applyNumberFormat="1" applyFont="1" applyBorder="1" applyAlignment="1">
      <alignment horizontal="center" vertical="center"/>
    </xf>
    <xf numFmtId="3" fontId="59" fillId="0" borderId="28" xfId="0" applyNumberFormat="1" applyFont="1" applyBorder="1" applyAlignment="1">
      <alignment horizontal="center" vertical="center"/>
    </xf>
    <xf numFmtId="0" fontId="25" fillId="0" borderId="0" xfId="0" applyFont="1" applyAlignment="1">
      <alignment horizontal="center"/>
    </xf>
    <xf numFmtId="3" fontId="25" fillId="0" borderId="10" xfId="0" applyNumberFormat="1" applyFont="1" applyBorder="1" applyAlignment="1">
      <alignment horizontal="center" vertical="center"/>
    </xf>
    <xf numFmtId="3" fontId="39" fillId="0" borderId="0" xfId="0" applyNumberFormat="1" applyFont="1" applyBorder="1" applyAlignment="1">
      <alignment horizontal="right"/>
    </xf>
    <xf numFmtId="0" fontId="53" fillId="0" borderId="0" xfId="0" applyFont="1" applyBorder="1" applyAlignment="1">
      <alignment horizontal="center"/>
    </xf>
    <xf numFmtId="0" fontId="20" fillId="0" borderId="12" xfId="0" applyFont="1" applyBorder="1" applyAlignment="1">
      <alignment horizontal="center"/>
    </xf>
    <xf numFmtId="0" fontId="55" fillId="0" borderId="0" xfId="0" applyFont="1" applyBorder="1" applyAlignment="1">
      <alignment horizontal="right"/>
    </xf>
    <xf numFmtId="0" fontId="55" fillId="0" borderId="0" xfId="0" applyFont="1" applyBorder="1" applyAlignment="1">
      <alignment horizontal="left" wrapText="1"/>
    </xf>
    <xf numFmtId="0" fontId="56" fillId="0" borderId="12" xfId="0" applyFont="1" applyBorder="1" applyAlignment="1">
      <alignment horizontal="center" vertical="center"/>
    </xf>
    <xf numFmtId="0" fontId="56" fillId="0" borderId="12" xfId="0" applyFont="1" applyBorder="1" applyAlignment="1">
      <alignment horizontal="center" vertical="center" wrapText="1"/>
    </xf>
    <xf numFmtId="0" fontId="55" fillId="0" borderId="0" xfId="0" applyFont="1" applyBorder="1" applyAlignment="1">
      <alignment horizontal="left" vertical="top" wrapText="1"/>
    </xf>
    <xf numFmtId="0" fontId="48" fillId="0" borderId="0" xfId="0" applyFont="1" applyBorder="1" applyAlignment="1">
      <alignment horizontal="center"/>
    </xf>
    <xf numFmtId="0" fontId="48" fillId="0" borderId="12" xfId="0" applyFont="1" applyBorder="1" applyAlignment="1">
      <alignment horizontal="center"/>
    </xf>
    <xf numFmtId="0" fontId="48" fillId="0" borderId="29" xfId="0" applyFont="1" applyBorder="1" applyAlignment="1">
      <alignment horizontal="center"/>
    </xf>
    <xf numFmtId="0" fontId="43" fillId="0" borderId="12" xfId="0" applyFont="1" applyBorder="1" applyAlignment="1">
      <alignment horizontal="center" textRotation="255"/>
    </xf>
    <xf numFmtId="0" fontId="48" fillId="0" borderId="28" xfId="0" applyFont="1" applyBorder="1" applyAlignment="1">
      <alignment horizontal="center"/>
    </xf>
    <xf numFmtId="0" fontId="29" fillId="0" borderId="12" xfId="0" applyFont="1" applyBorder="1" applyAlignment="1">
      <alignment horizontal="center" vertical="center"/>
    </xf>
    <xf numFmtId="0" fontId="29" fillId="0" borderId="12" xfId="0" applyFont="1" applyBorder="1" applyAlignment="1">
      <alignment horizontal="center" vertical="center" wrapText="1"/>
    </xf>
    <xf numFmtId="0" fontId="100" fillId="0" borderId="0" xfId="72" applyFont="1" applyAlignment="1">
      <alignment horizontal="center"/>
    </xf>
    <xf numFmtId="0" fontId="100" fillId="0" borderId="0" xfId="72" applyFont="1" applyAlignment="1">
      <alignment horizontal="right"/>
    </xf>
    <xf numFmtId="0" fontId="112" fillId="0" borderId="24" xfId="72" applyFont="1" applyBorder="1" applyAlignment="1">
      <alignment horizontal="center"/>
    </xf>
    <xf numFmtId="0" fontId="48" fillId="0" borderId="100" xfId="72" applyFont="1" applyBorder="1" applyAlignment="1">
      <alignment horizontal="center" wrapText="1"/>
    </xf>
    <xf numFmtId="0" fontId="48" fillId="0" borderId="24" xfId="72" applyFont="1" applyBorder="1" applyAlignment="1">
      <alignment horizontal="center" vertical="center"/>
    </xf>
    <xf numFmtId="0" fontId="48" fillId="0" borderId="24" xfId="72" applyFont="1" applyBorder="1" applyAlignment="1">
      <alignment horizontal="center"/>
    </xf>
    <xf numFmtId="0" fontId="48" fillId="0" borderId="92" xfId="72" applyFont="1" applyBorder="1" applyAlignment="1">
      <alignment horizontal="center"/>
    </xf>
    <xf numFmtId="0" fontId="48" fillId="0" borderId="93" xfId="72" applyFont="1" applyBorder="1" applyAlignment="1">
      <alignment horizontal="center"/>
    </xf>
    <xf numFmtId="0" fontId="99" fillId="0" borderId="0" xfId="0" applyFont="1" applyBorder="1" applyAlignment="1">
      <alignment horizontal="right"/>
    </xf>
    <xf numFmtId="0" fontId="98" fillId="0" borderId="24" xfId="72" applyFont="1" applyBorder="1" applyAlignment="1">
      <alignment horizontal="center"/>
    </xf>
    <xf numFmtId="0" fontId="100" fillId="0" borderId="100" xfId="72" applyFont="1" applyBorder="1" applyAlignment="1">
      <alignment horizontal="center" wrapText="1"/>
    </xf>
    <xf numFmtId="0" fontId="100" fillId="0" borderId="24" xfId="72" applyFont="1" applyBorder="1" applyAlignment="1">
      <alignment horizontal="center" wrapText="1"/>
    </xf>
    <xf numFmtId="0" fontId="0" fillId="0" borderId="0" xfId="0" applyFont="1" applyAlignment="1">
      <alignment horizontal="center"/>
    </xf>
    <xf numFmtId="0" fontId="100" fillId="0" borderId="0" xfId="72" applyFont="1" applyAlignment="1"/>
    <xf numFmtId="0" fontId="100" fillId="0" borderId="45" xfId="72" applyFont="1" applyBorder="1" applyAlignment="1">
      <alignment horizontal="center"/>
    </xf>
    <xf numFmtId="0" fontId="100" fillId="0" borderId="95" xfId="72" applyFont="1" applyBorder="1" applyAlignment="1">
      <alignment horizontal="center"/>
    </xf>
    <xf numFmtId="0" fontId="100" fillId="0" borderId="100" xfId="72" applyFont="1" applyBorder="1" applyAlignment="1">
      <alignment horizontal="center"/>
    </xf>
    <xf numFmtId="0" fontId="99" fillId="0" borderId="0" xfId="72" applyFont="1" applyAlignment="1">
      <alignment horizontal="right"/>
    </xf>
    <xf numFmtId="0" fontId="98" fillId="0" borderId="0" xfId="72" applyFont="1" applyAlignment="1">
      <alignment horizontal="center"/>
    </xf>
    <xf numFmtId="0" fontId="98" fillId="0" borderId="0" xfId="72" applyFont="1" applyAlignment="1">
      <alignment horizontal="right"/>
    </xf>
    <xf numFmtId="0" fontId="100" fillId="0" borderId="24" xfId="72" applyFont="1" applyBorder="1" applyAlignment="1">
      <alignment horizontal="center"/>
    </xf>
    <xf numFmtId="0" fontId="52" fillId="0" borderId="0" xfId="73" applyFont="1" applyAlignment="1">
      <alignment horizontal="right" wrapText="1"/>
    </xf>
    <xf numFmtId="0" fontId="20" fillId="0" borderId="24" xfId="73" applyFont="1" applyBorder="1" applyAlignment="1">
      <alignment horizontal="center"/>
    </xf>
    <xf numFmtId="0" fontId="53" fillId="0" borderId="0" xfId="73" applyFont="1" applyAlignment="1">
      <alignment horizontal="center"/>
    </xf>
    <xf numFmtId="0" fontId="35" fillId="0" borderId="0" xfId="77" applyFont="1" applyAlignment="1">
      <alignment horizontal="right"/>
    </xf>
    <xf numFmtId="0" fontId="20" fillId="0" borderId="24" xfId="77" applyFont="1" applyBorder="1" applyAlignment="1">
      <alignment horizontal="center"/>
    </xf>
    <xf numFmtId="0" fontId="53" fillId="0" borderId="0" xfId="77" applyFont="1" applyAlignment="1">
      <alignment horizontal="center"/>
    </xf>
    <xf numFmtId="0" fontId="53" fillId="0" borderId="24" xfId="77" applyFont="1" applyBorder="1" applyAlignment="1">
      <alignment horizontal="center"/>
    </xf>
    <xf numFmtId="0" fontId="53" fillId="0" borderId="25" xfId="77" applyFont="1" applyBorder="1" applyAlignment="1">
      <alignment horizontal="center" vertical="center"/>
    </xf>
    <xf numFmtId="0" fontId="53" fillId="0" borderId="48" xfId="77" applyFont="1" applyBorder="1" applyAlignment="1">
      <alignment horizontal="center" vertical="center"/>
    </xf>
    <xf numFmtId="0" fontId="53" fillId="0" borderId="25" xfId="77" applyFont="1" applyBorder="1" applyAlignment="1">
      <alignment horizontal="center" vertical="center" wrapText="1"/>
    </xf>
    <xf numFmtId="0" fontId="53" fillId="0" borderId="48" xfId="77" applyFont="1" applyBorder="1" applyAlignment="1">
      <alignment horizontal="center" vertical="center" wrapText="1"/>
    </xf>
    <xf numFmtId="0" fontId="53" fillId="0" borderId="44" xfId="77" applyFont="1" applyBorder="1" applyAlignment="1">
      <alignment horizontal="center" vertical="center"/>
    </xf>
    <xf numFmtId="0" fontId="53" fillId="0" borderId="91" xfId="77" applyFont="1" applyBorder="1" applyAlignment="1">
      <alignment horizontal="center" vertical="center"/>
    </xf>
    <xf numFmtId="0" fontId="53" fillId="0" borderId="92" xfId="77" applyFont="1" applyBorder="1" applyAlignment="1">
      <alignment horizontal="right"/>
    </xf>
  </cellXfs>
  <cellStyles count="89"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20% - Accent1" xfId="7"/>
    <cellStyle name="20% - Accent2" xfId="8"/>
    <cellStyle name="20% - Accent3" xfId="9"/>
    <cellStyle name="20% - Accent4" xfId="10"/>
    <cellStyle name="20% - Accent5" xfId="11"/>
    <cellStyle name="20% - Accent6" xfId="12"/>
    <cellStyle name="40% - 1. jelölőszín" xfId="13" builtinId="31" customBuiltin="1"/>
    <cellStyle name="40% - 2. jelölőszín" xfId="14" builtinId="35" customBuiltin="1"/>
    <cellStyle name="40% - 3. jelölőszín" xfId="15" builtinId="39" customBuiltin="1"/>
    <cellStyle name="40% - 4. jelölőszín" xfId="16" builtinId="43" customBuiltin="1"/>
    <cellStyle name="40% - 5. jelölőszín" xfId="17" builtinId="47" customBuiltin="1"/>
    <cellStyle name="40% - 6. jelölőszín" xfId="18" builtinId="51" customBuiltin="1"/>
    <cellStyle name="40% - Accent1" xfId="19"/>
    <cellStyle name="40% - Accent2" xfId="20"/>
    <cellStyle name="40% - Accent3" xfId="21"/>
    <cellStyle name="40% - Accent4" xfId="22"/>
    <cellStyle name="40% - Accent5" xfId="23"/>
    <cellStyle name="40% - Accent6" xfId="24"/>
    <cellStyle name="60% - 1. jelölőszín" xfId="25" builtinId="32" customBuiltin="1"/>
    <cellStyle name="60% - 2. jelölőszín" xfId="26" builtinId="36" customBuiltin="1"/>
    <cellStyle name="60% - 3. jelölőszín" xfId="27" builtinId="40" customBuiltin="1"/>
    <cellStyle name="60% - 4. jelölőszín" xfId="28" builtinId="44" customBuiltin="1"/>
    <cellStyle name="60% - 5. jelölőszín" xfId="29" builtinId="48" customBuiltin="1"/>
    <cellStyle name="60% - 6. jelölőszín" xfId="30" builtinId="52" customBuiltin="1"/>
    <cellStyle name="60% - Accent1" xfId="31"/>
    <cellStyle name="60% - Accent2" xfId="32"/>
    <cellStyle name="60% - Accent3" xfId="33"/>
    <cellStyle name="60% - Accent4" xfId="34"/>
    <cellStyle name="60% - Accent5" xfId="35"/>
    <cellStyle name="60% - Accent6" xfId="36"/>
    <cellStyle name="Accent1" xfId="37"/>
    <cellStyle name="Accent2" xfId="38"/>
    <cellStyle name="Accent3" xfId="39"/>
    <cellStyle name="Accent4" xfId="40"/>
    <cellStyle name="Accent5" xfId="41"/>
    <cellStyle name="Accent6" xfId="42"/>
    <cellStyle name="Bad" xfId="43"/>
    <cellStyle name="Bevitel" xfId="44" builtinId="20" customBuiltin="1"/>
    <cellStyle name="Calculation" xfId="45"/>
    <cellStyle name="Check Cell" xfId="46"/>
    <cellStyle name="Cím" xfId="47" builtinId="15" customBuiltin="1"/>
    <cellStyle name="Címsor 1" xfId="48" builtinId="16" customBuiltin="1"/>
    <cellStyle name="Címsor 2" xfId="49" builtinId="17" customBuiltin="1"/>
    <cellStyle name="Címsor 3" xfId="50" builtinId="18" customBuiltin="1"/>
    <cellStyle name="Címsor 4" xfId="51" builtinId="19" customBuiltin="1"/>
    <cellStyle name="Ellenőrzőcella" xfId="52" builtinId="23" customBuiltin="1"/>
    <cellStyle name="Explanatory Text" xfId="53"/>
    <cellStyle name="Figyelmeztetés" xfId="54" builtinId="11" customBuiltin="1"/>
    <cellStyle name="Good" xfId="55"/>
    <cellStyle name="Heading 1" xfId="56"/>
    <cellStyle name="Heading 2" xfId="57"/>
    <cellStyle name="Heading 3" xfId="58"/>
    <cellStyle name="Heading 4" xfId="59"/>
    <cellStyle name="Hivatkozott cella" xfId="60" builtinId="24" customBuiltin="1"/>
    <cellStyle name="Input" xfId="61"/>
    <cellStyle name="Jegyzet" xfId="62" builtinId="10" customBuiltin="1"/>
    <cellStyle name="Jó" xfId="63" builtinId="26" customBuiltin="1"/>
    <cellStyle name="Kimenet" xfId="64" builtinId="21" customBuiltin="1"/>
    <cellStyle name="Linked Cell" xfId="65"/>
    <cellStyle name="Magyarázó szöveg" xfId="66" builtinId="53" customBuiltin="1"/>
    <cellStyle name="Neutral" xfId="67"/>
    <cellStyle name="Normál" xfId="0" builtinId="0"/>
    <cellStyle name="Normál 2" xfId="68"/>
    <cellStyle name="Normál 3" xfId="69"/>
    <cellStyle name="Normál 4" xfId="70"/>
    <cellStyle name="Normál_  3   _2010.évi állami" xfId="71"/>
    <cellStyle name="Normál_004.03. 2013. évi  Költségvetés táblázatai (2013.03.07.) 16 óra." xfId="72"/>
    <cellStyle name="Normál_006 00  Közvetett támogatás" xfId="73"/>
    <cellStyle name="Normál_2006.I.févi pénzügyi mérleg" xfId="74"/>
    <cellStyle name="Normál_2014%20évi%20támogatás%20MÁK%20adatok%20alapján(1)" xfId="75"/>
    <cellStyle name="Normál_Kiss Anita" xfId="76"/>
    <cellStyle name="Normál_Kiss Anita_Hitelállomány 2014 01 01" xfId="77"/>
    <cellStyle name="Normál_konc. 2005. év tábl." xfId="78"/>
    <cellStyle name="Normal_tanusitv" xfId="79"/>
    <cellStyle name="Note" xfId="80"/>
    <cellStyle name="Output" xfId="81"/>
    <cellStyle name="Összesen" xfId="82" builtinId="25" customBuiltin="1"/>
    <cellStyle name="Rossz" xfId="83" builtinId="27" customBuiltin="1"/>
    <cellStyle name="Semleges" xfId="84" builtinId="28" customBuiltin="1"/>
    <cellStyle name="Számítás" xfId="85" builtinId="22" customBuiltin="1"/>
    <cellStyle name="Title" xfId="86"/>
    <cellStyle name="Total" xfId="87"/>
    <cellStyle name="Warning Text" xfId="88"/>
  </cellStyles>
  <dxfs count="0"/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  <pageSetUpPr fitToPage="1"/>
  </sheetPr>
  <dimension ref="A1:V57"/>
  <sheetViews>
    <sheetView tabSelected="1" zoomScale="120" workbookViewId="0">
      <selection sqref="A1:I1"/>
    </sheetView>
  </sheetViews>
  <sheetFormatPr defaultColWidth="9.140625" defaultRowHeight="11.25" x14ac:dyDescent="0.2"/>
  <cols>
    <col min="1" max="1" width="3.85546875" style="157" customWidth="1"/>
    <col min="2" max="2" width="36.28515625" style="157" customWidth="1"/>
    <col min="3" max="3" width="13.28515625" style="158" customWidth="1"/>
    <col min="4" max="4" width="11.140625" style="158" customWidth="1"/>
    <col min="5" max="5" width="13.42578125" style="158" customWidth="1"/>
    <col min="6" max="6" width="36.85546875" style="158" customWidth="1"/>
    <col min="7" max="8" width="12" style="158" customWidth="1"/>
    <col min="9" max="9" width="14" style="158" customWidth="1"/>
    <col min="10" max="12" width="0" style="157" hidden="1" customWidth="1"/>
    <col min="13" max="22" width="9.140625" style="157"/>
    <col min="23" max="16384" width="9.140625" style="10"/>
  </cols>
  <sheetData>
    <row r="1" spans="1:22" ht="12.75" customHeight="1" x14ac:dyDescent="0.2">
      <c r="A1" s="1229" t="s">
        <v>1327</v>
      </c>
      <c r="B1" s="1229"/>
      <c r="C1" s="1229"/>
      <c r="D1" s="1229"/>
      <c r="E1" s="1229"/>
      <c r="F1" s="1229"/>
      <c r="G1" s="1229"/>
      <c r="H1" s="1229"/>
      <c r="I1" s="1229"/>
    </row>
    <row r="2" spans="1:22" ht="20.25" x14ac:dyDescent="0.3">
      <c r="B2" s="933"/>
      <c r="I2" s="159"/>
    </row>
    <row r="3" spans="1:22" s="122" customFormat="1" x14ac:dyDescent="0.2">
      <c r="A3" s="160"/>
      <c r="B3" s="1232" t="s">
        <v>54</v>
      </c>
      <c r="C3" s="1232"/>
      <c r="D3" s="1232"/>
      <c r="E3" s="1232"/>
      <c r="F3" s="1232"/>
      <c r="G3" s="1232"/>
      <c r="H3" s="1232"/>
      <c r="I3" s="1232"/>
      <c r="J3" s="160"/>
      <c r="K3" s="160"/>
      <c r="L3" s="160"/>
      <c r="M3" s="160"/>
      <c r="N3" s="160"/>
      <c r="O3" s="160"/>
      <c r="P3" s="160"/>
      <c r="Q3" s="160"/>
      <c r="R3" s="160"/>
      <c r="S3" s="160"/>
      <c r="T3" s="160"/>
      <c r="U3" s="160"/>
      <c r="V3" s="160"/>
    </row>
    <row r="4" spans="1:22" s="122" customFormat="1" x14ac:dyDescent="0.2">
      <c r="A4" s="160"/>
      <c r="B4" s="1234" t="s">
        <v>1174</v>
      </c>
      <c r="C4" s="1234"/>
      <c r="D4" s="1234"/>
      <c r="E4" s="1234"/>
      <c r="F4" s="1234"/>
      <c r="G4" s="1234"/>
      <c r="H4" s="1234"/>
      <c r="I4" s="1234"/>
      <c r="J4" s="160"/>
      <c r="K4" s="160"/>
      <c r="L4" s="160"/>
      <c r="M4" s="160"/>
      <c r="N4" s="160"/>
      <c r="O4" s="160"/>
      <c r="P4" s="160"/>
      <c r="Q4" s="160"/>
      <c r="R4" s="160"/>
      <c r="S4" s="160"/>
      <c r="T4" s="160"/>
      <c r="U4" s="160"/>
      <c r="V4" s="160"/>
    </row>
    <row r="5" spans="1:22" s="122" customFormat="1" x14ac:dyDescent="0.2">
      <c r="A5" s="160"/>
      <c r="B5" s="1233" t="s">
        <v>306</v>
      </c>
      <c r="C5" s="1233"/>
      <c r="D5" s="1233"/>
      <c r="E5" s="1233"/>
      <c r="F5" s="1233"/>
      <c r="G5" s="1233"/>
      <c r="H5" s="1233"/>
      <c r="I5" s="1233"/>
      <c r="J5" s="160"/>
      <c r="K5" s="160"/>
      <c r="L5" s="160"/>
      <c r="M5" s="160"/>
      <c r="N5" s="160"/>
      <c r="O5" s="160"/>
      <c r="P5" s="160"/>
      <c r="Q5" s="160"/>
      <c r="R5" s="160"/>
      <c r="S5" s="160"/>
      <c r="T5" s="160"/>
      <c r="U5" s="160"/>
      <c r="V5" s="160"/>
    </row>
    <row r="6" spans="1:22" s="122" customFormat="1" ht="12.75" customHeight="1" x14ac:dyDescent="0.2">
      <c r="A6" s="1237" t="s">
        <v>56</v>
      </c>
      <c r="B6" s="1238" t="s">
        <v>57</v>
      </c>
      <c r="C6" s="1239" t="s">
        <v>58</v>
      </c>
      <c r="D6" s="1239"/>
      <c r="E6" s="1240"/>
      <c r="F6" s="1241" t="s">
        <v>59</v>
      </c>
      <c r="G6" s="1235" t="s">
        <v>60</v>
      </c>
      <c r="H6" s="1236"/>
      <c r="I6" s="1236"/>
      <c r="J6" s="160"/>
      <c r="K6" s="160"/>
      <c r="L6" s="160"/>
      <c r="M6" s="160"/>
      <c r="N6" s="160"/>
      <c r="O6" s="160"/>
      <c r="P6" s="160"/>
    </row>
    <row r="7" spans="1:22" s="122" customFormat="1" ht="12.75" customHeight="1" x14ac:dyDescent="0.2">
      <c r="A7" s="1237"/>
      <c r="B7" s="1238"/>
      <c r="C7" s="1230" t="s">
        <v>1162</v>
      </c>
      <c r="D7" s="1230"/>
      <c r="E7" s="1231"/>
      <c r="F7" s="1242"/>
      <c r="G7" s="1230" t="s">
        <v>1162</v>
      </c>
      <c r="H7" s="1230"/>
      <c r="I7" s="1230"/>
      <c r="J7" s="160"/>
      <c r="K7" s="160"/>
      <c r="L7" s="160"/>
      <c r="M7" s="160"/>
      <c r="N7" s="160"/>
      <c r="O7" s="160"/>
      <c r="P7" s="160"/>
    </row>
    <row r="8" spans="1:22" s="123" customFormat="1" ht="36.6" customHeight="1" x14ac:dyDescent="0.2">
      <c r="A8" s="1237"/>
      <c r="B8" s="161" t="s">
        <v>61</v>
      </c>
      <c r="C8" s="135" t="s">
        <v>62</v>
      </c>
      <c r="D8" s="135" t="s">
        <v>63</v>
      </c>
      <c r="E8" s="162" t="s">
        <v>64</v>
      </c>
      <c r="F8" s="163" t="s">
        <v>65</v>
      </c>
      <c r="G8" s="135" t="s">
        <v>62</v>
      </c>
      <c r="H8" s="135" t="s">
        <v>63</v>
      </c>
      <c r="I8" s="135" t="s">
        <v>64</v>
      </c>
      <c r="J8" s="187"/>
      <c r="K8" s="187"/>
      <c r="L8" s="187"/>
      <c r="M8" s="187"/>
      <c r="N8" s="187"/>
      <c r="O8" s="187"/>
      <c r="P8" s="187"/>
    </row>
    <row r="9" spans="1:22" ht="11.45" customHeight="1" x14ac:dyDescent="0.2">
      <c r="A9" s="164">
        <v>1</v>
      </c>
      <c r="B9" s="165" t="s">
        <v>24</v>
      </c>
      <c r="C9" s="166"/>
      <c r="D9" s="166"/>
      <c r="E9" s="166"/>
      <c r="F9" s="138" t="s">
        <v>25</v>
      </c>
      <c r="G9" s="166"/>
      <c r="H9" s="166"/>
      <c r="I9" s="448"/>
      <c r="J9" s="180"/>
      <c r="Q9" s="10"/>
      <c r="R9" s="10"/>
      <c r="S9" s="10"/>
      <c r="T9" s="10"/>
      <c r="U9" s="10"/>
      <c r="V9" s="10"/>
    </row>
    <row r="10" spans="1:22" x14ac:dyDescent="0.2">
      <c r="A10" s="164">
        <f t="shared" ref="A10:A55" si="0">A9+1</f>
        <v>2</v>
      </c>
      <c r="B10" s="167" t="s">
        <v>198</v>
      </c>
      <c r="C10" s="295"/>
      <c r="D10" s="295"/>
      <c r="E10" s="283">
        <f>SUM(C10:D10)</f>
        <v>0</v>
      </c>
      <c r="F10" s="497" t="s">
        <v>216</v>
      </c>
      <c r="G10" s="283">
        <f>'pü.mérleg Önkorm.'!G10+'pü.mérleg Hivatal'!H12+'püm. GAMESZ. '!G12+'püm-TASZII.'!G12+püm.Brunszvik!G12+'püm Festetics'!G12</f>
        <v>574775</v>
      </c>
      <c r="H10" s="283">
        <f>'pü.mérleg Önkorm.'!H10+'pü.mérleg Hivatal'!I12+'püm. GAMESZ. '!H12+'püm-TASZII.'!H12+püm.Brunszvik!H12+'püm Festetics'!H12</f>
        <v>390962</v>
      </c>
      <c r="I10" s="465">
        <f>SUM(G10:H10)</f>
        <v>965737</v>
      </c>
      <c r="J10" s="169" t="e">
        <f>'pü.mérleg Önkorm.'!#REF!+'pü.mérleg Hivatal'!#REF!+'püm. GAMESZ. '!#REF!+püm.Brunszvik!#REF!+'püm-TASZII.'!#REF!</f>
        <v>#REF!</v>
      </c>
      <c r="K10" s="158" t="e">
        <f>'pü.mérleg Önkorm.'!#REF!+'pü.mérleg Hivatal'!#REF!+'püm. GAMESZ. '!#REF!++'püm-TASZII.'!#REF!+püm.Brunszvik!#REF!</f>
        <v>#REF!</v>
      </c>
      <c r="L10" s="158" t="e">
        <f>'pü.mérleg Önkorm.'!#REF!+'pü.mérleg Hivatal'!#REF!+'püm. GAMESZ. '!#REF!+püm.Brunszvik!#REF!+'püm-TASZII.'!#REF!</f>
        <v>#REF!</v>
      </c>
      <c r="N10" s="158"/>
      <c r="Q10" s="10"/>
      <c r="R10" s="10"/>
      <c r="S10" s="10"/>
      <c r="T10" s="10"/>
      <c r="U10" s="10"/>
      <c r="V10" s="10"/>
    </row>
    <row r="11" spans="1:22" x14ac:dyDescent="0.2">
      <c r="A11" s="164">
        <f t="shared" si="0"/>
        <v>3</v>
      </c>
      <c r="B11" s="167" t="s">
        <v>192</v>
      </c>
      <c r="C11" s="295">
        <f>'tám, végl. pe.átv  '!C11+'tám, végl. pe.átv  '!C17+'tám, végl. pe.átv  '!C18</f>
        <v>782216</v>
      </c>
      <c r="D11" s="295">
        <f>'tám, végl. pe.átv  '!D11+'tám, végl. pe.átv  '!D17+'tám, végl. pe.átv  '!D18</f>
        <v>106500</v>
      </c>
      <c r="E11" s="295">
        <f>'tám, végl. pe.átv  '!E11+'tám, végl. pe.átv  '!E17+'tám, végl. pe.átv  '!E18</f>
        <v>888716</v>
      </c>
      <c r="F11" s="859" t="s">
        <v>217</v>
      </c>
      <c r="G11" s="283">
        <f>'pü.mérleg Önkorm.'!G11+'pü.mérleg Hivatal'!H13+'püm. GAMESZ. '!G13+püm.Brunszvik!G13+'püm-TASZII.'!G13+'püm Festetics'!G13</f>
        <v>117689</v>
      </c>
      <c r="H11" s="283">
        <f>'pü.mérleg Önkorm.'!H11+'pü.mérleg Hivatal'!I13+'püm. GAMESZ. '!H13+püm.Brunszvik!H13+'püm-TASZII.'!H13+'püm Festetics'!H13</f>
        <v>87160</v>
      </c>
      <c r="I11" s="466">
        <f>SUM(G11:H11)</f>
        <v>204849</v>
      </c>
      <c r="J11" s="158" t="e">
        <f>'pü.mérleg Önkorm.'!#REF!+'pü.mérleg Hivatal'!#REF!+'püm. GAMESZ. '!#REF!+püm.Brunszvik!#REF!+'püm-TASZII.'!#REF!</f>
        <v>#REF!</v>
      </c>
      <c r="K11" s="158" t="e">
        <f>'pü.mérleg Önkorm.'!#REF!+'pü.mérleg Hivatal'!#REF!+'püm. GAMESZ. '!#REF!+püm.Brunszvik!#REF!+'püm-TASZII.'!#REF!</f>
        <v>#REF!</v>
      </c>
      <c r="L11" s="158" t="e">
        <f>'pü.mérleg Önkorm.'!#REF!+'pü.mérleg Hivatal'!#REF!+'püm. GAMESZ. '!#REF!+püm.Brunszvik!#REF!+'püm-TASZII.'!#REF!</f>
        <v>#REF!</v>
      </c>
      <c r="N11" s="158"/>
      <c r="Q11" s="10"/>
      <c r="R11" s="10"/>
      <c r="S11" s="10"/>
      <c r="T11" s="10"/>
      <c r="U11" s="10"/>
      <c r="V11" s="10"/>
    </row>
    <row r="12" spans="1:22" x14ac:dyDescent="0.2">
      <c r="A12" s="164">
        <f t="shared" si="0"/>
        <v>4</v>
      </c>
      <c r="B12" s="167" t="s">
        <v>190</v>
      </c>
      <c r="C12" s="295">
        <f>'pü.mérleg Önkorm.'!C12</f>
        <v>0</v>
      </c>
      <c r="D12" s="295">
        <f>'pü.mérleg Önkorm.'!D12</f>
        <v>0</v>
      </c>
      <c r="E12" s="295">
        <f>'pü.mérleg Önkorm.'!E12</f>
        <v>0</v>
      </c>
      <c r="F12" s="497" t="s">
        <v>218</v>
      </c>
      <c r="G12" s="283">
        <f>'pü.mérleg Önkorm.'!G12+'pü.mérleg Hivatal'!H14+'püm. GAMESZ. '!G14+püm.Brunszvik!G14+'püm-TASZII.'!G14+'püm Festetics'!G14</f>
        <v>569138</v>
      </c>
      <c r="H12" s="283">
        <f>'pü.mérleg Önkorm.'!H12+'pü.mérleg Hivatal'!I14+'püm. GAMESZ. '!H14+püm.Brunszvik!H14+'püm-TASZII.'!H14+'püm Festetics'!H14</f>
        <v>519434</v>
      </c>
      <c r="I12" s="466">
        <f>SUM(G12:H12)</f>
        <v>1088572</v>
      </c>
      <c r="J12" s="158" t="e">
        <f>'pü.mérleg Önkorm.'!#REF!+'pü.mérleg Hivatal'!#REF!+'püm. GAMESZ. '!#REF!+püm.Brunszvik!#REF!+'püm-TASZII.'!#REF!</f>
        <v>#REF!</v>
      </c>
      <c r="K12" s="158" t="e">
        <f>'pü.mérleg Önkorm.'!#REF!+'pü.mérleg Hivatal'!#REF!+'püm. GAMESZ. '!#REF!+püm.Brunszvik!#REF!+'püm-TASZII.'!#REF!</f>
        <v>#REF!</v>
      </c>
      <c r="L12" s="158" t="e">
        <f>'pü.mérleg Önkorm.'!#REF!+'pü.mérleg Hivatal'!#REF!+'püm. GAMESZ. '!#REF!+püm.Brunszvik!#REF!+'püm-TASZII.'!#REF!</f>
        <v>#REF!</v>
      </c>
      <c r="N12" s="158"/>
      <c r="Q12" s="10"/>
      <c r="R12" s="10"/>
      <c r="S12" s="10"/>
      <c r="T12" s="10"/>
      <c r="U12" s="10"/>
      <c r="V12" s="10"/>
    </row>
    <row r="13" spans="1:22" ht="12" customHeight="1" x14ac:dyDescent="0.2">
      <c r="A13" s="164">
        <f t="shared" si="0"/>
        <v>5</v>
      </c>
      <c r="B13" s="536" t="s">
        <v>193</v>
      </c>
      <c r="C13" s="295">
        <f>'tám, végl. pe.átv  '!C37+'tám, végl. pe.átv  '!C47+'tám, végl. pe.átv  '!C53+'tám, végl. pe.átv  '!C70</f>
        <v>30732</v>
      </c>
      <c r="D13" s="295">
        <f>'tám, végl. pe.átv  '!D37+'tám, végl. pe.átv  '!D47+'tám, végl. pe.átv  '!D53+'tám, végl. pe.átv  '!D70+'tám, végl. pe.átv  '!D58</f>
        <v>26537</v>
      </c>
      <c r="E13" s="295">
        <f>'tám, végl. pe.átv  '!E37+'tám, végl. pe.átv  '!E47+'tám, végl. pe.átv  '!E53+'tám, végl. pe.átv  '!E70+'tám, végl. pe.átv  '!E58</f>
        <v>57269</v>
      </c>
      <c r="F13" s="497"/>
      <c r="G13" s="295"/>
      <c r="H13" s="295"/>
      <c r="I13" s="465"/>
      <c r="J13" s="180"/>
      <c r="O13" s="180"/>
      <c r="Q13" s="10"/>
      <c r="R13" s="10"/>
      <c r="S13" s="10"/>
      <c r="T13" s="10"/>
      <c r="U13" s="10"/>
      <c r="V13" s="10"/>
    </row>
    <row r="14" spans="1:22" x14ac:dyDescent="0.2">
      <c r="A14" s="164">
        <f t="shared" si="0"/>
        <v>6</v>
      </c>
      <c r="B14" s="167" t="s">
        <v>1141</v>
      </c>
      <c r="C14" s="295"/>
      <c r="D14" s="295"/>
      <c r="E14" s="283"/>
      <c r="F14" s="497" t="s">
        <v>219</v>
      </c>
      <c r="G14" s="283">
        <f>'pü.mérleg Önkorm.'!G14+'pü.mérleg Hivatal'!H16</f>
        <v>3039</v>
      </c>
      <c r="H14" s="283">
        <f>'pü.mérleg Önkorm.'!H14+'pü.mérleg Hivatal'!I16</f>
        <v>10950</v>
      </c>
      <c r="I14" s="466">
        <f>'pü.mérleg Önkorm.'!I14+'pü.mérleg Hivatal'!J16</f>
        <v>13989</v>
      </c>
      <c r="J14" s="158" t="e">
        <f>'pü.mérleg Önkorm.'!#REF!+'pü.mérleg Hivatal'!#REF!</f>
        <v>#REF!</v>
      </c>
      <c r="K14" s="158" t="e">
        <f>'pü.mérleg Önkorm.'!#REF!+'pü.mérleg Hivatal'!#REF!</f>
        <v>#REF!</v>
      </c>
      <c r="L14" s="158" t="e">
        <f>'pü.mérleg Önkorm.'!#REF!+'pü.mérleg Hivatal'!#REF!</f>
        <v>#REF!</v>
      </c>
      <c r="Q14" s="10"/>
      <c r="R14" s="10"/>
      <c r="S14" s="10"/>
      <c r="T14" s="10"/>
      <c r="U14" s="10"/>
      <c r="V14" s="10"/>
    </row>
    <row r="15" spans="1:22" x14ac:dyDescent="0.2">
      <c r="A15" s="164">
        <f t="shared" si="0"/>
        <v>7</v>
      </c>
      <c r="B15" s="167" t="s">
        <v>1139</v>
      </c>
      <c r="C15" s="295">
        <f>'pü.mérleg Önkorm.'!C15</f>
        <v>0</v>
      </c>
      <c r="D15" s="295">
        <f>'pü.mérleg Önkorm.'!D15</f>
        <v>0</v>
      </c>
      <c r="E15" s="295">
        <f>'pü.mérleg Önkorm.'!E15</f>
        <v>0</v>
      </c>
      <c r="F15" s="497"/>
      <c r="G15" s="283"/>
      <c r="H15" s="283"/>
      <c r="I15" s="466"/>
      <c r="J15" s="158"/>
      <c r="K15" s="158"/>
      <c r="L15" s="158"/>
      <c r="Q15" s="10"/>
      <c r="R15" s="10"/>
      <c r="S15" s="10"/>
      <c r="T15" s="10"/>
      <c r="U15" s="10"/>
      <c r="V15" s="10"/>
    </row>
    <row r="16" spans="1:22" x14ac:dyDescent="0.2">
      <c r="A16" s="164">
        <f t="shared" si="0"/>
        <v>8</v>
      </c>
      <c r="B16" s="1110" t="s">
        <v>1140</v>
      </c>
      <c r="C16" s="295">
        <f>'pü.mérleg Önkorm.'!C16+'pü.mérleg Hivatal'!D16+'püm. GAMESZ. '!C16+püm.Brunszvik!C16+'püm Festetics'!C16+'püm-TASZII.'!C16</f>
        <v>0</v>
      </c>
      <c r="D16" s="295">
        <f>'pü.mérleg Önkorm.'!D16+'pü.mérleg Hivatal'!E16+'püm. GAMESZ. '!D16+püm.Brunszvik!D16+'püm Festetics'!D16+'püm-TASZII.'!D16</f>
        <v>0</v>
      </c>
      <c r="E16" s="295">
        <f>'pü.mérleg Önkorm.'!E16+'pü.mérleg Hivatal'!F16+'püm. GAMESZ. '!E16+püm.Brunszvik!E16+'püm Festetics'!E16+'püm-TASZII.'!E16</f>
        <v>0</v>
      </c>
      <c r="F16" s="497" t="s">
        <v>220</v>
      </c>
      <c r="G16" s="290"/>
      <c r="H16" s="290"/>
      <c r="I16" s="465"/>
      <c r="J16" s="180"/>
      <c r="Q16" s="10"/>
      <c r="R16" s="10"/>
      <c r="S16" s="10"/>
      <c r="T16" s="10"/>
      <c r="U16" s="10"/>
      <c r="V16" s="10"/>
    </row>
    <row r="17" spans="1:22" x14ac:dyDescent="0.2">
      <c r="A17" s="164">
        <f t="shared" si="0"/>
        <v>9</v>
      </c>
      <c r="B17" s="167" t="s">
        <v>194</v>
      </c>
      <c r="C17" s="295">
        <f>'pü.mérleg Önkorm.'!C17+'püm. GAMESZ. '!C18+püm.Brunszvik!C18+'püm-TASZII.'!C18+'pü.mérleg Hivatal'!D17+püm.Brunszvik!C18</f>
        <v>376462</v>
      </c>
      <c r="D17" s="295">
        <f>'mük. bev.Önkor és Hivatal '!F40</f>
        <v>863942</v>
      </c>
      <c r="E17" s="283">
        <f>SUM(C17:D17)</f>
        <v>1240404</v>
      </c>
      <c r="F17" s="497" t="s">
        <v>221</v>
      </c>
      <c r="G17" s="283">
        <f>'pü.mérleg Önkorm.'!G17+'pü.mérleg Hivatal'!H18</f>
        <v>5850</v>
      </c>
      <c r="H17" s="283">
        <f>'pü.mérleg Önkorm.'!H17+'pü.mérleg Hivatal'!I18</f>
        <v>53735</v>
      </c>
      <c r="I17" s="466">
        <f>'pü.mérleg Önkorm.'!I17+'pü.mérleg Hivatal'!J18</f>
        <v>59585</v>
      </c>
      <c r="J17" s="283">
        <f>'pü.mérleg Önkorm.'!J17+'pü.mérleg Hivatal'!K18</f>
        <v>0</v>
      </c>
      <c r="K17" s="283">
        <f>'pü.mérleg Önkorm.'!K17+'pü.mérleg Hivatal'!L18</f>
        <v>0</v>
      </c>
      <c r="L17" s="283">
        <f>'pü.mérleg Önkorm.'!L17+'pü.mérleg Hivatal'!M18</f>
        <v>0</v>
      </c>
      <c r="Q17" s="10"/>
      <c r="R17" s="10"/>
      <c r="S17" s="10"/>
      <c r="T17" s="10"/>
      <c r="U17" s="10"/>
      <c r="V17" s="10"/>
    </row>
    <row r="18" spans="1:22" x14ac:dyDescent="0.2">
      <c r="A18" s="164">
        <f t="shared" si="0"/>
        <v>10</v>
      </c>
      <c r="B18" s="170" t="s">
        <v>40</v>
      </c>
      <c r="C18" s="295">
        <f>'pü.mérleg Önkorm.'!C18+'püm. GAMESZ. '!C19+püm.Brunszvik!C19+'püm-TASZII.'!C19+'pü.mérleg Hivatal'!D18+püm.Brunszvik!C19</f>
        <v>0</v>
      </c>
      <c r="D18" s="355"/>
      <c r="E18" s="355"/>
      <c r="F18" s="497" t="s">
        <v>222</v>
      </c>
      <c r="G18" s="283">
        <f>'pü.mérleg Önkorm.'!G18</f>
        <v>116758</v>
      </c>
      <c r="H18" s="283">
        <f>'pü.mérleg Önkorm.'!H18</f>
        <v>175656</v>
      </c>
      <c r="I18" s="466">
        <f>'pü.mérleg Önkorm.'!I18</f>
        <v>292414</v>
      </c>
      <c r="J18" s="158" t="e">
        <f>'pü.mérleg Önkorm.'!#REF!</f>
        <v>#REF!</v>
      </c>
      <c r="K18" s="158" t="e">
        <f>'pü.mérleg Önkorm.'!#REF!</f>
        <v>#REF!</v>
      </c>
      <c r="L18" s="158" t="e">
        <f>'pü.mérleg Önkorm.'!#REF!</f>
        <v>#REF!</v>
      </c>
      <c r="Q18" s="10"/>
      <c r="R18" s="10"/>
      <c r="S18" s="10"/>
      <c r="T18" s="10"/>
      <c r="U18" s="10"/>
      <c r="V18" s="10"/>
    </row>
    <row r="19" spans="1:22" x14ac:dyDescent="0.2">
      <c r="A19" s="164">
        <f t="shared" si="0"/>
        <v>11</v>
      </c>
      <c r="B19" s="170"/>
      <c r="C19" s="295"/>
      <c r="D19" s="355"/>
      <c r="E19" s="355"/>
      <c r="F19" s="497" t="s">
        <v>223</v>
      </c>
      <c r="G19" s="283">
        <f>'pü.mérleg Önkorm.'!G19+'pü.mérleg Hivatal'!H20+'püm. GAMESZ. '!G20+püm.Brunszvik!G20+'püm Festetics'!G20+'püm-TASZII.'!G20</f>
        <v>0</v>
      </c>
      <c r="H19" s="283">
        <f>'pü.mérleg Önkorm.'!H19+'pü.mérleg Hivatal'!I20+'püm. GAMESZ. '!H20+püm.Brunszvik!H20+'püm Festetics'!H20+'püm-TASZII.'!H20</f>
        <v>0</v>
      </c>
      <c r="I19" s="283">
        <f>'pü.mérleg Önkorm.'!I19+'pü.mérleg Hivatal'!J20+'püm. GAMESZ. '!I20+püm.Brunszvik!I20+'püm Festetics'!I20+'püm-TASZII.'!I20</f>
        <v>0</v>
      </c>
      <c r="J19" s="119">
        <f>'pü.mérleg Önkorm.'!J19+'pü.mérleg Hivatal'!K20+'püm. GAMESZ. '!J20+püm.Brunszvik!J20+'püm Festetics'!J20+'püm-TASZII.'!J20</f>
        <v>0</v>
      </c>
      <c r="K19" s="119">
        <f>'pü.mérleg Önkorm.'!K19+'pü.mérleg Hivatal'!L20+'püm. GAMESZ. '!K20+püm.Brunszvik!K20+'püm Festetics'!K20+'püm-TASZII.'!K20</f>
        <v>0</v>
      </c>
      <c r="L19" s="119">
        <f>'pü.mérleg Önkorm.'!L19+'pü.mérleg Hivatal'!M20+'püm. GAMESZ. '!L20+püm.Brunszvik!L20+'püm Festetics'!L20+'püm-TASZII.'!L20</f>
        <v>0</v>
      </c>
      <c r="M19" s="184"/>
      <c r="Q19" s="10"/>
      <c r="R19" s="10"/>
      <c r="S19" s="10"/>
      <c r="T19" s="10"/>
      <c r="U19" s="10"/>
      <c r="V19" s="10"/>
    </row>
    <row r="20" spans="1:22" x14ac:dyDescent="0.2">
      <c r="A20" s="164">
        <f t="shared" si="0"/>
        <v>12</v>
      </c>
      <c r="B20" s="116" t="s">
        <v>195</v>
      </c>
      <c r="C20" s="295">
        <f>'pü.mérleg Önkorm.'!C20+'pü.mérleg Hivatal'!D20+'püm. GAMESZ. '!C20+püm.Brunszvik!C20+'püm-TASZII.'!C20+'püm Festetics'!C20</f>
        <v>320112</v>
      </c>
      <c r="D20" s="295">
        <f>'pü.mérleg Önkorm.'!D20+'pü.mérleg Hivatal'!E20+'püm. GAMESZ. '!D20+püm.Brunszvik!D20+'püm-TASZII.'!D20+'püm Festetics'!D20</f>
        <v>283155</v>
      </c>
      <c r="E20" s="295">
        <f>SUM(C20:D20)</f>
        <v>603267</v>
      </c>
      <c r="F20" s="497" t="s">
        <v>224</v>
      </c>
      <c r="G20" s="283"/>
      <c r="H20" s="283">
        <f>'pü.mérleg Önkorm.'!H20</f>
        <v>35000</v>
      </c>
      <c r="I20" s="465">
        <f>SUM(G20:H20)</f>
        <v>35000</v>
      </c>
      <c r="J20" s="180"/>
      <c r="Q20" s="10"/>
      <c r="R20" s="10"/>
      <c r="S20" s="10"/>
      <c r="T20" s="10"/>
      <c r="U20" s="10"/>
      <c r="V20" s="10"/>
    </row>
    <row r="21" spans="1:22" x14ac:dyDescent="0.2">
      <c r="A21" s="164">
        <f t="shared" si="0"/>
        <v>13</v>
      </c>
      <c r="C21" s="355"/>
      <c r="D21" s="355"/>
      <c r="E21" s="355"/>
      <c r="F21" s="497" t="s">
        <v>225</v>
      </c>
      <c r="G21" s="283">
        <f>'pü.mérleg Önkorm.'!G21</f>
        <v>63771</v>
      </c>
      <c r="H21" s="283">
        <f>'pü.mérleg Önkorm.'!H21</f>
        <v>11007</v>
      </c>
      <c r="I21" s="465">
        <f>SUM(G21:H21)</f>
        <v>74778</v>
      </c>
      <c r="J21" s="180"/>
      <c r="Q21" s="10"/>
      <c r="R21" s="10"/>
      <c r="S21" s="10"/>
      <c r="T21" s="10"/>
      <c r="U21" s="10"/>
      <c r="V21" s="10"/>
    </row>
    <row r="22" spans="1:22" s="124" customFormat="1" x14ac:dyDescent="0.2">
      <c r="A22" s="164">
        <f t="shared" si="0"/>
        <v>14</v>
      </c>
      <c r="B22" s="116" t="s">
        <v>197</v>
      </c>
      <c r="C22" s="355"/>
      <c r="D22" s="355"/>
      <c r="E22" s="355"/>
      <c r="F22" s="603"/>
      <c r="G22" s="290"/>
      <c r="H22" s="290"/>
      <c r="I22" s="467"/>
      <c r="J22" s="626"/>
      <c r="K22" s="188"/>
      <c r="L22" s="188"/>
      <c r="M22" s="188"/>
      <c r="N22" s="188"/>
      <c r="O22" s="188"/>
      <c r="P22" s="188"/>
    </row>
    <row r="23" spans="1:22" s="124" customFormat="1" x14ac:dyDescent="0.2">
      <c r="A23" s="164">
        <f t="shared" si="0"/>
        <v>15</v>
      </c>
      <c r="B23" s="116" t="s">
        <v>196</v>
      </c>
      <c r="C23" s="355"/>
      <c r="D23" s="355"/>
      <c r="E23" s="355"/>
      <c r="F23" s="603"/>
      <c r="G23" s="290"/>
      <c r="H23" s="290"/>
      <c r="I23" s="467"/>
      <c r="J23" s="626"/>
      <c r="K23" s="188"/>
      <c r="L23" s="188"/>
      <c r="M23" s="188"/>
      <c r="N23" s="626"/>
      <c r="O23" s="188"/>
      <c r="P23" s="188"/>
    </row>
    <row r="24" spans="1:22" x14ac:dyDescent="0.2">
      <c r="A24" s="164">
        <f t="shared" si="0"/>
        <v>16</v>
      </c>
      <c r="B24" s="167" t="s">
        <v>199</v>
      </c>
      <c r="C24" s="860">
        <f>'felh. bev.  '!D12</f>
        <v>0</v>
      </c>
      <c r="D24" s="283">
        <f>'pü.mérleg Önkorm.'!D24+'pü.mérleg Hivatal'!E24+'püm. GAMESZ. '!D24+püm.Brunszvik!D24+'püm-TASZII.'!D24</f>
        <v>19400</v>
      </c>
      <c r="E24" s="355">
        <f>SUM(C24:D24)</f>
        <v>19400</v>
      </c>
      <c r="F24" s="861" t="s">
        <v>66</v>
      </c>
      <c r="G24" s="356">
        <f>SUM(G10:G22)</f>
        <v>1451020</v>
      </c>
      <c r="H24" s="356">
        <f>SUM(H10:H22)</f>
        <v>1283904</v>
      </c>
      <c r="I24" s="468">
        <f>SUM(I10:I22)</f>
        <v>2734924</v>
      </c>
      <c r="J24" s="158" t="e">
        <f>'pü.mérleg Önkorm.'!#REF!+'pü.mérleg Hivatal'!#REF!+'püm. GAMESZ. '!#REF!+püm.Brunszvik!#REF!+'püm-TASZII.'!#REF!</f>
        <v>#REF!</v>
      </c>
      <c r="K24" s="158" t="e">
        <f>'pü.mérleg Önkorm.'!#REF!+'pü.mérleg Hivatal'!#REF!+'püm. GAMESZ. '!#REF!+püm.Brunszvik!#REF!+'püm-TASZII.'!#REF!</f>
        <v>#REF!</v>
      </c>
      <c r="L24" s="158" t="e">
        <f>'pü.mérleg Önkorm.'!#REF!+'pü.mérleg Hivatal'!#REF!+'püm. GAMESZ. '!#REF!+püm.Brunszvik!#REF!+'püm-TASZII.'!#REF!</f>
        <v>#REF!</v>
      </c>
      <c r="Q24" s="10"/>
      <c r="R24" s="10"/>
      <c r="S24" s="10"/>
      <c r="T24" s="10"/>
      <c r="U24" s="10"/>
      <c r="V24" s="10"/>
    </row>
    <row r="25" spans="1:22" x14ac:dyDescent="0.2">
      <c r="A25" s="164">
        <f t="shared" si="0"/>
        <v>17</v>
      </c>
      <c r="B25" s="167" t="s">
        <v>200</v>
      </c>
      <c r="C25" s="355">
        <f>'felh. bev.  '!D13</f>
        <v>0</v>
      </c>
      <c r="D25" s="355">
        <f>'felh. bev.  '!E13+'felh. bev.  '!E14+'felh. bev.  '!E42</f>
        <v>0</v>
      </c>
      <c r="E25" s="355">
        <f>'felh. bev.  '!F13+'felh. bev.  '!F14+'felh. bev.  '!F42</f>
        <v>0</v>
      </c>
      <c r="F25" s="603"/>
      <c r="G25" s="290"/>
      <c r="H25" s="290"/>
      <c r="I25" s="467"/>
      <c r="J25" s="180"/>
      <c r="Q25" s="10"/>
      <c r="R25" s="10"/>
      <c r="S25" s="10"/>
      <c r="T25" s="10"/>
      <c r="U25" s="10"/>
      <c r="V25" s="10"/>
    </row>
    <row r="26" spans="1:22" x14ac:dyDescent="0.2">
      <c r="A26" s="164">
        <f t="shared" si="0"/>
        <v>18</v>
      </c>
      <c r="B26" s="116" t="s">
        <v>201</v>
      </c>
      <c r="C26" s="629"/>
      <c r="D26" s="283">
        <f>'pü.mérleg Önkorm.'!D26</f>
        <v>180</v>
      </c>
      <c r="E26" s="355">
        <f>SUM(C26:D26)</f>
        <v>180</v>
      </c>
      <c r="F26" s="862" t="s">
        <v>226</v>
      </c>
      <c r="G26" s="358"/>
      <c r="H26" s="358"/>
      <c r="I26" s="467"/>
      <c r="J26" s="180"/>
      <c r="Q26" s="10"/>
      <c r="R26" s="10"/>
      <c r="S26" s="10"/>
      <c r="T26" s="10"/>
      <c r="U26" s="10"/>
      <c r="V26" s="10"/>
    </row>
    <row r="27" spans="1:22" x14ac:dyDescent="0.2">
      <c r="A27" s="164">
        <f t="shared" si="0"/>
        <v>19</v>
      </c>
      <c r="B27" s="167" t="s">
        <v>202</v>
      </c>
      <c r="C27" s="283"/>
      <c r="D27" s="283"/>
      <c r="E27" s="283"/>
      <c r="F27" s="497" t="s">
        <v>227</v>
      </c>
      <c r="G27" s="290">
        <f>'pü.mérleg Önkorm.'!G27+'pü.mérleg Hivatal'!H27+'püm. GAMESZ. '!G27+'püm-TASZII.'!G27+püm.Brunszvik!G27+'püm Festetics'!G27</f>
        <v>924503</v>
      </c>
      <c r="H27" s="290">
        <f>'pü.mérleg Önkorm.'!H27+'pü.mérleg Hivatal'!I27+'püm. GAMESZ. '!H27+'püm-TASZII.'!H27+'püm Festetics'!H27</f>
        <v>218985</v>
      </c>
      <c r="I27" s="467">
        <f>SUM(G27:H27)</f>
        <v>1143488</v>
      </c>
      <c r="J27" s="158" t="e">
        <f>'pü.mérleg Önkorm.'!#REF!+'pü.mérleg Hivatal'!#REF!+'püm. GAMESZ. '!#REF!+püm.Brunszvik!#REF!+'püm-TASZII.'!#REF!</f>
        <v>#REF!</v>
      </c>
      <c r="K27" s="158" t="e">
        <f>'pü.mérleg Önkorm.'!#REF!+'pü.mérleg Hivatal'!#REF!+'püm. GAMESZ. '!#REF!+püm.Brunszvik!#REF!+'püm-TASZII.'!#REF!</f>
        <v>#REF!</v>
      </c>
      <c r="L27" s="158" t="e">
        <f>'pü.mérleg Önkorm.'!#REF!+'pü.mérleg Hivatal'!#REF!+'püm. GAMESZ. '!#REF!+püm.Brunszvik!#REF!+'püm-TASZII.'!#REF!</f>
        <v>#REF!</v>
      </c>
      <c r="M27" s="158"/>
      <c r="N27" s="158"/>
      <c r="Q27" s="10"/>
      <c r="R27" s="10"/>
      <c r="S27" s="10"/>
      <c r="T27" s="10"/>
      <c r="U27" s="10"/>
      <c r="V27" s="10"/>
    </row>
    <row r="28" spans="1:22" x14ac:dyDescent="0.2">
      <c r="A28" s="164">
        <f t="shared" si="0"/>
        <v>20</v>
      </c>
      <c r="B28" s="167"/>
      <c r="C28" s="283"/>
      <c r="D28" s="283"/>
      <c r="E28" s="283"/>
      <c r="F28" s="497" t="s">
        <v>228</v>
      </c>
      <c r="G28" s="290">
        <f>'felhalm. kiad.  '!G20</f>
        <v>0</v>
      </c>
      <c r="H28" s="290">
        <f>'felhalm. kiad.  '!H20</f>
        <v>0</v>
      </c>
      <c r="I28" s="467">
        <f>SUM(G28:H28)</f>
        <v>0</v>
      </c>
      <c r="J28" s="180"/>
      <c r="Q28" s="10"/>
      <c r="R28" s="10"/>
      <c r="S28" s="10"/>
      <c r="T28" s="10"/>
      <c r="U28" s="10"/>
      <c r="V28" s="10"/>
    </row>
    <row r="29" spans="1:22" x14ac:dyDescent="0.2">
      <c r="A29" s="164">
        <f t="shared" si="0"/>
        <v>21</v>
      </c>
      <c r="B29" s="116" t="s">
        <v>203</v>
      </c>
      <c r="C29" s="283">
        <f>'tám, végl. pe.átv  '!C41+'tám, végl. pe.átv  '!C60</f>
        <v>0</v>
      </c>
      <c r="D29" s="283">
        <f>'tám, végl. pe.átv  '!D41+'tám, végl. pe.átv  '!D60</f>
        <v>0</v>
      </c>
      <c r="E29" s="283">
        <f>'tám, végl. pe.átv  '!E41+'tám, végl. pe.átv  '!E60</f>
        <v>0</v>
      </c>
      <c r="F29" s="497" t="s">
        <v>229</v>
      </c>
      <c r="G29" s="290"/>
      <c r="H29" s="290"/>
      <c r="I29" s="467"/>
      <c r="J29" s="180"/>
      <c r="Q29" s="10"/>
      <c r="R29" s="10"/>
      <c r="S29" s="10"/>
      <c r="T29" s="10"/>
      <c r="U29" s="10"/>
      <c r="V29" s="10"/>
    </row>
    <row r="30" spans="1:22" s="124" customFormat="1" x14ac:dyDescent="0.2">
      <c r="A30" s="164">
        <f t="shared" si="0"/>
        <v>22</v>
      </c>
      <c r="B30" s="116" t="s">
        <v>204</v>
      </c>
      <c r="C30" s="283">
        <f>'felh. bev.  '!D32+'felh. bev.  '!D36</f>
        <v>0</v>
      </c>
      <c r="D30" s="283">
        <f>'felh. bev.  '!E32+'felh. bev.  '!E36</f>
        <v>2870</v>
      </c>
      <c r="E30" s="283">
        <f>'felh. bev.  '!F32+'felh. bev.  '!F36</f>
        <v>2870</v>
      </c>
      <c r="F30" s="859" t="s">
        <v>230</v>
      </c>
      <c r="G30" s="290">
        <f>'felhalm. kiad.  '!G67</f>
        <v>0</v>
      </c>
      <c r="H30" s="290">
        <f>'felhalm. kiad.  '!H67</f>
        <v>0</v>
      </c>
      <c r="I30" s="467">
        <f>SUM(G30:H30)</f>
        <v>0</v>
      </c>
      <c r="J30" s="626"/>
      <c r="K30" s="188"/>
      <c r="L30" s="188"/>
      <c r="M30" s="188"/>
      <c r="N30" s="188"/>
      <c r="O30" s="188"/>
      <c r="P30" s="188"/>
    </row>
    <row r="31" spans="1:22" s="124" customFormat="1" x14ac:dyDescent="0.2">
      <c r="A31" s="164">
        <f t="shared" si="0"/>
        <v>23</v>
      </c>
      <c r="B31" s="116"/>
      <c r="C31" s="283"/>
      <c r="D31" s="283"/>
      <c r="E31" s="283"/>
      <c r="F31" s="859" t="s">
        <v>1156</v>
      </c>
      <c r="G31" s="290">
        <f>'pü.mérleg Önkorm.'!G31</f>
        <v>0</v>
      </c>
      <c r="H31" s="290">
        <f>'pü.mérleg Önkorm.'!H31</f>
        <v>5000</v>
      </c>
      <c r="I31" s="290">
        <f>'pü.mérleg Önkorm.'!I31</f>
        <v>5000</v>
      </c>
      <c r="J31" s="290">
        <f>'pü.mérleg Önkorm.'!J31</f>
        <v>0</v>
      </c>
      <c r="K31" s="290">
        <f>'pü.mérleg Önkorm.'!K31</f>
        <v>0</v>
      </c>
      <c r="L31" s="290">
        <f>'pü.mérleg Önkorm.'!L31</f>
        <v>0</v>
      </c>
      <c r="M31" s="532"/>
      <c r="N31" s="188"/>
      <c r="O31" s="188"/>
      <c r="P31" s="188"/>
    </row>
    <row r="32" spans="1:22" x14ac:dyDescent="0.2">
      <c r="A32" s="164">
        <f t="shared" si="0"/>
        <v>24</v>
      </c>
      <c r="C32" s="283"/>
      <c r="D32" s="283"/>
      <c r="E32" s="283"/>
      <c r="F32" s="859" t="s">
        <v>280</v>
      </c>
      <c r="G32" s="290">
        <f>'pü.mérleg Önkorm.'!G32+'pü.mérleg Hivatal'!H31+'püm. GAMESZ. '!G31+'püm-TASZII.'!G31</f>
        <v>47741</v>
      </c>
      <c r="H32" s="290">
        <f>'pü.mérleg Önkorm.'!H32+'pü.mérleg Hivatal'!I31+'püm. GAMESZ. '!H31+'püm-TASZII.'!H31</f>
        <v>4350</v>
      </c>
      <c r="I32" s="467">
        <f>SUM(G32:H32)</f>
        <v>52091</v>
      </c>
      <c r="J32" s="158" t="e">
        <f>'pü.mérleg Önkorm.'!#REF!+'pü.mérleg Hivatal'!#REF!+'püm. GAMESZ. '!#REF!</f>
        <v>#REF!</v>
      </c>
      <c r="K32" s="158" t="e">
        <f>'pü.mérleg Önkorm.'!#REF!+'pü.mérleg Hivatal'!#REF!+'püm. GAMESZ. '!#REF!</f>
        <v>#REF!</v>
      </c>
      <c r="L32" s="158" t="e">
        <f>'pü.mérleg Önkorm.'!#REF!+'pü.mérleg Hivatal'!#REF!+'püm. GAMESZ. '!#REF!</f>
        <v>#REF!</v>
      </c>
      <c r="Q32" s="10"/>
      <c r="R32" s="10"/>
      <c r="S32" s="10"/>
      <c r="T32" s="10"/>
      <c r="U32" s="10"/>
      <c r="V32" s="10"/>
    </row>
    <row r="33" spans="1:22" s="11" customFormat="1" x14ac:dyDescent="0.2">
      <c r="A33" s="164">
        <f t="shared" si="0"/>
        <v>25</v>
      </c>
      <c r="B33" s="174" t="s">
        <v>52</v>
      </c>
      <c r="C33" s="355">
        <f>C12+C20+C11+C17+C13+C29</f>
        <v>1509522</v>
      </c>
      <c r="D33" s="355">
        <f>D12+D20+D11+D17+D13+D29</f>
        <v>1280134</v>
      </c>
      <c r="E33" s="355">
        <f>E12+E20+E11+E17+E13+E29</f>
        <v>2789656</v>
      </c>
      <c r="F33" s="497" t="s">
        <v>281</v>
      </c>
      <c r="G33" s="288">
        <f>tartalék!C18</f>
        <v>27422</v>
      </c>
      <c r="H33" s="288">
        <f>tartalék!D18</f>
        <v>81223</v>
      </c>
      <c r="I33" s="467">
        <f>tartalék!E18</f>
        <v>108645</v>
      </c>
      <c r="J33" s="178"/>
      <c r="K33" s="183"/>
      <c r="L33" s="183"/>
      <c r="M33" s="183"/>
      <c r="N33" s="183"/>
      <c r="O33" s="183"/>
      <c r="P33" s="183"/>
    </row>
    <row r="34" spans="1:22" x14ac:dyDescent="0.2">
      <c r="A34" s="164">
        <f t="shared" si="0"/>
        <v>26</v>
      </c>
      <c r="B34" s="170" t="s">
        <v>67</v>
      </c>
      <c r="C34" s="863">
        <f>C15+C16+C23+C24+C25+C26+C27+C30</f>
        <v>0</v>
      </c>
      <c r="D34" s="863">
        <f t="shared" ref="D34" si="1">D15+D16+D23+D24+D25+D26+D27+D30</f>
        <v>22450</v>
      </c>
      <c r="E34" s="863">
        <f>E15+E16+E23+E24+E25+E26+E27+E30</f>
        <v>22450</v>
      </c>
      <c r="F34" s="835" t="s">
        <v>68</v>
      </c>
      <c r="G34" s="356">
        <f>SUM(G27:G33)</f>
        <v>999666</v>
      </c>
      <c r="H34" s="356">
        <f>SUM(H27:H33)</f>
        <v>309558</v>
      </c>
      <c r="I34" s="468">
        <f>SUM(I27:I33)</f>
        <v>1309224</v>
      </c>
      <c r="J34" s="158" t="e">
        <f>'pü.mérleg Önkorm.'!#REF!+'pü.mérleg Hivatal'!#REF!+'püm. GAMESZ. '!#REF!+püm.Brunszvik!#REF!+'püm-TASZII.'!#REF!</f>
        <v>#REF!</v>
      </c>
      <c r="K34" s="158" t="e">
        <f>'pü.mérleg Önkorm.'!#REF!+'pü.mérleg Hivatal'!#REF!+'püm. GAMESZ. '!#REF!+püm.Brunszvik!#REF!+'püm-TASZII.'!#REF!</f>
        <v>#REF!</v>
      </c>
      <c r="L34" s="158" t="e">
        <f>'pü.mérleg Önkorm.'!#REF!+'pü.mérleg Hivatal'!#REF!+'püm. GAMESZ. '!#REF!+püm.Brunszvik!#REF!+'püm-TASZII.'!#REF!</f>
        <v>#REF!</v>
      </c>
      <c r="Q34" s="10"/>
      <c r="R34" s="10"/>
      <c r="S34" s="10"/>
      <c r="T34" s="10"/>
      <c r="U34" s="10"/>
      <c r="V34" s="10"/>
    </row>
    <row r="35" spans="1:22" x14ac:dyDescent="0.2">
      <c r="A35" s="164">
        <f t="shared" si="0"/>
        <v>27</v>
      </c>
      <c r="B35" s="178" t="s">
        <v>51</v>
      </c>
      <c r="C35" s="629">
        <f>SUM(C33:C34)</f>
        <v>1509522</v>
      </c>
      <c r="D35" s="629">
        <f>SUM(D33:D34)</f>
        <v>1302584</v>
      </c>
      <c r="E35" s="629">
        <f>SUM(C35:D35)</f>
        <v>2812106</v>
      </c>
      <c r="F35" s="864" t="s">
        <v>69</v>
      </c>
      <c r="G35" s="358">
        <f>G24+G34</f>
        <v>2450686</v>
      </c>
      <c r="H35" s="358">
        <f>H24+H34</f>
        <v>1593462</v>
      </c>
      <c r="I35" s="444">
        <f>I24+I34</f>
        <v>4044148</v>
      </c>
      <c r="J35" s="180"/>
      <c r="Q35" s="10"/>
      <c r="R35" s="10"/>
      <c r="S35" s="10"/>
      <c r="T35" s="10"/>
      <c r="U35" s="10"/>
      <c r="V35" s="10"/>
    </row>
    <row r="36" spans="1:22" ht="12" thickBot="1" x14ac:dyDescent="0.25">
      <c r="A36" s="164">
        <f t="shared" si="0"/>
        <v>28</v>
      </c>
      <c r="B36" s="180"/>
      <c r="C36" s="283"/>
      <c r="D36" s="283"/>
      <c r="E36" s="283"/>
      <c r="F36" s="603"/>
      <c r="G36" s="290"/>
      <c r="H36" s="290"/>
      <c r="I36" s="467"/>
      <c r="J36" s="180"/>
      <c r="Q36" s="10"/>
      <c r="R36" s="10"/>
      <c r="S36" s="10"/>
      <c r="T36" s="10"/>
      <c r="U36" s="10"/>
      <c r="V36" s="10"/>
    </row>
    <row r="37" spans="1:22" ht="12" thickBot="1" x14ac:dyDescent="0.25">
      <c r="A37" s="164">
        <f t="shared" si="0"/>
        <v>29</v>
      </c>
      <c r="B37" s="1174" t="s">
        <v>23</v>
      </c>
      <c r="C37" s="928">
        <f>C35-G35</f>
        <v>-941164</v>
      </c>
      <c r="D37" s="928">
        <f t="shared" ref="D37:E37" si="2">D35-H35</f>
        <v>-290878</v>
      </c>
      <c r="E37" s="929">
        <f t="shared" si="2"/>
        <v>-1232042</v>
      </c>
      <c r="F37" s="356"/>
      <c r="G37" s="356"/>
      <c r="H37" s="356"/>
      <c r="I37" s="468"/>
      <c r="J37" s="180"/>
      <c r="Q37" s="10"/>
      <c r="R37" s="10"/>
      <c r="S37" s="10"/>
      <c r="T37" s="10"/>
      <c r="U37" s="10"/>
      <c r="V37" s="10"/>
    </row>
    <row r="38" spans="1:22" s="11" customFormat="1" x14ac:dyDescent="0.2">
      <c r="A38" s="164">
        <f t="shared" si="0"/>
        <v>30</v>
      </c>
      <c r="B38" s="180"/>
      <c r="C38" s="283"/>
      <c r="D38" s="283"/>
      <c r="E38" s="283"/>
      <c r="F38" s="603"/>
      <c r="G38" s="290"/>
      <c r="H38" s="290"/>
      <c r="I38" s="467"/>
      <c r="J38" s="178"/>
      <c r="K38" s="183"/>
      <c r="L38" s="183"/>
      <c r="M38" s="183"/>
      <c r="N38" s="183"/>
      <c r="O38" s="183"/>
      <c r="P38" s="183"/>
    </row>
    <row r="39" spans="1:22" s="11" customFormat="1" x14ac:dyDescent="0.2">
      <c r="A39" s="164">
        <f t="shared" si="0"/>
        <v>31</v>
      </c>
      <c r="B39" s="126" t="s">
        <v>205</v>
      </c>
      <c r="C39" s="629"/>
      <c r="D39" s="629"/>
      <c r="E39" s="629"/>
      <c r="F39" s="862" t="s">
        <v>231</v>
      </c>
      <c r="G39" s="358"/>
      <c r="H39" s="358"/>
      <c r="I39" s="444"/>
      <c r="J39" s="178"/>
      <c r="K39" s="183"/>
      <c r="L39" s="183"/>
      <c r="M39" s="183"/>
      <c r="N39" s="183"/>
      <c r="O39" s="183"/>
      <c r="P39" s="183"/>
    </row>
    <row r="40" spans="1:22" s="11" customFormat="1" x14ac:dyDescent="0.2">
      <c r="A40" s="164">
        <f t="shared" si="0"/>
        <v>32</v>
      </c>
      <c r="B40" s="136" t="s">
        <v>206</v>
      </c>
      <c r="C40" s="629"/>
      <c r="D40" s="629"/>
      <c r="E40" s="629"/>
      <c r="F40" s="865" t="s">
        <v>232</v>
      </c>
      <c r="G40" s="189"/>
      <c r="I40" s="470"/>
      <c r="J40" s="178"/>
      <c r="K40" s="183"/>
      <c r="L40" s="183"/>
      <c r="M40" s="183"/>
      <c r="N40" s="183"/>
      <c r="O40" s="183"/>
      <c r="P40" s="183"/>
    </row>
    <row r="41" spans="1:22" s="11" customFormat="1" ht="21.75" x14ac:dyDescent="0.2">
      <c r="A41" s="329">
        <f t="shared" si="0"/>
        <v>33</v>
      </c>
      <c r="B41" s="1132" t="s">
        <v>1225</v>
      </c>
      <c r="C41" s="806">
        <f>'pü.mérleg Önkorm.'!C41</f>
        <v>634227</v>
      </c>
      <c r="D41" s="806">
        <f>'pü.mérleg Önkorm.'!D41</f>
        <v>0</v>
      </c>
      <c r="E41" s="806">
        <f>'pü.mérleg Önkorm.'!E41</f>
        <v>634227</v>
      </c>
      <c r="F41" s="190" t="s">
        <v>959</v>
      </c>
      <c r="G41" s="358"/>
      <c r="H41" s="358"/>
      <c r="I41" s="444"/>
      <c r="J41" s="178"/>
      <c r="K41" s="183"/>
      <c r="L41" s="183"/>
      <c r="M41" s="183"/>
      <c r="N41" s="183"/>
      <c r="O41" s="183"/>
      <c r="P41" s="183"/>
    </row>
    <row r="42" spans="1:22" x14ac:dyDescent="0.2">
      <c r="A42" s="164">
        <f t="shared" si="0"/>
        <v>34</v>
      </c>
      <c r="B42" s="118" t="s">
        <v>207</v>
      </c>
      <c r="C42" s="866"/>
      <c r="D42" s="867">
        <f>'pü.mérleg Önkorm.'!D42</f>
        <v>0</v>
      </c>
      <c r="E42" s="867">
        <f>SUM(C42:D42)</f>
        <v>0</v>
      </c>
      <c r="F42" s="497" t="s">
        <v>233</v>
      </c>
      <c r="G42" s="358"/>
      <c r="H42" s="358"/>
      <c r="I42" s="444"/>
      <c r="J42" s="180"/>
      <c r="Q42" s="10"/>
      <c r="R42" s="10"/>
      <c r="S42" s="10"/>
      <c r="T42" s="10"/>
      <c r="U42" s="10"/>
      <c r="V42" s="10"/>
    </row>
    <row r="43" spans="1:22" x14ac:dyDescent="0.2">
      <c r="A43" s="164">
        <f t="shared" si="0"/>
        <v>35</v>
      </c>
      <c r="B43" s="118" t="s">
        <v>208</v>
      </c>
      <c r="C43" s="283"/>
      <c r="D43" s="283"/>
      <c r="E43" s="283"/>
      <c r="F43" s="497" t="s">
        <v>234</v>
      </c>
      <c r="G43" s="189"/>
      <c r="H43" s="189"/>
      <c r="I43" s="444"/>
      <c r="J43" s="180"/>
      <c r="Q43" s="10"/>
      <c r="R43" s="10"/>
      <c r="S43" s="10"/>
      <c r="T43" s="10"/>
      <c r="U43" s="10"/>
      <c r="V43" s="10"/>
    </row>
    <row r="44" spans="1:22" ht="21.75" x14ac:dyDescent="0.2">
      <c r="A44" s="164">
        <f t="shared" si="0"/>
        <v>36</v>
      </c>
      <c r="B44" s="1182" t="s">
        <v>935</v>
      </c>
      <c r="C44" s="358">
        <f>'pü.mérleg Önkorm.'!C44+'pü.mérleg Hivatal'!D43+'püm. GAMESZ. '!C43+püm.Brunszvik!C43+'püm-TASZII.'!C43+'püm Festetics'!C43</f>
        <v>336807</v>
      </c>
      <c r="D44" s="358">
        <f>'pü.mérleg Önkorm.'!D44+'pü.mérleg Hivatal'!E43+'püm. GAMESZ. '!D43+püm.Brunszvik!D43+'püm-TASZII.'!D43+'püm Festetics'!D43</f>
        <v>295138</v>
      </c>
      <c r="E44" s="444">
        <f>'pü.mérleg Önkorm.'!E44+'pü.mérleg Hivatal'!F43+'püm. GAMESZ. '!E43+püm.Brunszvik!E43+'püm-TASZII.'!E43+'püm Festetics'!E43</f>
        <v>631945</v>
      </c>
      <c r="F44" s="283" t="s">
        <v>235</v>
      </c>
      <c r="G44" s="189"/>
      <c r="H44" s="189"/>
      <c r="I44" s="444"/>
      <c r="J44" s="180"/>
      <c r="Q44" s="10"/>
      <c r="R44" s="10"/>
      <c r="S44" s="10"/>
      <c r="T44" s="10"/>
      <c r="U44" s="10"/>
      <c r="V44" s="10"/>
    </row>
    <row r="45" spans="1:22" x14ac:dyDescent="0.2">
      <c r="A45" s="164">
        <f t="shared" si="0"/>
        <v>37</v>
      </c>
      <c r="B45" s="570" t="s">
        <v>961</v>
      </c>
      <c r="C45" s="283">
        <f>'püm Festetics'!C44</f>
        <v>0</v>
      </c>
      <c r="D45" s="283">
        <f>'püm Festetics'!D44</f>
        <v>0</v>
      </c>
      <c r="E45" s="283">
        <f>'püm Festetics'!E44</f>
        <v>0</v>
      </c>
      <c r="F45" s="497"/>
      <c r="G45" s="189"/>
      <c r="H45" s="189"/>
      <c r="I45" s="444"/>
      <c r="J45" s="180"/>
      <c r="Q45" s="10"/>
      <c r="R45" s="10"/>
      <c r="S45" s="10"/>
      <c r="T45" s="10"/>
      <c r="U45" s="10"/>
      <c r="V45" s="10"/>
    </row>
    <row r="46" spans="1:22" x14ac:dyDescent="0.2">
      <c r="A46" s="164">
        <f t="shared" si="0"/>
        <v>38</v>
      </c>
      <c r="B46" s="119" t="s">
        <v>210</v>
      </c>
      <c r="C46" s="283">
        <f>'pü.mérleg Önkorm.'!C46</f>
        <v>927</v>
      </c>
      <c r="D46" s="283">
        <f>'pü.mérleg Önkorm.'!D46</f>
        <v>0</v>
      </c>
      <c r="E46" s="283">
        <f>'pü.mérleg Önkorm.'!E46</f>
        <v>927</v>
      </c>
      <c r="F46" s="497" t="s">
        <v>236</v>
      </c>
      <c r="G46" s="358"/>
      <c r="H46" s="358"/>
      <c r="I46" s="467"/>
      <c r="J46" s="180"/>
      <c r="Q46" s="10"/>
      <c r="R46" s="10"/>
      <c r="S46" s="10"/>
      <c r="T46" s="10"/>
      <c r="U46" s="10"/>
      <c r="V46" s="10"/>
    </row>
    <row r="47" spans="1:22" x14ac:dyDescent="0.2">
      <c r="A47" s="164">
        <f t="shared" si="0"/>
        <v>39</v>
      </c>
      <c r="B47" s="119" t="s">
        <v>211</v>
      </c>
      <c r="C47" s="629"/>
      <c r="D47" s="629"/>
      <c r="E47" s="629"/>
      <c r="F47" s="859" t="s">
        <v>237</v>
      </c>
      <c r="G47" s="290">
        <f>'pü.mérleg Önkorm.'!G47</f>
        <v>30797</v>
      </c>
      <c r="H47" s="290">
        <f>'pü.mérleg Önkorm.'!H47</f>
        <v>4260</v>
      </c>
      <c r="I47" s="467">
        <f>'pü.mérleg Önkorm.'!I47</f>
        <v>35057</v>
      </c>
      <c r="J47" s="180"/>
      <c r="Q47" s="10"/>
      <c r="R47" s="10"/>
      <c r="S47" s="10"/>
      <c r="T47" s="10"/>
      <c r="U47" s="10"/>
      <c r="V47" s="10"/>
    </row>
    <row r="48" spans="1:22" x14ac:dyDescent="0.2">
      <c r="A48" s="164">
        <f t="shared" si="0"/>
        <v>40</v>
      </c>
      <c r="B48" s="118" t="s">
        <v>212</v>
      </c>
      <c r="C48" s="283"/>
      <c r="D48" s="283"/>
      <c r="E48" s="283"/>
      <c r="F48" s="497" t="s">
        <v>238</v>
      </c>
      <c r="G48" s="290"/>
      <c r="H48" s="290"/>
      <c r="I48" s="467"/>
      <c r="J48" s="180"/>
      <c r="Q48" s="10"/>
      <c r="R48" s="10"/>
      <c r="S48" s="10"/>
      <c r="T48" s="10"/>
      <c r="U48" s="10"/>
      <c r="V48" s="10"/>
    </row>
    <row r="49" spans="1:22" x14ac:dyDescent="0.2">
      <c r="A49" s="164">
        <f t="shared" si="0"/>
        <v>41</v>
      </c>
      <c r="B49" s="533" t="s">
        <v>213</v>
      </c>
      <c r="C49" s="283"/>
      <c r="D49" s="283"/>
      <c r="E49" s="283"/>
      <c r="F49" s="497" t="s">
        <v>239</v>
      </c>
      <c r="G49" s="290"/>
      <c r="H49" s="290"/>
      <c r="I49" s="467"/>
      <c r="J49" s="180"/>
      <c r="Q49" s="10"/>
      <c r="R49" s="10"/>
      <c r="S49" s="10"/>
      <c r="T49" s="10"/>
      <c r="U49" s="10"/>
      <c r="V49" s="10"/>
    </row>
    <row r="50" spans="1:22" x14ac:dyDescent="0.2">
      <c r="A50" s="164">
        <f t="shared" si="0"/>
        <v>42</v>
      </c>
      <c r="B50" s="533" t="s">
        <v>214</v>
      </c>
      <c r="C50" s="283"/>
      <c r="D50" s="283"/>
      <c r="E50" s="283"/>
      <c r="F50" s="497" t="s">
        <v>240</v>
      </c>
      <c r="G50" s="290"/>
      <c r="H50" s="290"/>
      <c r="I50" s="467"/>
      <c r="J50" s="180"/>
      <c r="Q50" s="10"/>
      <c r="R50" s="10"/>
      <c r="S50" s="10"/>
      <c r="T50" s="10"/>
      <c r="U50" s="10"/>
      <c r="V50" s="10"/>
    </row>
    <row r="51" spans="1:22" x14ac:dyDescent="0.2">
      <c r="A51" s="164">
        <f t="shared" si="0"/>
        <v>43</v>
      </c>
      <c r="B51" s="118" t="s">
        <v>215</v>
      </c>
      <c r="C51" s="283">
        <f>'pü.mérleg Önkorm.'!C51</f>
        <v>0</v>
      </c>
      <c r="D51" s="283">
        <f>'pü.mérleg Önkorm.'!D51</f>
        <v>0</v>
      </c>
      <c r="E51" s="283">
        <f>SUM(C51:D51)</f>
        <v>0</v>
      </c>
      <c r="F51" s="497" t="s">
        <v>241</v>
      </c>
      <c r="G51" s="290"/>
      <c r="H51" s="290"/>
      <c r="I51" s="467"/>
      <c r="J51" s="180"/>
      <c r="Q51" s="10"/>
      <c r="R51" s="10"/>
      <c r="S51" s="10"/>
      <c r="T51" s="10"/>
      <c r="U51" s="10"/>
      <c r="V51" s="10"/>
    </row>
    <row r="52" spans="1:22" x14ac:dyDescent="0.2">
      <c r="A52" s="164">
        <f t="shared" si="0"/>
        <v>44</v>
      </c>
      <c r="B52" s="118"/>
      <c r="C52" s="283"/>
      <c r="D52" s="283"/>
      <c r="E52" s="283"/>
      <c r="F52" s="497" t="s">
        <v>242</v>
      </c>
      <c r="G52" s="290"/>
      <c r="H52" s="290"/>
      <c r="I52" s="467"/>
      <c r="J52" s="180"/>
      <c r="Q52" s="10"/>
      <c r="R52" s="10"/>
      <c r="S52" s="10"/>
      <c r="T52" s="10"/>
      <c r="U52" s="10"/>
      <c r="V52" s="10"/>
    </row>
    <row r="53" spans="1:22" x14ac:dyDescent="0.2">
      <c r="A53" s="164">
        <f t="shared" si="0"/>
        <v>45</v>
      </c>
      <c r="B53" s="118"/>
      <c r="C53" s="283"/>
      <c r="D53" s="283"/>
      <c r="E53" s="283"/>
      <c r="F53" s="497" t="s">
        <v>243</v>
      </c>
      <c r="G53" s="290"/>
      <c r="H53" s="290"/>
      <c r="I53" s="467"/>
      <c r="J53" s="180"/>
      <c r="Q53" s="10"/>
      <c r="R53" s="10"/>
      <c r="S53" s="10"/>
      <c r="T53" s="10"/>
      <c r="U53" s="10"/>
      <c r="V53" s="10"/>
    </row>
    <row r="54" spans="1:22" ht="12" thickBot="1" x14ac:dyDescent="0.25">
      <c r="A54" s="164">
        <f t="shared" si="0"/>
        <v>46</v>
      </c>
      <c r="B54" s="178" t="s">
        <v>449</v>
      </c>
      <c r="C54" s="629">
        <f>SUM(C40:C52)</f>
        <v>971961</v>
      </c>
      <c r="D54" s="629">
        <f>SUM(D40:D52)</f>
        <v>295138</v>
      </c>
      <c r="E54" s="629">
        <f>SUM(E40:E52)</f>
        <v>1267099</v>
      </c>
      <c r="F54" s="862" t="s">
        <v>442</v>
      </c>
      <c r="G54" s="358">
        <f>SUM(G40:G53)</f>
        <v>30797</v>
      </c>
      <c r="H54" s="358">
        <f>SUM(H40:H53)</f>
        <v>4260</v>
      </c>
      <c r="I54" s="444">
        <f>SUM(I40:I53)</f>
        <v>35057</v>
      </c>
      <c r="J54" s="180"/>
      <c r="Q54" s="10"/>
      <c r="R54" s="10"/>
      <c r="S54" s="10"/>
      <c r="T54" s="10"/>
      <c r="U54" s="10"/>
      <c r="V54" s="10"/>
    </row>
    <row r="55" spans="1:22" ht="12" thickBot="1" x14ac:dyDescent="0.25">
      <c r="A55" s="924">
        <f t="shared" si="0"/>
        <v>47</v>
      </c>
      <c r="B55" s="1113" t="s">
        <v>444</v>
      </c>
      <c r="C55" s="1070">
        <f>C35+C54</f>
        <v>2481483</v>
      </c>
      <c r="D55" s="902">
        <f>D35+D54</f>
        <v>1597722</v>
      </c>
      <c r="E55" s="903">
        <f>E35+E54</f>
        <v>4079205</v>
      </c>
      <c r="F55" s="503" t="s">
        <v>443</v>
      </c>
      <c r="G55" s="802">
        <f>G35+G54</f>
        <v>2481483</v>
      </c>
      <c r="H55" s="802">
        <f>H35+H54</f>
        <v>1597722</v>
      </c>
      <c r="I55" s="1066">
        <f>I35+I54</f>
        <v>4079205</v>
      </c>
      <c r="J55" s="180"/>
      <c r="Q55" s="10"/>
      <c r="R55" s="10"/>
      <c r="S55" s="10"/>
      <c r="T55" s="10"/>
      <c r="U55" s="10"/>
      <c r="V55" s="10"/>
    </row>
    <row r="56" spans="1:22" x14ac:dyDescent="0.2">
      <c r="B56" s="183"/>
      <c r="C56" s="182"/>
      <c r="D56" s="182"/>
      <c r="E56" s="182"/>
      <c r="F56" s="182"/>
      <c r="G56" s="182"/>
      <c r="H56" s="182"/>
      <c r="I56" s="182"/>
      <c r="T56" s="10"/>
      <c r="U56" s="10"/>
      <c r="V56" s="10"/>
    </row>
    <row r="57" spans="1:22" s="11" customFormat="1" ht="12.75" x14ac:dyDescent="0.2">
      <c r="A57" s="183"/>
      <c r="B57" s="178"/>
      <c r="C57" s="182"/>
      <c r="D57" s="182"/>
      <c r="E57" s="440">
        <f>E55-I55</f>
        <v>0</v>
      </c>
      <c r="F57" s="182"/>
      <c r="G57" s="182"/>
      <c r="H57" s="182"/>
      <c r="I57" s="182"/>
      <c r="J57" s="183"/>
      <c r="K57" s="183"/>
      <c r="L57" s="183"/>
      <c r="M57" s="183"/>
      <c r="N57" s="183"/>
      <c r="O57" s="183"/>
      <c r="P57" s="183"/>
      <c r="Q57" s="183"/>
      <c r="R57" s="183"/>
      <c r="S57" s="183"/>
      <c r="T57" s="183"/>
      <c r="U57" s="183"/>
      <c r="V57" s="183"/>
    </row>
  </sheetData>
  <sheetProtection selectLockedCells="1" selectUnlockedCells="1"/>
  <mergeCells count="11">
    <mergeCell ref="A1:I1"/>
    <mergeCell ref="C7:E7"/>
    <mergeCell ref="G7:I7"/>
    <mergeCell ref="B3:I3"/>
    <mergeCell ref="B5:I5"/>
    <mergeCell ref="B4:I4"/>
    <mergeCell ref="G6:I6"/>
    <mergeCell ref="A6:A8"/>
    <mergeCell ref="B6:B7"/>
    <mergeCell ref="C6:E6"/>
    <mergeCell ref="F6:F7"/>
  </mergeCells>
  <phoneticPr fontId="33" type="noConversion"/>
  <pageMargins left="0.19685039370078741" right="0.19685039370078741" top="0.19685039370078741" bottom="0.19685039370078741" header="0.51181102362204722" footer="0.51181102362204722"/>
  <pageSetup paperSize="9" scale="82" firstPageNumber="0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  <pageSetUpPr fitToPage="1"/>
  </sheetPr>
  <dimension ref="A1:G72"/>
  <sheetViews>
    <sheetView topLeftCell="B1" workbookViewId="0">
      <selection activeCell="B1" sqref="B1:F1"/>
    </sheetView>
  </sheetViews>
  <sheetFormatPr defaultColWidth="9.140625" defaultRowHeight="12" x14ac:dyDescent="0.2"/>
  <cols>
    <col min="1" max="1" width="3.7109375" style="148" hidden="1" customWidth="1"/>
    <col min="2" max="2" width="5.7109375" style="151" customWidth="1"/>
    <col min="3" max="3" width="53" style="146" customWidth="1"/>
    <col min="4" max="4" width="9" style="145" customWidth="1"/>
    <col min="5" max="5" width="9.140625" style="145"/>
    <col min="6" max="6" width="9.7109375" style="145" customWidth="1"/>
    <col min="7" max="16384" width="9.140625" style="13"/>
  </cols>
  <sheetData>
    <row r="1" spans="1:7" x14ac:dyDescent="0.2">
      <c r="B1" s="1307" t="s">
        <v>1326</v>
      </c>
      <c r="C1" s="1307"/>
      <c r="D1" s="1307"/>
      <c r="E1" s="1307"/>
      <c r="F1" s="1307"/>
    </row>
    <row r="2" spans="1:7" x14ac:dyDescent="0.2">
      <c r="B2" s="292"/>
      <c r="C2" s="292"/>
      <c r="D2" s="292"/>
      <c r="E2" s="292"/>
      <c r="F2" s="292"/>
    </row>
    <row r="3" spans="1:7" ht="13.5" customHeight="1" x14ac:dyDescent="0.2">
      <c r="B3" s="1313" t="s">
        <v>1137</v>
      </c>
      <c r="C3" s="1313"/>
      <c r="D3" s="1313"/>
      <c r="E3" s="1313"/>
      <c r="F3" s="1313"/>
    </row>
    <row r="4" spans="1:7" x14ac:dyDescent="0.2">
      <c r="B4" s="1314" t="s">
        <v>1171</v>
      </c>
      <c r="C4" s="1314"/>
      <c r="D4" s="1314"/>
      <c r="E4" s="1315"/>
      <c r="F4" s="1315"/>
    </row>
    <row r="5" spans="1:7" x14ac:dyDescent="0.2">
      <c r="B5" s="144"/>
      <c r="C5" s="144"/>
      <c r="D5" s="144"/>
      <c r="E5" s="293"/>
      <c r="F5" s="293"/>
    </row>
    <row r="6" spans="1:7" ht="12.75" x14ac:dyDescent="0.2">
      <c r="B6" s="144"/>
      <c r="C6" s="1308" t="s">
        <v>303</v>
      </c>
      <c r="D6" s="1309"/>
      <c r="E6" s="1309"/>
      <c r="F6" s="1309"/>
    </row>
    <row r="7" spans="1:7" ht="19.149999999999999" customHeight="1" x14ac:dyDescent="0.2">
      <c r="B7" s="1310" t="s">
        <v>76</v>
      </c>
      <c r="C7" s="1311" t="s">
        <v>85</v>
      </c>
      <c r="D7" s="1312" t="s">
        <v>1162</v>
      </c>
      <c r="E7" s="1312"/>
      <c r="F7" s="1312"/>
    </row>
    <row r="8" spans="1:7" s="8" customFormat="1" ht="42.75" customHeight="1" x14ac:dyDescent="0.2">
      <c r="A8" s="149"/>
      <c r="B8" s="1310"/>
      <c r="C8" s="1311"/>
      <c r="D8" s="884" t="s">
        <v>62</v>
      </c>
      <c r="E8" s="884" t="s">
        <v>63</v>
      </c>
      <c r="F8" s="884" t="s">
        <v>64</v>
      </c>
    </row>
    <row r="9" spans="1:7" ht="14.25" customHeight="1" x14ac:dyDescent="0.2">
      <c r="B9" s="150" t="s">
        <v>480</v>
      </c>
      <c r="C9" s="885" t="s">
        <v>86</v>
      </c>
      <c r="D9" s="886"/>
      <c r="E9" s="147"/>
      <c r="F9" s="887"/>
      <c r="G9" s="596"/>
    </row>
    <row r="10" spans="1:7" ht="28.9" customHeight="1" x14ac:dyDescent="0.2">
      <c r="B10" s="925" t="s">
        <v>488</v>
      </c>
      <c r="C10" s="926" t="s">
        <v>455</v>
      </c>
      <c r="D10" s="894"/>
      <c r="E10" s="927"/>
      <c r="F10" s="894"/>
      <c r="G10" s="596"/>
    </row>
    <row r="11" spans="1:7" x14ac:dyDescent="0.2">
      <c r="B11" s="150" t="s">
        <v>489</v>
      </c>
      <c r="C11" s="888" t="s">
        <v>436</v>
      </c>
      <c r="D11" s="628"/>
      <c r="E11" s="147"/>
      <c r="F11" s="628"/>
      <c r="G11" s="596"/>
    </row>
    <row r="12" spans="1:7" x14ac:dyDescent="0.2">
      <c r="B12" s="150" t="s">
        <v>490</v>
      </c>
      <c r="C12" s="888" t="s">
        <v>1229</v>
      </c>
      <c r="D12" s="628"/>
      <c r="E12" s="147">
        <v>15500</v>
      </c>
      <c r="F12" s="628">
        <f t="shared" ref="F12:F20" si="0">SUM(D12:E12)</f>
        <v>15500</v>
      </c>
      <c r="G12" s="596"/>
    </row>
    <row r="13" spans="1:7" x14ac:dyDescent="0.2">
      <c r="B13" s="150" t="s">
        <v>491</v>
      </c>
      <c r="C13" s="888" t="s">
        <v>1230</v>
      </c>
      <c r="D13" s="628"/>
      <c r="E13" s="147">
        <v>20500</v>
      </c>
      <c r="F13" s="628">
        <f t="shared" si="0"/>
        <v>20500</v>
      </c>
      <c r="G13" s="596"/>
    </row>
    <row r="14" spans="1:7" x14ac:dyDescent="0.2">
      <c r="B14" s="150" t="s">
        <v>492</v>
      </c>
      <c r="C14" s="888" t="s">
        <v>1228</v>
      </c>
      <c r="D14" s="628"/>
      <c r="E14" s="147">
        <v>12692</v>
      </c>
      <c r="F14" s="628">
        <f t="shared" si="0"/>
        <v>12692</v>
      </c>
      <c r="G14" s="596"/>
    </row>
    <row r="15" spans="1:7" x14ac:dyDescent="0.2">
      <c r="B15" s="150" t="s">
        <v>493</v>
      </c>
      <c r="C15" s="888" t="s">
        <v>437</v>
      </c>
      <c r="D15" s="628">
        <v>4500</v>
      </c>
      <c r="E15" s="147"/>
      <c r="F15" s="628">
        <f t="shared" si="0"/>
        <v>4500</v>
      </c>
      <c r="G15" s="596"/>
    </row>
    <row r="16" spans="1:7" x14ac:dyDescent="0.2">
      <c r="B16" s="150" t="s">
        <v>494</v>
      </c>
      <c r="C16" s="889" t="s">
        <v>438</v>
      </c>
      <c r="D16" s="628"/>
      <c r="E16" s="147">
        <v>2000</v>
      </c>
      <c r="F16" s="628">
        <f t="shared" si="0"/>
        <v>2000</v>
      </c>
      <c r="G16" s="596"/>
    </row>
    <row r="17" spans="1:7" ht="13.5" customHeight="1" x14ac:dyDescent="0.2">
      <c r="B17" s="150" t="s">
        <v>495</v>
      </c>
      <c r="C17" s="889" t="s">
        <v>468</v>
      </c>
      <c r="D17" s="628">
        <v>1350</v>
      </c>
      <c r="E17" s="628"/>
      <c r="F17" s="628">
        <f t="shared" si="0"/>
        <v>1350</v>
      </c>
      <c r="G17" s="596"/>
    </row>
    <row r="18" spans="1:7" ht="13.5" customHeight="1" x14ac:dyDescent="0.2">
      <c r="B18" s="150" t="s">
        <v>531</v>
      </c>
      <c r="C18" s="943" t="s">
        <v>308</v>
      </c>
      <c r="D18" s="944"/>
      <c r="E18" s="945">
        <v>50</v>
      </c>
      <c r="F18" s="944">
        <f t="shared" si="0"/>
        <v>50</v>
      </c>
      <c r="G18" s="596"/>
    </row>
    <row r="19" spans="1:7" ht="13.5" customHeight="1" x14ac:dyDescent="0.2">
      <c r="B19" s="150" t="s">
        <v>532</v>
      </c>
      <c r="C19" s="943" t="s">
        <v>1058</v>
      </c>
      <c r="D19" s="944"/>
      <c r="E19" s="945">
        <v>2802</v>
      </c>
      <c r="F19" s="944">
        <f t="shared" si="0"/>
        <v>2802</v>
      </c>
      <c r="G19" s="596"/>
    </row>
    <row r="20" spans="1:7" ht="13.5" customHeight="1" thickBot="1" x14ac:dyDescent="0.25">
      <c r="B20" s="150" t="s">
        <v>533</v>
      </c>
      <c r="C20" s="943" t="s">
        <v>1102</v>
      </c>
      <c r="D20" s="944"/>
      <c r="E20" s="945">
        <v>191</v>
      </c>
      <c r="F20" s="944">
        <f t="shared" si="0"/>
        <v>191</v>
      </c>
      <c r="G20" s="596"/>
    </row>
    <row r="21" spans="1:7" ht="15" customHeight="1" thickBot="1" x14ac:dyDescent="0.25">
      <c r="B21" s="150" t="s">
        <v>534</v>
      </c>
      <c r="C21" s="1090" t="s">
        <v>456</v>
      </c>
      <c r="D21" s="896">
        <f>SUM(D12:D20)</f>
        <v>5850</v>
      </c>
      <c r="E21" s="896">
        <f>SUM(E12:E20)</f>
        <v>53735</v>
      </c>
      <c r="F21" s="897">
        <f>SUM(F12:F20)</f>
        <v>59585</v>
      </c>
      <c r="G21" s="1089"/>
    </row>
    <row r="22" spans="1:7" ht="15" customHeight="1" x14ac:dyDescent="0.2">
      <c r="B22" s="150" t="s">
        <v>535</v>
      </c>
      <c r="C22" s="892"/>
      <c r="D22" s="1193"/>
      <c r="E22" s="1194"/>
      <c r="F22" s="1195"/>
      <c r="G22" s="1089"/>
    </row>
    <row r="23" spans="1:7" x14ac:dyDescent="0.2">
      <c r="B23" s="150" t="s">
        <v>536</v>
      </c>
      <c r="C23" s="892" t="s">
        <v>457</v>
      </c>
      <c r="D23" s="628"/>
      <c r="E23" s="890"/>
      <c r="F23" s="628"/>
      <c r="G23" s="596"/>
    </row>
    <row r="24" spans="1:7" s="8" customFormat="1" ht="15.6" customHeight="1" x14ac:dyDescent="0.2">
      <c r="A24" s="149"/>
      <c r="B24" s="150" t="s">
        <v>537</v>
      </c>
      <c r="C24" s="893" t="s">
        <v>469</v>
      </c>
      <c r="D24" s="628">
        <v>103258</v>
      </c>
      <c r="E24" s="890"/>
      <c r="F24" s="628">
        <f>D24</f>
        <v>103258</v>
      </c>
      <c r="G24" s="595"/>
    </row>
    <row r="25" spans="1:7" s="8" customFormat="1" ht="12" customHeight="1" x14ac:dyDescent="0.2">
      <c r="A25" s="149"/>
      <c r="B25" s="150" t="s">
        <v>538</v>
      </c>
      <c r="C25" s="893" t="s">
        <v>312</v>
      </c>
      <c r="D25" s="628">
        <v>13500</v>
      </c>
      <c r="E25" s="890"/>
      <c r="F25" s="628">
        <f t="shared" ref="F25:F30" si="1">SUM(D25:E25)</f>
        <v>13500</v>
      </c>
      <c r="G25" s="595"/>
    </row>
    <row r="26" spans="1:7" s="8" customFormat="1" ht="12" customHeight="1" x14ac:dyDescent="0.2">
      <c r="A26" s="149"/>
      <c r="B26" s="150" t="s">
        <v>540</v>
      </c>
      <c r="C26" s="893" t="s">
        <v>972</v>
      </c>
      <c r="D26" s="628"/>
      <c r="E26" s="890"/>
      <c r="F26" s="628">
        <f t="shared" si="1"/>
        <v>0</v>
      </c>
      <c r="G26" s="595"/>
    </row>
    <row r="27" spans="1:7" s="8" customFormat="1" x14ac:dyDescent="0.2">
      <c r="A27" s="149"/>
      <c r="B27" s="150" t="s">
        <v>541</v>
      </c>
      <c r="C27" s="891" t="s">
        <v>1069</v>
      </c>
      <c r="D27" s="628"/>
      <c r="E27" s="890">
        <v>19500</v>
      </c>
      <c r="F27" s="628">
        <f t="shared" si="1"/>
        <v>19500</v>
      </c>
      <c r="G27" s="595"/>
    </row>
    <row r="28" spans="1:7" s="8" customFormat="1" x14ac:dyDescent="0.2">
      <c r="A28" s="149"/>
      <c r="B28" s="150" t="s">
        <v>542</v>
      </c>
      <c r="C28" s="891" t="s">
        <v>310</v>
      </c>
      <c r="D28" s="628"/>
      <c r="E28" s="890">
        <v>65000</v>
      </c>
      <c r="F28" s="628">
        <f t="shared" si="1"/>
        <v>65000</v>
      </c>
      <c r="G28" s="595"/>
    </row>
    <row r="29" spans="1:7" s="8" customFormat="1" x14ac:dyDescent="0.2">
      <c r="A29" s="149"/>
      <c r="B29" s="150" t="s">
        <v>543</v>
      </c>
      <c r="C29" s="891" t="s">
        <v>1065</v>
      </c>
      <c r="D29" s="628"/>
      <c r="E29" s="890">
        <v>5000</v>
      </c>
      <c r="F29" s="628">
        <f t="shared" si="1"/>
        <v>5000</v>
      </c>
      <c r="G29" s="595"/>
    </row>
    <row r="30" spans="1:7" s="8" customFormat="1" x14ac:dyDescent="0.2">
      <c r="A30" s="149"/>
      <c r="B30" s="150" t="s">
        <v>544</v>
      </c>
      <c r="C30" s="891" t="s">
        <v>1269</v>
      </c>
      <c r="D30" s="628"/>
      <c r="E30" s="890">
        <v>50000</v>
      </c>
      <c r="F30" s="628">
        <f t="shared" si="1"/>
        <v>50000</v>
      </c>
      <c r="G30" s="595"/>
    </row>
    <row r="31" spans="1:7" s="8" customFormat="1" x14ac:dyDescent="0.2">
      <c r="A31" s="149"/>
      <c r="B31" s="150" t="s">
        <v>545</v>
      </c>
      <c r="C31" s="809" t="s">
        <v>181</v>
      </c>
      <c r="D31" s="894"/>
      <c r="E31" s="895">
        <v>2000</v>
      </c>
      <c r="F31" s="894">
        <f>D31+E31</f>
        <v>2000</v>
      </c>
      <c r="G31" s="595"/>
    </row>
    <row r="32" spans="1:7" s="8" customFormat="1" x14ac:dyDescent="0.2">
      <c r="A32" s="149"/>
      <c r="B32" s="150" t="s">
        <v>546</v>
      </c>
      <c r="C32" s="809" t="s">
        <v>311</v>
      </c>
      <c r="D32" s="894"/>
      <c r="E32" s="895">
        <v>3500</v>
      </c>
      <c r="F32" s="894">
        <f>D32+E32</f>
        <v>3500</v>
      </c>
      <c r="G32" s="595"/>
    </row>
    <row r="33" spans="1:7" s="8" customFormat="1" x14ac:dyDescent="0.2">
      <c r="A33" s="149"/>
      <c r="B33" s="150" t="s">
        <v>547</v>
      </c>
      <c r="C33" s="809" t="s">
        <v>313</v>
      </c>
      <c r="D33" s="894"/>
      <c r="E33" s="895">
        <v>500</v>
      </c>
      <c r="F33" s="894">
        <f>D33+E33</f>
        <v>500</v>
      </c>
      <c r="G33" s="595"/>
    </row>
    <row r="34" spans="1:7" s="8" customFormat="1" x14ac:dyDescent="0.2">
      <c r="A34" s="149"/>
      <c r="B34" s="150" t="s">
        <v>567</v>
      </c>
      <c r="C34" s="891" t="s">
        <v>314</v>
      </c>
      <c r="D34" s="894"/>
      <c r="E34" s="895">
        <v>500</v>
      </c>
      <c r="F34" s="894">
        <f>E34</f>
        <v>500</v>
      </c>
      <c r="G34" s="595"/>
    </row>
    <row r="35" spans="1:7" s="8" customFormat="1" x14ac:dyDescent="0.2">
      <c r="A35" s="149"/>
      <c r="B35" s="150" t="s">
        <v>568</v>
      </c>
      <c r="C35" s="891" t="s">
        <v>1322</v>
      </c>
      <c r="D35" s="894"/>
      <c r="E35" s="895">
        <v>1000</v>
      </c>
      <c r="F35" s="894">
        <f>SUM(D35:E35)</f>
        <v>1000</v>
      </c>
      <c r="G35" s="1051"/>
    </row>
    <row r="36" spans="1:7" s="8" customFormat="1" x14ac:dyDescent="0.2">
      <c r="A36" s="149"/>
      <c r="B36" s="150" t="s">
        <v>569</v>
      </c>
      <c r="C36" s="891" t="s">
        <v>170</v>
      </c>
      <c r="D36" s="894"/>
      <c r="E36" s="895">
        <v>300</v>
      </c>
      <c r="F36" s="894">
        <f t="shared" ref="F36:F56" si="2">D36+E36</f>
        <v>300</v>
      </c>
      <c r="G36" s="595"/>
    </row>
    <row r="37" spans="1:7" s="8" customFormat="1" x14ac:dyDescent="0.2">
      <c r="A37" s="149"/>
      <c r="B37" s="150" t="s">
        <v>570</v>
      </c>
      <c r="C37" s="891" t="s">
        <v>171</v>
      </c>
      <c r="D37" s="894"/>
      <c r="E37" s="895">
        <v>2000</v>
      </c>
      <c r="F37" s="894">
        <f t="shared" si="2"/>
        <v>2000</v>
      </c>
      <c r="G37" s="595"/>
    </row>
    <row r="38" spans="1:7" s="8" customFormat="1" x14ac:dyDescent="0.2">
      <c r="A38" s="149"/>
      <c r="B38" s="150" t="s">
        <v>571</v>
      </c>
      <c r="C38" s="891" t="s">
        <v>287</v>
      </c>
      <c r="D38" s="894"/>
      <c r="E38" s="895">
        <v>1000</v>
      </c>
      <c r="F38" s="894">
        <f t="shared" si="2"/>
        <v>1000</v>
      </c>
      <c r="G38" s="595"/>
    </row>
    <row r="39" spans="1:7" s="8" customFormat="1" x14ac:dyDescent="0.2">
      <c r="A39" s="149"/>
      <c r="B39" s="150" t="s">
        <v>572</v>
      </c>
      <c r="C39" s="891" t="s">
        <v>288</v>
      </c>
      <c r="D39" s="894"/>
      <c r="E39" s="895">
        <v>2000</v>
      </c>
      <c r="F39" s="894">
        <f t="shared" si="2"/>
        <v>2000</v>
      </c>
      <c r="G39" s="595"/>
    </row>
    <row r="40" spans="1:7" s="8" customFormat="1" x14ac:dyDescent="0.2">
      <c r="A40" s="149"/>
      <c r="B40" s="150" t="s">
        <v>573</v>
      </c>
      <c r="C40" s="891" t="s">
        <v>940</v>
      </c>
      <c r="D40" s="894"/>
      <c r="E40" s="1228">
        <v>500</v>
      </c>
      <c r="F40" s="894">
        <v>500</v>
      </c>
      <c r="G40" s="595"/>
    </row>
    <row r="41" spans="1:7" s="8" customFormat="1" x14ac:dyDescent="0.2">
      <c r="A41" s="149"/>
      <c r="B41" s="150" t="s">
        <v>574</v>
      </c>
      <c r="C41" s="891" t="s">
        <v>941</v>
      </c>
      <c r="D41" s="894"/>
      <c r="E41" s="895">
        <v>300</v>
      </c>
      <c r="F41" s="894">
        <f t="shared" si="2"/>
        <v>300</v>
      </c>
      <c r="G41" s="595"/>
    </row>
    <row r="42" spans="1:7" s="8" customFormat="1" x14ac:dyDescent="0.2">
      <c r="A42" s="149"/>
      <c r="B42" s="150" t="s">
        <v>575</v>
      </c>
      <c r="C42" s="891" t="s">
        <v>969</v>
      </c>
      <c r="D42" s="894"/>
      <c r="E42" s="895">
        <v>50</v>
      </c>
      <c r="F42" s="894">
        <f t="shared" si="2"/>
        <v>50</v>
      </c>
      <c r="G42" s="595"/>
    </row>
    <row r="43" spans="1:7" s="8" customFormat="1" ht="12.75" customHeight="1" x14ac:dyDescent="0.2">
      <c r="A43" s="149"/>
      <c r="B43" s="150" t="s">
        <v>627</v>
      </c>
      <c r="C43" s="891" t="s">
        <v>1068</v>
      </c>
      <c r="D43" s="894"/>
      <c r="E43" s="895">
        <v>900</v>
      </c>
      <c r="F43" s="894">
        <f t="shared" si="2"/>
        <v>900</v>
      </c>
      <c r="G43" s="595"/>
    </row>
    <row r="44" spans="1:7" s="8" customFormat="1" x14ac:dyDescent="0.2">
      <c r="A44" s="149"/>
      <c r="B44" s="150" t="s">
        <v>628</v>
      </c>
      <c r="C44" s="891" t="s">
        <v>970</v>
      </c>
      <c r="D44" s="894"/>
      <c r="E44" s="895">
        <v>100</v>
      </c>
      <c r="F44" s="894">
        <f t="shared" si="2"/>
        <v>100</v>
      </c>
      <c r="G44" s="595"/>
    </row>
    <row r="45" spans="1:7" s="8" customFormat="1" x14ac:dyDescent="0.2">
      <c r="A45" s="149"/>
      <c r="B45" s="150" t="s">
        <v>629</v>
      </c>
      <c r="C45" s="946" t="s">
        <v>971</v>
      </c>
      <c r="D45" s="947"/>
      <c r="E45" s="948">
        <v>75</v>
      </c>
      <c r="F45" s="947">
        <f t="shared" si="2"/>
        <v>75</v>
      </c>
      <c r="G45" s="595"/>
    </row>
    <row r="46" spans="1:7" s="8" customFormat="1" x14ac:dyDescent="0.2">
      <c r="A46" s="149"/>
      <c r="B46" s="150" t="s">
        <v>630</v>
      </c>
      <c r="C46" s="946" t="s">
        <v>1270</v>
      </c>
      <c r="D46" s="947"/>
      <c r="E46" s="948">
        <v>2500</v>
      </c>
      <c r="F46" s="947">
        <f t="shared" si="2"/>
        <v>2500</v>
      </c>
      <c r="G46" s="595"/>
    </row>
    <row r="47" spans="1:7" s="8" customFormat="1" x14ac:dyDescent="0.2">
      <c r="A47" s="149"/>
      <c r="B47" s="150" t="s">
        <v>116</v>
      </c>
      <c r="C47" s="946" t="s">
        <v>1066</v>
      </c>
      <c r="D47" s="947"/>
      <c r="E47" s="948">
        <v>50</v>
      </c>
      <c r="F47" s="947">
        <f t="shared" si="2"/>
        <v>50</v>
      </c>
      <c r="G47" s="595"/>
    </row>
    <row r="48" spans="1:7" s="8" customFormat="1" ht="24" x14ac:dyDescent="0.2">
      <c r="A48" s="149"/>
      <c r="B48" s="925" t="s">
        <v>655</v>
      </c>
      <c r="C48" s="1127" t="s">
        <v>1067</v>
      </c>
      <c r="D48" s="947"/>
      <c r="E48" s="948">
        <v>150</v>
      </c>
      <c r="F48" s="947">
        <f t="shared" si="2"/>
        <v>150</v>
      </c>
      <c r="G48" s="595"/>
    </row>
    <row r="49" spans="1:7" s="8" customFormat="1" x14ac:dyDescent="0.2">
      <c r="A49" s="149"/>
      <c r="B49" s="150" t="s">
        <v>656</v>
      </c>
      <c r="C49" s="946" t="s">
        <v>1075</v>
      </c>
      <c r="D49" s="947"/>
      <c r="E49" s="948">
        <v>127</v>
      </c>
      <c r="F49" s="947">
        <f t="shared" si="2"/>
        <v>127</v>
      </c>
      <c r="G49" s="595"/>
    </row>
    <row r="50" spans="1:7" s="8" customFormat="1" ht="25.5" customHeight="1" x14ac:dyDescent="0.2">
      <c r="A50" s="149"/>
      <c r="B50" s="925" t="s">
        <v>119</v>
      </c>
      <c r="C50" s="1127" t="s">
        <v>1151</v>
      </c>
      <c r="D50" s="947"/>
      <c r="E50" s="948"/>
      <c r="F50" s="947">
        <f t="shared" si="2"/>
        <v>0</v>
      </c>
      <c r="G50" s="595"/>
    </row>
    <row r="51" spans="1:7" s="8" customFormat="1" ht="12.75" customHeight="1" x14ac:dyDescent="0.2">
      <c r="A51" s="149"/>
      <c r="B51" s="150" t="s">
        <v>120</v>
      </c>
      <c r="C51" s="946" t="s">
        <v>1148</v>
      </c>
      <c r="D51" s="947"/>
      <c r="E51" s="948"/>
      <c r="F51" s="947">
        <f t="shared" si="2"/>
        <v>0</v>
      </c>
      <c r="G51" s="595"/>
    </row>
    <row r="52" spans="1:7" s="8" customFormat="1" ht="25.5" customHeight="1" x14ac:dyDescent="0.2">
      <c r="A52" s="149"/>
      <c r="B52" s="925" t="s">
        <v>121</v>
      </c>
      <c r="C52" s="1127" t="s">
        <v>1150</v>
      </c>
      <c r="D52" s="947"/>
      <c r="E52" s="948"/>
      <c r="F52" s="947">
        <f t="shared" si="2"/>
        <v>0</v>
      </c>
      <c r="G52" s="595"/>
    </row>
    <row r="53" spans="1:7" s="8" customFormat="1" ht="12.75" customHeight="1" x14ac:dyDescent="0.2">
      <c r="A53" s="149"/>
      <c r="B53" s="150" t="s">
        <v>124</v>
      </c>
      <c r="C53" s="946" t="s">
        <v>1149</v>
      </c>
      <c r="D53" s="947"/>
      <c r="E53" s="948"/>
      <c r="F53" s="947">
        <f t="shared" si="2"/>
        <v>0</v>
      </c>
      <c r="G53" s="595"/>
    </row>
    <row r="54" spans="1:7" s="8" customFormat="1" ht="27" customHeight="1" x14ac:dyDescent="0.2">
      <c r="A54" s="149"/>
      <c r="B54" s="925" t="s">
        <v>127</v>
      </c>
      <c r="C54" s="946" t="s">
        <v>1253</v>
      </c>
      <c r="D54" s="947"/>
      <c r="E54" s="948">
        <v>16674</v>
      </c>
      <c r="F54" s="947">
        <f t="shared" si="2"/>
        <v>16674</v>
      </c>
      <c r="G54" s="595"/>
    </row>
    <row r="55" spans="1:7" s="8" customFormat="1" ht="15" customHeight="1" x14ac:dyDescent="0.2">
      <c r="A55" s="149"/>
      <c r="B55" s="925" t="s">
        <v>128</v>
      </c>
      <c r="C55" s="946" t="s">
        <v>1308</v>
      </c>
      <c r="D55" s="947"/>
      <c r="E55" s="948">
        <v>1000</v>
      </c>
      <c r="F55" s="947">
        <f t="shared" si="2"/>
        <v>1000</v>
      </c>
      <c r="G55" s="595"/>
    </row>
    <row r="56" spans="1:7" s="8" customFormat="1" ht="15" customHeight="1" x14ac:dyDescent="0.2">
      <c r="A56" s="149"/>
      <c r="B56" s="925" t="s">
        <v>129</v>
      </c>
      <c r="C56" s="946" t="s">
        <v>1309</v>
      </c>
      <c r="D56" s="947"/>
      <c r="E56" s="948">
        <v>500</v>
      </c>
      <c r="F56" s="947">
        <f t="shared" si="2"/>
        <v>500</v>
      </c>
      <c r="G56" s="595"/>
    </row>
    <row r="57" spans="1:7" s="8" customFormat="1" ht="12.75" thickBot="1" x14ac:dyDescent="0.25">
      <c r="A57" s="149"/>
      <c r="B57" s="925" t="s">
        <v>130</v>
      </c>
      <c r="C57" s="891" t="s">
        <v>1056</v>
      </c>
      <c r="D57" s="894">
        <v>0</v>
      </c>
      <c r="E57" s="895">
        <v>430</v>
      </c>
      <c r="F57" s="894">
        <f>SUM(D57:E57)</f>
        <v>430</v>
      </c>
      <c r="G57" s="595"/>
    </row>
    <row r="58" spans="1:7" s="8" customFormat="1" ht="12.75" thickBot="1" x14ac:dyDescent="0.25">
      <c r="A58" s="149"/>
      <c r="B58" s="925" t="s">
        <v>133</v>
      </c>
      <c r="C58" s="1090" t="s">
        <v>458</v>
      </c>
      <c r="D58" s="896">
        <f>SUM(D23:D57)</f>
        <v>116758</v>
      </c>
      <c r="E58" s="896">
        <f>SUM(E27:E57)</f>
        <v>175656</v>
      </c>
      <c r="F58" s="897">
        <f>SUM(F23:F57)</f>
        <v>292414</v>
      </c>
      <c r="G58" s="847"/>
    </row>
    <row r="59" spans="1:7" ht="12.75" thickBot="1" x14ac:dyDescent="0.25">
      <c r="B59" s="925" t="s">
        <v>136</v>
      </c>
      <c r="C59" s="888"/>
      <c r="D59" s="628"/>
      <c r="E59" s="147"/>
      <c r="F59" s="628"/>
      <c r="G59" s="596"/>
    </row>
    <row r="60" spans="1:7" ht="12.75" thickBot="1" x14ac:dyDescent="0.25">
      <c r="B60" s="925" t="s">
        <v>139</v>
      </c>
      <c r="C60" s="1093" t="s">
        <v>1131</v>
      </c>
      <c r="D60" s="1094">
        <f>D21+D58</f>
        <v>122608</v>
      </c>
      <c r="E60" s="1094">
        <f>E21+E58</f>
        <v>229391</v>
      </c>
      <c r="F60" s="1111">
        <f>F21+F58</f>
        <v>351999</v>
      </c>
    </row>
    <row r="61" spans="1:7" x14ac:dyDescent="0.2">
      <c r="B61" s="925" t="s">
        <v>140</v>
      </c>
    </row>
    <row r="62" spans="1:7" x14ac:dyDescent="0.2">
      <c r="B62" s="925" t="s">
        <v>143</v>
      </c>
      <c r="C62" s="1092" t="s">
        <v>328</v>
      </c>
    </row>
    <row r="63" spans="1:7" x14ac:dyDescent="0.2">
      <c r="B63" s="925" t="s">
        <v>144</v>
      </c>
      <c r="C63" s="926" t="s">
        <v>455</v>
      </c>
    </row>
    <row r="64" spans="1:7" ht="12.75" thickBot="1" x14ac:dyDescent="0.25">
      <c r="B64" s="925" t="s">
        <v>145</v>
      </c>
    </row>
    <row r="65" spans="2:6" ht="12.75" thickBot="1" x14ac:dyDescent="0.25">
      <c r="B65" s="925" t="s">
        <v>146</v>
      </c>
      <c r="C65" s="1090" t="s">
        <v>1134</v>
      </c>
      <c r="D65" s="1096">
        <f>SUM(D64)</f>
        <v>0</v>
      </c>
      <c r="E65" s="1096">
        <f t="shared" ref="E65:F65" si="3">SUM(E64)</f>
        <v>0</v>
      </c>
      <c r="F65" s="1097">
        <f t="shared" si="3"/>
        <v>0</v>
      </c>
    </row>
    <row r="66" spans="2:6" ht="12.75" thickBot="1" x14ac:dyDescent="0.25">
      <c r="B66" s="925" t="s">
        <v>147</v>
      </c>
      <c r="C66" s="892"/>
      <c r="D66" s="1095"/>
      <c r="E66" s="1095"/>
      <c r="F66" s="1095"/>
    </row>
    <row r="67" spans="2:6" ht="12.75" thickBot="1" x14ac:dyDescent="0.25">
      <c r="B67" s="925" t="s">
        <v>149</v>
      </c>
      <c r="C67" s="1098" t="s">
        <v>1132</v>
      </c>
      <c r="D67" s="1096">
        <f>SUM(D65)</f>
        <v>0</v>
      </c>
      <c r="E67" s="1096">
        <f>SUM(E65)</f>
        <v>0</v>
      </c>
      <c r="F67" s="1097">
        <f>SUM(F65)</f>
        <v>0</v>
      </c>
    </row>
    <row r="68" spans="2:6" x14ac:dyDescent="0.2">
      <c r="B68" s="925" t="s">
        <v>152</v>
      </c>
      <c r="C68" s="1091"/>
      <c r="D68" s="1095"/>
      <c r="E68" s="1095"/>
      <c r="F68" s="1095"/>
    </row>
    <row r="69" spans="2:6" ht="24" x14ac:dyDescent="0.2">
      <c r="B69" s="925" t="s">
        <v>154</v>
      </c>
      <c r="C69" s="926" t="s">
        <v>1135</v>
      </c>
      <c r="D69" s="1099">
        <f>D21+D65</f>
        <v>5850</v>
      </c>
      <c r="E69" s="1099">
        <f>E21+E65</f>
        <v>53735</v>
      </c>
      <c r="F69" s="1099">
        <f>F21+F65</f>
        <v>59585</v>
      </c>
    </row>
    <row r="70" spans="2:6" ht="24" x14ac:dyDescent="0.2">
      <c r="B70" s="925" t="s">
        <v>155</v>
      </c>
      <c r="C70" s="1100" t="s">
        <v>1136</v>
      </c>
      <c r="D70" s="1099">
        <f>D58</f>
        <v>116758</v>
      </c>
      <c r="E70" s="1099">
        <f t="shared" ref="E70:F70" si="4">E58</f>
        <v>175656</v>
      </c>
      <c r="F70" s="1099">
        <f t="shared" si="4"/>
        <v>292414</v>
      </c>
    </row>
    <row r="71" spans="2:6" ht="12.75" thickBot="1" x14ac:dyDescent="0.25">
      <c r="B71" s="925" t="s">
        <v>156</v>
      </c>
    </row>
    <row r="72" spans="2:6" ht="24.75" thickBot="1" x14ac:dyDescent="0.25">
      <c r="B72" s="925" t="s">
        <v>1100</v>
      </c>
      <c r="C72" s="1098" t="s">
        <v>1133</v>
      </c>
      <c r="D72" s="1216">
        <f>D60+D67</f>
        <v>122608</v>
      </c>
      <c r="E72" s="1216">
        <f>E60+E67</f>
        <v>229391</v>
      </c>
      <c r="F72" s="1217">
        <f>F60+F67</f>
        <v>351999</v>
      </c>
    </row>
  </sheetData>
  <sheetProtection selectLockedCells="1" selectUnlockedCells="1"/>
  <mergeCells count="7">
    <mergeCell ref="B1:F1"/>
    <mergeCell ref="C6:F6"/>
    <mergeCell ref="B7:B8"/>
    <mergeCell ref="C7:C8"/>
    <mergeCell ref="D7:F7"/>
    <mergeCell ref="B3:F3"/>
    <mergeCell ref="B4:F4"/>
  </mergeCells>
  <phoneticPr fontId="33" type="noConversion"/>
  <pageMargins left="0.55118110236220474" right="0.55118110236220474" top="0.98425196850393704" bottom="0.98425196850393704" header="0.51181102362204722" footer="0.51181102362204722"/>
  <pageSetup paperSize="9" scale="66" firstPageNumber="0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  <pageSetUpPr fitToPage="1"/>
  </sheetPr>
  <dimension ref="A1:S123"/>
  <sheetViews>
    <sheetView workbookViewId="0">
      <pane xSplit="2" ySplit="9" topLeftCell="C10" activePane="bottomRight" state="frozen"/>
      <selection activeCell="B65" sqref="B65"/>
      <selection pane="topRight" activeCell="B65" sqref="B65"/>
      <selection pane="bottomLeft" activeCell="B65" sqref="B65"/>
      <selection pane="bottomRight" sqref="A1:H1"/>
    </sheetView>
  </sheetViews>
  <sheetFormatPr defaultColWidth="9.140625" defaultRowHeight="14.1" customHeight="1" x14ac:dyDescent="0.2"/>
  <cols>
    <col min="1" max="1" width="3.7109375" style="326" customWidth="1"/>
    <col min="2" max="2" width="41.42578125" style="336" customWidth="1"/>
    <col min="3" max="3" width="9.85546875" style="85" customWidth="1"/>
    <col min="4" max="4" width="8.7109375" style="85" customWidth="1"/>
    <col min="5" max="5" width="7.85546875" style="85" customWidth="1"/>
    <col min="6" max="6" width="8.42578125" style="98" customWidth="1"/>
    <col min="7" max="7" width="9.85546875" style="114" customWidth="1"/>
    <col min="8" max="8" width="7.28515625" style="114" customWidth="1"/>
    <col min="9" max="16384" width="9.140625" style="84"/>
  </cols>
  <sheetData>
    <row r="1" spans="1:9" ht="12.75" customHeight="1" x14ac:dyDescent="0.2">
      <c r="A1" s="1316" t="s">
        <v>1333</v>
      </c>
      <c r="B1" s="1316"/>
      <c r="C1" s="1316"/>
      <c r="D1" s="1316"/>
      <c r="E1" s="1316"/>
      <c r="F1" s="1316"/>
      <c r="G1" s="1284"/>
      <c r="H1" s="1284"/>
    </row>
    <row r="2" spans="1:9" ht="14.1" customHeight="1" x14ac:dyDescent="0.2">
      <c r="A2" s="1317" t="s">
        <v>77</v>
      </c>
      <c r="B2" s="1317"/>
      <c r="C2" s="1317"/>
      <c r="D2" s="1317"/>
      <c r="E2" s="1317"/>
      <c r="F2" s="1317"/>
      <c r="G2" s="1284"/>
      <c r="H2" s="1284"/>
    </row>
    <row r="3" spans="1:9" ht="14.1" customHeight="1" x14ac:dyDescent="0.2">
      <c r="A3" s="337"/>
      <c r="B3" s="1328" t="s">
        <v>1181</v>
      </c>
      <c r="C3" s="1328"/>
      <c r="D3" s="1328"/>
      <c r="E3" s="1328"/>
      <c r="F3" s="1328"/>
      <c r="G3" s="1328"/>
      <c r="H3" s="1328"/>
    </row>
    <row r="4" spans="1:9" ht="14.25" customHeight="1" thickBot="1" x14ac:dyDescent="0.25">
      <c r="A4" s="1320" t="s">
        <v>303</v>
      </c>
      <c r="B4" s="1320"/>
      <c r="C4" s="1320"/>
      <c r="D4" s="1320"/>
      <c r="E4" s="1320"/>
      <c r="F4" s="1320"/>
      <c r="G4" s="1321"/>
      <c r="H4" s="1321"/>
    </row>
    <row r="5" spans="1:9" ht="24" customHeight="1" thickBot="1" x14ac:dyDescent="0.25">
      <c r="A5" s="1322" t="s">
        <v>470</v>
      </c>
      <c r="B5" s="334" t="s">
        <v>57</v>
      </c>
      <c r="C5" s="87" t="s">
        <v>58</v>
      </c>
      <c r="D5" s="87" t="s">
        <v>59</v>
      </c>
      <c r="E5" s="87" t="s">
        <v>60</v>
      </c>
      <c r="F5" s="88" t="s">
        <v>471</v>
      </c>
      <c r="G5" s="88" t="s">
        <v>472</v>
      </c>
      <c r="H5" s="540" t="s">
        <v>473</v>
      </c>
    </row>
    <row r="6" spans="1:9" ht="1.9" hidden="1" customHeight="1" thickBot="1" x14ac:dyDescent="0.25">
      <c r="A6" s="1322"/>
      <c r="B6" s="335"/>
      <c r="C6" s="141"/>
      <c r="D6" s="141"/>
      <c r="E6" s="141"/>
      <c r="F6" s="142"/>
    </row>
    <row r="7" spans="1:9" s="268" customFormat="1" ht="23.25" customHeight="1" thickBot="1" x14ac:dyDescent="0.25">
      <c r="A7" s="1322"/>
      <c r="B7" s="335"/>
      <c r="C7" s="141"/>
      <c r="D7" s="1329" t="s">
        <v>316</v>
      </c>
      <c r="E7" s="1330"/>
      <c r="F7" s="1331"/>
      <c r="G7" s="1318" t="s">
        <v>1162</v>
      </c>
      <c r="H7" s="1319"/>
    </row>
    <row r="8" spans="1:9" s="83" customFormat="1" ht="30.75" customHeight="1" thickBot="1" x14ac:dyDescent="0.25">
      <c r="A8" s="1322"/>
      <c r="B8" s="1323" t="s">
        <v>85</v>
      </c>
      <c r="C8" s="1323" t="s">
        <v>474</v>
      </c>
      <c r="D8" s="1332" t="s">
        <v>475</v>
      </c>
      <c r="E8" s="1332" t="s">
        <v>476</v>
      </c>
      <c r="F8" s="1325" t="s">
        <v>477</v>
      </c>
      <c r="G8" s="1324" t="s">
        <v>62</v>
      </c>
      <c r="H8" s="1326" t="s">
        <v>63</v>
      </c>
    </row>
    <row r="9" spans="1:9" s="83" customFormat="1" ht="41.25" customHeight="1" thickBot="1" x14ac:dyDescent="0.25">
      <c r="A9" s="1322"/>
      <c r="B9" s="1323"/>
      <c r="C9" s="1323"/>
      <c r="D9" s="1332"/>
      <c r="E9" s="1332"/>
      <c r="F9" s="1325"/>
      <c r="G9" s="1325"/>
      <c r="H9" s="1327"/>
    </row>
    <row r="10" spans="1:9" ht="14.1" customHeight="1" x14ac:dyDescent="0.2">
      <c r="A10" s="130"/>
      <c r="B10" s="89" t="s">
        <v>77</v>
      </c>
      <c r="C10" s="90"/>
      <c r="D10" s="90"/>
      <c r="E10" s="90"/>
      <c r="F10" s="91"/>
      <c r="H10" s="613"/>
      <c r="I10" s="597"/>
    </row>
    <row r="11" spans="1:9" ht="14.1" customHeight="1" x14ac:dyDescent="0.2">
      <c r="A11" s="130"/>
      <c r="B11" s="89"/>
      <c r="C11" s="90"/>
      <c r="D11" s="90"/>
      <c r="E11" s="90"/>
      <c r="F11" s="91"/>
      <c r="H11" s="614"/>
      <c r="I11" s="597"/>
    </row>
    <row r="12" spans="1:9" ht="14.1" customHeight="1" x14ac:dyDescent="0.2">
      <c r="A12" s="322" t="s">
        <v>478</v>
      </c>
      <c r="B12" s="89" t="s">
        <v>479</v>
      </c>
      <c r="C12" s="90"/>
      <c r="D12" s="90"/>
      <c r="E12" s="90"/>
      <c r="F12" s="91"/>
      <c r="H12" s="614"/>
      <c r="I12" s="597"/>
    </row>
    <row r="13" spans="1:9" ht="18.75" customHeight="1" x14ac:dyDescent="0.2">
      <c r="A13" s="282" t="s">
        <v>480</v>
      </c>
      <c r="B13" s="109" t="s">
        <v>1258</v>
      </c>
      <c r="C13" s="795" t="s">
        <v>948</v>
      </c>
      <c r="D13" s="128">
        <v>1103</v>
      </c>
      <c r="E13" s="128">
        <v>297</v>
      </c>
      <c r="F13" s="107">
        <f t="shared" ref="F13" si="0">D13+E13</f>
        <v>1400</v>
      </c>
      <c r="G13" s="86">
        <f t="shared" ref="G13" si="1">F13</f>
        <v>1400</v>
      </c>
      <c r="H13" s="614"/>
      <c r="I13" s="597"/>
    </row>
    <row r="14" spans="1:9" s="101" customFormat="1" ht="14.25" customHeight="1" x14ac:dyDescent="0.2">
      <c r="A14" s="282" t="s">
        <v>488</v>
      </c>
      <c r="B14" s="92" t="s">
        <v>1271</v>
      </c>
      <c r="C14" s="476" t="s">
        <v>481</v>
      </c>
      <c r="D14" s="128">
        <v>12000</v>
      </c>
      <c r="E14" s="128">
        <v>3240</v>
      </c>
      <c r="F14" s="107">
        <f>D14+E14</f>
        <v>15240</v>
      </c>
      <c r="G14" s="85"/>
      <c r="H14" s="90">
        <f>F14</f>
        <v>15240</v>
      </c>
      <c r="I14" s="598"/>
    </row>
    <row r="15" spans="1:9" s="101" customFormat="1" ht="16.5" customHeight="1" thickBot="1" x14ac:dyDescent="0.25">
      <c r="A15" s="282" t="s">
        <v>489</v>
      </c>
      <c r="B15" s="92" t="s">
        <v>1310</v>
      </c>
      <c r="C15" s="795" t="s">
        <v>948</v>
      </c>
      <c r="D15" s="128">
        <v>14540</v>
      </c>
      <c r="E15" s="128">
        <v>3926</v>
      </c>
      <c r="F15" s="107">
        <f>SUM(D15:E15)</f>
        <v>18466</v>
      </c>
      <c r="G15" s="85"/>
      <c r="H15" s="90">
        <f>F15</f>
        <v>18466</v>
      </c>
      <c r="I15" s="598"/>
    </row>
    <row r="16" spans="1:9" s="101" customFormat="1" ht="15" customHeight="1" thickBot="1" x14ac:dyDescent="0.25">
      <c r="A16" s="323"/>
      <c r="B16" s="93" t="s">
        <v>482</v>
      </c>
      <c r="C16" s="94"/>
      <c r="D16" s="810">
        <f>SUM(D13:D15)</f>
        <v>27643</v>
      </c>
      <c r="E16" s="810">
        <f t="shared" ref="E16:H16" si="2">SUM(E13:E15)</f>
        <v>7463</v>
      </c>
      <c r="F16" s="810">
        <f t="shared" si="2"/>
        <v>35106</v>
      </c>
      <c r="G16" s="810">
        <f t="shared" si="2"/>
        <v>1400</v>
      </c>
      <c r="H16" s="810">
        <f t="shared" si="2"/>
        <v>33706</v>
      </c>
      <c r="I16" s="600"/>
    </row>
    <row r="17" spans="1:12" ht="14.1" customHeight="1" x14ac:dyDescent="0.2">
      <c r="A17" s="324"/>
      <c r="B17" s="92"/>
      <c r="C17" s="90"/>
      <c r="D17" s="90"/>
      <c r="E17" s="90"/>
      <c r="F17" s="91"/>
      <c r="H17" s="614"/>
      <c r="I17" s="597"/>
    </row>
    <row r="18" spans="1:12" ht="15" customHeight="1" x14ac:dyDescent="0.2">
      <c r="A18" s="324" t="s">
        <v>483</v>
      </c>
      <c r="B18" s="89" t="s">
        <v>484</v>
      </c>
      <c r="C18" s="90"/>
      <c r="D18" s="90"/>
      <c r="E18" s="90"/>
      <c r="F18" s="91"/>
      <c r="H18" s="614"/>
      <c r="I18" s="597"/>
    </row>
    <row r="19" spans="1:12" ht="13.5" customHeight="1" thickBot="1" x14ac:dyDescent="0.25">
      <c r="A19" s="130"/>
      <c r="B19" s="109"/>
      <c r="C19" s="90"/>
      <c r="D19" s="128"/>
      <c r="E19" s="128"/>
      <c r="F19" s="107"/>
      <c r="G19" s="86"/>
      <c r="H19" s="128"/>
      <c r="I19" s="797"/>
    </row>
    <row r="20" spans="1:12" ht="12" customHeight="1" thickBot="1" x14ac:dyDescent="0.25">
      <c r="A20" s="486"/>
      <c r="B20" s="479" t="s">
        <v>485</v>
      </c>
      <c r="C20" s="153"/>
      <c r="D20" s="811">
        <f>SUM(D19:D19)</f>
        <v>0</v>
      </c>
      <c r="E20" s="811">
        <f>SUM(E19:E19)</f>
        <v>0</v>
      </c>
      <c r="F20" s="811">
        <f>SUM(F19:F19)</f>
        <v>0</v>
      </c>
      <c r="G20" s="811">
        <f>SUM(G19:G19)</f>
        <v>0</v>
      </c>
      <c r="H20" s="811">
        <f>SUM(H19:H19)</f>
        <v>0</v>
      </c>
      <c r="I20" s="597"/>
    </row>
    <row r="21" spans="1:12" ht="12" customHeight="1" x14ac:dyDescent="0.2">
      <c r="A21" s="324"/>
      <c r="B21" s="95"/>
      <c r="C21" s="90"/>
      <c r="D21" s="90"/>
      <c r="E21" s="90"/>
      <c r="F21" s="91"/>
      <c r="H21" s="614"/>
      <c r="I21" s="597"/>
    </row>
    <row r="22" spans="1:12" ht="15.75" customHeight="1" x14ac:dyDescent="0.2">
      <c r="A22" s="572" t="s">
        <v>486</v>
      </c>
      <c r="B22" s="100" t="s">
        <v>487</v>
      </c>
      <c r="C22" s="97"/>
      <c r="D22" s="90"/>
      <c r="E22" s="90"/>
      <c r="F22" s="91"/>
      <c r="H22" s="614"/>
      <c r="I22" s="597"/>
    </row>
    <row r="23" spans="1:12" s="101" customFormat="1" ht="19.5" customHeight="1" x14ac:dyDescent="0.2">
      <c r="A23" s="971" t="s">
        <v>1259</v>
      </c>
      <c r="B23" s="96" t="s">
        <v>980</v>
      </c>
      <c r="C23" s="476" t="s">
        <v>481</v>
      </c>
      <c r="D23" s="795">
        <v>0</v>
      </c>
      <c r="E23" s="795">
        <v>0</v>
      </c>
      <c r="F23" s="796">
        <f>D23+E23</f>
        <v>0</v>
      </c>
      <c r="G23" s="477">
        <f t="shared" ref="G23:G27" si="3">F23</f>
        <v>0</v>
      </c>
      <c r="H23" s="128"/>
      <c r="I23" s="598"/>
    </row>
    <row r="24" spans="1:12" s="101" customFormat="1" ht="24.75" customHeight="1" x14ac:dyDescent="0.2">
      <c r="A24" s="971" t="s">
        <v>1260</v>
      </c>
      <c r="B24" s="96" t="s">
        <v>1072</v>
      </c>
      <c r="C24" s="795" t="s">
        <v>948</v>
      </c>
      <c r="D24" s="795">
        <v>24980</v>
      </c>
      <c r="E24" s="795">
        <v>6745</v>
      </c>
      <c r="F24" s="796">
        <f>SUM(D24:E24)</f>
        <v>31725</v>
      </c>
      <c r="G24" s="477">
        <f t="shared" si="3"/>
        <v>31725</v>
      </c>
      <c r="H24" s="128"/>
      <c r="I24" s="598"/>
    </row>
    <row r="25" spans="1:12" s="101" customFormat="1" ht="23.25" customHeight="1" x14ac:dyDescent="0.2">
      <c r="A25" s="971" t="s">
        <v>488</v>
      </c>
      <c r="B25" s="96" t="s">
        <v>1073</v>
      </c>
      <c r="C25" s="476" t="s">
        <v>481</v>
      </c>
      <c r="D25" s="795">
        <v>19280</v>
      </c>
      <c r="E25" s="795">
        <v>5206</v>
      </c>
      <c r="F25" s="796">
        <f t="shared" ref="F25:F35" si="4">D25+E25</f>
        <v>24486</v>
      </c>
      <c r="G25" s="477">
        <f t="shared" si="3"/>
        <v>24486</v>
      </c>
      <c r="H25" s="795"/>
      <c r="I25" s="598"/>
    </row>
    <row r="26" spans="1:12" s="101" customFormat="1" ht="24.75" customHeight="1" x14ac:dyDescent="0.2">
      <c r="A26" s="971" t="s">
        <v>489</v>
      </c>
      <c r="B26" s="96" t="s">
        <v>960</v>
      </c>
      <c r="C26" s="476" t="s">
        <v>481</v>
      </c>
      <c r="D26" s="795">
        <f>23622-15748</f>
        <v>7874</v>
      </c>
      <c r="E26" s="795">
        <f>6378-4252</f>
        <v>2126</v>
      </c>
      <c r="F26" s="796">
        <f t="shared" si="4"/>
        <v>10000</v>
      </c>
      <c r="G26" s="477">
        <f t="shared" si="3"/>
        <v>10000</v>
      </c>
      <c r="H26" s="128"/>
      <c r="I26" s="598"/>
    </row>
    <row r="27" spans="1:12" s="101" customFormat="1" ht="36.75" customHeight="1" x14ac:dyDescent="0.2">
      <c r="A27" s="971" t="s">
        <v>490</v>
      </c>
      <c r="B27" s="92" t="s">
        <v>1254</v>
      </c>
      <c r="C27" s="476" t="s">
        <v>481</v>
      </c>
      <c r="D27" s="1135">
        <v>215521</v>
      </c>
      <c r="E27" s="1135">
        <v>13302</v>
      </c>
      <c r="F27" s="1136">
        <f t="shared" si="4"/>
        <v>228823</v>
      </c>
      <c r="G27" s="1137">
        <f t="shared" si="3"/>
        <v>228823</v>
      </c>
      <c r="H27" s="128"/>
      <c r="I27" s="598"/>
    </row>
    <row r="28" spans="1:12" s="101" customFormat="1" ht="21.75" customHeight="1" x14ac:dyDescent="0.2">
      <c r="A28" s="971" t="s">
        <v>491</v>
      </c>
      <c r="B28" s="738" t="s">
        <v>1185</v>
      </c>
      <c r="C28" s="476" t="s">
        <v>481</v>
      </c>
      <c r="D28" s="795">
        <v>10000</v>
      </c>
      <c r="E28" s="795">
        <v>2700</v>
      </c>
      <c r="F28" s="796">
        <f t="shared" si="4"/>
        <v>12700</v>
      </c>
      <c r="G28" s="477"/>
      <c r="H28" s="795">
        <f>F28</f>
        <v>12700</v>
      </c>
      <c r="I28" s="598"/>
    </row>
    <row r="29" spans="1:12" s="101" customFormat="1" ht="36.75" customHeight="1" x14ac:dyDescent="0.2">
      <c r="A29" s="971" t="s">
        <v>1261</v>
      </c>
      <c r="B29" s="973" t="s">
        <v>1057</v>
      </c>
      <c r="C29" s="795" t="s">
        <v>481</v>
      </c>
      <c r="D29" s="795">
        <v>141228</v>
      </c>
      <c r="E29" s="795">
        <v>38132</v>
      </c>
      <c r="F29" s="796">
        <f t="shared" si="4"/>
        <v>179360</v>
      </c>
      <c r="G29" s="477">
        <f>F29</f>
        <v>179360</v>
      </c>
      <c r="H29" s="795"/>
      <c r="I29" s="949"/>
      <c r="J29" s="950"/>
      <c r="K29" s="950"/>
      <c r="L29" s="950"/>
    </row>
    <row r="30" spans="1:12" s="101" customFormat="1" ht="27" customHeight="1" x14ac:dyDescent="0.2">
      <c r="A30" s="971" t="s">
        <v>1262</v>
      </c>
      <c r="B30" s="738" t="s">
        <v>1105</v>
      </c>
      <c r="C30" s="476"/>
      <c r="D30" s="795">
        <v>118110</v>
      </c>
      <c r="E30" s="795">
        <v>31890</v>
      </c>
      <c r="F30" s="796">
        <f t="shared" si="4"/>
        <v>150000</v>
      </c>
      <c r="G30" s="477">
        <f>F30</f>
        <v>150000</v>
      </c>
      <c r="H30" s="795"/>
      <c r="I30" s="598"/>
    </row>
    <row r="31" spans="1:12" s="101" customFormat="1" ht="26.25" customHeight="1" x14ac:dyDescent="0.2">
      <c r="A31" s="971" t="s">
        <v>493</v>
      </c>
      <c r="B31" s="738" t="s">
        <v>1050</v>
      </c>
      <c r="C31" s="476" t="s">
        <v>481</v>
      </c>
      <c r="D31" s="795">
        <v>9213</v>
      </c>
      <c r="E31" s="795">
        <v>2488</v>
      </c>
      <c r="F31" s="796">
        <f t="shared" ref="F31" si="5">D31+E31</f>
        <v>11701</v>
      </c>
      <c r="G31" s="477">
        <f t="shared" ref="G31" si="6">F31</f>
        <v>11701</v>
      </c>
      <c r="H31" s="795"/>
      <c r="I31" s="598"/>
    </row>
    <row r="32" spans="1:12" s="101" customFormat="1" ht="21.75" customHeight="1" x14ac:dyDescent="0.2">
      <c r="A32" s="971" t="s">
        <v>494</v>
      </c>
      <c r="B32" s="738" t="s">
        <v>949</v>
      </c>
      <c r="C32" s="476" t="s">
        <v>481</v>
      </c>
      <c r="D32" s="795">
        <v>12367</v>
      </c>
      <c r="E32" s="795">
        <v>3339</v>
      </c>
      <c r="F32" s="796">
        <f t="shared" si="4"/>
        <v>15706</v>
      </c>
      <c r="G32" s="477">
        <f t="shared" ref="G32" si="7">F32</f>
        <v>15706</v>
      </c>
      <c r="H32" s="795"/>
      <c r="I32" s="797"/>
    </row>
    <row r="33" spans="1:9" s="101" customFormat="1" ht="21.75" customHeight="1" x14ac:dyDescent="0.2">
      <c r="A33" s="1052" t="s">
        <v>1311</v>
      </c>
      <c r="B33" s="738" t="s">
        <v>979</v>
      </c>
      <c r="C33" s="476" t="s">
        <v>481</v>
      </c>
      <c r="D33" s="795">
        <v>2362</v>
      </c>
      <c r="E33" s="795">
        <v>638</v>
      </c>
      <c r="F33" s="796">
        <f t="shared" si="4"/>
        <v>3000</v>
      </c>
      <c r="G33" s="477"/>
      <c r="H33" s="795">
        <f>F33</f>
        <v>3000</v>
      </c>
      <c r="I33" s="797"/>
    </row>
    <row r="34" spans="1:9" s="101" customFormat="1" ht="27" customHeight="1" x14ac:dyDescent="0.2">
      <c r="A34" s="1052" t="s">
        <v>1312</v>
      </c>
      <c r="B34" s="738" t="s">
        <v>1103</v>
      </c>
      <c r="C34" s="795" t="s">
        <v>948</v>
      </c>
      <c r="D34" s="795">
        <v>69000</v>
      </c>
      <c r="E34" s="795">
        <v>16424</v>
      </c>
      <c r="F34" s="796">
        <f t="shared" si="4"/>
        <v>85424</v>
      </c>
      <c r="G34" s="477"/>
      <c r="H34" s="795">
        <f>F34</f>
        <v>85424</v>
      </c>
      <c r="I34" s="797"/>
    </row>
    <row r="35" spans="1:9" s="101" customFormat="1" ht="26.25" customHeight="1" x14ac:dyDescent="0.2">
      <c r="A35" s="971" t="s">
        <v>531</v>
      </c>
      <c r="B35" s="738" t="s">
        <v>1106</v>
      </c>
      <c r="C35" s="476" t="s">
        <v>481</v>
      </c>
      <c r="D35" s="795">
        <v>53000</v>
      </c>
      <c r="E35" s="795">
        <v>14310</v>
      </c>
      <c r="F35" s="796">
        <f t="shared" si="4"/>
        <v>67310</v>
      </c>
      <c r="G35" s="477">
        <f t="shared" ref="G35:G38" si="8">F35</f>
        <v>67310</v>
      </c>
      <c r="H35" s="795"/>
      <c r="I35" s="797"/>
    </row>
    <row r="36" spans="1:9" s="101" customFormat="1" ht="27.75" customHeight="1" x14ac:dyDescent="0.2">
      <c r="A36" s="971" t="s">
        <v>532</v>
      </c>
      <c r="B36" s="955" t="s">
        <v>1017</v>
      </c>
      <c r="C36" s="476" t="s">
        <v>481</v>
      </c>
      <c r="D36" s="795">
        <v>13950</v>
      </c>
      <c r="E36" s="795">
        <v>3767</v>
      </c>
      <c r="F36" s="796">
        <f t="shared" ref="F36:F41" si="9">SUM(D36:E36)</f>
        <v>17717</v>
      </c>
      <c r="G36" s="477">
        <f t="shared" si="8"/>
        <v>17717</v>
      </c>
      <c r="H36" s="795"/>
      <c r="I36" s="598"/>
    </row>
    <row r="37" spans="1:9" s="101" customFormat="1" ht="27.75" customHeight="1" x14ac:dyDescent="0.2">
      <c r="A37" s="971" t="s">
        <v>533</v>
      </c>
      <c r="B37" s="1030" t="s">
        <v>1255</v>
      </c>
      <c r="C37" s="795" t="s">
        <v>309</v>
      </c>
      <c r="D37" s="795">
        <v>65427</v>
      </c>
      <c r="E37" s="795">
        <v>612</v>
      </c>
      <c r="F37" s="796">
        <f t="shared" si="9"/>
        <v>66039</v>
      </c>
      <c r="G37" s="477">
        <f t="shared" si="8"/>
        <v>66039</v>
      </c>
      <c r="H37" s="795"/>
      <c r="I37" s="598"/>
    </row>
    <row r="38" spans="1:9" s="101" customFormat="1" ht="27.75" customHeight="1" x14ac:dyDescent="0.2">
      <c r="A38" s="971" t="s">
        <v>534</v>
      </c>
      <c r="B38" s="1030" t="s">
        <v>1152</v>
      </c>
      <c r="C38" s="795" t="s">
        <v>309</v>
      </c>
      <c r="D38" s="795">
        <v>23900</v>
      </c>
      <c r="E38" s="795">
        <v>6453</v>
      </c>
      <c r="F38" s="796">
        <f t="shared" si="9"/>
        <v>30353</v>
      </c>
      <c r="G38" s="477">
        <f t="shared" si="8"/>
        <v>30353</v>
      </c>
      <c r="H38" s="795"/>
      <c r="I38" s="598"/>
    </row>
    <row r="39" spans="1:9" s="101" customFormat="1" ht="27.75" customHeight="1" x14ac:dyDescent="0.2">
      <c r="A39" s="971" t="s">
        <v>535</v>
      </c>
      <c r="B39" s="1030" t="s">
        <v>1227</v>
      </c>
      <c r="C39" s="795" t="s">
        <v>309</v>
      </c>
      <c r="D39" s="795">
        <v>1181</v>
      </c>
      <c r="E39" s="795">
        <v>319</v>
      </c>
      <c r="F39" s="796">
        <f t="shared" si="9"/>
        <v>1500</v>
      </c>
      <c r="G39" s="477"/>
      <c r="H39" s="795">
        <f>F39</f>
        <v>1500</v>
      </c>
      <c r="I39" s="598"/>
    </row>
    <row r="40" spans="1:9" s="101" customFormat="1" ht="27.75" customHeight="1" x14ac:dyDescent="0.2">
      <c r="A40" s="971" t="s">
        <v>536</v>
      </c>
      <c r="B40" s="1030" t="s">
        <v>1313</v>
      </c>
      <c r="C40" s="795" t="s">
        <v>309</v>
      </c>
      <c r="D40" s="795">
        <v>0</v>
      </c>
      <c r="E40" s="795">
        <v>0</v>
      </c>
      <c r="F40" s="796">
        <f t="shared" si="9"/>
        <v>0</v>
      </c>
      <c r="G40" s="477"/>
      <c r="H40" s="795">
        <v>0</v>
      </c>
      <c r="I40" s="598"/>
    </row>
    <row r="41" spans="1:9" s="101" customFormat="1" ht="27.75" customHeight="1" x14ac:dyDescent="0.2">
      <c r="A41" s="971" t="s">
        <v>537</v>
      </c>
      <c r="B41" s="1030" t="s">
        <v>1314</v>
      </c>
      <c r="C41" s="795"/>
      <c r="D41" s="795">
        <v>41000</v>
      </c>
      <c r="E41" s="795">
        <v>11070</v>
      </c>
      <c r="F41" s="796">
        <f t="shared" si="9"/>
        <v>52070</v>
      </c>
      <c r="G41" s="477">
        <f>F41</f>
        <v>52070</v>
      </c>
      <c r="H41" s="795"/>
      <c r="I41" s="598"/>
    </row>
    <row r="42" spans="1:9" s="101" customFormat="1" ht="10.5" customHeight="1" thickBot="1" x14ac:dyDescent="0.25">
      <c r="A42" s="971"/>
      <c r="B42" s="1030"/>
      <c r="C42" s="795"/>
      <c r="D42" s="795"/>
      <c r="E42" s="795"/>
      <c r="F42" s="796"/>
      <c r="G42" s="477"/>
      <c r="H42" s="795"/>
      <c r="I42" s="598"/>
    </row>
    <row r="43" spans="1:9" ht="13.9" customHeight="1" thickBot="1" x14ac:dyDescent="0.25">
      <c r="A43" s="487"/>
      <c r="B43" s="93" t="s">
        <v>496</v>
      </c>
      <c r="C43" s="102"/>
      <c r="D43" s="810">
        <f>SUM(D23:D41)</f>
        <v>828393</v>
      </c>
      <c r="E43" s="810">
        <f>SUM(E23:E41)</f>
        <v>159521</v>
      </c>
      <c r="F43" s="810">
        <f>SUM(F23:F41)</f>
        <v>987914</v>
      </c>
      <c r="G43" s="810">
        <f>SUM(G23:G41)</f>
        <v>885290</v>
      </c>
      <c r="H43" s="810">
        <f>SUM(H23:H41)</f>
        <v>102624</v>
      </c>
      <c r="I43" s="597"/>
    </row>
    <row r="44" spans="1:9" s="101" customFormat="1" ht="13.9" customHeight="1" x14ac:dyDescent="0.2">
      <c r="A44" s="282"/>
      <c r="B44" s="92"/>
      <c r="C44" s="97"/>
      <c r="D44" s="90"/>
      <c r="E44" s="90"/>
      <c r="F44" s="91"/>
      <c r="G44" s="85"/>
      <c r="H44" s="91"/>
      <c r="I44" s="598"/>
    </row>
    <row r="45" spans="1:9" s="101" customFormat="1" ht="13.9" customHeight="1" x14ac:dyDescent="0.2">
      <c r="A45" s="130"/>
      <c r="B45" s="92"/>
      <c r="C45" s="97"/>
      <c r="D45" s="90"/>
      <c r="E45" s="90"/>
      <c r="F45" s="91"/>
      <c r="G45" s="85"/>
      <c r="H45" s="90"/>
      <c r="I45" s="598"/>
    </row>
    <row r="46" spans="1:9" s="105" customFormat="1" ht="15.75" customHeight="1" x14ac:dyDescent="0.15">
      <c r="A46" s="324" t="s">
        <v>497</v>
      </c>
      <c r="B46" s="103" t="s">
        <v>498</v>
      </c>
      <c r="C46" s="104"/>
      <c r="D46" s="91"/>
      <c r="E46" s="91"/>
      <c r="F46" s="91"/>
      <c r="G46" s="115"/>
      <c r="H46" s="615"/>
      <c r="I46" s="599"/>
    </row>
    <row r="47" spans="1:9" s="105" customFormat="1" ht="15.75" customHeight="1" x14ac:dyDescent="0.15">
      <c r="A47" s="971" t="s">
        <v>480</v>
      </c>
      <c r="B47" s="92" t="s">
        <v>549</v>
      </c>
      <c r="C47" s="475" t="s">
        <v>307</v>
      </c>
      <c r="D47" s="951">
        <v>7606</v>
      </c>
      <c r="E47" s="951">
        <v>2054</v>
      </c>
      <c r="F47" s="952">
        <f>D47+E47</f>
        <v>9660</v>
      </c>
      <c r="G47" s="953">
        <v>6350</v>
      </c>
      <c r="H47" s="951">
        <v>3310</v>
      </c>
      <c r="I47" s="599"/>
    </row>
    <row r="48" spans="1:9" s="105" customFormat="1" ht="15.75" customHeight="1" x14ac:dyDescent="0.2">
      <c r="A48" s="971" t="s">
        <v>488</v>
      </c>
      <c r="B48" s="106" t="s">
        <v>172</v>
      </c>
      <c r="C48" s="475" t="s">
        <v>307</v>
      </c>
      <c r="D48" s="476">
        <v>1000</v>
      </c>
      <c r="E48" s="476">
        <v>270</v>
      </c>
      <c r="F48" s="478">
        <f>SUM(D48:E48)</f>
        <v>1270</v>
      </c>
      <c r="G48" s="954"/>
      <c r="H48" s="476">
        <v>1270</v>
      </c>
      <c r="I48" s="599"/>
    </row>
    <row r="49" spans="1:15" s="105" customFormat="1" ht="27" customHeight="1" x14ac:dyDescent="0.15">
      <c r="A49" s="971" t="s">
        <v>489</v>
      </c>
      <c r="B49" s="738" t="s">
        <v>1107</v>
      </c>
      <c r="C49" s="475" t="s">
        <v>307</v>
      </c>
      <c r="D49" s="476">
        <v>19000</v>
      </c>
      <c r="E49" s="476">
        <v>5130</v>
      </c>
      <c r="F49" s="478">
        <f t="shared" ref="F49:F50" si="10">D49+E49</f>
        <v>24130</v>
      </c>
      <c r="G49" s="913">
        <f>F49</f>
        <v>24130</v>
      </c>
      <c r="H49" s="476"/>
      <c r="I49" s="599"/>
    </row>
    <row r="50" spans="1:15" s="105" customFormat="1" ht="31.5" customHeight="1" x14ac:dyDescent="0.15">
      <c r="A50" s="971" t="s">
        <v>490</v>
      </c>
      <c r="B50" s="738" t="s">
        <v>1104</v>
      </c>
      <c r="C50" s="475" t="s">
        <v>307</v>
      </c>
      <c r="D50" s="476">
        <v>12598</v>
      </c>
      <c r="E50" s="476">
        <v>3402</v>
      </c>
      <c r="F50" s="478">
        <f t="shared" si="10"/>
        <v>16000</v>
      </c>
      <c r="G50" s="954"/>
      <c r="H50" s="476">
        <f>F50</f>
        <v>16000</v>
      </c>
      <c r="I50" s="599"/>
    </row>
    <row r="51" spans="1:15" s="105" customFormat="1" ht="9.75" customHeight="1" thickBot="1" x14ac:dyDescent="0.2">
      <c r="A51" s="971"/>
      <c r="B51" s="738"/>
      <c r="C51" s="475"/>
      <c r="D51" s="476"/>
      <c r="E51" s="476"/>
      <c r="F51" s="478"/>
      <c r="G51" s="954"/>
      <c r="H51" s="476"/>
      <c r="I51" s="599"/>
    </row>
    <row r="52" spans="1:15" s="105" customFormat="1" ht="12" customHeight="1" thickBot="1" x14ac:dyDescent="0.2">
      <c r="A52" s="325"/>
      <c r="B52" s="93" t="s">
        <v>500</v>
      </c>
      <c r="C52" s="102"/>
      <c r="D52" s="94">
        <f>SUM(D47:D50)</f>
        <v>40204</v>
      </c>
      <c r="E52" s="94">
        <f>SUM(E47:E50)</f>
        <v>10856</v>
      </c>
      <c r="F52" s="94">
        <f>SUM(F47:F50)</f>
        <v>51060</v>
      </c>
      <c r="G52" s="94">
        <f>SUM(G47:G50)</f>
        <v>30480</v>
      </c>
      <c r="H52" s="94">
        <f>SUM(H47:H50)</f>
        <v>20580</v>
      </c>
      <c r="I52" s="1199"/>
    </row>
    <row r="53" spans="1:15" s="105" customFormat="1" ht="12" customHeight="1" x14ac:dyDescent="0.15">
      <c r="A53" s="324"/>
      <c r="B53" s="103"/>
      <c r="C53" s="104"/>
      <c r="D53" s="91"/>
      <c r="E53" s="91"/>
      <c r="F53" s="91"/>
      <c r="G53" s="91"/>
      <c r="H53" s="91"/>
      <c r="I53" s="599"/>
    </row>
    <row r="54" spans="1:15" s="105" customFormat="1" ht="12" customHeight="1" x14ac:dyDescent="0.15">
      <c r="A54" s="324"/>
      <c r="B54" s="103"/>
      <c r="C54" s="104"/>
      <c r="D54" s="91"/>
      <c r="E54" s="91"/>
      <c r="F54" s="91"/>
      <c r="G54" s="115"/>
      <c r="H54" s="615"/>
      <c r="I54" s="599"/>
    </row>
    <row r="55" spans="1:15" s="83" customFormat="1" ht="15" customHeight="1" x14ac:dyDescent="0.2">
      <c r="A55" s="324" t="s">
        <v>501</v>
      </c>
      <c r="B55" s="89" t="s">
        <v>502</v>
      </c>
      <c r="C55" s="91"/>
      <c r="D55" s="91"/>
      <c r="E55" s="91"/>
      <c r="F55" s="91"/>
      <c r="G55" s="86"/>
      <c r="H55" s="128"/>
      <c r="I55" s="600"/>
    </row>
    <row r="56" spans="1:15" s="83" customFormat="1" ht="15" customHeight="1" thickBot="1" x14ac:dyDescent="0.25">
      <c r="A56" s="324"/>
      <c r="B56" s="109"/>
      <c r="C56" s="97"/>
      <c r="D56" s="90"/>
      <c r="E56" s="90"/>
      <c r="F56" s="91"/>
      <c r="G56" s="86"/>
      <c r="H56" s="128"/>
      <c r="I56" s="600"/>
    </row>
    <row r="57" spans="1:15" s="83" customFormat="1" ht="13.5" customHeight="1" thickBot="1" x14ac:dyDescent="0.25">
      <c r="A57" s="325"/>
      <c r="B57" s="108" t="s">
        <v>503</v>
      </c>
      <c r="C57" s="94"/>
      <c r="D57" s="94">
        <f>SUM(D56)</f>
        <v>0</v>
      </c>
      <c r="E57" s="94">
        <f>SUM(E56)</f>
        <v>0</v>
      </c>
      <c r="F57" s="94">
        <f>SUM(F56)</f>
        <v>0</v>
      </c>
      <c r="G57" s="94">
        <f>SUM(G56)</f>
        <v>0</v>
      </c>
      <c r="H57" s="94">
        <f>SUM(H56)</f>
        <v>0</v>
      </c>
      <c r="I57" s="600"/>
    </row>
    <row r="58" spans="1:15" s="83" customFormat="1" ht="13.5" customHeight="1" x14ac:dyDescent="0.2">
      <c r="A58" s="324"/>
      <c r="B58" s="89"/>
      <c r="C58" s="91"/>
      <c r="D58" s="91"/>
      <c r="E58" s="91"/>
      <c r="F58" s="91"/>
      <c r="G58" s="91"/>
      <c r="H58" s="91"/>
      <c r="I58" s="600"/>
    </row>
    <row r="59" spans="1:15" s="83" customFormat="1" ht="13.5" customHeight="1" x14ac:dyDescent="0.2">
      <c r="A59" s="324" t="s">
        <v>88</v>
      </c>
      <c r="B59" s="89" t="s">
        <v>173</v>
      </c>
      <c r="C59" s="91"/>
      <c r="D59" s="612"/>
      <c r="E59" s="612"/>
      <c r="F59" s="90"/>
      <c r="G59" s="128"/>
      <c r="H59" s="1222"/>
      <c r="I59" s="612"/>
    </row>
    <row r="60" spans="1:15" s="83" customFormat="1" ht="20.25" customHeight="1" x14ac:dyDescent="0.2">
      <c r="A60" s="130" t="s">
        <v>499</v>
      </c>
      <c r="B60" s="109" t="s">
        <v>1018</v>
      </c>
      <c r="C60" s="91" t="s">
        <v>307</v>
      </c>
      <c r="D60" s="476">
        <v>10000</v>
      </c>
      <c r="E60" s="476">
        <v>2700</v>
      </c>
      <c r="F60" s="478">
        <f>SUM(D60:E60)</f>
        <v>12700</v>
      </c>
      <c r="G60" s="795"/>
      <c r="H60" s="1223">
        <f>SUM(F60:G60)</f>
        <v>12700</v>
      </c>
      <c r="I60" s="612"/>
    </row>
    <row r="61" spans="1:15" s="83" customFormat="1" ht="25.5" customHeight="1" x14ac:dyDescent="0.2">
      <c r="A61" s="130" t="s">
        <v>668</v>
      </c>
      <c r="B61" s="1219" t="s">
        <v>1055</v>
      </c>
      <c r="C61" s="475" t="s">
        <v>307</v>
      </c>
      <c r="D61" s="476">
        <v>2000</v>
      </c>
      <c r="E61" s="476">
        <v>540</v>
      </c>
      <c r="F61" s="478">
        <f>SUM(D61:E61)</f>
        <v>2540</v>
      </c>
      <c r="G61" s="795"/>
      <c r="H61" s="1223">
        <f>F61</f>
        <v>2540</v>
      </c>
      <c r="I61" s="612"/>
    </row>
    <row r="62" spans="1:15" s="83" customFormat="1" ht="7.5" customHeight="1" thickBot="1" x14ac:dyDescent="0.25">
      <c r="A62" s="485"/>
      <c r="B62" s="481"/>
      <c r="C62" s="1220"/>
      <c r="D62" s="916"/>
      <c r="E62" s="916"/>
      <c r="F62" s="917"/>
      <c r="G62" s="1221"/>
      <c r="H62" s="1224"/>
      <c r="I62" s="1218"/>
    </row>
    <row r="63" spans="1:15" s="83" customFormat="1" ht="12.75" customHeight="1" thickBot="1" x14ac:dyDescent="0.25">
      <c r="A63" s="485"/>
      <c r="B63" s="480" t="s">
        <v>174</v>
      </c>
      <c r="C63" s="488"/>
      <c r="D63" s="488">
        <f>SUM(D60:D62)</f>
        <v>12000</v>
      </c>
      <c r="E63" s="488">
        <f>SUM(E60:E62)</f>
        <v>3240</v>
      </c>
      <c r="F63" s="488">
        <f>SUM(F60:F62)</f>
        <v>15240</v>
      </c>
      <c r="G63" s="488">
        <f>SUM(G60:G62)</f>
        <v>0</v>
      </c>
      <c r="H63" s="488">
        <f>SUM(H60:H62)</f>
        <v>15240</v>
      </c>
      <c r="I63" s="1200"/>
      <c r="K63" s="1198"/>
      <c r="L63" s="1198"/>
      <c r="N63" s="1198"/>
      <c r="O63" s="1198"/>
    </row>
    <row r="64" spans="1:15" s="83" customFormat="1" ht="12.75" customHeight="1" x14ac:dyDescent="0.2">
      <c r="A64" s="130"/>
      <c r="B64" s="89"/>
      <c r="C64" s="91"/>
      <c r="D64" s="91"/>
      <c r="E64" s="91"/>
      <c r="F64" s="91"/>
      <c r="G64" s="86"/>
      <c r="H64" s="128"/>
      <c r="I64" s="1200"/>
      <c r="N64" s="1198"/>
    </row>
    <row r="65" spans="1:13" s="83" customFormat="1" ht="24" customHeight="1" x14ac:dyDescent="0.2">
      <c r="A65" s="324" t="s">
        <v>89</v>
      </c>
      <c r="B65" s="89" t="s">
        <v>72</v>
      </c>
      <c r="C65" s="91"/>
      <c r="D65" s="91"/>
      <c r="E65" s="91"/>
      <c r="F65" s="91"/>
      <c r="G65" s="86"/>
      <c r="H65" s="128"/>
      <c r="I65" s="600"/>
    </row>
    <row r="66" spans="1:13" s="83" customFormat="1" ht="8.25" customHeight="1" thickBot="1" x14ac:dyDescent="0.25">
      <c r="A66" s="130"/>
      <c r="B66" s="109"/>
      <c r="C66" s="475"/>
      <c r="D66" s="476"/>
      <c r="E66" s="476"/>
      <c r="F66" s="478"/>
      <c r="G66" s="477"/>
      <c r="H66" s="795"/>
      <c r="I66" s="600"/>
    </row>
    <row r="67" spans="1:13" s="83" customFormat="1" ht="22.5" customHeight="1" thickBot="1" x14ac:dyDescent="0.25">
      <c r="A67" s="482"/>
      <c r="B67" s="483" t="s">
        <v>504</v>
      </c>
      <c r="C67" s="490"/>
      <c r="D67" s="94">
        <f>SUM(D66:D66)</f>
        <v>0</v>
      </c>
      <c r="E67" s="94">
        <f>SUM(E66:E66)</f>
        <v>0</v>
      </c>
      <c r="F67" s="94">
        <f>SUM(F66:F66)</f>
        <v>0</v>
      </c>
      <c r="G67" s="94">
        <f>SUM(G66:G66)</f>
        <v>0</v>
      </c>
      <c r="H67" s="94">
        <f>SUM(H66:H66)</f>
        <v>0</v>
      </c>
      <c r="I67" s="600"/>
    </row>
    <row r="68" spans="1:13" s="83" customFormat="1" ht="12.75" customHeight="1" x14ac:dyDescent="0.2">
      <c r="A68" s="130"/>
      <c r="B68" s="110"/>
      <c r="C68" s="90"/>
      <c r="D68" s="91"/>
      <c r="E68" s="91"/>
      <c r="F68" s="91"/>
      <c r="G68" s="86"/>
      <c r="H68" s="128"/>
      <c r="I68" s="600"/>
    </row>
    <row r="69" spans="1:13" s="83" customFormat="1" ht="12" customHeight="1" x14ac:dyDescent="0.2">
      <c r="A69" s="130"/>
      <c r="B69" s="109"/>
      <c r="C69" s="90"/>
      <c r="D69" s="90"/>
      <c r="E69" s="90"/>
      <c r="F69" s="91"/>
      <c r="G69" s="86"/>
      <c r="H69" s="128"/>
      <c r="I69" s="600"/>
    </row>
    <row r="70" spans="1:13" s="83" customFormat="1" ht="12.75" customHeight="1" x14ac:dyDescent="0.2">
      <c r="A70" s="324" t="s">
        <v>90</v>
      </c>
      <c r="B70" s="89" t="s">
        <v>302</v>
      </c>
      <c r="C70" s="90"/>
      <c r="D70" s="90"/>
      <c r="E70" s="90"/>
      <c r="F70" s="91"/>
      <c r="G70" s="86"/>
      <c r="H70" s="128"/>
      <c r="I70" s="600"/>
    </row>
    <row r="71" spans="1:13" s="111" customFormat="1" ht="13.5" customHeight="1" x14ac:dyDescent="0.2">
      <c r="A71" s="130" t="s">
        <v>480</v>
      </c>
      <c r="B71" s="109" t="s">
        <v>73</v>
      </c>
      <c r="C71" s="90"/>
      <c r="D71" s="1190">
        <v>47741</v>
      </c>
      <c r="E71" s="1190"/>
      <c r="F71" s="1191">
        <f>SUM(D71:E71)</f>
        <v>47741</v>
      </c>
      <c r="G71" s="1192">
        <f>F71</f>
        <v>47741</v>
      </c>
      <c r="H71" s="734"/>
      <c r="I71" s="601"/>
    </row>
    <row r="72" spans="1:13" s="111" customFormat="1" ht="24.75" customHeight="1" x14ac:dyDescent="0.2">
      <c r="A72" s="130" t="s">
        <v>488</v>
      </c>
      <c r="B72" s="809" t="s">
        <v>1186</v>
      </c>
      <c r="C72" s="795"/>
      <c r="D72" s="795"/>
      <c r="E72" s="795"/>
      <c r="F72" s="796">
        <f>D72+E72</f>
        <v>0</v>
      </c>
      <c r="G72" s="477"/>
      <c r="H72" s="795">
        <f>F72</f>
        <v>0</v>
      </c>
      <c r="I72" s="601"/>
    </row>
    <row r="73" spans="1:13" s="111" customFormat="1" ht="15.75" customHeight="1" x14ac:dyDescent="0.2">
      <c r="A73" s="130" t="s">
        <v>489</v>
      </c>
      <c r="B73" s="809" t="s">
        <v>288</v>
      </c>
      <c r="C73" s="795"/>
      <c r="D73" s="795">
        <v>4350</v>
      </c>
      <c r="E73" s="795"/>
      <c r="F73" s="796">
        <f>D73+E73</f>
        <v>4350</v>
      </c>
      <c r="G73" s="477"/>
      <c r="H73" s="795">
        <f>F73</f>
        <v>4350</v>
      </c>
      <c r="I73" s="601"/>
    </row>
    <row r="74" spans="1:13" s="111" customFormat="1" ht="12" customHeight="1" thickBot="1" x14ac:dyDescent="0.25">
      <c r="A74" s="130"/>
      <c r="B74" s="809"/>
      <c r="C74" s="795"/>
      <c r="D74" s="795"/>
      <c r="E74" s="795"/>
      <c r="F74" s="796"/>
      <c r="G74" s="477"/>
      <c r="H74" s="795"/>
      <c r="I74" s="601"/>
    </row>
    <row r="75" spans="1:13" s="83" customFormat="1" ht="13.5" customHeight="1" thickBot="1" x14ac:dyDescent="0.25">
      <c r="A75" s="482"/>
      <c r="B75" s="108" t="s">
        <v>505</v>
      </c>
      <c r="C75" s="94"/>
      <c r="D75" s="94">
        <f>SUM(D71:D74)</f>
        <v>52091</v>
      </c>
      <c r="E75" s="94">
        <f>SUM(E71:E74)</f>
        <v>0</v>
      </c>
      <c r="F75" s="94">
        <f>SUM(F71:F74)</f>
        <v>52091</v>
      </c>
      <c r="G75" s="94">
        <f>SUM(G71:G74)</f>
        <v>47741</v>
      </c>
      <c r="H75" s="94">
        <f>SUM(H71:H74)</f>
        <v>4350</v>
      </c>
      <c r="I75" s="600"/>
    </row>
    <row r="76" spans="1:13" s="83" customFormat="1" ht="12.75" customHeight="1" x14ac:dyDescent="0.2">
      <c r="A76" s="130"/>
      <c r="B76" s="89"/>
      <c r="C76" s="90"/>
      <c r="D76" s="90"/>
      <c r="E76" s="90"/>
      <c r="F76" s="91"/>
      <c r="G76" s="86"/>
      <c r="H76" s="128"/>
      <c r="I76" s="600"/>
    </row>
    <row r="77" spans="1:13" ht="12.75" customHeight="1" x14ac:dyDescent="0.2">
      <c r="A77" s="324" t="s">
        <v>507</v>
      </c>
      <c r="B77" s="89" t="s">
        <v>1059</v>
      </c>
      <c r="C77" s="90"/>
      <c r="D77" s="90"/>
      <c r="E77" s="90"/>
      <c r="F77" s="91"/>
      <c r="H77" s="614"/>
      <c r="I77" s="597"/>
    </row>
    <row r="78" spans="1:13" s="111" customFormat="1" ht="15" customHeight="1" x14ac:dyDescent="0.2">
      <c r="A78" s="130" t="s">
        <v>480</v>
      </c>
      <c r="B78" s="109" t="s">
        <v>1168</v>
      </c>
      <c r="C78" s="476"/>
      <c r="D78" s="476">
        <v>5000</v>
      </c>
      <c r="E78" s="476"/>
      <c r="F78" s="478">
        <f>D78</f>
        <v>5000</v>
      </c>
      <c r="G78" s="1128"/>
      <c r="H78" s="476">
        <f>F78</f>
        <v>5000</v>
      </c>
      <c r="I78" s="601"/>
      <c r="M78" s="1053"/>
    </row>
    <row r="79" spans="1:13" s="111" customFormat="1" ht="12" customHeight="1" thickBot="1" x14ac:dyDescent="0.25">
      <c r="A79" s="130"/>
      <c r="B79" s="109"/>
      <c r="C79" s="90"/>
      <c r="D79" s="90"/>
      <c r="E79" s="90"/>
      <c r="F79" s="91"/>
      <c r="G79" s="152"/>
      <c r="H79" s="90"/>
      <c r="I79" s="601"/>
    </row>
    <row r="80" spans="1:13" s="83" customFormat="1" ht="21.75" customHeight="1" thickBot="1" x14ac:dyDescent="0.25">
      <c r="A80" s="482"/>
      <c r="B80" s="108" t="s">
        <v>506</v>
      </c>
      <c r="C80" s="512"/>
      <c r="D80" s="512">
        <f>SUM(D78:D78)</f>
        <v>5000</v>
      </c>
      <c r="E80" s="512">
        <f>SUM(E78:E78)</f>
        <v>0</v>
      </c>
      <c r="F80" s="512">
        <f>SUM(F78:F78)</f>
        <v>5000</v>
      </c>
      <c r="G80" s="512">
        <f>SUM(G78:G78)</f>
        <v>0</v>
      </c>
      <c r="H80" s="512">
        <f>SUM(H78:H78)</f>
        <v>5000</v>
      </c>
      <c r="I80" s="600"/>
    </row>
    <row r="81" spans="1:19" s="83" customFormat="1" ht="13.5" customHeight="1" x14ac:dyDescent="0.2">
      <c r="A81" s="130"/>
      <c r="B81" s="89"/>
      <c r="C81" s="91"/>
      <c r="D81" s="91"/>
      <c r="E81" s="91"/>
      <c r="F81" s="91"/>
      <c r="G81" s="91"/>
      <c r="H81" s="91"/>
      <c r="I81" s="600"/>
    </row>
    <row r="82" spans="1:19" s="83" customFormat="1" ht="13.5" customHeight="1" thickBot="1" x14ac:dyDescent="0.25">
      <c r="A82" s="485"/>
      <c r="B82" s="480"/>
      <c r="C82" s="488"/>
      <c r="D82" s="488"/>
      <c r="E82" s="488"/>
      <c r="F82" s="488"/>
      <c r="G82" s="489"/>
      <c r="H82" s="489"/>
      <c r="I82" s="600"/>
    </row>
    <row r="83" spans="1:19" s="83" customFormat="1" ht="13.5" customHeight="1" thickBot="1" x14ac:dyDescent="0.25">
      <c r="A83" s="482"/>
      <c r="B83" s="479" t="s">
        <v>175</v>
      </c>
      <c r="C83" s="153"/>
      <c r="D83" s="153">
        <f>D16+D20+D43+D52+D57+D63+D67+D75+D80</f>
        <v>965331</v>
      </c>
      <c r="E83" s="153">
        <f>E16+E20+E43+E52+E57+E63+E67+E75+E80</f>
        <v>181080</v>
      </c>
      <c r="F83" s="153">
        <f>F16+F20+F43+F52+F57+F63+F67+F75+F80</f>
        <v>1146411</v>
      </c>
      <c r="G83" s="153">
        <f>G16+G20+G43+G52+G57+G63+G67+G75+G80</f>
        <v>964911</v>
      </c>
      <c r="H83" s="798">
        <f>H16+H20+H43+H52+H57+H63+H67+H75+H80</f>
        <v>181500</v>
      </c>
      <c r="I83" s="612"/>
    </row>
    <row r="84" spans="1:19" s="83" customFormat="1" ht="13.5" customHeight="1" x14ac:dyDescent="0.2">
      <c r="A84" s="130"/>
      <c r="B84" s="89"/>
      <c r="C84" s="91"/>
      <c r="D84" s="91"/>
      <c r="E84" s="91"/>
      <c r="F84" s="91"/>
      <c r="G84" s="128"/>
      <c r="H84" s="128"/>
      <c r="I84" s="600"/>
    </row>
    <row r="85" spans="1:19" s="112" customFormat="1" ht="13.5" customHeight="1" x14ac:dyDescent="0.15">
      <c r="A85" s="130"/>
      <c r="B85" s="89"/>
      <c r="C85" s="91"/>
      <c r="D85" s="91"/>
      <c r="E85" s="91"/>
      <c r="F85" s="91"/>
      <c r="G85" s="107"/>
      <c r="H85" s="107"/>
      <c r="I85" s="602"/>
    </row>
    <row r="86" spans="1:19" s="112" customFormat="1" ht="15.75" customHeight="1" x14ac:dyDescent="0.15">
      <c r="A86" s="324" t="s">
        <v>510</v>
      </c>
      <c r="B86" s="89" t="s">
        <v>508</v>
      </c>
      <c r="C86" s="91"/>
      <c r="D86" s="91"/>
      <c r="E86" s="91"/>
      <c r="F86" s="91"/>
      <c r="G86" s="107"/>
      <c r="H86" s="1225"/>
      <c r="I86" s="625"/>
    </row>
    <row r="87" spans="1:19" s="915" customFormat="1" ht="21.75" customHeight="1" x14ac:dyDescent="0.2">
      <c r="A87" s="130" t="s">
        <v>480</v>
      </c>
      <c r="B87" s="109" t="s">
        <v>1098</v>
      </c>
      <c r="C87" s="476" t="s">
        <v>307</v>
      </c>
      <c r="D87" s="795">
        <v>1500</v>
      </c>
      <c r="E87" s="795">
        <v>464</v>
      </c>
      <c r="F87" s="796">
        <f>SUM(D87:E87)</f>
        <v>1964</v>
      </c>
      <c r="G87" s="795"/>
      <c r="H87" s="1226">
        <v>1964</v>
      </c>
      <c r="I87" s="1196"/>
    </row>
    <row r="88" spans="1:19" s="112" customFormat="1" ht="21.75" customHeight="1" x14ac:dyDescent="0.15">
      <c r="A88" s="130" t="s">
        <v>488</v>
      </c>
      <c r="B88" s="109" t="s">
        <v>981</v>
      </c>
      <c r="C88" s="476" t="s">
        <v>307</v>
      </c>
      <c r="D88" s="476">
        <v>5500</v>
      </c>
      <c r="E88" s="476">
        <v>1704</v>
      </c>
      <c r="F88" s="478">
        <f>SUM(D88:E88)</f>
        <v>7204</v>
      </c>
      <c r="G88" s="795">
        <v>2833</v>
      </c>
      <c r="H88" s="1227">
        <v>4371</v>
      </c>
      <c r="I88" s="625"/>
      <c r="S88" s="625"/>
    </row>
    <row r="89" spans="1:19" s="112" customFormat="1" ht="12.75" customHeight="1" thickBot="1" x14ac:dyDescent="0.2">
      <c r="A89" s="485"/>
      <c r="B89" s="109"/>
      <c r="C89" s="476"/>
      <c r="D89" s="476"/>
      <c r="E89" s="476"/>
      <c r="F89" s="478"/>
      <c r="G89" s="477"/>
      <c r="H89" s="795"/>
      <c r="I89" s="602"/>
    </row>
    <row r="90" spans="1:19" s="112" customFormat="1" ht="21.75" customHeight="1" thickBot="1" x14ac:dyDescent="0.2">
      <c r="A90" s="482"/>
      <c r="B90" s="108" t="s">
        <v>509</v>
      </c>
      <c r="C90" s="94"/>
      <c r="D90" s="1031">
        <f>SUM(D87:D88)</f>
        <v>7000</v>
      </c>
      <c r="E90" s="1031">
        <f>SUM(E87:E88)</f>
        <v>2168</v>
      </c>
      <c r="F90" s="1031">
        <f>SUM(F87:F88)</f>
        <v>9168</v>
      </c>
      <c r="G90" s="1031">
        <f>SUM(G87:G88)</f>
        <v>2833</v>
      </c>
      <c r="H90" s="1031">
        <f>SUM(H87:H88)</f>
        <v>6335</v>
      </c>
      <c r="I90" s="602"/>
    </row>
    <row r="91" spans="1:19" s="112" customFormat="1" ht="13.5" customHeight="1" x14ac:dyDescent="0.15">
      <c r="A91" s="130"/>
      <c r="B91" s="89"/>
      <c r="C91" s="91"/>
      <c r="D91" s="91"/>
      <c r="E91" s="91"/>
      <c r="F91" s="91"/>
      <c r="G91" s="99"/>
      <c r="H91" s="107"/>
      <c r="I91" s="602"/>
    </row>
    <row r="92" spans="1:19" s="112" customFormat="1" ht="13.5" customHeight="1" x14ac:dyDescent="0.15">
      <c r="A92" s="324" t="s">
        <v>176</v>
      </c>
      <c r="B92" s="89" t="s">
        <v>75</v>
      </c>
      <c r="C92" s="91"/>
      <c r="D92" s="107"/>
      <c r="E92" s="107"/>
      <c r="F92" s="107"/>
      <c r="G92" s="99"/>
      <c r="H92" s="107"/>
      <c r="I92" s="602"/>
    </row>
    <row r="93" spans="1:19" s="83" customFormat="1" ht="17.25" customHeight="1" x14ac:dyDescent="0.2">
      <c r="A93" s="130" t="s">
        <v>480</v>
      </c>
      <c r="B93" s="109" t="s">
        <v>1252</v>
      </c>
      <c r="C93" s="476" t="s">
        <v>309</v>
      </c>
      <c r="D93" s="795">
        <v>25196</v>
      </c>
      <c r="E93" s="795">
        <v>6804</v>
      </c>
      <c r="F93" s="796">
        <f>D93+E93</f>
        <v>32000</v>
      </c>
      <c r="G93" s="477"/>
      <c r="H93" s="795">
        <f>F93</f>
        <v>32000</v>
      </c>
      <c r="I93" s="600"/>
    </row>
    <row r="94" spans="1:19" s="83" customFormat="1" ht="17.25" customHeight="1" x14ac:dyDescent="0.2">
      <c r="A94" s="130" t="s">
        <v>488</v>
      </c>
      <c r="B94" s="109" t="s">
        <v>1315</v>
      </c>
      <c r="C94" s="476" t="s">
        <v>309</v>
      </c>
      <c r="D94" s="795">
        <v>3937</v>
      </c>
      <c r="E94" s="795">
        <v>1063</v>
      </c>
      <c r="F94" s="796">
        <f>D94+E94</f>
        <v>5000</v>
      </c>
      <c r="G94" s="477"/>
      <c r="H94" s="795">
        <f>F94</f>
        <v>5000</v>
      </c>
      <c r="I94" s="600"/>
    </row>
    <row r="95" spans="1:19" s="83" customFormat="1" ht="10.5" customHeight="1" thickBot="1" x14ac:dyDescent="0.25">
      <c r="A95" s="130"/>
      <c r="B95" s="109"/>
      <c r="C95" s="476"/>
      <c r="D95" s="1178"/>
      <c r="E95" s="1178"/>
      <c r="F95" s="1179"/>
      <c r="G95" s="1180"/>
      <c r="H95" s="1178"/>
      <c r="I95" s="600"/>
    </row>
    <row r="96" spans="1:19" s="83" customFormat="1" ht="21.75" customHeight="1" thickBot="1" x14ac:dyDescent="0.25">
      <c r="A96" s="482"/>
      <c r="B96" s="479" t="s">
        <v>74</v>
      </c>
      <c r="C96" s="846"/>
      <c r="D96" s="846">
        <f>SUM(D93:D94)</f>
        <v>29133</v>
      </c>
      <c r="E96" s="846">
        <f t="shared" ref="E96:H96" si="11">SUM(E93:E94)</f>
        <v>7867</v>
      </c>
      <c r="F96" s="846">
        <f t="shared" si="11"/>
        <v>37000</v>
      </c>
      <c r="G96" s="846">
        <f t="shared" si="11"/>
        <v>0</v>
      </c>
      <c r="H96" s="846">
        <f t="shared" si="11"/>
        <v>37000</v>
      </c>
      <c r="I96" s="600"/>
    </row>
    <row r="97" spans="1:9" s="83" customFormat="1" ht="13.5" customHeight="1" x14ac:dyDescent="0.2">
      <c r="A97" s="130"/>
      <c r="B97" s="109"/>
      <c r="C97" s="90"/>
      <c r="D97" s="90"/>
      <c r="E97" s="90"/>
      <c r="F97" s="90"/>
      <c r="G97" s="86"/>
      <c r="H97" s="128"/>
      <c r="I97" s="600"/>
    </row>
    <row r="98" spans="1:9" s="112" customFormat="1" ht="26.25" customHeight="1" x14ac:dyDescent="0.2">
      <c r="A98" s="130"/>
      <c r="B98" s="89" t="s">
        <v>951</v>
      </c>
      <c r="C98" s="91"/>
      <c r="D98" s="90"/>
      <c r="E98" s="90"/>
      <c r="F98" s="91"/>
      <c r="G98" s="99"/>
      <c r="H98" s="107"/>
      <c r="I98" s="602"/>
    </row>
    <row r="99" spans="1:9" s="112" customFormat="1" ht="21.75" customHeight="1" x14ac:dyDescent="0.15">
      <c r="A99" s="130" t="s">
        <v>480</v>
      </c>
      <c r="B99" s="799" t="s">
        <v>1164</v>
      </c>
      <c r="C99" s="476" t="s">
        <v>307</v>
      </c>
      <c r="D99" s="795">
        <v>958</v>
      </c>
      <c r="E99" s="795">
        <v>258</v>
      </c>
      <c r="F99" s="796">
        <f>SUM(D99:E99)</f>
        <v>1216</v>
      </c>
      <c r="G99" s="511"/>
      <c r="H99" s="795">
        <f>F99</f>
        <v>1216</v>
      </c>
      <c r="I99" s="602"/>
    </row>
    <row r="100" spans="1:9" s="112" customFormat="1" ht="21.75" customHeight="1" x14ac:dyDescent="0.15">
      <c r="A100" s="130" t="s">
        <v>488</v>
      </c>
      <c r="B100" s="799" t="s">
        <v>1316</v>
      </c>
      <c r="C100" s="476" t="s">
        <v>307</v>
      </c>
      <c r="D100" s="795">
        <v>1011</v>
      </c>
      <c r="E100" s="795">
        <v>273</v>
      </c>
      <c r="F100" s="796">
        <f>D100+E100</f>
        <v>1284</v>
      </c>
      <c r="G100" s="511"/>
      <c r="H100" s="795">
        <f>F100</f>
        <v>1284</v>
      </c>
      <c r="I100" s="602"/>
    </row>
    <row r="101" spans="1:9" s="112" customFormat="1" ht="21.75" customHeight="1" x14ac:dyDescent="0.15">
      <c r="A101" s="130" t="s">
        <v>489</v>
      </c>
      <c r="B101" s="799" t="s">
        <v>1317</v>
      </c>
      <c r="C101" s="476" t="s">
        <v>307</v>
      </c>
      <c r="D101" s="795">
        <v>1969</v>
      </c>
      <c r="E101" s="795">
        <v>531</v>
      </c>
      <c r="F101" s="796">
        <f>D101+E101</f>
        <v>2500</v>
      </c>
      <c r="G101" s="511">
        <f>F101</f>
        <v>2500</v>
      </c>
      <c r="H101" s="795"/>
      <c r="I101" s="602"/>
    </row>
    <row r="102" spans="1:9" s="112" customFormat="1" ht="12" customHeight="1" thickBot="1" x14ac:dyDescent="0.25">
      <c r="A102" s="130"/>
      <c r="B102" s="737"/>
      <c r="C102" s="734"/>
      <c r="D102" s="128"/>
      <c r="E102" s="128"/>
      <c r="F102" s="128"/>
      <c r="G102" s="99"/>
      <c r="H102" s="128"/>
      <c r="I102" s="602"/>
    </row>
    <row r="103" spans="1:9" s="112" customFormat="1" ht="21.75" customHeight="1" thickBot="1" x14ac:dyDescent="0.2">
      <c r="A103" s="486"/>
      <c r="B103" s="484" t="s">
        <v>950</v>
      </c>
      <c r="C103" s="845"/>
      <c r="D103" s="846">
        <f>SUM(D99:D102)</f>
        <v>3938</v>
      </c>
      <c r="E103" s="846">
        <f>SUM(E99:E102)</f>
        <v>1062</v>
      </c>
      <c r="F103" s="846">
        <f>SUM(F99:F102)</f>
        <v>5000</v>
      </c>
      <c r="G103" s="846">
        <f>SUM(G99:G102)</f>
        <v>2500</v>
      </c>
      <c r="H103" s="846">
        <f>SUM(H99:H102)</f>
        <v>2500</v>
      </c>
      <c r="I103" s="602"/>
    </row>
    <row r="104" spans="1:9" s="112" customFormat="1" ht="13.5" customHeight="1" x14ac:dyDescent="0.15">
      <c r="A104" s="324"/>
      <c r="B104" s="89"/>
      <c r="C104" s="91"/>
      <c r="D104" s="91"/>
      <c r="E104" s="91"/>
      <c r="F104" s="91"/>
      <c r="G104" s="91"/>
      <c r="H104" s="91"/>
      <c r="I104" s="602"/>
    </row>
    <row r="105" spans="1:9" s="112" customFormat="1" ht="13.5" customHeight="1" x14ac:dyDescent="0.15">
      <c r="A105" s="324"/>
      <c r="B105" s="89" t="s">
        <v>694</v>
      </c>
      <c r="C105" s="91"/>
      <c r="D105" s="91"/>
      <c r="E105" s="91"/>
      <c r="F105" s="91"/>
      <c r="G105" s="91"/>
      <c r="H105" s="91"/>
      <c r="I105" s="602"/>
    </row>
    <row r="106" spans="1:9" s="915" customFormat="1" ht="21.75" customHeight="1" x14ac:dyDescent="0.2">
      <c r="A106" s="130" t="s">
        <v>480</v>
      </c>
      <c r="B106" s="109" t="s">
        <v>1164</v>
      </c>
      <c r="C106" s="476" t="s">
        <v>307</v>
      </c>
      <c r="D106" s="795">
        <v>787</v>
      </c>
      <c r="E106" s="795">
        <v>213</v>
      </c>
      <c r="F106" s="796">
        <f>SUM(D106:E106)</f>
        <v>1000</v>
      </c>
      <c r="G106" s="795">
        <v>0</v>
      </c>
      <c r="H106" s="795">
        <f>F106</f>
        <v>1000</v>
      </c>
      <c r="I106" s="914"/>
    </row>
    <row r="107" spans="1:9" s="915" customFormat="1" ht="12.75" customHeight="1" thickBot="1" x14ac:dyDescent="0.25">
      <c r="A107" s="130"/>
      <c r="B107" s="109"/>
      <c r="C107" s="476"/>
      <c r="D107" s="476"/>
      <c r="E107" s="476"/>
      <c r="F107" s="478"/>
      <c r="G107" s="476"/>
      <c r="H107" s="476"/>
      <c r="I107" s="914"/>
    </row>
    <row r="108" spans="1:9" s="112" customFormat="1" ht="21.75" customHeight="1" thickBot="1" x14ac:dyDescent="0.2">
      <c r="A108" s="486"/>
      <c r="B108" s="479" t="s">
        <v>16</v>
      </c>
      <c r="C108" s="846"/>
      <c r="D108" s="846">
        <f>SUM(D106:D107)</f>
        <v>787</v>
      </c>
      <c r="E108" s="846">
        <f>SUM(E106:E107)</f>
        <v>213</v>
      </c>
      <c r="F108" s="846">
        <f>SUM(F106:F107)</f>
        <v>1000</v>
      </c>
      <c r="G108" s="846">
        <f>SUM(G106:G107)</f>
        <v>0</v>
      </c>
      <c r="H108" s="846">
        <f>SUM(H106:H107)</f>
        <v>1000</v>
      </c>
      <c r="I108" s="602"/>
    </row>
    <row r="109" spans="1:9" s="112" customFormat="1" ht="13.5" customHeight="1" x14ac:dyDescent="0.15">
      <c r="A109" s="324"/>
      <c r="B109" s="89"/>
      <c r="C109" s="91"/>
      <c r="D109" s="91"/>
      <c r="E109" s="91"/>
      <c r="F109" s="91"/>
      <c r="G109" s="91"/>
      <c r="H109" s="91"/>
      <c r="I109" s="602"/>
    </row>
    <row r="110" spans="1:9" s="112" customFormat="1" ht="13.5" customHeight="1" x14ac:dyDescent="0.15">
      <c r="A110" s="324"/>
      <c r="B110" s="89" t="s">
        <v>1138</v>
      </c>
      <c r="C110" s="91"/>
      <c r="D110" s="91"/>
      <c r="E110" s="91"/>
      <c r="F110" s="91"/>
      <c r="G110" s="91"/>
      <c r="H110" s="91"/>
      <c r="I110" s="602"/>
    </row>
    <row r="111" spans="1:9" s="915" customFormat="1" ht="21.75" customHeight="1" x14ac:dyDescent="0.2">
      <c r="A111" s="130" t="s">
        <v>480</v>
      </c>
      <c r="B111" s="109" t="s">
        <v>185</v>
      </c>
      <c r="C111" s="476" t="s">
        <v>307</v>
      </c>
      <c r="D111" s="795">
        <v>393</v>
      </c>
      <c r="E111" s="795">
        <v>107</v>
      </c>
      <c r="F111" s="796">
        <f>D111+E111</f>
        <v>500</v>
      </c>
      <c r="G111" s="795">
        <f>F111</f>
        <v>500</v>
      </c>
      <c r="H111" s="956"/>
      <c r="I111" s="914"/>
    </row>
    <row r="112" spans="1:9" s="915" customFormat="1" ht="21.75" customHeight="1" x14ac:dyDescent="0.2">
      <c r="A112" s="130" t="s">
        <v>488</v>
      </c>
      <c r="B112" s="109" t="s">
        <v>1165</v>
      </c>
      <c r="C112" s="476" t="s">
        <v>307</v>
      </c>
      <c r="D112" s="795">
        <v>1181</v>
      </c>
      <c r="E112" s="795">
        <v>319</v>
      </c>
      <c r="F112" s="796">
        <f>SUM(D112:E112)</f>
        <v>1500</v>
      </c>
      <c r="G112" s="795">
        <f>F112</f>
        <v>1500</v>
      </c>
      <c r="H112" s="956"/>
      <c r="I112" s="1196"/>
    </row>
    <row r="113" spans="1:14" s="915" customFormat="1" ht="12" customHeight="1" thickBot="1" x14ac:dyDescent="0.25">
      <c r="A113" s="485"/>
      <c r="B113" s="481"/>
      <c r="C113" s="916"/>
      <c r="D113" s="916"/>
      <c r="E113" s="916"/>
      <c r="F113" s="917"/>
      <c r="G113" s="916"/>
      <c r="H113" s="917"/>
      <c r="I113" s="914"/>
    </row>
    <row r="114" spans="1:14" s="915" customFormat="1" ht="21.75" customHeight="1" thickBot="1" x14ac:dyDescent="0.25">
      <c r="A114" s="486"/>
      <c r="B114" s="479" t="s">
        <v>186</v>
      </c>
      <c r="C114" s="846"/>
      <c r="D114" s="846">
        <f>SUM(D111:D112)</f>
        <v>1574</v>
      </c>
      <c r="E114" s="846">
        <f>SUM(E111:E112)</f>
        <v>426</v>
      </c>
      <c r="F114" s="846">
        <f>SUM(F111:F112)</f>
        <v>2000</v>
      </c>
      <c r="G114" s="846">
        <f>SUM(G111:G112)</f>
        <v>2000</v>
      </c>
      <c r="H114" s="846"/>
      <c r="I114" s="914"/>
    </row>
    <row r="115" spans="1:14" s="112" customFormat="1" ht="13.5" customHeight="1" x14ac:dyDescent="0.2">
      <c r="A115" s="130"/>
      <c r="B115" s="109"/>
      <c r="C115" s="90"/>
      <c r="D115" s="90"/>
      <c r="E115" s="90"/>
      <c r="F115" s="91"/>
      <c r="G115" s="99"/>
      <c r="H115" s="107"/>
      <c r="I115" s="602"/>
      <c r="N115" s="625"/>
    </row>
    <row r="116" spans="1:14" s="112" customFormat="1" ht="13.5" customHeight="1" x14ac:dyDescent="0.15">
      <c r="A116" s="324" t="s">
        <v>511</v>
      </c>
      <c r="B116" s="89" t="s">
        <v>512</v>
      </c>
      <c r="C116" s="91"/>
      <c r="D116" s="91"/>
      <c r="E116" s="91"/>
      <c r="F116" s="91"/>
      <c r="G116" s="99"/>
      <c r="H116" s="107"/>
      <c r="I116" s="602"/>
    </row>
    <row r="117" spans="1:14" s="112" customFormat="1" ht="11.25" customHeight="1" thickBot="1" x14ac:dyDescent="0.25">
      <c r="A117" s="485"/>
      <c r="B117" s="109"/>
      <c r="C117" s="90"/>
      <c r="D117" s="90"/>
      <c r="E117" s="90"/>
      <c r="F117" s="91"/>
      <c r="G117" s="86"/>
      <c r="H117" s="616"/>
      <c r="I117" s="602"/>
    </row>
    <row r="118" spans="1:14" s="112" customFormat="1" ht="21.75" customHeight="1" thickBot="1" x14ac:dyDescent="0.25">
      <c r="A118" s="482"/>
      <c r="B118" s="108" t="s">
        <v>513</v>
      </c>
      <c r="C118" s="113"/>
      <c r="D118" s="94">
        <f>D116</f>
        <v>0</v>
      </c>
      <c r="E118" s="94">
        <f t="shared" ref="E118:G118" si="12">E116</f>
        <v>0</v>
      </c>
      <c r="F118" s="94">
        <f t="shared" si="12"/>
        <v>0</v>
      </c>
      <c r="G118" s="94">
        <f t="shared" si="12"/>
        <v>0</v>
      </c>
      <c r="H118" s="94"/>
      <c r="I118" s="602"/>
    </row>
    <row r="119" spans="1:14" s="83" customFormat="1" ht="13.5" customHeight="1" thickBot="1" x14ac:dyDescent="0.25">
      <c r="A119" s="130"/>
      <c r="B119" s="109"/>
      <c r="C119" s="90"/>
      <c r="D119" s="90"/>
      <c r="E119" s="90"/>
      <c r="F119" s="91"/>
      <c r="G119" s="86"/>
      <c r="H119" s="128"/>
      <c r="I119" s="600"/>
    </row>
    <row r="120" spans="1:14" s="112" customFormat="1" ht="20.25" customHeight="1" thickBot="1" x14ac:dyDescent="0.2">
      <c r="A120" s="482"/>
      <c r="B120" s="108" t="s">
        <v>514</v>
      </c>
      <c r="C120" s="512"/>
      <c r="D120" s="512">
        <f>D16+D20+D43+D52+D57+D63+D67+D75+D80+D90+D96+D103+D108+D118+D114</f>
        <v>1007763</v>
      </c>
      <c r="E120" s="512">
        <f>E16+E20+E43+E52+E57+E63+E67+E75+E80+E90+E96+E103+E108+E118+E114</f>
        <v>192816</v>
      </c>
      <c r="F120" s="512">
        <f>F16+F20+F43+F52+F57+F63+F67+F75+F80+F90+F96+F103+F108+F118+F114</f>
        <v>1200579</v>
      </c>
      <c r="G120" s="512">
        <f>G16+G20+G43+G52+G57+G63+G67+G75+G80+G90+G96+G103+G108+G118+G114</f>
        <v>972244</v>
      </c>
      <c r="H120" s="512">
        <f>H16+H20+H43+H52+H57+H63+H67+H75+H80+H90+H96+H103+H108+H118+H114</f>
        <v>228335</v>
      </c>
      <c r="I120" s="602"/>
    </row>
    <row r="123" spans="1:14" ht="14.1" customHeight="1" x14ac:dyDescent="0.2">
      <c r="E123" s="114"/>
      <c r="F123" s="115"/>
    </row>
  </sheetData>
  <sheetProtection selectLockedCells="1" selectUnlockedCells="1"/>
  <mergeCells count="14">
    <mergeCell ref="A1:H1"/>
    <mergeCell ref="A2:H2"/>
    <mergeCell ref="G7:H7"/>
    <mergeCell ref="A4:H4"/>
    <mergeCell ref="A5:A9"/>
    <mergeCell ref="B8:B9"/>
    <mergeCell ref="C8:C9"/>
    <mergeCell ref="G8:G9"/>
    <mergeCell ref="H8:H9"/>
    <mergeCell ref="B3:H3"/>
    <mergeCell ref="D7:F7"/>
    <mergeCell ref="E8:E9"/>
    <mergeCell ref="F8:F9"/>
    <mergeCell ref="D8:D9"/>
  </mergeCells>
  <phoneticPr fontId="33" type="noConversion"/>
  <pageMargins left="0" right="0" top="0.39370078740157483" bottom="0.39370078740157483" header="0.51181102362204722" footer="0.51181102362204722"/>
  <pageSetup paperSize="9" scale="97" firstPageNumber="0" fitToHeight="4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  <pageSetUpPr fitToPage="1"/>
  </sheetPr>
  <dimension ref="A1:O39"/>
  <sheetViews>
    <sheetView workbookViewId="0">
      <selection activeCell="A2" sqref="A2:E2"/>
    </sheetView>
  </sheetViews>
  <sheetFormatPr defaultColWidth="9.140625" defaultRowHeight="15.75" x14ac:dyDescent="0.25"/>
  <cols>
    <col min="1" max="1" width="6" style="15" customWidth="1"/>
    <col min="2" max="2" width="52" style="16" customWidth="1"/>
    <col min="3" max="3" width="16.85546875" style="39" customWidth="1"/>
    <col min="4" max="4" width="14" style="39" customWidth="1"/>
    <col min="5" max="5" width="20.42578125" style="16" customWidth="1"/>
    <col min="6" max="16384" width="9.140625" style="16"/>
  </cols>
  <sheetData>
    <row r="1" spans="1:8" x14ac:dyDescent="0.25">
      <c r="B1" s="17"/>
      <c r="C1" s="25"/>
    </row>
    <row r="2" spans="1:8" x14ac:dyDescent="0.25">
      <c r="A2" s="1334" t="s">
        <v>1334</v>
      </c>
      <c r="B2" s="1334"/>
      <c r="C2" s="1334"/>
      <c r="D2" s="1334"/>
      <c r="E2" s="1334"/>
    </row>
    <row r="3" spans="1:8" x14ac:dyDescent="0.25">
      <c r="B3" s="18"/>
      <c r="C3" s="331"/>
    </row>
    <row r="4" spans="1:8" ht="15" customHeight="1" x14ac:dyDescent="0.25">
      <c r="A4" s="1335" t="s">
        <v>77</v>
      </c>
      <c r="B4" s="1335"/>
      <c r="C4" s="1335"/>
      <c r="D4" s="1335"/>
      <c r="E4" s="1335"/>
    </row>
    <row r="5" spans="1:8" ht="15" customHeight="1" x14ac:dyDescent="0.25">
      <c r="A5" s="1336" t="s">
        <v>1182</v>
      </c>
      <c r="B5" s="1336"/>
      <c r="C5" s="1336"/>
      <c r="D5" s="1336"/>
      <c r="E5" s="1336"/>
    </row>
    <row r="6" spans="1:8" ht="15" customHeight="1" x14ac:dyDescent="0.25">
      <c r="A6" s="1336" t="s">
        <v>520</v>
      </c>
      <c r="B6" s="1336"/>
      <c r="C6" s="1336"/>
      <c r="D6" s="1336"/>
      <c r="E6" s="1336"/>
    </row>
    <row r="7" spans="1:8" ht="15" customHeight="1" x14ac:dyDescent="0.25">
      <c r="B7" s="1336"/>
      <c r="C7" s="1336"/>
    </row>
    <row r="8" spans="1:8" s="19" customFormat="1" ht="20.100000000000001" customHeight="1" x14ac:dyDescent="0.25">
      <c r="A8" s="1337" t="s">
        <v>303</v>
      </c>
      <c r="B8" s="1338"/>
      <c r="C8" s="1338"/>
      <c r="D8" s="1338"/>
      <c r="E8" s="1338"/>
    </row>
    <row r="9" spans="1:8" s="19" customFormat="1" ht="20.100000000000001" customHeight="1" x14ac:dyDescent="0.25">
      <c r="A9" s="1341" t="s">
        <v>76</v>
      </c>
      <c r="B9" s="492" t="s">
        <v>57</v>
      </c>
      <c r="C9" s="1340" t="s">
        <v>58</v>
      </c>
      <c r="D9" s="1340"/>
      <c r="E9" s="1340"/>
    </row>
    <row r="10" spans="1:8" ht="46.5" customHeight="1" x14ac:dyDescent="0.25">
      <c r="A10" s="1341"/>
      <c r="B10" s="1333" t="s">
        <v>85</v>
      </c>
      <c r="C10" s="1339" t="s">
        <v>1226</v>
      </c>
      <c r="D10" s="1339"/>
      <c r="E10" s="1339"/>
    </row>
    <row r="11" spans="1:8" ht="20.100000000000001" customHeight="1" x14ac:dyDescent="0.25">
      <c r="A11" s="1341"/>
      <c r="B11" s="1333"/>
      <c r="C11" s="491" t="s">
        <v>177</v>
      </c>
      <c r="D11" s="493" t="s">
        <v>178</v>
      </c>
      <c r="E11" s="494" t="s">
        <v>179</v>
      </c>
    </row>
    <row r="12" spans="1:8" ht="20.100000000000001" customHeight="1" x14ac:dyDescent="0.25">
      <c r="A12" s="21" t="s">
        <v>480</v>
      </c>
      <c r="B12" s="22" t="s">
        <v>521</v>
      </c>
      <c r="C12" s="617"/>
      <c r="D12" s="618"/>
      <c r="E12" s="619"/>
    </row>
    <row r="13" spans="1:8" ht="20.100000000000001" customHeight="1" x14ac:dyDescent="0.25">
      <c r="A13" s="21" t="s">
        <v>488</v>
      </c>
      <c r="B13" s="23" t="s">
        <v>633</v>
      </c>
      <c r="C13" s="620"/>
      <c r="D13" s="621"/>
      <c r="E13" s="622"/>
    </row>
    <row r="14" spans="1:8" ht="24.6" customHeight="1" x14ac:dyDescent="0.25">
      <c r="A14" s="21" t="s">
        <v>489</v>
      </c>
      <c r="B14" s="1054" t="s">
        <v>642</v>
      </c>
      <c r="C14" s="624">
        <v>0</v>
      </c>
      <c r="D14" s="624">
        <v>2991</v>
      </c>
      <c r="E14" s="1058">
        <f t="shared" ref="E14:E17" si="0">C14+D14</f>
        <v>2991</v>
      </c>
    </row>
    <row r="15" spans="1:8" ht="36" customHeight="1" x14ac:dyDescent="0.25">
      <c r="A15" s="21" t="s">
        <v>490</v>
      </c>
      <c r="B15" s="1181" t="s">
        <v>1109</v>
      </c>
      <c r="C15" s="1057">
        <v>0</v>
      </c>
      <c r="D15" s="624">
        <v>78232</v>
      </c>
      <c r="E15" s="1058">
        <f t="shared" si="0"/>
        <v>78232</v>
      </c>
      <c r="G15" s="507"/>
      <c r="H15" s="507"/>
    </row>
    <row r="16" spans="1:8" ht="24" customHeight="1" x14ac:dyDescent="0.25">
      <c r="A16" s="21" t="s">
        <v>491</v>
      </c>
      <c r="B16" s="779" t="s">
        <v>1108</v>
      </c>
      <c r="C16" s="898">
        <v>0</v>
      </c>
      <c r="D16" s="624">
        <v>0</v>
      </c>
      <c r="E16" s="1058">
        <f t="shared" si="0"/>
        <v>0</v>
      </c>
    </row>
    <row r="17" spans="1:15" ht="31.5" customHeight="1" thickBot="1" x14ac:dyDescent="0.3">
      <c r="A17" s="21" t="s">
        <v>492</v>
      </c>
      <c r="B17" s="1101" t="s">
        <v>1189</v>
      </c>
      <c r="C17" s="898">
        <v>27422</v>
      </c>
      <c r="D17" s="624"/>
      <c r="E17" s="1058">
        <f t="shared" si="0"/>
        <v>27422</v>
      </c>
    </row>
    <row r="18" spans="1:15" s="15" customFormat="1" ht="19.5" customHeight="1" thickBot="1" x14ac:dyDescent="0.3">
      <c r="A18" s="21" t="s">
        <v>493</v>
      </c>
      <c r="B18" s="1107" t="s">
        <v>49</v>
      </c>
      <c r="C18" s="1108">
        <f>SUM(C14:C17)</f>
        <v>27422</v>
      </c>
      <c r="D18" s="1108">
        <f>SUM(D14:D17)</f>
        <v>81223</v>
      </c>
      <c r="E18" s="1189">
        <f>SUM(E14:E17)</f>
        <v>108645</v>
      </c>
    </row>
    <row r="19" spans="1:15" s="15" customFormat="1" ht="20.25" customHeight="1" x14ac:dyDescent="0.25">
      <c r="A19" s="21" t="s">
        <v>494</v>
      </c>
      <c r="B19" s="26"/>
      <c r="C19" s="1059"/>
      <c r="D19" s="1060"/>
      <c r="E19" s="1061"/>
    </row>
    <row r="20" spans="1:15" ht="19.5" customHeight="1" x14ac:dyDescent="0.25">
      <c r="A20" s="21" t="s">
        <v>495</v>
      </c>
      <c r="B20" s="26" t="s">
        <v>634</v>
      </c>
      <c r="C20" s="1056"/>
      <c r="D20" s="1062"/>
      <c r="E20" s="1063"/>
    </row>
    <row r="21" spans="1:15" ht="21" customHeight="1" x14ac:dyDescent="0.25">
      <c r="A21" s="21" t="s">
        <v>531</v>
      </c>
      <c r="B21" s="17" t="s">
        <v>522</v>
      </c>
      <c r="C21" s="1056"/>
      <c r="D21" s="1057">
        <v>30000</v>
      </c>
      <c r="E21" s="1058">
        <f>C21+D21</f>
        <v>30000</v>
      </c>
    </row>
    <row r="22" spans="1:15" ht="21.75" customHeight="1" x14ac:dyDescent="0.25">
      <c r="A22" s="21" t="s">
        <v>532</v>
      </c>
      <c r="B22" s="24" t="s">
        <v>523</v>
      </c>
      <c r="C22" s="1056"/>
      <c r="D22" s="1057">
        <v>5000</v>
      </c>
      <c r="E22" s="1058">
        <f>C22+D22</f>
        <v>5000</v>
      </c>
    </row>
    <row r="23" spans="1:15" ht="41.25" customHeight="1" thickBot="1" x14ac:dyDescent="0.3">
      <c r="A23" s="21" t="s">
        <v>533</v>
      </c>
      <c r="B23" s="912" t="s">
        <v>973</v>
      </c>
      <c r="C23" s="909"/>
      <c r="D23" s="910">
        <v>0</v>
      </c>
      <c r="E23" s="911">
        <f>C23+D23</f>
        <v>0</v>
      </c>
    </row>
    <row r="24" spans="1:15" s="15" customFormat="1" ht="21" customHeight="1" thickBot="1" x14ac:dyDescent="0.3">
      <c r="A24" s="21" t="s">
        <v>534</v>
      </c>
      <c r="B24" s="1107" t="s">
        <v>635</v>
      </c>
      <c r="C24" s="1108">
        <f>SUM(C21:C22)</f>
        <v>0</v>
      </c>
      <c r="D24" s="1109">
        <f>SUM(D21:D23)</f>
        <v>35000</v>
      </c>
      <c r="E24" s="1105">
        <f>C24+D24</f>
        <v>35000</v>
      </c>
    </row>
    <row r="25" spans="1:15" s="15" customFormat="1" ht="22.5" customHeight="1" thickBot="1" x14ac:dyDescent="0.3">
      <c r="A25" s="21" t="s">
        <v>535</v>
      </c>
      <c r="B25" s="300" t="s">
        <v>524</v>
      </c>
      <c r="C25" s="1103">
        <f>C18+C24</f>
        <v>27422</v>
      </c>
      <c r="D25" s="1104">
        <f>D18+D24</f>
        <v>116223</v>
      </c>
      <c r="E25" s="1105">
        <f>C25+D25</f>
        <v>143645</v>
      </c>
    </row>
    <row r="26" spans="1:15" ht="20.100000000000001" customHeight="1" x14ac:dyDescent="0.25">
      <c r="A26" s="21" t="s">
        <v>536</v>
      </c>
      <c r="B26" s="24"/>
      <c r="C26" s="898"/>
      <c r="D26" s="624"/>
      <c r="E26" s="1063"/>
    </row>
    <row r="27" spans="1:15" ht="20.100000000000001" customHeight="1" x14ac:dyDescent="0.25">
      <c r="A27" s="21" t="s">
        <v>537</v>
      </c>
      <c r="B27" s="22" t="s">
        <v>525</v>
      </c>
      <c r="C27" s="898"/>
      <c r="D27" s="624"/>
      <c r="E27" s="1063"/>
    </row>
    <row r="28" spans="1:15" ht="20.100000000000001" customHeight="1" x14ac:dyDescent="0.25">
      <c r="A28" s="21" t="s">
        <v>538</v>
      </c>
      <c r="B28" s="17" t="s">
        <v>526</v>
      </c>
      <c r="C28" s="898">
        <v>61548</v>
      </c>
      <c r="D28" s="624">
        <v>9169</v>
      </c>
      <c r="E28" s="1058">
        <f>C28+D28</f>
        <v>70717</v>
      </c>
    </row>
    <row r="29" spans="1:15" ht="20.100000000000001" customHeight="1" x14ac:dyDescent="0.25">
      <c r="A29" s="21" t="s">
        <v>540</v>
      </c>
      <c r="B29" s="28" t="s">
        <v>187</v>
      </c>
      <c r="C29" s="898"/>
      <c r="D29" s="624"/>
      <c r="E29" s="1058"/>
    </row>
    <row r="30" spans="1:15" ht="32.25" customHeight="1" x14ac:dyDescent="0.25">
      <c r="A30" s="21" t="s">
        <v>541</v>
      </c>
      <c r="B30" s="779" t="s">
        <v>1110</v>
      </c>
      <c r="C30" s="898">
        <v>0</v>
      </c>
      <c r="D30" s="624">
        <v>1838</v>
      </c>
      <c r="E30" s="1058">
        <f>SUM(C30:D30)</f>
        <v>1838</v>
      </c>
    </row>
    <row r="31" spans="1:15" ht="32.25" customHeight="1" thickBot="1" x14ac:dyDescent="0.3">
      <c r="A31" s="21" t="s">
        <v>542</v>
      </c>
      <c r="B31" s="1054" t="s">
        <v>1111</v>
      </c>
      <c r="C31" s="624">
        <v>2223</v>
      </c>
      <c r="D31" s="624"/>
      <c r="E31" s="1058">
        <f>SUM(C31:D31)</f>
        <v>2223</v>
      </c>
    </row>
    <row r="32" spans="1:15" s="15" customFormat="1" ht="20.100000000000001" customHeight="1" thickBot="1" x14ac:dyDescent="0.3">
      <c r="A32" s="21" t="s">
        <v>543</v>
      </c>
      <c r="B32" s="1106" t="s">
        <v>527</v>
      </c>
      <c r="C32" s="1104">
        <f>C28+C30+C31</f>
        <v>63771</v>
      </c>
      <c r="D32" s="1104">
        <f t="shared" ref="D32:E32" si="1">D28+D30+D31</f>
        <v>11007</v>
      </c>
      <c r="E32" s="1105">
        <f t="shared" si="1"/>
        <v>74778</v>
      </c>
      <c r="O32" s="1055"/>
    </row>
    <row r="33" spans="1:15" s="15" customFormat="1" ht="20.100000000000001" customHeight="1" thickBot="1" x14ac:dyDescent="0.3">
      <c r="A33" s="21" t="s">
        <v>544</v>
      </c>
      <c r="B33" s="1102" t="s">
        <v>304</v>
      </c>
      <c r="C33" s="1103">
        <f>C25+C32</f>
        <v>91193</v>
      </c>
      <c r="D33" s="1104">
        <f>D25+D32</f>
        <v>127230</v>
      </c>
      <c r="E33" s="1105">
        <f>E25+E32</f>
        <v>218423</v>
      </c>
      <c r="O33" s="1055"/>
    </row>
    <row r="34" spans="1:15" s="15" customFormat="1" ht="20.100000000000001" customHeight="1" x14ac:dyDescent="0.25">
      <c r="A34" s="16"/>
      <c r="B34" s="29"/>
      <c r="C34" s="27"/>
      <c r="D34" s="360"/>
    </row>
    <row r="35" spans="1:15" ht="19.5" customHeight="1" x14ac:dyDescent="0.25">
      <c r="B35" s="30"/>
      <c r="C35" s="25"/>
    </row>
    <row r="36" spans="1:15" ht="15" customHeight="1" x14ac:dyDescent="0.25">
      <c r="B36" s="17"/>
      <c r="C36" s="25"/>
      <c r="H36" s="507"/>
    </row>
    <row r="37" spans="1:15" x14ac:dyDescent="0.25">
      <c r="B37" s="17"/>
      <c r="C37" s="25"/>
    </row>
    <row r="38" spans="1:15" x14ac:dyDescent="0.25">
      <c r="B38" s="17"/>
      <c r="C38" s="25"/>
    </row>
    <row r="39" spans="1:15" x14ac:dyDescent="0.25">
      <c r="B39" s="17"/>
      <c r="C39" s="25"/>
    </row>
  </sheetData>
  <sheetProtection selectLockedCells="1" selectUnlockedCells="1"/>
  <mergeCells count="10">
    <mergeCell ref="B10:B11"/>
    <mergeCell ref="A2:E2"/>
    <mergeCell ref="A4:E4"/>
    <mergeCell ref="A5:E5"/>
    <mergeCell ref="A6:E6"/>
    <mergeCell ref="A8:E8"/>
    <mergeCell ref="B7:C7"/>
    <mergeCell ref="C10:E10"/>
    <mergeCell ref="C9:E9"/>
    <mergeCell ref="A9:A11"/>
  </mergeCells>
  <phoneticPr fontId="33" type="noConversion"/>
  <pageMargins left="0.74803149606299213" right="0.74803149606299213" top="0.98425196850393704" bottom="0.98425196850393704" header="0.51181102362204722" footer="0.51181102362204722"/>
  <pageSetup paperSize="9" scale="80" firstPageNumber="0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  <pageSetUpPr fitToPage="1"/>
  </sheetPr>
  <dimension ref="A1:O62"/>
  <sheetViews>
    <sheetView zoomScale="120" workbookViewId="0">
      <selection activeCell="C1" sqref="C1:L1"/>
    </sheetView>
  </sheetViews>
  <sheetFormatPr defaultColWidth="9.140625" defaultRowHeight="11.25" x14ac:dyDescent="0.2"/>
  <cols>
    <col min="1" max="1" width="3.7109375" style="157" customWidth="1"/>
    <col min="2" max="2" width="37.28515625" style="157" customWidth="1"/>
    <col min="3" max="3" width="12" style="158" customWidth="1"/>
    <col min="4" max="4" width="11.140625" style="158" customWidth="1"/>
    <col min="5" max="5" width="12.140625" style="158" customWidth="1"/>
    <col min="6" max="6" width="40.42578125" style="158" customWidth="1"/>
    <col min="7" max="7" width="11.5703125" style="158" customWidth="1"/>
    <col min="8" max="8" width="11.7109375" style="158" customWidth="1"/>
    <col min="9" max="9" width="14.5703125" style="158" customWidth="1"/>
    <col min="10" max="10" width="7.7109375" style="327" hidden="1" customWidth="1"/>
    <col min="11" max="11" width="7.140625" style="327" hidden="1" customWidth="1"/>
    <col min="12" max="12" width="7.85546875" style="327" hidden="1" customWidth="1"/>
    <col min="13" max="16384" width="9.140625" style="10"/>
  </cols>
  <sheetData>
    <row r="1" spans="1:13" ht="12.75" x14ac:dyDescent="0.2">
      <c r="C1" s="1229" t="s">
        <v>1335</v>
      </c>
      <c r="D1" s="1284"/>
      <c r="E1" s="1284"/>
      <c r="F1" s="1284"/>
      <c r="G1" s="1284"/>
      <c r="H1" s="1284"/>
      <c r="I1" s="1284"/>
      <c r="J1" s="1284"/>
      <c r="K1" s="1284"/>
      <c r="L1" s="1284"/>
    </row>
    <row r="2" spans="1:13" x14ac:dyDescent="0.2">
      <c r="I2" s="159"/>
    </row>
    <row r="3" spans="1:13" s="122" customFormat="1" ht="12.75" x14ac:dyDescent="0.2">
      <c r="A3" s="160"/>
      <c r="B3" s="1232" t="s">
        <v>77</v>
      </c>
      <c r="C3" s="1232"/>
      <c r="D3" s="1232"/>
      <c r="E3" s="1232"/>
      <c r="F3" s="1232"/>
      <c r="G3" s="1232"/>
      <c r="H3" s="1232"/>
      <c r="I3" s="1232"/>
      <c r="J3" s="1284"/>
      <c r="K3" s="1284"/>
      <c r="L3" s="1284"/>
    </row>
    <row r="4" spans="1:13" s="122" customFormat="1" x14ac:dyDescent="0.2">
      <c r="A4" s="160"/>
      <c r="B4" s="1342" t="s">
        <v>1183</v>
      </c>
      <c r="C4" s="1342"/>
      <c r="D4" s="1342"/>
      <c r="E4" s="1342"/>
      <c r="F4" s="1342"/>
      <c r="G4" s="1342"/>
      <c r="H4" s="1342"/>
      <c r="I4" s="1342"/>
    </row>
    <row r="5" spans="1:13" s="122" customFormat="1" ht="12.75" x14ac:dyDescent="0.2">
      <c r="A5" s="1233" t="s">
        <v>303</v>
      </c>
      <c r="B5" s="1286"/>
      <c r="C5" s="1286"/>
      <c r="D5" s="1286"/>
      <c r="E5" s="1286"/>
      <c r="F5" s="1286"/>
      <c r="G5" s="1286"/>
      <c r="H5" s="1286"/>
      <c r="I5" s="1286"/>
      <c r="J5" s="1286"/>
      <c r="K5" s="1286"/>
      <c r="L5" s="1286"/>
    </row>
    <row r="6" spans="1:13" s="122" customFormat="1" ht="12.75" customHeight="1" x14ac:dyDescent="0.2">
      <c r="A6" s="1237" t="s">
        <v>56</v>
      </c>
      <c r="B6" s="1238" t="s">
        <v>57</v>
      </c>
      <c r="C6" s="1253" t="s">
        <v>58</v>
      </c>
      <c r="D6" s="1253"/>
      <c r="E6" s="1254"/>
      <c r="F6" s="1344" t="s">
        <v>59</v>
      </c>
      <c r="G6" s="1235" t="s">
        <v>60</v>
      </c>
      <c r="H6" s="1236"/>
      <c r="I6" s="1343"/>
      <c r="M6" s="604"/>
    </row>
    <row r="7" spans="1:13" s="122" customFormat="1" ht="12.75" customHeight="1" x14ac:dyDescent="0.2">
      <c r="A7" s="1237"/>
      <c r="B7" s="1238"/>
      <c r="C7" s="1230" t="s">
        <v>1162</v>
      </c>
      <c r="D7" s="1230"/>
      <c r="E7" s="1231"/>
      <c r="F7" s="1344"/>
      <c r="G7" s="1230" t="s">
        <v>1162</v>
      </c>
      <c r="H7" s="1230"/>
      <c r="I7" s="1230"/>
      <c r="M7" s="604"/>
    </row>
    <row r="8" spans="1:13" s="123" customFormat="1" ht="36.6" customHeight="1" x14ac:dyDescent="0.2">
      <c r="A8" s="1237"/>
      <c r="B8" s="161" t="s">
        <v>61</v>
      </c>
      <c r="C8" s="135" t="s">
        <v>62</v>
      </c>
      <c r="D8" s="135" t="s">
        <v>63</v>
      </c>
      <c r="E8" s="162" t="s">
        <v>64</v>
      </c>
      <c r="F8" s="163" t="s">
        <v>65</v>
      </c>
      <c r="G8" s="135" t="s">
        <v>62</v>
      </c>
      <c r="H8" s="135" t="s">
        <v>63</v>
      </c>
      <c r="I8" s="135" t="s">
        <v>64</v>
      </c>
      <c r="M8" s="605"/>
    </row>
    <row r="9" spans="1:13" ht="11.45" customHeight="1" x14ac:dyDescent="0.2">
      <c r="A9" s="164">
        <v>1</v>
      </c>
      <c r="B9" s="165" t="s">
        <v>24</v>
      </c>
      <c r="C9" s="166"/>
      <c r="D9" s="166"/>
      <c r="E9" s="166"/>
      <c r="F9" s="138" t="s">
        <v>25</v>
      </c>
      <c r="G9" s="166"/>
      <c r="H9" s="166"/>
      <c r="I9" s="448"/>
      <c r="J9" s="10"/>
      <c r="K9" s="10"/>
      <c r="L9" s="10"/>
      <c r="M9" s="190"/>
    </row>
    <row r="10" spans="1:13" x14ac:dyDescent="0.2">
      <c r="A10" s="164">
        <f t="shared" ref="A10:A55" si="0">A9+1</f>
        <v>2</v>
      </c>
      <c r="B10" s="167" t="s">
        <v>35</v>
      </c>
      <c r="C10" s="295"/>
      <c r="D10" s="295"/>
      <c r="E10" s="283">
        <f>SUM(C10:D10)</f>
        <v>0</v>
      </c>
      <c r="F10" s="497" t="s">
        <v>216</v>
      </c>
      <c r="G10" s="283">
        <f>'műk. kiad. szakf Önkorm. '!D64</f>
        <v>53431</v>
      </c>
      <c r="H10" s="283">
        <f>'műk. kiad. szakf Önkorm. '!E64</f>
        <v>39423</v>
      </c>
      <c r="I10" s="465">
        <f>SUM(G10:H10)</f>
        <v>92854</v>
      </c>
      <c r="J10" s="10"/>
      <c r="K10" s="10"/>
      <c r="L10" s="10"/>
      <c r="M10" s="190"/>
    </row>
    <row r="11" spans="1:13" x14ac:dyDescent="0.2">
      <c r="A11" s="164">
        <f t="shared" si="0"/>
        <v>3</v>
      </c>
      <c r="B11" s="167" t="s">
        <v>192</v>
      </c>
      <c r="C11" s="295">
        <f>'tám, végl. pe.átv  '!C11+'tám, végl. pe.átv  '!C17+'tám, végl. pe.átv  '!C18</f>
        <v>782216</v>
      </c>
      <c r="D11" s="295">
        <f>'tám, végl. pe.átv  '!D11+'tám, végl. pe.átv  '!D17+'tám, végl. pe.átv  '!D18</f>
        <v>106500</v>
      </c>
      <c r="E11" s="295">
        <f>'tám, végl. pe.átv  '!E11+'tám, végl. pe.átv  '!E17+'tám, végl. pe.átv  '!E18</f>
        <v>888716</v>
      </c>
      <c r="F11" s="497" t="s">
        <v>217</v>
      </c>
      <c r="G11" s="283">
        <f>'műk. kiad. szakf Önkorm. '!F64</f>
        <v>15720</v>
      </c>
      <c r="H11" s="283">
        <f>'műk. kiad. szakf Önkorm. '!G64</f>
        <v>13590</v>
      </c>
      <c r="I11" s="465">
        <f>SUM(G11:H11)</f>
        <v>29310</v>
      </c>
      <c r="J11" s="10"/>
      <c r="K11" s="10"/>
      <c r="L11" s="10"/>
      <c r="M11" s="190"/>
    </row>
    <row r="12" spans="1:13" x14ac:dyDescent="0.2">
      <c r="A12" s="164">
        <f t="shared" si="0"/>
        <v>4</v>
      </c>
      <c r="B12" s="167" t="s">
        <v>189</v>
      </c>
      <c r="C12" s="295"/>
      <c r="D12" s="295">
        <v>0</v>
      </c>
      <c r="E12" s="295">
        <f>C12+D12</f>
        <v>0</v>
      </c>
      <c r="F12" s="497" t="s">
        <v>218</v>
      </c>
      <c r="G12" s="283">
        <f>'műk. kiad. szakf Önkorm. '!H64</f>
        <v>276004</v>
      </c>
      <c r="H12" s="283">
        <f>'műk. kiad. szakf Önkorm. '!I64</f>
        <v>241975</v>
      </c>
      <c r="I12" s="465">
        <f>SUM(G12:H12)</f>
        <v>517979</v>
      </c>
      <c r="J12" s="10"/>
      <c r="K12" s="10"/>
      <c r="L12" s="10"/>
      <c r="M12" s="190"/>
    </row>
    <row r="13" spans="1:13" ht="12" customHeight="1" x14ac:dyDescent="0.2">
      <c r="A13" s="164">
        <f t="shared" si="0"/>
        <v>5</v>
      </c>
      <c r="B13" s="536" t="s">
        <v>193</v>
      </c>
      <c r="C13" s="295">
        <f>'tám, végl. pe.átv  '!C37</f>
        <v>7067</v>
      </c>
      <c r="D13" s="295">
        <f>'tám, végl. pe.átv  '!D37</f>
        <v>25793</v>
      </c>
      <c r="E13" s="295">
        <f>'tám, végl. pe.átv  '!E37</f>
        <v>32860</v>
      </c>
      <c r="F13" s="497"/>
      <c r="G13" s="295"/>
      <c r="H13" s="295"/>
      <c r="I13" s="465"/>
      <c r="J13" s="10"/>
      <c r="K13" s="10"/>
      <c r="L13" s="10"/>
      <c r="M13" s="190"/>
    </row>
    <row r="14" spans="1:13" x14ac:dyDescent="0.2">
      <c r="A14" s="164">
        <f>A13+1</f>
        <v>6</v>
      </c>
      <c r="B14" s="167" t="s">
        <v>1141</v>
      </c>
      <c r="C14" s="295"/>
      <c r="D14" s="295"/>
      <c r="E14" s="283"/>
      <c r="F14" s="497" t="s">
        <v>219</v>
      </c>
      <c r="G14" s="290">
        <f>'ellátottak önk.'!E28</f>
        <v>2689</v>
      </c>
      <c r="H14" s="290">
        <f>'ellátottak önk.'!F28</f>
        <v>10950</v>
      </c>
      <c r="I14" s="465">
        <f>SUM(G14:H14)</f>
        <v>13639</v>
      </c>
      <c r="J14" s="10"/>
      <c r="K14" s="10"/>
      <c r="L14" s="10"/>
      <c r="M14" s="190"/>
    </row>
    <row r="15" spans="1:13" x14ac:dyDescent="0.2">
      <c r="A15" s="164">
        <f t="shared" ref="A15:A26" si="1">A14+1</f>
        <v>7</v>
      </c>
      <c r="B15" s="167" t="s">
        <v>1139</v>
      </c>
      <c r="C15" s="295">
        <f>'felh. bev.  '!D24</f>
        <v>0</v>
      </c>
      <c r="D15" s="295"/>
      <c r="E15" s="283">
        <f t="shared" ref="E15:E16" si="2">SUM(C15:D15)</f>
        <v>0</v>
      </c>
      <c r="F15" s="497"/>
      <c r="G15" s="290"/>
      <c r="H15" s="290"/>
      <c r="I15" s="465"/>
      <c r="J15" s="10"/>
      <c r="K15" s="10"/>
      <c r="L15" s="10"/>
      <c r="M15" s="190"/>
    </row>
    <row r="16" spans="1:13" x14ac:dyDescent="0.2">
      <c r="A16" s="164">
        <f t="shared" si="1"/>
        <v>8</v>
      </c>
      <c r="B16" s="1110" t="s">
        <v>1140</v>
      </c>
      <c r="C16" s="295">
        <f>'felh. bev.  '!D28</f>
        <v>0</v>
      </c>
      <c r="D16" s="295">
        <f>'felh. bev.  '!E28</f>
        <v>0</v>
      </c>
      <c r="E16" s="283">
        <f t="shared" si="2"/>
        <v>0</v>
      </c>
      <c r="F16" s="497" t="s">
        <v>220</v>
      </c>
      <c r="G16" s="290"/>
      <c r="H16" s="290"/>
      <c r="I16" s="465"/>
      <c r="J16" s="10"/>
      <c r="K16" s="10"/>
      <c r="L16" s="10"/>
      <c r="M16" s="190"/>
    </row>
    <row r="17" spans="1:14" x14ac:dyDescent="0.2">
      <c r="A17" s="164">
        <f t="shared" si="1"/>
        <v>9</v>
      </c>
      <c r="B17" s="167" t="s">
        <v>194</v>
      </c>
      <c r="C17" s="295">
        <f>'közhatalmi bevételek'!D30</f>
        <v>376462</v>
      </c>
      <c r="D17" s="295">
        <f>'közhatalmi bevételek'!E30</f>
        <v>863942</v>
      </c>
      <c r="E17" s="295">
        <f>'közhatalmi bevételek'!F30</f>
        <v>1240404</v>
      </c>
      <c r="F17" s="497" t="s">
        <v>221</v>
      </c>
      <c r="G17" s="290">
        <f>mc.pe.átad!D21</f>
        <v>5850</v>
      </c>
      <c r="H17" s="290">
        <f>mc.pe.átad!E21</f>
        <v>53735</v>
      </c>
      <c r="I17" s="290">
        <f>mc.pe.átad!F21</f>
        <v>59585</v>
      </c>
      <c r="J17" s="10"/>
      <c r="K17" s="10"/>
      <c r="L17" s="10"/>
      <c r="M17" s="190"/>
    </row>
    <row r="18" spans="1:14" x14ac:dyDescent="0.2">
      <c r="A18" s="164">
        <f t="shared" si="1"/>
        <v>10</v>
      </c>
      <c r="B18" s="170" t="s">
        <v>40</v>
      </c>
      <c r="C18" s="355"/>
      <c r="D18" s="355"/>
      <c r="E18" s="355"/>
      <c r="F18" s="497" t="s">
        <v>222</v>
      </c>
      <c r="G18" s="290">
        <f>mc.pe.átad!D58</f>
        <v>116758</v>
      </c>
      <c r="H18" s="290">
        <f>mc.pe.átad!E58</f>
        <v>175656</v>
      </c>
      <c r="I18" s="290">
        <f>mc.pe.átad!F58</f>
        <v>292414</v>
      </c>
      <c r="J18" s="10"/>
      <c r="K18" s="10"/>
      <c r="L18" s="10"/>
      <c r="M18" s="190"/>
    </row>
    <row r="19" spans="1:14" x14ac:dyDescent="0.2">
      <c r="A19" s="164">
        <f t="shared" si="1"/>
        <v>11</v>
      </c>
      <c r="B19" s="170"/>
      <c r="C19" s="355"/>
      <c r="D19" s="355"/>
      <c r="E19" s="355"/>
      <c r="F19" s="497" t="s">
        <v>269</v>
      </c>
      <c r="G19" s="290">
        <f>'műk. kiad. szakf Önkorm. '!N64</f>
        <v>0</v>
      </c>
      <c r="H19" s="290">
        <f>'műk. kiad. szakf Önkorm. '!O64</f>
        <v>0</v>
      </c>
      <c r="I19" s="290">
        <f>G19+H19</f>
        <v>0</v>
      </c>
      <c r="J19" s="10"/>
      <c r="K19" s="10"/>
      <c r="L19" s="10"/>
      <c r="M19" s="190"/>
    </row>
    <row r="20" spans="1:14" x14ac:dyDescent="0.2">
      <c r="A20" s="164">
        <f>A19+1</f>
        <v>12</v>
      </c>
      <c r="B20" s="116" t="s">
        <v>195</v>
      </c>
      <c r="C20" s="355">
        <v>145931</v>
      </c>
      <c r="D20" s="355">
        <v>115957</v>
      </c>
      <c r="E20" s="355">
        <f>SUM(C20:D20)</f>
        <v>261888</v>
      </c>
      <c r="F20" s="497" t="s">
        <v>224</v>
      </c>
      <c r="G20" s="290">
        <f>tartalék!C24</f>
        <v>0</v>
      </c>
      <c r="H20" s="290">
        <f>tartalék!D24</f>
        <v>35000</v>
      </c>
      <c r="I20" s="899">
        <f>SUM(G20:H20)</f>
        <v>35000</v>
      </c>
      <c r="J20" s="10"/>
      <c r="K20" s="10"/>
      <c r="L20" s="10"/>
      <c r="M20" s="190"/>
    </row>
    <row r="21" spans="1:14" x14ac:dyDescent="0.2">
      <c r="A21" s="164">
        <f t="shared" si="1"/>
        <v>13</v>
      </c>
      <c r="C21" s="355"/>
      <c r="D21" s="355"/>
      <c r="E21" s="355"/>
      <c r="F21" s="497" t="s">
        <v>270</v>
      </c>
      <c r="G21" s="290">
        <f>tartalék!C32</f>
        <v>63771</v>
      </c>
      <c r="H21" s="290">
        <f>tartalék!D32</f>
        <v>11007</v>
      </c>
      <c r="I21" s="290">
        <f>tartalék!E32</f>
        <v>74778</v>
      </c>
      <c r="J21" s="10"/>
      <c r="K21" s="10"/>
      <c r="L21" s="10"/>
      <c r="M21" s="190"/>
    </row>
    <row r="22" spans="1:14" s="124" customFormat="1" x14ac:dyDescent="0.2">
      <c r="A22" s="164">
        <f t="shared" si="1"/>
        <v>14</v>
      </c>
      <c r="B22" s="157" t="s">
        <v>42</v>
      </c>
      <c r="C22" s="355"/>
      <c r="D22" s="355"/>
      <c r="E22" s="355"/>
      <c r="F22" s="603"/>
      <c r="G22" s="290"/>
      <c r="H22" s="290"/>
      <c r="I22" s="467"/>
      <c r="M22" s="606"/>
    </row>
    <row r="23" spans="1:14" s="124" customFormat="1" x14ac:dyDescent="0.2">
      <c r="A23" s="164">
        <f t="shared" si="1"/>
        <v>15</v>
      </c>
      <c r="B23" s="157" t="s">
        <v>196</v>
      </c>
      <c r="C23" s="355"/>
      <c r="D23" s="355"/>
      <c r="E23" s="355"/>
      <c r="F23" s="603"/>
      <c r="G23" s="290"/>
      <c r="H23" s="290"/>
      <c r="I23" s="467"/>
      <c r="M23" s="606"/>
    </row>
    <row r="24" spans="1:14" x14ac:dyDescent="0.2">
      <c r="A24" s="164">
        <f t="shared" si="1"/>
        <v>16</v>
      </c>
      <c r="B24" s="180" t="s">
        <v>199</v>
      </c>
      <c r="C24" s="283">
        <f>'felh. bev.  '!D12</f>
        <v>0</v>
      </c>
      <c r="D24" s="283">
        <f>'felh. bev.  '!E12</f>
        <v>19400</v>
      </c>
      <c r="E24" s="355">
        <f>SUM(C24:D24)</f>
        <v>19400</v>
      </c>
      <c r="F24" s="861" t="s">
        <v>66</v>
      </c>
      <c r="G24" s="356">
        <f t="shared" ref="G24:L24" si="3">SUM(G10:G22)</f>
        <v>534223</v>
      </c>
      <c r="H24" s="356">
        <f t="shared" si="3"/>
        <v>581336</v>
      </c>
      <c r="I24" s="468">
        <f t="shared" si="3"/>
        <v>1115559</v>
      </c>
      <c r="J24" s="125">
        <f t="shared" si="3"/>
        <v>0</v>
      </c>
      <c r="K24" s="125">
        <f t="shared" si="3"/>
        <v>0</v>
      </c>
      <c r="L24" s="442">
        <f t="shared" si="3"/>
        <v>0</v>
      </c>
      <c r="M24" s="190"/>
    </row>
    <row r="25" spans="1:14" x14ac:dyDescent="0.2">
      <c r="A25" s="164">
        <f t="shared" si="1"/>
        <v>17</v>
      </c>
      <c r="B25" s="180" t="s">
        <v>200</v>
      </c>
      <c r="C25" s="355">
        <f>'felh. bev.  '!D13+'felh. bev.  '!D14</f>
        <v>0</v>
      </c>
      <c r="D25" s="355">
        <f>'felh. bev.  '!E13+'felh. bev.  '!E14</f>
        <v>0</v>
      </c>
      <c r="E25" s="355">
        <f>SUM(C25:D25)</f>
        <v>0</v>
      </c>
      <c r="F25" s="603"/>
      <c r="G25" s="290"/>
      <c r="H25" s="290"/>
      <c r="I25" s="467"/>
      <c r="J25" s="10"/>
      <c r="K25" s="10"/>
      <c r="L25" s="10"/>
      <c r="M25" s="190"/>
    </row>
    <row r="26" spans="1:14" x14ac:dyDescent="0.2">
      <c r="A26" s="164">
        <f t="shared" si="1"/>
        <v>18</v>
      </c>
      <c r="B26" s="157" t="s">
        <v>201</v>
      </c>
      <c r="C26" s="283">
        <f>'felh. bev.  '!D20</f>
        <v>0</v>
      </c>
      <c r="D26" s="283">
        <f>'felh. bev.  '!E20</f>
        <v>180</v>
      </c>
      <c r="E26" s="283">
        <f>'felh. bev.  '!F20</f>
        <v>180</v>
      </c>
      <c r="F26" s="862" t="s">
        <v>34</v>
      </c>
      <c r="G26" s="358"/>
      <c r="H26" s="358"/>
      <c r="I26" s="467"/>
      <c r="J26" s="10"/>
      <c r="K26" s="10"/>
      <c r="L26" s="10"/>
      <c r="M26" s="190"/>
    </row>
    <row r="27" spans="1:14" x14ac:dyDescent="0.2">
      <c r="A27" s="164">
        <f t="shared" si="0"/>
        <v>19</v>
      </c>
      <c r="B27" s="167" t="s">
        <v>202</v>
      </c>
      <c r="C27" s="283"/>
      <c r="D27" s="283"/>
      <c r="E27" s="283"/>
      <c r="F27" s="497" t="s">
        <v>271</v>
      </c>
      <c r="G27" s="290">
        <f>'felhalm. kiad.  '!G16+'felhalm. kiad.  '!G43+'felhalm. kiad.  '!G52+'felhalm. kiad.  '!G63</f>
        <v>917170</v>
      </c>
      <c r="H27" s="290">
        <f>'felhalm. kiad.  '!H16+'felhalm. kiad.  '!H43+'felhalm. kiad.  '!H52+'felhalm. kiad.  '!H57+'felhalm. kiad.  '!H63+'felhalm. kiad.  '!H118</f>
        <v>172150</v>
      </c>
      <c r="I27" s="467">
        <f t="shared" ref="I27:I32" si="4">SUM(G27:H27)</f>
        <v>1089320</v>
      </c>
      <c r="J27" s="10"/>
      <c r="K27" s="10"/>
      <c r="L27" s="10"/>
      <c r="M27" s="603"/>
      <c r="N27" s="858"/>
    </row>
    <row r="28" spans="1:14" x14ac:dyDescent="0.2">
      <c r="A28" s="164">
        <f t="shared" si="0"/>
        <v>20</v>
      </c>
      <c r="B28" s="167"/>
      <c r="C28" s="283"/>
      <c r="D28" s="283"/>
      <c r="E28" s="283"/>
      <c r="F28" s="497" t="s">
        <v>228</v>
      </c>
      <c r="G28" s="290">
        <f>'felhalm. kiad.  '!G20</f>
        <v>0</v>
      </c>
      <c r="H28" s="290">
        <f>'felhalm. kiad.  '!H20</f>
        <v>0</v>
      </c>
      <c r="I28" s="467">
        <f t="shared" si="4"/>
        <v>0</v>
      </c>
      <c r="J28" s="10"/>
      <c r="K28" s="10"/>
      <c r="L28" s="10"/>
      <c r="M28" s="190"/>
    </row>
    <row r="29" spans="1:14" x14ac:dyDescent="0.2">
      <c r="A29" s="164">
        <f t="shared" si="0"/>
        <v>21</v>
      </c>
      <c r="B29" s="157" t="s">
        <v>203</v>
      </c>
      <c r="C29" s="283">
        <f>'tám, végl. pe.átv  '!C41</f>
        <v>0</v>
      </c>
      <c r="D29" s="283">
        <f>'tám, végl. pe.átv  '!D41</f>
        <v>0</v>
      </c>
      <c r="E29" s="283">
        <f>'tám, végl. pe.átv  '!E41</f>
        <v>0</v>
      </c>
      <c r="F29" s="497" t="s">
        <v>229</v>
      </c>
      <c r="G29" s="290"/>
      <c r="H29" s="290"/>
      <c r="I29" s="467">
        <f t="shared" si="4"/>
        <v>0</v>
      </c>
      <c r="J29" s="10"/>
      <c r="K29" s="10"/>
      <c r="L29" s="10"/>
      <c r="M29" s="190"/>
    </row>
    <row r="30" spans="1:14" s="124" customFormat="1" x14ac:dyDescent="0.2">
      <c r="A30" s="164">
        <f t="shared" si="0"/>
        <v>22</v>
      </c>
      <c r="B30" s="157" t="s">
        <v>268</v>
      </c>
      <c r="C30" s="283">
        <f>'felh. bev.  '!D32+'felh. bev.  '!D36</f>
        <v>0</v>
      </c>
      <c r="D30" s="283">
        <f>'felh. bev.  '!E32+'felh. bev.  '!E36</f>
        <v>2870</v>
      </c>
      <c r="E30" s="283">
        <f>'felh. bev.  '!F32+'felh. bev.  '!F36</f>
        <v>2870</v>
      </c>
      <c r="F30" s="497" t="s">
        <v>230</v>
      </c>
      <c r="G30" s="290">
        <f>'felhalm. kiad.  '!G67</f>
        <v>0</v>
      </c>
      <c r="H30" s="290">
        <f>'felhalm. kiad.  '!H67</f>
        <v>0</v>
      </c>
      <c r="I30" s="467">
        <f t="shared" si="4"/>
        <v>0</v>
      </c>
      <c r="M30" s="606"/>
    </row>
    <row r="31" spans="1:14" s="124" customFormat="1" x14ac:dyDescent="0.2">
      <c r="A31" s="164">
        <f t="shared" si="0"/>
        <v>23</v>
      </c>
      <c r="B31" s="157"/>
      <c r="C31" s="283"/>
      <c r="D31" s="283"/>
      <c r="E31" s="283"/>
      <c r="F31" s="497" t="s">
        <v>1156</v>
      </c>
      <c r="G31" s="290">
        <f>'felhalm. kiad.  '!G80</f>
        <v>0</v>
      </c>
      <c r="H31" s="290">
        <f>'felhalm. kiad.  '!H80</f>
        <v>5000</v>
      </c>
      <c r="I31" s="467">
        <f t="shared" si="4"/>
        <v>5000</v>
      </c>
      <c r="M31" s="606"/>
    </row>
    <row r="32" spans="1:14" x14ac:dyDescent="0.2">
      <c r="A32" s="164">
        <f t="shared" si="0"/>
        <v>24</v>
      </c>
      <c r="C32" s="283"/>
      <c r="D32" s="283"/>
      <c r="E32" s="283"/>
      <c r="F32" s="497" t="s">
        <v>1154</v>
      </c>
      <c r="G32" s="290">
        <f>'felhalm. kiad.  '!G75</f>
        <v>47741</v>
      </c>
      <c r="H32" s="290">
        <f>'felhalm. kiad.  '!H75</f>
        <v>4350</v>
      </c>
      <c r="I32" s="467">
        <f t="shared" si="4"/>
        <v>52091</v>
      </c>
      <c r="J32" s="10"/>
      <c r="K32" s="10"/>
      <c r="L32" s="10"/>
      <c r="M32" s="190"/>
    </row>
    <row r="33" spans="1:13" s="11" customFormat="1" x14ac:dyDescent="0.2">
      <c r="A33" s="164">
        <f t="shared" si="0"/>
        <v>25</v>
      </c>
      <c r="B33" s="174" t="s">
        <v>52</v>
      </c>
      <c r="C33" s="900">
        <f>C12+C20+C11+C17+C13+C29</f>
        <v>1311676</v>
      </c>
      <c r="D33" s="900">
        <f>D12+D20+D11+D17+D13+D29</f>
        <v>1112192</v>
      </c>
      <c r="E33" s="900">
        <f>E12+E20+E11+E17+E13+E29</f>
        <v>2423868</v>
      </c>
      <c r="F33" s="497" t="s">
        <v>1155</v>
      </c>
      <c r="G33" s="288">
        <f>tartalék!C18</f>
        <v>27422</v>
      </c>
      <c r="H33" s="288">
        <f>tartalék!D18</f>
        <v>81223</v>
      </c>
      <c r="I33" s="288">
        <f>tartalék!E18</f>
        <v>108645</v>
      </c>
      <c r="M33" s="509"/>
    </row>
    <row r="34" spans="1:13" x14ac:dyDescent="0.2">
      <c r="A34" s="164">
        <f t="shared" si="0"/>
        <v>26</v>
      </c>
      <c r="B34" s="175" t="s">
        <v>67</v>
      </c>
      <c r="C34" s="356">
        <f>C15+C16+C24+C25+C26+C27+C30</f>
        <v>0</v>
      </c>
      <c r="D34" s="356">
        <f>D15+D16+D24+D25+D26+D27+D30</f>
        <v>22450</v>
      </c>
      <c r="E34" s="356">
        <f>E15+E16+E24+E25+E26+E27+E30</f>
        <v>22450</v>
      </c>
      <c r="F34" s="835" t="s">
        <v>68</v>
      </c>
      <c r="G34" s="356">
        <f>SUM(G27:G33)</f>
        <v>992333</v>
      </c>
      <c r="H34" s="356">
        <f>SUM(H27:H33)</f>
        <v>262723</v>
      </c>
      <c r="I34" s="468">
        <f>SUM(I27:I33)</f>
        <v>1255056</v>
      </c>
      <c r="J34" s="10"/>
      <c r="K34" s="10"/>
      <c r="L34" s="10"/>
      <c r="M34" s="190"/>
    </row>
    <row r="35" spans="1:13" x14ac:dyDescent="0.2">
      <c r="A35" s="164">
        <f t="shared" si="0"/>
        <v>27</v>
      </c>
      <c r="B35" s="178" t="s">
        <v>51</v>
      </c>
      <c r="C35" s="358">
        <f>SUM(C33:C34)</f>
        <v>1311676</v>
      </c>
      <c r="D35" s="358">
        <f>SUM(D33:D34)</f>
        <v>1134642</v>
      </c>
      <c r="E35" s="358">
        <f>SUM(C35:D35)</f>
        <v>2446318</v>
      </c>
      <c r="F35" s="864" t="s">
        <v>69</v>
      </c>
      <c r="G35" s="358">
        <f t="shared" ref="G35:L35" si="5">G24+G34</f>
        <v>1526556</v>
      </c>
      <c r="H35" s="358">
        <f t="shared" si="5"/>
        <v>844059</v>
      </c>
      <c r="I35" s="444">
        <f t="shared" si="5"/>
        <v>2370615</v>
      </c>
      <c r="J35" s="173">
        <f t="shared" si="5"/>
        <v>0</v>
      </c>
      <c r="K35" s="173">
        <f t="shared" si="5"/>
        <v>0</v>
      </c>
      <c r="L35" s="446">
        <f t="shared" si="5"/>
        <v>0</v>
      </c>
      <c r="M35" s="190"/>
    </row>
    <row r="36" spans="1:13" x14ac:dyDescent="0.2">
      <c r="A36" s="164">
        <f t="shared" si="0"/>
        <v>28</v>
      </c>
      <c r="B36" s="180"/>
      <c r="C36" s="290"/>
      <c r="D36" s="290"/>
      <c r="E36" s="290"/>
      <c r="F36" s="603"/>
      <c r="G36" s="290"/>
      <c r="H36" s="290"/>
      <c r="I36" s="467"/>
      <c r="J36" s="10"/>
      <c r="K36" s="10"/>
      <c r="L36" s="10"/>
      <c r="M36" s="190"/>
    </row>
    <row r="37" spans="1:13" x14ac:dyDescent="0.2">
      <c r="A37" s="164">
        <f t="shared" si="0"/>
        <v>29</v>
      </c>
      <c r="B37" s="178" t="s">
        <v>23</v>
      </c>
      <c r="C37" s="358">
        <f>C35-G35</f>
        <v>-214880</v>
      </c>
      <c r="D37" s="358">
        <f t="shared" ref="D37:E37" si="6">D35-H35</f>
        <v>290583</v>
      </c>
      <c r="E37" s="358">
        <f t="shared" si="6"/>
        <v>75703</v>
      </c>
      <c r="F37" s="861"/>
      <c r="G37" s="356"/>
      <c r="H37" s="356"/>
      <c r="I37" s="468"/>
      <c r="J37" s="10"/>
      <c r="K37" s="10"/>
      <c r="L37" s="10"/>
      <c r="M37" s="190"/>
    </row>
    <row r="38" spans="1:13" s="11" customFormat="1" x14ac:dyDescent="0.2">
      <c r="A38" s="164">
        <f t="shared" si="0"/>
        <v>30</v>
      </c>
      <c r="B38" s="180"/>
      <c r="C38" s="290"/>
      <c r="D38" s="290"/>
      <c r="E38" s="467"/>
      <c r="F38" s="603"/>
      <c r="G38" s="290"/>
      <c r="H38" s="290"/>
      <c r="I38" s="467"/>
      <c r="M38" s="509"/>
    </row>
    <row r="39" spans="1:13" s="11" customFormat="1" x14ac:dyDescent="0.2">
      <c r="A39" s="164">
        <f t="shared" si="0"/>
        <v>31</v>
      </c>
      <c r="B39" s="126" t="s">
        <v>53</v>
      </c>
      <c r="C39" s="629"/>
      <c r="D39" s="629"/>
      <c r="E39" s="629"/>
      <c r="F39" s="862" t="s">
        <v>33</v>
      </c>
      <c r="G39" s="358"/>
      <c r="H39" s="358"/>
      <c r="I39" s="444"/>
      <c r="M39" s="509"/>
    </row>
    <row r="40" spans="1:13" s="11" customFormat="1" x14ac:dyDescent="0.2">
      <c r="A40" s="164">
        <f t="shared" si="0"/>
        <v>32</v>
      </c>
      <c r="B40" s="136" t="s">
        <v>685</v>
      </c>
      <c r="C40" s="629"/>
      <c r="D40" s="629"/>
      <c r="E40" s="629"/>
      <c r="F40" s="865" t="s">
        <v>4</v>
      </c>
      <c r="G40" s="189"/>
      <c r="I40" s="470"/>
      <c r="M40" s="509"/>
    </row>
    <row r="41" spans="1:13" s="11" customFormat="1" ht="22.5" customHeight="1" x14ac:dyDescent="0.2">
      <c r="A41" s="329">
        <f t="shared" si="0"/>
        <v>33</v>
      </c>
      <c r="B41" s="1132" t="s">
        <v>1012</v>
      </c>
      <c r="C41" s="806">
        <v>634227</v>
      </c>
      <c r="D41" s="1133"/>
      <c r="E41" s="1134">
        <f>SUM(C41:D41)</f>
        <v>634227</v>
      </c>
      <c r="F41" s="901" t="s">
        <v>3</v>
      </c>
      <c r="G41" s="358"/>
      <c r="H41" s="358"/>
      <c r="I41" s="444"/>
      <c r="M41" s="509"/>
    </row>
    <row r="42" spans="1:13" x14ac:dyDescent="0.2">
      <c r="A42" s="164">
        <f t="shared" si="0"/>
        <v>34</v>
      </c>
      <c r="B42" s="118" t="s">
        <v>687</v>
      </c>
      <c r="C42" s="866"/>
      <c r="D42" s="867"/>
      <c r="E42" s="867">
        <f>SUM(C42:D42)</f>
        <v>0</v>
      </c>
      <c r="F42" s="497" t="s">
        <v>5</v>
      </c>
      <c r="G42" s="358"/>
      <c r="H42" s="358"/>
      <c r="I42" s="444"/>
      <c r="J42" s="10"/>
      <c r="K42" s="10"/>
      <c r="L42" s="10"/>
      <c r="M42" s="190"/>
    </row>
    <row r="43" spans="1:13" x14ac:dyDescent="0.2">
      <c r="A43" s="164">
        <f t="shared" si="0"/>
        <v>35</v>
      </c>
      <c r="B43" s="118" t="s">
        <v>208</v>
      </c>
      <c r="C43" s="283"/>
      <c r="D43" s="283"/>
      <c r="E43" s="283"/>
      <c r="F43" s="497" t="s">
        <v>6</v>
      </c>
      <c r="G43" s="189"/>
      <c r="H43" s="189"/>
      <c r="I43" s="444"/>
      <c r="J43" s="10"/>
      <c r="K43" s="10"/>
      <c r="L43" s="10"/>
      <c r="M43" s="190"/>
    </row>
    <row r="44" spans="1:13" x14ac:dyDescent="0.2">
      <c r="A44" s="164">
        <f t="shared" si="0"/>
        <v>36</v>
      </c>
      <c r="B44" s="533" t="s">
        <v>209</v>
      </c>
      <c r="C44" s="283">
        <v>336807</v>
      </c>
      <c r="D44" s="283">
        <v>295138</v>
      </c>
      <c r="E44" s="283">
        <f>C44+D44</f>
        <v>631945</v>
      </c>
      <c r="F44" s="497" t="s">
        <v>7</v>
      </c>
      <c r="G44" s="189"/>
      <c r="H44" s="189"/>
      <c r="I44" s="444"/>
      <c r="J44" s="10"/>
      <c r="K44" s="10"/>
      <c r="L44" s="10"/>
      <c r="M44" s="190"/>
    </row>
    <row r="45" spans="1:13" x14ac:dyDescent="0.2">
      <c r="A45" s="164">
        <f t="shared" si="0"/>
        <v>37</v>
      </c>
      <c r="B45" s="533" t="s">
        <v>961</v>
      </c>
      <c r="C45" s="283"/>
      <c r="D45" s="283"/>
      <c r="E45" s="283"/>
      <c r="F45" s="497"/>
      <c r="G45" s="189"/>
      <c r="H45" s="189"/>
      <c r="I45" s="444"/>
      <c r="J45" s="10"/>
      <c r="K45" s="10"/>
      <c r="L45" s="10"/>
      <c r="M45" s="190"/>
    </row>
    <row r="46" spans="1:13" x14ac:dyDescent="0.2">
      <c r="A46" s="164">
        <f t="shared" si="0"/>
        <v>38</v>
      </c>
      <c r="B46" s="119" t="s">
        <v>210</v>
      </c>
      <c r="C46" s="283">
        <v>927</v>
      </c>
      <c r="D46" s="283"/>
      <c r="E46" s="283">
        <f>C46+D46</f>
        <v>927</v>
      </c>
      <c r="F46" s="497" t="s">
        <v>8</v>
      </c>
      <c r="G46" s="358"/>
      <c r="H46" s="358"/>
      <c r="I46" s="467"/>
      <c r="J46" s="10"/>
      <c r="K46" s="10"/>
      <c r="L46" s="10"/>
      <c r="M46" s="190"/>
    </row>
    <row r="47" spans="1:13" x14ac:dyDescent="0.2">
      <c r="A47" s="164">
        <f t="shared" si="0"/>
        <v>39</v>
      </c>
      <c r="B47" s="119" t="s">
        <v>689</v>
      </c>
      <c r="C47" s="629"/>
      <c r="D47" s="629"/>
      <c r="E47" s="629"/>
      <c r="F47" s="497" t="s">
        <v>272</v>
      </c>
      <c r="G47" s="290">
        <v>30797</v>
      </c>
      <c r="H47" s="290">
        <v>4260</v>
      </c>
      <c r="I47" s="467">
        <f>SUM(G47:H47)</f>
        <v>35057</v>
      </c>
      <c r="J47" s="10"/>
      <c r="K47" s="10"/>
      <c r="L47" s="10"/>
      <c r="M47" s="190"/>
    </row>
    <row r="48" spans="1:13" x14ac:dyDescent="0.2">
      <c r="A48" s="164">
        <f t="shared" si="0"/>
        <v>40</v>
      </c>
      <c r="B48" s="118" t="s">
        <v>690</v>
      </c>
      <c r="C48" s="283"/>
      <c r="D48" s="283"/>
      <c r="E48" s="283"/>
      <c r="F48" s="497" t="s">
        <v>238</v>
      </c>
      <c r="G48" s="290"/>
      <c r="H48" s="290"/>
      <c r="I48" s="467"/>
      <c r="J48" s="10"/>
      <c r="K48" s="10"/>
      <c r="L48" s="10"/>
      <c r="M48" s="190"/>
    </row>
    <row r="49" spans="1:15" x14ac:dyDescent="0.2">
      <c r="A49" s="164">
        <f t="shared" si="0"/>
        <v>41</v>
      </c>
      <c r="B49" s="118" t="s">
        <v>691</v>
      </c>
      <c r="C49" s="283"/>
      <c r="D49" s="283"/>
      <c r="E49" s="283"/>
      <c r="F49" s="859" t="s">
        <v>239</v>
      </c>
      <c r="G49" s="290">
        <f>'pü.mérleg Hivatal'!D48+'püm. GAMESZ. '!C48+'püm-TASZII.'!C48+püm.Brunszvik!C48+'püm Festetics'!C48</f>
        <v>718951</v>
      </c>
      <c r="H49" s="290">
        <f>'pü.mérleg Hivatal'!E48+'püm. GAMESZ. '!D48+'püm-TASZII.'!D48+püm.Brunszvik!D48+'püm Festetics'!D48</f>
        <v>534626</v>
      </c>
      <c r="I49" s="467">
        <f>SUM(G49:H49)</f>
        <v>1253577</v>
      </c>
      <c r="J49" s="10"/>
      <c r="K49" s="10"/>
      <c r="L49" s="10"/>
      <c r="M49" s="190"/>
    </row>
    <row r="50" spans="1:15" x14ac:dyDescent="0.2">
      <c r="A50" s="164">
        <f t="shared" si="0"/>
        <v>42</v>
      </c>
      <c r="B50" s="118" t="s">
        <v>0</v>
      </c>
      <c r="C50" s="283"/>
      <c r="D50" s="283"/>
      <c r="E50" s="283"/>
      <c r="F50" s="859" t="s">
        <v>240</v>
      </c>
      <c r="G50" s="290">
        <f>'pü.mérleg Hivatal'!D49+'püm. GAMESZ. '!C49+'püm-TASZII.'!C49+püm.Brunszvik!C49+'püm Festetics'!C49</f>
        <v>7333</v>
      </c>
      <c r="H50" s="290">
        <f>'pü.mérleg Hivatal'!E49+'püm. GAMESZ. '!D49+püm.Brunszvik!D49+'püm Festetics'!D49+'püm-TASZII.'!D49</f>
        <v>46835</v>
      </c>
      <c r="I50" s="290">
        <f>'pü.mérleg Hivatal'!F49+'püm. GAMESZ. '!E49+'püm-TASZII.'!E49+püm.Brunszvik!E49+'püm Festetics'!E49</f>
        <v>54168</v>
      </c>
      <c r="J50" s="10"/>
      <c r="K50" s="10"/>
      <c r="L50" s="10"/>
      <c r="M50" s="190"/>
    </row>
    <row r="51" spans="1:15" x14ac:dyDescent="0.2">
      <c r="A51" s="164">
        <f t="shared" si="0"/>
        <v>43</v>
      </c>
      <c r="B51" s="118" t="s">
        <v>1</v>
      </c>
      <c r="C51" s="283"/>
      <c r="D51" s="283"/>
      <c r="E51" s="283">
        <f>SUM(C51:D51)</f>
        <v>0</v>
      </c>
      <c r="F51" s="497" t="s">
        <v>13</v>
      </c>
      <c r="G51" s="1064"/>
      <c r="H51" s="1064"/>
      <c r="I51" s="1065"/>
      <c r="J51" s="10"/>
      <c r="K51" s="10"/>
      <c r="L51" s="10"/>
      <c r="M51" s="190"/>
    </row>
    <row r="52" spans="1:15" x14ac:dyDescent="0.2">
      <c r="A52" s="164">
        <f t="shared" si="0"/>
        <v>44</v>
      </c>
      <c r="B52" s="118"/>
      <c r="C52" s="283"/>
      <c r="D52" s="283"/>
      <c r="E52" s="283"/>
      <c r="F52" s="497" t="s">
        <v>14</v>
      </c>
      <c r="G52" s="290"/>
      <c r="H52" s="290"/>
      <c r="I52" s="467"/>
      <c r="J52" s="10"/>
      <c r="K52" s="10"/>
      <c r="L52" s="10"/>
      <c r="M52" s="190"/>
    </row>
    <row r="53" spans="1:15" x14ac:dyDescent="0.2">
      <c r="A53" s="164">
        <f t="shared" si="0"/>
        <v>45</v>
      </c>
      <c r="B53" s="118"/>
      <c r="C53" s="283"/>
      <c r="D53" s="283"/>
      <c r="E53" s="283"/>
      <c r="F53" s="497" t="s">
        <v>15</v>
      </c>
      <c r="G53" s="290"/>
      <c r="H53" s="290"/>
      <c r="I53" s="467"/>
      <c r="J53" s="10"/>
      <c r="K53" s="10"/>
      <c r="L53" s="10"/>
      <c r="M53" s="190"/>
    </row>
    <row r="54" spans="1:15" ht="12" thickBot="1" x14ac:dyDescent="0.25">
      <c r="A54" s="164">
        <f t="shared" si="0"/>
        <v>46</v>
      </c>
      <c r="B54" s="178" t="s">
        <v>449</v>
      </c>
      <c r="C54" s="629">
        <f>SUM(C40:C52)</f>
        <v>971961</v>
      </c>
      <c r="D54" s="629">
        <f>SUM(D40:D52)</f>
        <v>295138</v>
      </c>
      <c r="E54" s="629">
        <f>SUM(E40:E52)</f>
        <v>1267099</v>
      </c>
      <c r="F54" s="862" t="s">
        <v>442</v>
      </c>
      <c r="G54" s="358">
        <f t="shared" ref="G54:L54" si="7">SUM(G40:G53)</f>
        <v>757081</v>
      </c>
      <c r="H54" s="358">
        <f t="shared" si="7"/>
        <v>585721</v>
      </c>
      <c r="I54" s="444">
        <f t="shared" si="7"/>
        <v>1342802</v>
      </c>
      <c r="J54" s="173">
        <f t="shared" si="7"/>
        <v>0</v>
      </c>
      <c r="K54" s="173">
        <f t="shared" si="7"/>
        <v>0</v>
      </c>
      <c r="L54" s="446">
        <f t="shared" si="7"/>
        <v>0</v>
      </c>
      <c r="M54" s="190"/>
    </row>
    <row r="55" spans="1:15" ht="12" thickBot="1" x14ac:dyDescent="0.25">
      <c r="A55" s="924">
        <f t="shared" si="0"/>
        <v>47</v>
      </c>
      <c r="B55" s="1113" t="s">
        <v>444</v>
      </c>
      <c r="C55" s="1070">
        <f>C35+C54</f>
        <v>2283637</v>
      </c>
      <c r="D55" s="902">
        <f>D35+D54</f>
        <v>1429780</v>
      </c>
      <c r="E55" s="903">
        <f>E35+E54</f>
        <v>3713417</v>
      </c>
      <c r="F55" s="904" t="s">
        <v>443</v>
      </c>
      <c r="G55" s="1112">
        <f t="shared" ref="G55:L55" si="8">G35+G54</f>
        <v>2283637</v>
      </c>
      <c r="H55" s="1112">
        <f t="shared" si="8"/>
        <v>1429780</v>
      </c>
      <c r="I55" s="905">
        <f t="shared" si="8"/>
        <v>3713417</v>
      </c>
      <c r="J55" s="453">
        <f t="shared" si="8"/>
        <v>0</v>
      </c>
      <c r="K55" s="502">
        <f t="shared" si="8"/>
        <v>0</v>
      </c>
      <c r="L55" s="559">
        <f t="shared" si="8"/>
        <v>0</v>
      </c>
      <c r="M55" s="289"/>
      <c r="O55" s="1139"/>
    </row>
    <row r="56" spans="1:15" x14ac:dyDescent="0.2">
      <c r="B56" s="183"/>
      <c r="C56" s="182"/>
      <c r="D56" s="182"/>
      <c r="E56" s="182"/>
      <c r="F56" s="173"/>
      <c r="G56" s="182"/>
      <c r="H56" s="182"/>
      <c r="I56" s="182"/>
      <c r="J56" s="10"/>
      <c r="K56" s="10"/>
      <c r="L56" s="10"/>
    </row>
    <row r="62" spans="1:15" x14ac:dyDescent="0.2">
      <c r="H62" s="169"/>
    </row>
  </sheetData>
  <sheetProtection selectLockedCells="1" selectUnlockedCells="1"/>
  <mergeCells count="11">
    <mergeCell ref="A5:L5"/>
    <mergeCell ref="A6:A8"/>
    <mergeCell ref="C1:L1"/>
    <mergeCell ref="G7:I7"/>
    <mergeCell ref="B4:I4"/>
    <mergeCell ref="G6:I6"/>
    <mergeCell ref="B6:B7"/>
    <mergeCell ref="F6:F7"/>
    <mergeCell ref="C7:E7"/>
    <mergeCell ref="C6:E6"/>
    <mergeCell ref="B3:L3"/>
  </mergeCells>
  <phoneticPr fontId="33" type="noConversion"/>
  <pageMargins left="0.19685039370078741" right="0.19685039370078741" top="0.19685039370078741" bottom="0.19685039370078741" header="0.51181102362204722" footer="0.51181102362204722"/>
  <pageSetup paperSize="9" scale="87" firstPageNumber="0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  <pageSetUpPr fitToPage="1"/>
  </sheetPr>
  <dimension ref="B1:K55"/>
  <sheetViews>
    <sheetView zoomScale="120" workbookViewId="0">
      <selection activeCell="D1" sqref="D1:J1"/>
    </sheetView>
  </sheetViews>
  <sheetFormatPr defaultColWidth="9.140625" defaultRowHeight="11.25" x14ac:dyDescent="0.2"/>
  <cols>
    <col min="1" max="1" width="9.140625" style="10"/>
    <col min="2" max="2" width="3.7109375" style="157" customWidth="1"/>
    <col min="3" max="3" width="36.140625" style="157" customWidth="1"/>
    <col min="4" max="5" width="10.28515625" style="158" customWidth="1"/>
    <col min="6" max="6" width="9" style="158" customWidth="1"/>
    <col min="7" max="7" width="36.140625" style="158" customWidth="1"/>
    <col min="8" max="8" width="7.85546875" style="158" customWidth="1"/>
    <col min="9" max="9" width="10.140625" style="158" customWidth="1"/>
    <col min="10" max="10" width="10" style="158" customWidth="1"/>
    <col min="11" max="16384" width="9.140625" style="10"/>
  </cols>
  <sheetData>
    <row r="1" spans="2:11" ht="12.75" x14ac:dyDescent="0.2">
      <c r="D1" s="1229" t="s">
        <v>1336</v>
      </c>
      <c r="E1" s="1284"/>
      <c r="F1" s="1284"/>
      <c r="G1" s="1284"/>
      <c r="H1" s="1284"/>
      <c r="I1" s="1284"/>
      <c r="J1" s="1284"/>
    </row>
    <row r="2" spans="2:11" x14ac:dyDescent="0.2">
      <c r="G2" s="159"/>
      <c r="H2" s="159"/>
      <c r="I2" s="159"/>
      <c r="J2" s="159"/>
    </row>
    <row r="3" spans="2:11" x14ac:dyDescent="0.2">
      <c r="G3" s="159"/>
      <c r="H3" s="159"/>
      <c r="I3" s="159"/>
      <c r="J3" s="159"/>
    </row>
    <row r="4" spans="2:11" s="122" customFormat="1" x14ac:dyDescent="0.2">
      <c r="B4" s="160"/>
      <c r="C4" s="1232" t="s">
        <v>77</v>
      </c>
      <c r="D4" s="1232"/>
      <c r="E4" s="1232"/>
      <c r="F4" s="1232"/>
      <c r="G4" s="1232"/>
      <c r="H4" s="1232"/>
      <c r="I4" s="1232"/>
      <c r="J4" s="1232"/>
    </row>
    <row r="5" spans="2:11" s="122" customFormat="1" x14ac:dyDescent="0.2">
      <c r="B5" s="160"/>
      <c r="C5" s="1345" t="s">
        <v>182</v>
      </c>
      <c r="D5" s="1345"/>
      <c r="E5" s="1345"/>
      <c r="F5" s="1345"/>
      <c r="G5" s="1345"/>
      <c r="H5" s="1345"/>
      <c r="I5" s="1345"/>
      <c r="J5" s="1345"/>
    </row>
    <row r="6" spans="2:11" s="122" customFormat="1" x14ac:dyDescent="0.2">
      <c r="B6" s="160"/>
      <c r="C6" s="1232" t="s">
        <v>1161</v>
      </c>
      <c r="D6" s="1232"/>
      <c r="E6" s="1232"/>
      <c r="F6" s="1232"/>
      <c r="G6" s="1232"/>
      <c r="H6" s="1232"/>
      <c r="I6" s="1232"/>
      <c r="J6" s="1232"/>
    </row>
    <row r="7" spans="2:11" s="122" customFormat="1" ht="12.75" x14ac:dyDescent="0.2">
      <c r="B7" s="1233" t="s">
        <v>303</v>
      </c>
      <c r="C7" s="1286"/>
      <c r="D7" s="1286"/>
      <c r="E7" s="1286"/>
      <c r="F7" s="1286"/>
      <c r="G7" s="1286"/>
      <c r="H7" s="1286"/>
      <c r="I7" s="1286"/>
      <c r="J7" s="1286"/>
    </row>
    <row r="8" spans="2:11" s="122" customFormat="1" ht="12.75" customHeight="1" x14ac:dyDescent="0.2">
      <c r="B8" s="1237" t="s">
        <v>56</v>
      </c>
      <c r="C8" s="1238" t="s">
        <v>57</v>
      </c>
      <c r="D8" s="1253" t="s">
        <v>58</v>
      </c>
      <c r="E8" s="1253"/>
      <c r="F8" s="1254"/>
      <c r="G8" s="1344" t="s">
        <v>59</v>
      </c>
      <c r="H8" s="1235" t="s">
        <v>60</v>
      </c>
      <c r="I8" s="1236"/>
      <c r="J8" s="1236"/>
      <c r="K8" s="604"/>
    </row>
    <row r="9" spans="2:11" s="122" customFormat="1" ht="12.75" customHeight="1" x14ac:dyDescent="0.2">
      <c r="B9" s="1237"/>
      <c r="C9" s="1238"/>
      <c r="D9" s="1230" t="s">
        <v>1162</v>
      </c>
      <c r="E9" s="1230"/>
      <c r="F9" s="1231"/>
      <c r="G9" s="1346"/>
      <c r="H9" s="1230" t="s">
        <v>1162</v>
      </c>
      <c r="I9" s="1230"/>
      <c r="J9" s="1230"/>
      <c r="K9" s="604"/>
    </row>
    <row r="10" spans="2:11" s="123" customFormat="1" ht="36.6" customHeight="1" x14ac:dyDescent="0.2">
      <c r="B10" s="1237"/>
      <c r="C10" s="161" t="s">
        <v>61</v>
      </c>
      <c r="D10" s="135" t="s">
        <v>62</v>
      </c>
      <c r="E10" s="135" t="s">
        <v>63</v>
      </c>
      <c r="F10" s="162" t="s">
        <v>64</v>
      </c>
      <c r="G10" s="163" t="s">
        <v>65</v>
      </c>
      <c r="H10" s="135" t="s">
        <v>62</v>
      </c>
      <c r="I10" s="135" t="s">
        <v>63</v>
      </c>
      <c r="J10" s="135" t="s">
        <v>64</v>
      </c>
      <c r="K10" s="605"/>
    </row>
    <row r="11" spans="2:11" ht="11.45" customHeight="1" x14ac:dyDescent="0.2">
      <c r="B11" s="164">
        <v>1</v>
      </c>
      <c r="C11" s="165" t="s">
        <v>24</v>
      </c>
      <c r="D11" s="166"/>
      <c r="E11" s="166"/>
      <c r="F11" s="166"/>
      <c r="G11" s="138" t="s">
        <v>25</v>
      </c>
      <c r="H11" s="166"/>
      <c r="I11" s="166"/>
      <c r="J11" s="448"/>
      <c r="K11" s="190"/>
    </row>
    <row r="12" spans="2:11" x14ac:dyDescent="0.2">
      <c r="B12" s="164">
        <f t="shared" ref="B12:B54" si="0">B11+1</f>
        <v>2</v>
      </c>
      <c r="C12" s="167" t="s">
        <v>35</v>
      </c>
      <c r="D12" s="118"/>
      <c r="E12" s="118"/>
      <c r="F12" s="119">
        <f>SUM(D12:E12)</f>
        <v>0</v>
      </c>
      <c r="G12" s="139" t="s">
        <v>216</v>
      </c>
      <c r="H12" s="119">
        <v>97533</v>
      </c>
      <c r="I12" s="119">
        <v>82638</v>
      </c>
      <c r="J12" s="441">
        <f>SUM(H12:I12)</f>
        <v>180171</v>
      </c>
      <c r="K12" s="190"/>
    </row>
    <row r="13" spans="2:11" x14ac:dyDescent="0.2">
      <c r="B13" s="164">
        <f t="shared" si="0"/>
        <v>3</v>
      </c>
      <c r="C13" s="167" t="s">
        <v>36</v>
      </c>
      <c r="D13" s="118"/>
      <c r="E13" s="118"/>
      <c r="F13" s="119">
        <f>SUM(D13:E13)</f>
        <v>0</v>
      </c>
      <c r="G13" s="534" t="s">
        <v>217</v>
      </c>
      <c r="H13" s="119">
        <v>21571</v>
      </c>
      <c r="I13" s="119">
        <v>17841</v>
      </c>
      <c r="J13" s="441">
        <f>SUM(H13:I13)</f>
        <v>39412</v>
      </c>
      <c r="K13" s="190"/>
    </row>
    <row r="14" spans="2:11" x14ac:dyDescent="0.2">
      <c r="B14" s="164">
        <f t="shared" si="0"/>
        <v>4</v>
      </c>
      <c r="C14" s="167" t="s">
        <v>37</v>
      </c>
      <c r="D14" s="118">
        <f>'tám, végl. pe.átv  '!C48</f>
        <v>2800</v>
      </c>
      <c r="E14" s="118"/>
      <c r="F14" s="119">
        <f>SUM(D14:E14)</f>
        <v>2800</v>
      </c>
      <c r="G14" s="139" t="s">
        <v>218</v>
      </c>
      <c r="H14" s="119">
        <v>7475</v>
      </c>
      <c r="I14" s="119">
        <v>60091</v>
      </c>
      <c r="J14" s="441">
        <f>SUM(H14:I14)</f>
        <v>67566</v>
      </c>
      <c r="K14" s="190"/>
    </row>
    <row r="15" spans="2:11" ht="12" customHeight="1" x14ac:dyDescent="0.2">
      <c r="B15" s="164">
        <f t="shared" si="0"/>
        <v>5</v>
      </c>
      <c r="C15" s="127"/>
      <c r="D15" s="118"/>
      <c r="E15" s="118"/>
      <c r="F15" s="119"/>
      <c r="G15" s="139"/>
      <c r="H15" s="118"/>
      <c r="I15" s="118"/>
      <c r="J15" s="441"/>
      <c r="K15" s="190"/>
    </row>
    <row r="16" spans="2:11" x14ac:dyDescent="0.2">
      <c r="B16" s="164">
        <f t="shared" si="0"/>
        <v>6</v>
      </c>
      <c r="C16" s="167" t="s">
        <v>38</v>
      </c>
      <c r="D16" s="118"/>
      <c r="E16" s="118"/>
      <c r="F16" s="119">
        <f>SUM(D16:E16)</f>
        <v>0</v>
      </c>
      <c r="G16" s="139" t="s">
        <v>28</v>
      </c>
      <c r="H16" s="169">
        <v>350</v>
      </c>
      <c r="I16" s="169">
        <f>'ellátottak hivatal'!F17</f>
        <v>0</v>
      </c>
      <c r="J16" s="441">
        <f>SUM(H16:I16)</f>
        <v>350</v>
      </c>
      <c r="K16" s="190"/>
    </row>
    <row r="17" spans="2:11" x14ac:dyDescent="0.2">
      <c r="B17" s="164">
        <f t="shared" si="0"/>
        <v>7</v>
      </c>
      <c r="C17" s="167"/>
      <c r="D17" s="118"/>
      <c r="E17" s="118"/>
      <c r="F17" s="119"/>
      <c r="G17" s="139" t="s">
        <v>30</v>
      </c>
      <c r="H17" s="169"/>
      <c r="I17" s="169"/>
      <c r="J17" s="441"/>
      <c r="K17" s="190"/>
    </row>
    <row r="18" spans="2:11" x14ac:dyDescent="0.2">
      <c r="B18" s="164">
        <f t="shared" si="0"/>
        <v>8</v>
      </c>
      <c r="C18" s="167" t="s">
        <v>39</v>
      </c>
      <c r="D18" s="118"/>
      <c r="E18" s="118"/>
      <c r="F18" s="119">
        <f>SUM(D18:E18)</f>
        <v>0</v>
      </c>
      <c r="G18" s="139" t="s">
        <v>447</v>
      </c>
      <c r="H18" s="169">
        <f>mc.pe.átad!D65</f>
        <v>0</v>
      </c>
      <c r="I18" s="169">
        <f>mc.pe.átad!E65</f>
        <v>0</v>
      </c>
      <c r="J18" s="169">
        <f>mc.pe.átad!F65</f>
        <v>0</v>
      </c>
      <c r="K18" s="190"/>
    </row>
    <row r="19" spans="2:11" x14ac:dyDescent="0.2">
      <c r="B19" s="164">
        <f t="shared" si="0"/>
        <v>9</v>
      </c>
      <c r="C19" s="170" t="s">
        <v>40</v>
      </c>
      <c r="D19" s="168"/>
      <c r="E19" s="168"/>
      <c r="F19" s="168"/>
      <c r="G19" s="139" t="s">
        <v>446</v>
      </c>
      <c r="H19" s="169"/>
      <c r="I19" s="169"/>
      <c r="J19" s="443"/>
      <c r="K19" s="190"/>
    </row>
    <row r="20" spans="2:11" x14ac:dyDescent="0.2">
      <c r="B20" s="164">
        <f t="shared" si="0"/>
        <v>10</v>
      </c>
      <c r="C20" s="116" t="s">
        <v>195</v>
      </c>
      <c r="D20" s="355">
        <f>'mük. bev.Önkor és Hivatal '!C80</f>
        <v>15</v>
      </c>
      <c r="E20" s="355">
        <f>'mük. bev.Önkor és Hivatal '!D80</f>
        <v>402</v>
      </c>
      <c r="F20" s="355">
        <f>SUM(D20:E20)</f>
        <v>417</v>
      </c>
      <c r="G20" s="139" t="s">
        <v>223</v>
      </c>
      <c r="H20" s="169"/>
      <c r="I20" s="169">
        <v>0</v>
      </c>
      <c r="J20" s="443">
        <f>I20+H20</f>
        <v>0</v>
      </c>
      <c r="K20" s="190"/>
    </row>
    <row r="21" spans="2:11" x14ac:dyDescent="0.2">
      <c r="B21" s="164">
        <f t="shared" si="0"/>
        <v>11</v>
      </c>
      <c r="D21" s="168"/>
      <c r="E21" s="168"/>
      <c r="F21" s="168"/>
      <c r="G21" s="139" t="s">
        <v>439</v>
      </c>
      <c r="H21" s="169"/>
      <c r="I21" s="169"/>
      <c r="J21" s="443"/>
      <c r="K21" s="190"/>
    </row>
    <row r="22" spans="2:11" s="124" customFormat="1" x14ac:dyDescent="0.2">
      <c r="B22" s="164">
        <f t="shared" si="0"/>
        <v>12</v>
      </c>
      <c r="C22" s="157" t="s">
        <v>42</v>
      </c>
      <c r="D22" s="168"/>
      <c r="E22" s="168"/>
      <c r="F22" s="168"/>
      <c r="G22" s="139" t="s">
        <v>440</v>
      </c>
      <c r="H22" s="169"/>
      <c r="I22" s="169"/>
      <c r="J22" s="443"/>
      <c r="K22" s="606"/>
    </row>
    <row r="23" spans="2:11" s="124" customFormat="1" x14ac:dyDescent="0.2">
      <c r="B23" s="164">
        <f t="shared" si="0"/>
        <v>13</v>
      </c>
      <c r="C23" s="157" t="s">
        <v>43</v>
      </c>
      <c r="D23" s="168"/>
      <c r="E23" s="168"/>
      <c r="F23" s="168"/>
      <c r="G23" s="171"/>
      <c r="H23" s="169"/>
      <c r="I23" s="169"/>
      <c r="J23" s="443"/>
      <c r="K23" s="606"/>
    </row>
    <row r="24" spans="2:11" x14ac:dyDescent="0.2">
      <c r="B24" s="164">
        <f t="shared" si="0"/>
        <v>14</v>
      </c>
      <c r="C24" s="167" t="s">
        <v>44</v>
      </c>
      <c r="D24" s="129"/>
      <c r="E24" s="129"/>
      <c r="F24" s="129"/>
      <c r="G24" s="172" t="s">
        <v>66</v>
      </c>
      <c r="H24" s="125">
        <f>SUM(H12:H22)</f>
        <v>126929</v>
      </c>
      <c r="I24" s="125">
        <f>SUM(I12:I22)</f>
        <v>160570</v>
      </c>
      <c r="J24" s="442">
        <f>SUM(J12:J22)</f>
        <v>287499</v>
      </c>
      <c r="K24" s="190"/>
    </row>
    <row r="25" spans="2:11" x14ac:dyDescent="0.2">
      <c r="B25" s="164">
        <f t="shared" si="0"/>
        <v>15</v>
      </c>
      <c r="C25" s="167" t="s">
        <v>45</v>
      </c>
      <c r="D25" s="168"/>
      <c r="E25" s="168"/>
      <c r="F25" s="168"/>
      <c r="G25" s="171"/>
      <c r="H25" s="169"/>
      <c r="I25" s="169"/>
      <c r="J25" s="443"/>
      <c r="K25" s="190"/>
    </row>
    <row r="26" spans="2:11" x14ac:dyDescent="0.2">
      <c r="B26" s="164">
        <f t="shared" si="0"/>
        <v>16</v>
      </c>
      <c r="C26" s="116" t="s">
        <v>46</v>
      </c>
      <c r="D26" s="126"/>
      <c r="E26" s="126"/>
      <c r="F26" s="126"/>
      <c r="G26" s="140" t="s">
        <v>34</v>
      </c>
      <c r="H26" s="173"/>
      <c r="I26" s="173"/>
      <c r="J26" s="443"/>
      <c r="K26" s="190"/>
    </row>
    <row r="27" spans="2:11" x14ac:dyDescent="0.2">
      <c r="B27" s="164">
        <f t="shared" si="0"/>
        <v>17</v>
      </c>
      <c r="C27" s="167" t="s">
        <v>47</v>
      </c>
      <c r="D27" s="119"/>
      <c r="E27" s="119"/>
      <c r="F27" s="119"/>
      <c r="G27" s="139" t="s">
        <v>227</v>
      </c>
      <c r="H27" s="169">
        <f>'felhalm. kiad.  '!G90</f>
        <v>2833</v>
      </c>
      <c r="I27" s="169">
        <f>'felhalm. kiad.  '!H90</f>
        <v>6335</v>
      </c>
      <c r="J27" s="443">
        <f>SUM(H27:I27)</f>
        <v>9168</v>
      </c>
      <c r="K27" s="190"/>
    </row>
    <row r="28" spans="2:11" x14ac:dyDescent="0.2">
      <c r="B28" s="164">
        <f t="shared" si="0"/>
        <v>18</v>
      </c>
      <c r="C28" s="167"/>
      <c r="D28" s="119"/>
      <c r="E28" s="119"/>
      <c r="F28" s="119"/>
      <c r="G28" s="139" t="s">
        <v>31</v>
      </c>
      <c r="H28" s="169"/>
      <c r="I28" s="169"/>
      <c r="J28" s="443"/>
      <c r="K28" s="190"/>
    </row>
    <row r="29" spans="2:11" x14ac:dyDescent="0.2">
      <c r="B29" s="164">
        <f t="shared" si="0"/>
        <v>19</v>
      </c>
      <c r="C29" s="157" t="s">
        <v>50</v>
      </c>
      <c r="D29" s="119"/>
      <c r="E29" s="119"/>
      <c r="F29" s="119"/>
      <c r="G29" s="139" t="s">
        <v>32</v>
      </c>
      <c r="H29" s="169"/>
      <c r="I29" s="169"/>
      <c r="J29" s="443"/>
      <c r="K29" s="190"/>
    </row>
    <row r="30" spans="2:11" s="124" customFormat="1" x14ac:dyDescent="0.2">
      <c r="B30" s="164">
        <f t="shared" si="0"/>
        <v>20</v>
      </c>
      <c r="C30" s="157" t="s">
        <v>48</v>
      </c>
      <c r="D30" s="119"/>
      <c r="E30" s="119"/>
      <c r="F30" s="119"/>
      <c r="G30" s="139" t="s">
        <v>448</v>
      </c>
      <c r="H30" s="169"/>
      <c r="I30" s="169"/>
      <c r="J30" s="443"/>
      <c r="K30" s="606"/>
    </row>
    <row r="31" spans="2:11" x14ac:dyDescent="0.2">
      <c r="B31" s="164">
        <f t="shared" si="0"/>
        <v>21</v>
      </c>
      <c r="D31" s="119"/>
      <c r="E31" s="119"/>
      <c r="F31" s="119"/>
      <c r="G31" s="139" t="s">
        <v>445</v>
      </c>
      <c r="H31" s="169"/>
      <c r="I31" s="169"/>
      <c r="J31" s="443"/>
      <c r="K31" s="190"/>
    </row>
    <row r="32" spans="2:11" s="11" customFormat="1" x14ac:dyDescent="0.2">
      <c r="B32" s="164">
        <f t="shared" si="0"/>
        <v>22</v>
      </c>
      <c r="C32" s="174" t="s">
        <v>52</v>
      </c>
      <c r="D32" s="355">
        <f>D13+D14+D16+D18+D20+D23+D24+D25+D26+D27+D29+D30</f>
        <v>2815</v>
      </c>
      <c r="E32" s="355">
        <f>E13+E14+E16+E18+E20+E23+E24+E25+E26+E27+E29+E30</f>
        <v>402</v>
      </c>
      <c r="F32" s="355">
        <f>F13+F14+F16+F18+F20+F23+F24+F25+F26+F27+F29+F30</f>
        <v>3217</v>
      </c>
      <c r="G32" s="139" t="s">
        <v>441</v>
      </c>
      <c r="H32" s="158"/>
      <c r="I32" s="158"/>
      <c r="J32" s="443"/>
      <c r="K32" s="509"/>
    </row>
    <row r="33" spans="2:11" x14ac:dyDescent="0.2">
      <c r="B33" s="164">
        <f t="shared" si="0"/>
        <v>23</v>
      </c>
      <c r="C33" s="175" t="s">
        <v>67</v>
      </c>
      <c r="D33" s="357"/>
      <c r="E33" s="357"/>
      <c r="F33" s="357"/>
      <c r="G33" s="176" t="s">
        <v>68</v>
      </c>
      <c r="H33" s="177">
        <f>SUM(H27:H32)</f>
        <v>2833</v>
      </c>
      <c r="I33" s="177">
        <f>SUM(I27:I32)</f>
        <v>6335</v>
      </c>
      <c r="J33" s="445">
        <f>SUM(J27:J31)</f>
        <v>9168</v>
      </c>
      <c r="K33" s="190"/>
    </row>
    <row r="34" spans="2:11" x14ac:dyDescent="0.2">
      <c r="B34" s="164">
        <f t="shared" si="0"/>
        <v>24</v>
      </c>
      <c r="C34" s="178" t="s">
        <v>51</v>
      </c>
      <c r="D34" s="358">
        <f>SUM(D32:D33)</f>
        <v>2815</v>
      </c>
      <c r="E34" s="358">
        <f>SUM(E32:E33)</f>
        <v>402</v>
      </c>
      <c r="F34" s="358">
        <f>SUM(F32:F33)</f>
        <v>3217</v>
      </c>
      <c r="G34" s="179" t="s">
        <v>69</v>
      </c>
      <c r="H34" s="173">
        <f>H24+H33</f>
        <v>129762</v>
      </c>
      <c r="I34" s="173">
        <f>I24+I33</f>
        <v>166905</v>
      </c>
      <c r="J34" s="446">
        <f>J24+J33</f>
        <v>296667</v>
      </c>
      <c r="K34" s="190"/>
    </row>
    <row r="35" spans="2:11" x14ac:dyDescent="0.2">
      <c r="B35" s="164">
        <f t="shared" si="0"/>
        <v>25</v>
      </c>
      <c r="C35" s="180"/>
      <c r="D35" s="169"/>
      <c r="E35" s="169"/>
      <c r="F35" s="169"/>
      <c r="G35" s="171"/>
      <c r="H35" s="169"/>
      <c r="I35" s="169"/>
      <c r="J35" s="443"/>
      <c r="K35" s="190"/>
    </row>
    <row r="36" spans="2:11" x14ac:dyDescent="0.2">
      <c r="B36" s="164">
        <f t="shared" si="0"/>
        <v>26</v>
      </c>
      <c r="C36" s="180"/>
      <c r="D36" s="169"/>
      <c r="E36" s="169"/>
      <c r="F36" s="169"/>
      <c r="G36" s="172"/>
      <c r="H36" s="125"/>
      <c r="I36" s="125"/>
      <c r="J36" s="442"/>
      <c r="K36" s="190"/>
    </row>
    <row r="37" spans="2:11" s="11" customFormat="1" x14ac:dyDescent="0.2">
      <c r="B37" s="164">
        <f t="shared" si="0"/>
        <v>27</v>
      </c>
      <c r="C37" s="180"/>
      <c r="D37" s="169"/>
      <c r="E37" s="169"/>
      <c r="F37" s="169"/>
      <c r="G37" s="171"/>
      <c r="H37" s="169"/>
      <c r="I37" s="169"/>
      <c r="J37" s="443"/>
      <c r="K37" s="509"/>
    </row>
    <row r="38" spans="2:11" s="11" customFormat="1" x14ac:dyDescent="0.2">
      <c r="B38" s="777">
        <f t="shared" si="0"/>
        <v>28</v>
      </c>
      <c r="C38" s="126" t="s">
        <v>53</v>
      </c>
      <c r="D38" s="126"/>
      <c r="E38" s="126"/>
      <c r="F38" s="126"/>
      <c r="G38" s="140" t="s">
        <v>33</v>
      </c>
      <c r="H38" s="173"/>
      <c r="I38" s="173"/>
      <c r="J38" s="446"/>
      <c r="K38" s="509"/>
    </row>
    <row r="39" spans="2:11" s="11" customFormat="1" x14ac:dyDescent="0.2">
      <c r="B39" s="164">
        <f t="shared" si="0"/>
        <v>29</v>
      </c>
      <c r="C39" s="136" t="s">
        <v>685</v>
      </c>
      <c r="D39" s="126"/>
      <c r="E39" s="126"/>
      <c r="F39" s="126"/>
      <c r="G39" s="181" t="s">
        <v>4</v>
      </c>
      <c r="H39" s="182"/>
      <c r="I39" s="183"/>
      <c r="J39" s="447"/>
      <c r="K39" s="509"/>
    </row>
    <row r="40" spans="2:11" s="11" customFormat="1" x14ac:dyDescent="0.2">
      <c r="B40" s="164">
        <f t="shared" si="0"/>
        <v>30</v>
      </c>
      <c r="C40" s="157" t="s">
        <v>962</v>
      </c>
      <c r="D40" s="126"/>
      <c r="E40" s="126"/>
      <c r="F40" s="126"/>
      <c r="G40" s="535" t="s">
        <v>3</v>
      </c>
      <c r="H40" s="173"/>
      <c r="I40" s="173"/>
      <c r="J40" s="446"/>
      <c r="K40" s="509"/>
    </row>
    <row r="41" spans="2:11" x14ac:dyDescent="0.2">
      <c r="B41" s="164">
        <f t="shared" si="0"/>
        <v>31</v>
      </c>
      <c r="C41" s="118" t="s">
        <v>687</v>
      </c>
      <c r="D41" s="185"/>
      <c r="E41" s="185"/>
      <c r="F41" s="185"/>
      <c r="G41" s="139" t="s">
        <v>5</v>
      </c>
      <c r="H41" s="173"/>
      <c r="I41" s="173"/>
      <c r="J41" s="446"/>
      <c r="K41" s="190"/>
    </row>
    <row r="42" spans="2:11" x14ac:dyDescent="0.2">
      <c r="B42" s="164">
        <f t="shared" si="0"/>
        <v>32</v>
      </c>
      <c r="C42" s="118" t="s">
        <v>208</v>
      </c>
      <c r="D42" s="119"/>
      <c r="E42" s="119"/>
      <c r="F42" s="119"/>
      <c r="G42" s="139" t="s">
        <v>6</v>
      </c>
      <c r="H42" s="182"/>
      <c r="I42" s="182"/>
      <c r="J42" s="446"/>
      <c r="K42" s="190"/>
    </row>
    <row r="43" spans="2:11" x14ac:dyDescent="0.2">
      <c r="B43" s="164">
        <f t="shared" si="0"/>
        <v>33</v>
      </c>
      <c r="C43" s="533" t="s">
        <v>209</v>
      </c>
      <c r="D43" s="119">
        <v>0</v>
      </c>
      <c r="E43" s="119">
        <v>0</v>
      </c>
      <c r="F43" s="119">
        <f>D43+E43</f>
        <v>0</v>
      </c>
      <c r="G43" s="139" t="s">
        <v>7</v>
      </c>
      <c r="H43" s="182"/>
      <c r="I43" s="182"/>
      <c r="J43" s="446"/>
      <c r="K43" s="190"/>
    </row>
    <row r="44" spans="2:11" x14ac:dyDescent="0.2">
      <c r="B44" s="164">
        <f t="shared" si="0"/>
        <v>34</v>
      </c>
      <c r="C44" s="533" t="s">
        <v>961</v>
      </c>
      <c r="D44" s="119"/>
      <c r="E44" s="119"/>
      <c r="F44" s="119"/>
      <c r="G44" s="139"/>
      <c r="H44" s="182"/>
      <c r="I44" s="182"/>
      <c r="J44" s="446"/>
      <c r="K44" s="190"/>
    </row>
    <row r="45" spans="2:11" x14ac:dyDescent="0.2">
      <c r="B45" s="164">
        <f t="shared" si="0"/>
        <v>35</v>
      </c>
      <c r="C45" s="119" t="s">
        <v>688</v>
      </c>
      <c r="D45" s="119"/>
      <c r="E45" s="119"/>
      <c r="F45" s="119"/>
      <c r="G45" s="139" t="s">
        <v>8</v>
      </c>
      <c r="H45" s="173"/>
      <c r="I45" s="173"/>
      <c r="J45" s="443"/>
      <c r="K45" s="190"/>
    </row>
    <row r="46" spans="2:11" x14ac:dyDescent="0.2">
      <c r="B46" s="164">
        <f t="shared" si="0"/>
        <v>36</v>
      </c>
      <c r="C46" s="119" t="s">
        <v>689</v>
      </c>
      <c r="D46" s="126"/>
      <c r="E46" s="126"/>
      <c r="F46" s="126"/>
      <c r="G46" s="139" t="s">
        <v>9</v>
      </c>
      <c r="H46" s="173"/>
      <c r="I46" s="173"/>
      <c r="J46" s="443"/>
      <c r="K46" s="190"/>
    </row>
    <row r="47" spans="2:11" x14ac:dyDescent="0.2">
      <c r="B47" s="164">
        <f t="shared" si="0"/>
        <v>37</v>
      </c>
      <c r="C47" s="118" t="s">
        <v>212</v>
      </c>
      <c r="D47" s="119"/>
      <c r="E47" s="119"/>
      <c r="F47" s="119"/>
      <c r="G47" s="139" t="s">
        <v>10</v>
      </c>
      <c r="H47" s="169"/>
      <c r="I47" s="169"/>
      <c r="J47" s="443"/>
      <c r="K47" s="190"/>
    </row>
    <row r="48" spans="2:11" x14ac:dyDescent="0.2">
      <c r="B48" s="164">
        <f t="shared" si="0"/>
        <v>38</v>
      </c>
      <c r="C48" s="533" t="s">
        <v>213</v>
      </c>
      <c r="D48" s="283">
        <f>H24-(D34+D43)</f>
        <v>124114</v>
      </c>
      <c r="E48" s="283">
        <f>I24-(E34+E43)</f>
        <v>160168</v>
      </c>
      <c r="F48" s="283">
        <f>J24-(F34+F43)</f>
        <v>284282</v>
      </c>
      <c r="G48" s="139" t="s">
        <v>11</v>
      </c>
      <c r="H48" s="169"/>
      <c r="I48" s="169"/>
      <c r="J48" s="443"/>
      <c r="K48" s="190"/>
    </row>
    <row r="49" spans="2:11" x14ac:dyDescent="0.2">
      <c r="B49" s="164">
        <f t="shared" si="0"/>
        <v>39</v>
      </c>
      <c r="C49" s="533" t="s">
        <v>214</v>
      </c>
      <c r="D49" s="119">
        <f>H33-D33</f>
        <v>2833</v>
      </c>
      <c r="E49" s="119">
        <f>I33-E33</f>
        <v>6335</v>
      </c>
      <c r="F49" s="119">
        <f>J33-F33</f>
        <v>9168</v>
      </c>
      <c r="G49" s="139" t="s">
        <v>12</v>
      </c>
      <c r="H49" s="169"/>
      <c r="I49" s="169"/>
      <c r="J49" s="443"/>
      <c r="K49" s="190"/>
    </row>
    <row r="50" spans="2:11" x14ac:dyDescent="0.2">
      <c r="B50" s="164">
        <f t="shared" si="0"/>
        <v>40</v>
      </c>
      <c r="C50" s="118" t="s">
        <v>1</v>
      </c>
      <c r="D50" s="119"/>
      <c r="E50" s="119"/>
      <c r="F50" s="119"/>
      <c r="G50" s="139" t="s">
        <v>13</v>
      </c>
      <c r="H50" s="169"/>
      <c r="I50" s="169"/>
      <c r="J50" s="443"/>
      <c r="K50" s="190"/>
    </row>
    <row r="51" spans="2:11" x14ac:dyDescent="0.2">
      <c r="B51" s="164">
        <f t="shared" si="0"/>
        <v>41</v>
      </c>
      <c r="C51" s="118"/>
      <c r="D51" s="119"/>
      <c r="E51" s="119"/>
      <c r="F51" s="119"/>
      <c r="G51" s="139" t="s">
        <v>14</v>
      </c>
      <c r="H51" s="169"/>
      <c r="I51" s="169"/>
      <c r="J51" s="443"/>
      <c r="K51" s="190"/>
    </row>
    <row r="52" spans="2:11" x14ac:dyDescent="0.2">
      <c r="B52" s="164">
        <f t="shared" si="0"/>
        <v>42</v>
      </c>
      <c r="C52" s="118"/>
      <c r="D52" s="119"/>
      <c r="E52" s="119"/>
      <c r="F52" s="119"/>
      <c r="G52" s="139" t="s">
        <v>15</v>
      </c>
      <c r="H52" s="169"/>
      <c r="I52" s="169"/>
      <c r="J52" s="443"/>
      <c r="K52" s="190"/>
    </row>
    <row r="53" spans="2:11" ht="12" thickBot="1" x14ac:dyDescent="0.25">
      <c r="B53" s="164">
        <f t="shared" si="0"/>
        <v>43</v>
      </c>
      <c r="C53" s="178" t="s">
        <v>449</v>
      </c>
      <c r="D53" s="126">
        <f>SUM(D39:D51)</f>
        <v>126947</v>
      </c>
      <c r="E53" s="126">
        <f>SUM(E39:E51)</f>
        <v>166503</v>
      </c>
      <c r="F53" s="126">
        <f>SUM(F39:F51)</f>
        <v>293450</v>
      </c>
      <c r="G53" s="140" t="s">
        <v>442</v>
      </c>
      <c r="H53" s="173">
        <f>SUM(H39:H52)</f>
        <v>0</v>
      </c>
      <c r="I53" s="173">
        <f>SUM(I39:I52)</f>
        <v>0</v>
      </c>
      <c r="J53" s="446">
        <f>SUM(J39:J52)</f>
        <v>0</v>
      </c>
      <c r="K53" s="190"/>
    </row>
    <row r="54" spans="2:11" ht="12" thickBot="1" x14ac:dyDescent="0.25">
      <c r="B54" s="924">
        <f t="shared" si="0"/>
        <v>44</v>
      </c>
      <c r="C54" s="1113" t="s">
        <v>444</v>
      </c>
      <c r="D54" s="303">
        <f>D34+D53</f>
        <v>129762</v>
      </c>
      <c r="E54" s="1071">
        <f>E34+E53</f>
        <v>166905</v>
      </c>
      <c r="F54" s="920">
        <f>F34+F53</f>
        <v>296667</v>
      </c>
      <c r="G54" s="503" t="s">
        <v>443</v>
      </c>
      <c r="H54" s="1072">
        <f>H34+H53</f>
        <v>129762</v>
      </c>
      <c r="I54" s="1072">
        <f>I34+I53</f>
        <v>166905</v>
      </c>
      <c r="J54" s="921">
        <f>J34+J53</f>
        <v>296667</v>
      </c>
      <c r="K54" s="289"/>
    </row>
    <row r="55" spans="2:11" x14ac:dyDescent="0.2">
      <c r="C55" s="183"/>
      <c r="D55" s="182"/>
      <c r="E55" s="182"/>
      <c r="F55" s="182"/>
      <c r="G55" s="182"/>
      <c r="H55" s="182"/>
      <c r="I55" s="182"/>
      <c r="J55" s="182"/>
    </row>
  </sheetData>
  <sheetProtection selectLockedCells="1" selectUnlockedCells="1"/>
  <mergeCells count="12">
    <mergeCell ref="C4:J4"/>
    <mergeCell ref="C5:J5"/>
    <mergeCell ref="C6:J6"/>
    <mergeCell ref="B8:B10"/>
    <mergeCell ref="D1:J1"/>
    <mergeCell ref="C8:C9"/>
    <mergeCell ref="D9:F9"/>
    <mergeCell ref="H9:J9"/>
    <mergeCell ref="H8:J8"/>
    <mergeCell ref="G8:G9"/>
    <mergeCell ref="D8:F8"/>
    <mergeCell ref="B7:J7"/>
  </mergeCells>
  <phoneticPr fontId="33" type="noConversion"/>
  <pageMargins left="0.19685039370078741" right="0.19685039370078741" top="0.19685039370078741" bottom="0.19685039370078741" header="0.51181102362204722" footer="0.51181102362204722"/>
  <pageSetup paperSize="9" scale="90" firstPageNumber="0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X80"/>
  <sheetViews>
    <sheetView zoomScale="150" zoomScaleNormal="150" workbookViewId="0">
      <selection activeCell="F26" sqref="F26"/>
    </sheetView>
  </sheetViews>
  <sheetFormatPr defaultColWidth="9.140625" defaultRowHeight="17.25" customHeight="1" x14ac:dyDescent="0.2"/>
  <cols>
    <col min="1" max="1" width="3.140625" style="210" customWidth="1"/>
    <col min="2" max="2" width="33" style="116" customWidth="1"/>
    <col min="3" max="3" width="10.7109375" style="118" customWidth="1"/>
    <col min="4" max="4" width="12.28515625" style="118" customWidth="1"/>
    <col min="5" max="5" width="9.140625" style="118"/>
    <col min="6" max="6" width="11.28515625" style="118" customWidth="1"/>
    <col min="7" max="7" width="11.140625" style="118" customWidth="1"/>
    <col min="8" max="10" width="10" style="118" customWidth="1"/>
    <col min="11" max="11" width="11.28515625" style="118" customWidth="1"/>
    <col min="12" max="12" width="7.28515625" style="295" hidden="1" customWidth="1"/>
    <col min="13" max="13" width="8.5703125" style="295" hidden="1" customWidth="1"/>
    <col min="14" max="14" width="7.5703125" style="295" hidden="1" customWidth="1"/>
    <col min="15" max="15" width="8.28515625" style="295" hidden="1" customWidth="1"/>
    <col min="16" max="16" width="5.7109375" style="295" hidden="1" customWidth="1"/>
    <col min="17" max="17" width="8" style="295" hidden="1" customWidth="1"/>
    <col min="18" max="18" width="6.140625" style="295" hidden="1" customWidth="1"/>
    <col min="19" max="19" width="4.42578125" style="566" customWidth="1"/>
    <col min="20" max="16384" width="9.140625" style="80"/>
  </cols>
  <sheetData>
    <row r="1" spans="1:19" ht="17.25" customHeight="1" x14ac:dyDescent="0.2">
      <c r="B1" s="1370" t="s">
        <v>293</v>
      </c>
      <c r="C1" s="1370"/>
      <c r="D1" s="1370"/>
      <c r="E1" s="1370"/>
      <c r="F1" s="1370"/>
      <c r="G1" s="1370"/>
      <c r="H1" s="1370"/>
      <c r="I1" s="1370"/>
      <c r="J1" s="1370"/>
      <c r="K1" s="1378"/>
      <c r="L1" s="1284"/>
      <c r="M1" s="1284"/>
      <c r="N1" s="1284"/>
      <c r="O1" s="1284"/>
      <c r="P1" s="1284"/>
      <c r="Q1" s="1284"/>
      <c r="R1" s="1284"/>
    </row>
    <row r="2" spans="1:19" ht="13.5" customHeight="1" x14ac:dyDescent="0.2">
      <c r="A2" s="1380" t="s">
        <v>86</v>
      </c>
      <c r="B2" s="1380"/>
      <c r="C2" s="1380"/>
      <c r="D2" s="1380"/>
      <c r="E2" s="1380"/>
      <c r="F2" s="1380"/>
      <c r="G2" s="1380"/>
      <c r="H2" s="1380"/>
      <c r="I2" s="1380"/>
      <c r="J2" s="1380"/>
      <c r="K2" s="1380"/>
      <c r="L2" s="80"/>
      <c r="M2" s="80"/>
      <c r="N2" s="80"/>
      <c r="O2" s="80"/>
      <c r="P2" s="80"/>
      <c r="Q2" s="80"/>
      <c r="R2" s="80"/>
      <c r="S2" s="554"/>
    </row>
    <row r="3" spans="1:19" s="82" customFormat="1" ht="12" customHeight="1" x14ac:dyDescent="0.2">
      <c r="A3" s="1232" t="s">
        <v>292</v>
      </c>
      <c r="B3" s="1379"/>
      <c r="C3" s="1379"/>
      <c r="D3" s="1379"/>
      <c r="E3" s="1379"/>
      <c r="F3" s="1379"/>
      <c r="G3" s="1379"/>
      <c r="H3" s="1379"/>
      <c r="I3" s="1379"/>
      <c r="J3" s="1379"/>
      <c r="K3" s="1379"/>
      <c r="L3" s="1284"/>
      <c r="M3" s="1284"/>
      <c r="N3" s="1284"/>
      <c r="O3" s="1284"/>
      <c r="P3" s="1284"/>
      <c r="Q3" s="1284"/>
      <c r="R3" s="1284"/>
      <c r="S3" s="567"/>
    </row>
    <row r="4" spans="1:19" s="82" customFormat="1" ht="23.25" customHeight="1" thickBot="1" x14ac:dyDescent="0.25">
      <c r="A4" s="211"/>
      <c r="B4" s="212"/>
      <c r="C4" s="213"/>
      <c r="D4" s="213"/>
      <c r="E4" s="213"/>
      <c r="F4" s="213"/>
      <c r="G4" s="1381" t="s">
        <v>303</v>
      </c>
      <c r="H4" s="1381"/>
      <c r="I4" s="1381"/>
      <c r="J4" s="1381"/>
      <c r="K4" s="1381"/>
      <c r="L4" s="338"/>
      <c r="M4" s="338"/>
      <c r="N4" s="338"/>
      <c r="O4" s="338"/>
      <c r="P4" s="338"/>
      <c r="Q4" s="338"/>
      <c r="R4" s="338"/>
      <c r="S4" s="567"/>
    </row>
    <row r="5" spans="1:19" s="117" customFormat="1" ht="17.25" customHeight="1" thickBot="1" x14ac:dyDescent="0.25">
      <c r="A5" s="1385" t="s">
        <v>470</v>
      </c>
      <c r="B5" s="1383" t="s">
        <v>529</v>
      </c>
      <c r="C5" s="1365" t="s">
        <v>57</v>
      </c>
      <c r="D5" s="1365"/>
      <c r="E5" s="1365" t="s">
        <v>58</v>
      </c>
      <c r="F5" s="1365"/>
      <c r="G5" s="1365" t="s">
        <v>59</v>
      </c>
      <c r="H5" s="1365"/>
      <c r="I5" s="1386" t="s">
        <v>60</v>
      </c>
      <c r="J5" s="1369"/>
      <c r="K5" s="214" t="s">
        <v>471</v>
      </c>
      <c r="L5" s="294"/>
      <c r="S5" s="554"/>
    </row>
    <row r="6" spans="1:19" s="117" customFormat="1" ht="17.25" customHeight="1" thickBot="1" x14ac:dyDescent="0.25">
      <c r="A6" s="1385"/>
      <c r="B6" s="1383"/>
      <c r="C6" s="1231" t="s">
        <v>291</v>
      </c>
      <c r="D6" s="1374"/>
      <c r="E6" s="1374"/>
      <c r="F6" s="1374"/>
      <c r="G6" s="1374"/>
      <c r="H6" s="1374"/>
      <c r="I6" s="1374"/>
      <c r="J6" s="1374"/>
      <c r="K6" s="1384"/>
      <c r="L6" s="294"/>
      <c r="S6" s="554"/>
    </row>
    <row r="7" spans="1:19" ht="40.15" customHeight="1" thickBot="1" x14ac:dyDescent="0.25">
      <c r="A7" s="1385"/>
      <c r="B7" s="1383"/>
      <c r="C7" s="1353" t="s">
        <v>453</v>
      </c>
      <c r="D7" s="1353"/>
      <c r="E7" s="1353" t="s">
        <v>454</v>
      </c>
      <c r="F7" s="1353"/>
      <c r="G7" s="1353" t="s">
        <v>22</v>
      </c>
      <c r="H7" s="1353"/>
      <c r="I7" s="1354" t="s">
        <v>254</v>
      </c>
      <c r="J7" s="1355"/>
      <c r="K7" s="1382" t="s">
        <v>530</v>
      </c>
      <c r="M7" s="80"/>
      <c r="N7" s="80"/>
      <c r="O7" s="80"/>
      <c r="P7" s="80"/>
      <c r="Q7" s="80"/>
      <c r="R7" s="80"/>
      <c r="S7" s="554"/>
    </row>
    <row r="8" spans="1:19" ht="50.25" customHeight="1" thickBot="1" x14ac:dyDescent="0.25">
      <c r="A8" s="1385"/>
      <c r="B8" s="1383"/>
      <c r="C8" s="1353"/>
      <c r="D8" s="1353"/>
      <c r="E8" s="1353"/>
      <c r="F8" s="1353"/>
      <c r="G8" s="1353"/>
      <c r="H8" s="1353"/>
      <c r="I8" s="1356"/>
      <c r="J8" s="1357"/>
      <c r="K8" s="1382"/>
      <c r="M8" s="80"/>
      <c r="N8" s="80"/>
      <c r="O8" s="80"/>
      <c r="P8" s="80"/>
      <c r="Q8" s="80"/>
      <c r="R8" s="80"/>
      <c r="S8" s="554"/>
    </row>
    <row r="9" spans="1:19" ht="33" customHeight="1" thickBot="1" x14ac:dyDescent="0.25">
      <c r="A9" s="1385"/>
      <c r="B9" s="1383"/>
      <c r="C9" s="215" t="s">
        <v>62</v>
      </c>
      <c r="D9" s="216" t="s">
        <v>63</v>
      </c>
      <c r="E9" s="215" t="s">
        <v>62</v>
      </c>
      <c r="F9" s="215" t="s">
        <v>63</v>
      </c>
      <c r="G9" s="215" t="s">
        <v>62</v>
      </c>
      <c r="H9" s="215" t="s">
        <v>63</v>
      </c>
      <c r="I9" s="215" t="s">
        <v>62</v>
      </c>
      <c r="J9" s="215" t="s">
        <v>63</v>
      </c>
      <c r="K9" s="1382"/>
      <c r="M9" s="80"/>
      <c r="N9" s="80"/>
      <c r="O9" s="80"/>
      <c r="P9" s="80"/>
      <c r="Q9" s="80"/>
      <c r="R9" s="80"/>
      <c r="S9" s="554"/>
    </row>
    <row r="10" spans="1:19" ht="17.25" customHeight="1" x14ac:dyDescent="0.2">
      <c r="A10" s="217" t="s">
        <v>480</v>
      </c>
      <c r="B10" s="218" t="s">
        <v>244</v>
      </c>
      <c r="C10" s="219">
        <v>1600</v>
      </c>
      <c r="E10" s="220"/>
      <c r="F10" s="221"/>
      <c r="G10" s="220"/>
      <c r="H10" s="517"/>
      <c r="I10" s="221"/>
      <c r="J10" s="221"/>
      <c r="K10" s="222">
        <f t="shared" ref="K10:K39" si="0">SUM(C10:J10)</f>
        <v>1600</v>
      </c>
      <c r="M10" s="80"/>
      <c r="N10" s="80"/>
      <c r="O10" s="80"/>
      <c r="P10" s="80"/>
      <c r="Q10" s="80"/>
      <c r="R10" s="80"/>
      <c r="S10" s="554"/>
    </row>
    <row r="11" spans="1:19" s="81" customFormat="1" ht="17.25" customHeight="1" x14ac:dyDescent="0.2">
      <c r="A11" s="217" t="s">
        <v>488</v>
      </c>
      <c r="B11" s="513" t="s">
        <v>245</v>
      </c>
      <c r="C11" s="514">
        <v>33533</v>
      </c>
      <c r="D11" s="515"/>
      <c r="E11" s="581">
        <f>'közhatalmi bevételek'!D25</f>
        <v>9000</v>
      </c>
      <c r="F11" s="223"/>
      <c r="G11" s="224"/>
      <c r="H11" s="518"/>
      <c r="I11" s="223"/>
      <c r="J11" s="223"/>
      <c r="K11" s="222">
        <f t="shared" si="0"/>
        <v>42533</v>
      </c>
      <c r="L11" s="283"/>
      <c r="S11" s="568"/>
    </row>
    <row r="12" spans="1:19" ht="17.25" customHeight="1" x14ac:dyDescent="0.2">
      <c r="A12" s="217" t="s">
        <v>489</v>
      </c>
      <c r="B12" s="167" t="s">
        <v>246</v>
      </c>
      <c r="C12" s="139"/>
      <c r="D12" s="119">
        <v>53</v>
      </c>
      <c r="E12" s="120"/>
      <c r="F12" s="119"/>
      <c r="G12" s="120"/>
      <c r="H12" s="449"/>
      <c r="I12" s="119"/>
      <c r="J12" s="119"/>
      <c r="K12" s="222">
        <f t="shared" si="0"/>
        <v>53</v>
      </c>
      <c r="M12" s="80"/>
      <c r="N12" s="80"/>
      <c r="O12" s="80"/>
      <c r="P12" s="80"/>
      <c r="Q12" s="80"/>
      <c r="R12" s="80"/>
      <c r="S12" s="554"/>
    </row>
    <row r="13" spans="1:19" ht="17.25" customHeight="1" x14ac:dyDescent="0.2">
      <c r="A13" s="217" t="s">
        <v>490</v>
      </c>
      <c r="B13" s="167" t="s">
        <v>247</v>
      </c>
      <c r="C13" s="139"/>
      <c r="D13" s="119">
        <v>391</v>
      </c>
      <c r="E13" s="120"/>
      <c r="F13" s="119"/>
      <c r="G13" s="120"/>
      <c r="H13" s="519"/>
      <c r="I13" s="225"/>
      <c r="J13" s="225"/>
      <c r="K13" s="222">
        <f t="shared" si="0"/>
        <v>391</v>
      </c>
      <c r="M13" s="80"/>
      <c r="N13" s="80"/>
      <c r="O13" s="80"/>
      <c r="P13" s="80"/>
      <c r="Q13" s="80"/>
      <c r="R13" s="80"/>
      <c r="S13" s="554"/>
    </row>
    <row r="14" spans="1:19" ht="17.25" customHeight="1" x14ac:dyDescent="0.2">
      <c r="A14" s="217" t="s">
        <v>491</v>
      </c>
      <c r="B14" s="167" t="s">
        <v>248</v>
      </c>
      <c r="C14" s="139"/>
      <c r="D14" s="119"/>
      <c r="E14" s="120"/>
      <c r="F14" s="119"/>
      <c r="G14" s="120"/>
      <c r="H14" s="519"/>
      <c r="I14" s="225"/>
      <c r="J14" s="225"/>
      <c r="K14" s="222">
        <f t="shared" si="0"/>
        <v>0</v>
      </c>
      <c r="M14" s="80"/>
      <c r="N14" s="80"/>
      <c r="O14" s="80"/>
      <c r="P14" s="80"/>
      <c r="Q14" s="80"/>
      <c r="R14" s="80"/>
      <c r="S14" s="554"/>
    </row>
    <row r="15" spans="1:19" ht="17.25" customHeight="1" x14ac:dyDescent="0.2">
      <c r="A15" s="217" t="s">
        <v>492</v>
      </c>
      <c r="B15" s="167" t="s">
        <v>249</v>
      </c>
      <c r="C15" s="139"/>
      <c r="D15" s="119">
        <v>20031</v>
      </c>
      <c r="E15" s="120"/>
      <c r="F15" s="119"/>
      <c r="G15" s="120"/>
      <c r="H15" s="519"/>
      <c r="I15" s="225"/>
      <c r="J15" s="225"/>
      <c r="K15" s="222">
        <f t="shared" si="0"/>
        <v>20031</v>
      </c>
      <c r="M15" s="80"/>
      <c r="N15" s="80"/>
      <c r="O15" s="80"/>
      <c r="P15" s="80"/>
      <c r="Q15" s="80"/>
      <c r="R15" s="80"/>
      <c r="S15" s="554"/>
    </row>
    <row r="16" spans="1:19" ht="17.25" customHeight="1" x14ac:dyDescent="0.2">
      <c r="A16" s="217" t="s">
        <v>493</v>
      </c>
      <c r="B16" s="167" t="s">
        <v>250</v>
      </c>
      <c r="C16" s="139">
        <v>3600</v>
      </c>
      <c r="D16" s="119">
        <v>8084</v>
      </c>
      <c r="E16" s="120"/>
      <c r="F16" s="119"/>
      <c r="G16" s="120"/>
      <c r="H16" s="519"/>
      <c r="I16" s="225"/>
      <c r="J16" s="225"/>
      <c r="K16" s="222">
        <f t="shared" si="0"/>
        <v>11684</v>
      </c>
      <c r="M16" s="80"/>
      <c r="N16" s="80"/>
      <c r="O16" s="80"/>
      <c r="P16" s="80"/>
      <c r="Q16" s="80"/>
      <c r="R16" s="80"/>
      <c r="S16" s="554"/>
    </row>
    <row r="17" spans="1:19" ht="17.25" customHeight="1" x14ac:dyDescent="0.2">
      <c r="A17" s="217" t="s">
        <v>494</v>
      </c>
      <c r="B17" s="167" t="s">
        <v>251</v>
      </c>
      <c r="C17" s="139"/>
      <c r="D17" s="119">
        <v>10160</v>
      </c>
      <c r="E17" s="120"/>
      <c r="F17" s="119"/>
      <c r="G17" s="120"/>
      <c r="H17" s="519"/>
      <c r="I17" s="225"/>
      <c r="J17" s="225"/>
      <c r="K17" s="222">
        <f t="shared" si="0"/>
        <v>10160</v>
      </c>
      <c r="M17" s="80"/>
      <c r="N17" s="80"/>
      <c r="O17" s="80"/>
      <c r="P17" s="80"/>
      <c r="Q17" s="80"/>
      <c r="R17" s="80"/>
      <c r="S17" s="554"/>
    </row>
    <row r="18" spans="1:19" ht="17.25" customHeight="1" x14ac:dyDescent="0.2">
      <c r="A18" s="217" t="s">
        <v>495</v>
      </c>
      <c r="B18" s="167" t="s">
        <v>252</v>
      </c>
      <c r="C18" s="139">
        <v>183</v>
      </c>
      <c r="D18" s="119"/>
      <c r="E18" s="120"/>
      <c r="F18" s="119"/>
      <c r="G18" s="120"/>
      <c r="H18" s="519"/>
      <c r="I18" s="225"/>
      <c r="J18" s="225"/>
      <c r="K18" s="222">
        <f t="shared" si="0"/>
        <v>183</v>
      </c>
      <c r="M18" s="80"/>
      <c r="N18" s="80"/>
      <c r="O18" s="80"/>
      <c r="P18" s="80"/>
      <c r="Q18" s="80"/>
      <c r="R18" s="80"/>
      <c r="S18" s="554"/>
    </row>
    <row r="19" spans="1:19" ht="17.25" customHeight="1" x14ac:dyDescent="0.2">
      <c r="A19" s="217" t="s">
        <v>531</v>
      </c>
      <c r="B19" s="170" t="s">
        <v>253</v>
      </c>
      <c r="C19" s="139">
        <v>1288</v>
      </c>
      <c r="D19" s="119">
        <v>2062</v>
      </c>
      <c r="E19" s="120"/>
      <c r="F19" s="119"/>
      <c r="G19" s="120" t="e">
        <f>'tám, végl. pe.átv  '!#REF!</f>
        <v>#REF!</v>
      </c>
      <c r="H19" s="449"/>
      <c r="J19" s="118">
        <v>0</v>
      </c>
      <c r="K19" s="222" t="e">
        <f>SUM(C19:J19)</f>
        <v>#REF!</v>
      </c>
      <c r="M19" s="80"/>
      <c r="N19" s="80"/>
      <c r="O19" s="80"/>
      <c r="P19" s="80"/>
      <c r="Q19" s="80"/>
      <c r="R19" s="80"/>
      <c r="S19" s="554"/>
    </row>
    <row r="20" spans="1:19" ht="17.25" customHeight="1" x14ac:dyDescent="0.2">
      <c r="A20" s="217" t="s">
        <v>532</v>
      </c>
      <c r="B20" s="167" t="s">
        <v>275</v>
      </c>
      <c r="C20" s="139">
        <v>25</v>
      </c>
      <c r="D20" s="119"/>
      <c r="E20" s="120"/>
      <c r="F20" s="119"/>
      <c r="G20" s="495">
        <v>447</v>
      </c>
      <c r="H20" s="520"/>
      <c r="I20" s="296"/>
      <c r="J20" s="296"/>
      <c r="K20" s="222">
        <f t="shared" si="0"/>
        <v>472</v>
      </c>
      <c r="M20" s="80"/>
      <c r="N20" s="80"/>
      <c r="O20" s="80"/>
      <c r="P20" s="80"/>
      <c r="Q20" s="80"/>
      <c r="R20" s="80"/>
      <c r="S20" s="554"/>
    </row>
    <row r="21" spans="1:19" s="82" customFormat="1" ht="17.25" customHeight="1" x14ac:dyDescent="0.2">
      <c r="A21" s="217" t="s">
        <v>533</v>
      </c>
      <c r="B21" s="167" t="s">
        <v>276</v>
      </c>
      <c r="C21" s="139"/>
      <c r="D21" s="119"/>
      <c r="E21" s="120"/>
      <c r="F21" s="119"/>
      <c r="G21" s="495">
        <f>'tám, végl. pe.átv  '!C11</f>
        <v>781948</v>
      </c>
      <c r="H21" s="466">
        <f>'tám, végl. pe.átv  '!D11</f>
        <v>106500</v>
      </c>
      <c r="I21" s="283"/>
      <c r="J21" s="283"/>
      <c r="K21" s="222">
        <f t="shared" si="0"/>
        <v>888448</v>
      </c>
      <c r="L21" s="296"/>
      <c r="S21" s="569"/>
    </row>
    <row r="22" spans="1:19" ht="17.25" customHeight="1" x14ac:dyDescent="0.2">
      <c r="A22" s="217" t="s">
        <v>534</v>
      </c>
      <c r="B22" s="167" t="s">
        <v>277</v>
      </c>
      <c r="C22" s="139"/>
      <c r="D22" s="119"/>
      <c r="E22" s="120"/>
      <c r="F22" s="119"/>
      <c r="G22" s="495">
        <f>'tám, végl. pe.átv  '!C17</f>
        <v>268</v>
      </c>
      <c r="H22" s="520"/>
      <c r="I22" s="296"/>
      <c r="J22" s="296"/>
      <c r="K22" s="222">
        <f t="shared" si="0"/>
        <v>268</v>
      </c>
      <c r="M22" s="80"/>
      <c r="N22" s="80"/>
      <c r="O22" s="80"/>
      <c r="P22" s="80"/>
      <c r="Q22" s="80"/>
      <c r="R22" s="80"/>
      <c r="S22" s="554"/>
    </row>
    <row r="23" spans="1:19" ht="17.25" customHeight="1" x14ac:dyDescent="0.2">
      <c r="A23" s="217" t="s">
        <v>535</v>
      </c>
      <c r="B23" s="167" t="s">
        <v>289</v>
      </c>
      <c r="C23" s="139"/>
      <c r="D23" s="119"/>
      <c r="E23" s="120"/>
      <c r="F23" s="119"/>
      <c r="G23" s="495"/>
      <c r="H23" s="466">
        <f>'tám, végl. pe.átv  '!D18</f>
        <v>0</v>
      </c>
      <c r="I23" s="296"/>
      <c r="J23" s="296"/>
      <c r="K23" s="222">
        <f t="shared" si="0"/>
        <v>0</v>
      </c>
      <c r="M23" s="80"/>
      <c r="N23" s="80"/>
      <c r="O23" s="80"/>
      <c r="P23" s="80"/>
      <c r="Q23" s="80"/>
      <c r="R23" s="80"/>
      <c r="S23" s="554"/>
    </row>
    <row r="24" spans="1:19" ht="17.25" customHeight="1" x14ac:dyDescent="0.2">
      <c r="A24" s="217" t="s">
        <v>536</v>
      </c>
      <c r="B24" s="167" t="s">
        <v>290</v>
      </c>
      <c r="C24" s="139"/>
      <c r="D24" s="119"/>
      <c r="E24" s="120"/>
      <c r="F24" s="119"/>
      <c r="G24" s="495">
        <v>1300</v>
      </c>
      <c r="H24" s="520"/>
      <c r="I24" s="296"/>
      <c r="J24" s="296"/>
      <c r="K24" s="222">
        <f t="shared" si="0"/>
        <v>1300</v>
      </c>
      <c r="M24" s="80"/>
      <c r="N24" s="80"/>
      <c r="O24" s="80"/>
      <c r="P24" s="80"/>
      <c r="Q24" s="80"/>
      <c r="R24" s="80"/>
      <c r="S24" s="554"/>
    </row>
    <row r="25" spans="1:19" ht="17.25" customHeight="1" x14ac:dyDescent="0.2">
      <c r="A25" s="217" t="s">
        <v>537</v>
      </c>
      <c r="B25" s="167" t="s">
        <v>278</v>
      </c>
      <c r="C25" s="139"/>
      <c r="D25" s="119"/>
      <c r="E25" s="120"/>
      <c r="F25" s="119"/>
      <c r="G25" s="495">
        <v>14203</v>
      </c>
      <c r="H25" s="466"/>
      <c r="I25" s="283"/>
      <c r="J25" s="283"/>
      <c r="K25" s="222">
        <f t="shared" si="0"/>
        <v>14203</v>
      </c>
      <c r="M25" s="80"/>
      <c r="N25" s="80"/>
      <c r="O25" s="80"/>
      <c r="P25" s="80"/>
      <c r="Q25" s="80"/>
      <c r="R25" s="80"/>
      <c r="S25" s="554"/>
    </row>
    <row r="26" spans="1:19" ht="17.25" customHeight="1" x14ac:dyDescent="0.2">
      <c r="A26" s="217" t="s">
        <v>538</v>
      </c>
      <c r="B26" s="167" t="s">
        <v>255</v>
      </c>
      <c r="C26" s="139"/>
      <c r="E26" s="120">
        <f>'közhatalmi bevételek'!D13</f>
        <v>345058</v>
      </c>
      <c r="F26" s="119">
        <f>'közhatalmi bevételek'!E13</f>
        <v>863942</v>
      </c>
      <c r="G26" s="120"/>
      <c r="H26" s="519"/>
      <c r="I26" s="225"/>
      <c r="J26" s="225"/>
      <c r="K26" s="222">
        <f t="shared" si="0"/>
        <v>1209000</v>
      </c>
      <c r="M26" s="80"/>
      <c r="N26" s="80"/>
      <c r="O26" s="80"/>
      <c r="P26" s="80"/>
      <c r="Q26" s="80"/>
      <c r="R26" s="80"/>
      <c r="S26" s="554"/>
    </row>
    <row r="27" spans="1:19" ht="17.25" customHeight="1" x14ac:dyDescent="0.2">
      <c r="A27" s="217" t="s">
        <v>540</v>
      </c>
      <c r="B27" s="170" t="s">
        <v>539</v>
      </c>
      <c r="C27" s="139"/>
      <c r="E27" s="120"/>
      <c r="F27" s="119"/>
      <c r="G27" s="120"/>
      <c r="H27" s="519"/>
      <c r="I27" s="225"/>
      <c r="J27" s="225"/>
      <c r="K27" s="222">
        <f t="shared" si="0"/>
        <v>0</v>
      </c>
      <c r="M27" s="80"/>
      <c r="N27" s="80"/>
      <c r="O27" s="80"/>
      <c r="P27" s="80"/>
      <c r="Q27" s="80"/>
      <c r="R27" s="80"/>
      <c r="S27" s="554"/>
    </row>
    <row r="28" spans="1:19" ht="17.25" customHeight="1" x14ac:dyDescent="0.2">
      <c r="A28" s="217" t="s">
        <v>541</v>
      </c>
      <c r="B28" s="167" t="s">
        <v>279</v>
      </c>
      <c r="C28" s="139"/>
      <c r="E28" s="120">
        <f>'közhatalmi bevételek'!D19</f>
        <v>17000</v>
      </c>
      <c r="F28" s="119"/>
      <c r="G28" s="120"/>
      <c r="H28" s="519"/>
      <c r="I28" s="225"/>
      <c r="J28" s="225"/>
      <c r="K28" s="222">
        <f t="shared" si="0"/>
        <v>17000</v>
      </c>
      <c r="M28" s="80"/>
      <c r="N28" s="80"/>
      <c r="O28" s="80"/>
      <c r="P28" s="80"/>
      <c r="Q28" s="80"/>
      <c r="R28" s="80"/>
      <c r="S28" s="554"/>
    </row>
    <row r="29" spans="1:19" s="82" customFormat="1" ht="17.25" customHeight="1" x14ac:dyDescent="0.2">
      <c r="A29" s="217" t="s">
        <v>542</v>
      </c>
      <c r="B29" s="167" t="s">
        <v>256</v>
      </c>
      <c r="C29" s="139"/>
      <c r="D29" s="121"/>
      <c r="E29" s="495">
        <f>'közhatalmi bevételek'!D15</f>
        <v>4500</v>
      </c>
      <c r="F29" s="119">
        <f>'közhatalmi bevételek'!E15</f>
        <v>0</v>
      </c>
      <c r="G29" s="139"/>
      <c r="H29" s="519"/>
      <c r="I29" s="225"/>
      <c r="J29" s="225"/>
      <c r="K29" s="222">
        <f t="shared" si="0"/>
        <v>4500</v>
      </c>
      <c r="L29" s="296"/>
      <c r="S29" s="569"/>
    </row>
    <row r="30" spans="1:19" ht="17.25" customHeight="1" x14ac:dyDescent="0.2">
      <c r="A30" s="217" t="s">
        <v>543</v>
      </c>
      <c r="B30" s="167" t="s">
        <v>257</v>
      </c>
      <c r="C30" s="139"/>
      <c r="D30" s="119"/>
      <c r="E30" s="495">
        <f>'közhatalmi bevételek'!D24</f>
        <v>820</v>
      </c>
      <c r="F30" s="119"/>
      <c r="G30" s="120"/>
      <c r="H30" s="519"/>
      <c r="I30" s="225"/>
      <c r="J30" s="225"/>
      <c r="K30" s="222">
        <f t="shared" si="0"/>
        <v>820</v>
      </c>
      <c r="M30" s="80"/>
      <c r="N30" s="80"/>
      <c r="O30" s="80"/>
      <c r="P30" s="80"/>
      <c r="Q30" s="80"/>
      <c r="R30" s="80"/>
      <c r="S30" s="554"/>
    </row>
    <row r="31" spans="1:19" ht="17.25" customHeight="1" x14ac:dyDescent="0.2">
      <c r="A31" s="217" t="s">
        <v>544</v>
      </c>
      <c r="B31" s="167" t="s">
        <v>258</v>
      </c>
      <c r="C31" s="139"/>
      <c r="D31" s="119"/>
      <c r="E31" s="120"/>
      <c r="F31" s="119"/>
      <c r="G31" s="120"/>
      <c r="H31" s="519"/>
      <c r="I31" s="225"/>
      <c r="J31" s="225"/>
      <c r="K31" s="222">
        <f t="shared" si="0"/>
        <v>0</v>
      </c>
      <c r="M31" s="80"/>
      <c r="N31" s="80"/>
      <c r="O31" s="80"/>
      <c r="P31" s="80"/>
      <c r="Q31" s="80"/>
      <c r="R31" s="80"/>
      <c r="S31" s="554"/>
    </row>
    <row r="32" spans="1:19" ht="17.25" customHeight="1" x14ac:dyDescent="0.2">
      <c r="A32" s="217" t="s">
        <v>546</v>
      </c>
      <c r="B32" s="167" t="s">
        <v>259</v>
      </c>
      <c r="C32" s="139">
        <v>140</v>
      </c>
      <c r="D32" s="119">
        <v>46</v>
      </c>
      <c r="E32" s="120"/>
      <c r="F32" s="119"/>
      <c r="G32" s="120"/>
      <c r="H32" s="519"/>
      <c r="I32" s="225"/>
      <c r="J32" s="225"/>
      <c r="K32" s="222">
        <f t="shared" si="0"/>
        <v>186</v>
      </c>
      <c r="M32" s="80"/>
      <c r="N32" s="80"/>
      <c r="O32" s="80"/>
      <c r="P32" s="80"/>
      <c r="Q32" s="80"/>
      <c r="R32" s="80"/>
      <c r="S32" s="554"/>
    </row>
    <row r="33" spans="1:19" ht="17.25" customHeight="1" x14ac:dyDescent="0.2">
      <c r="A33" s="217" t="s">
        <v>547</v>
      </c>
      <c r="B33" s="218" t="s">
        <v>260</v>
      </c>
      <c r="C33" s="226"/>
      <c r="D33" s="221"/>
      <c r="E33" s="220"/>
      <c r="F33" s="221"/>
      <c r="G33" s="496">
        <v>5065</v>
      </c>
      <c r="H33" s="519"/>
      <c r="I33" s="225"/>
      <c r="J33" s="225"/>
      <c r="K33" s="222">
        <f t="shared" si="0"/>
        <v>5065</v>
      </c>
      <c r="M33" s="80"/>
      <c r="N33" s="80"/>
      <c r="O33" s="80"/>
      <c r="P33" s="80"/>
      <c r="Q33" s="80"/>
      <c r="R33" s="80"/>
      <c r="S33" s="554"/>
    </row>
    <row r="34" spans="1:19" ht="17.25" customHeight="1" x14ac:dyDescent="0.2">
      <c r="A34" s="217" t="s">
        <v>567</v>
      </c>
      <c r="B34" s="218" t="s">
        <v>261</v>
      </c>
      <c r="C34" s="226"/>
      <c r="D34" s="221"/>
      <c r="E34" s="220"/>
      <c r="F34" s="221"/>
      <c r="G34" s="496">
        <v>0</v>
      </c>
      <c r="H34" s="519"/>
      <c r="I34" s="225"/>
      <c r="J34" s="225"/>
      <c r="K34" s="222">
        <f t="shared" si="0"/>
        <v>0</v>
      </c>
      <c r="M34" s="80"/>
      <c r="N34" s="80"/>
      <c r="O34" s="80"/>
      <c r="P34" s="80"/>
      <c r="Q34" s="80"/>
      <c r="R34" s="80"/>
      <c r="S34" s="554"/>
    </row>
    <row r="35" spans="1:19" ht="17.25" customHeight="1" x14ac:dyDescent="0.2">
      <c r="A35" s="217" t="s">
        <v>568</v>
      </c>
      <c r="B35" s="218" t="s">
        <v>262</v>
      </c>
      <c r="C35" s="226"/>
      <c r="D35" s="221"/>
      <c r="E35" s="220"/>
      <c r="F35" s="221"/>
      <c r="G35" s="496">
        <v>455</v>
      </c>
      <c r="H35" s="519"/>
      <c r="I35" s="225"/>
      <c r="J35" s="225"/>
      <c r="K35" s="222">
        <f t="shared" si="0"/>
        <v>455</v>
      </c>
      <c r="M35" s="80"/>
      <c r="N35" s="80"/>
      <c r="O35" s="80"/>
      <c r="P35" s="80"/>
      <c r="Q35" s="80"/>
      <c r="R35" s="80"/>
      <c r="S35" s="554"/>
    </row>
    <row r="36" spans="1:19" ht="17.25" customHeight="1" x14ac:dyDescent="0.2">
      <c r="A36" s="217" t="s">
        <v>569</v>
      </c>
      <c r="B36" s="218" t="s">
        <v>551</v>
      </c>
      <c r="C36" s="226"/>
      <c r="D36" s="221"/>
      <c r="E36" s="220"/>
      <c r="F36" s="221"/>
      <c r="G36" s="496">
        <v>500</v>
      </c>
      <c r="H36" s="519"/>
      <c r="I36" s="225"/>
      <c r="J36" s="225"/>
      <c r="K36" s="222">
        <f t="shared" si="0"/>
        <v>500</v>
      </c>
      <c r="M36" s="80"/>
      <c r="N36" s="80"/>
      <c r="O36" s="80"/>
      <c r="P36" s="80"/>
      <c r="Q36" s="80"/>
      <c r="R36" s="80"/>
      <c r="S36" s="554"/>
    </row>
    <row r="37" spans="1:19" ht="17.25" customHeight="1" x14ac:dyDescent="0.2">
      <c r="A37" s="217" t="s">
        <v>570</v>
      </c>
      <c r="B37" s="218" t="s">
        <v>263</v>
      </c>
      <c r="C37" s="226"/>
      <c r="D37" s="221"/>
      <c r="E37" s="220"/>
      <c r="F37" s="221"/>
      <c r="G37" s="496">
        <v>2032</v>
      </c>
      <c r="H37" s="519"/>
      <c r="I37" s="225"/>
      <c r="J37" s="225"/>
      <c r="K37" s="222">
        <f t="shared" si="0"/>
        <v>2032</v>
      </c>
      <c r="M37" s="80"/>
      <c r="N37" s="80"/>
      <c r="O37" s="80"/>
      <c r="P37" s="80"/>
      <c r="Q37" s="80"/>
      <c r="R37" s="80"/>
      <c r="S37" s="554"/>
    </row>
    <row r="38" spans="1:19" ht="17.25" customHeight="1" x14ac:dyDescent="0.2">
      <c r="A38" s="217" t="s">
        <v>571</v>
      </c>
      <c r="B38" s="218" t="s">
        <v>264</v>
      </c>
      <c r="C38" s="226"/>
      <c r="D38" s="498">
        <v>2286</v>
      </c>
      <c r="E38" s="226"/>
      <c r="F38" s="221"/>
      <c r="G38" s="497"/>
      <c r="H38" s="449"/>
      <c r="K38" s="222">
        <f t="shared" si="0"/>
        <v>2286</v>
      </c>
      <c r="M38" s="80"/>
      <c r="N38" s="80"/>
      <c r="O38" s="80"/>
      <c r="P38" s="80"/>
      <c r="Q38" s="80"/>
      <c r="R38" s="80"/>
      <c r="S38" s="554"/>
    </row>
    <row r="39" spans="1:19" ht="17.25" customHeight="1" thickBot="1" x14ac:dyDescent="0.25">
      <c r="A39" s="217" t="s">
        <v>572</v>
      </c>
      <c r="B39" s="218" t="s">
        <v>265</v>
      </c>
      <c r="C39" s="226"/>
      <c r="D39" s="221"/>
      <c r="E39" s="220"/>
      <c r="F39" s="221"/>
      <c r="G39" s="220"/>
      <c r="H39" s="519"/>
      <c r="I39" s="225"/>
      <c r="J39" s="225"/>
      <c r="K39" s="222">
        <f t="shared" si="0"/>
        <v>0</v>
      </c>
      <c r="M39" s="80"/>
      <c r="N39" s="80"/>
      <c r="O39" s="80"/>
      <c r="P39" s="80"/>
      <c r="Q39" s="80"/>
      <c r="R39" s="80"/>
      <c r="S39" s="554"/>
    </row>
    <row r="40" spans="1:19" ht="17.25" customHeight="1" thickBot="1" x14ac:dyDescent="0.25">
      <c r="A40" s="1347" t="s">
        <v>576</v>
      </c>
      <c r="B40" s="1348"/>
      <c r="C40" s="351">
        <f>SUM(C10:C39)</f>
        <v>40369</v>
      </c>
      <c r="D40" s="351">
        <f>SUM(D10:D39)</f>
        <v>43113</v>
      </c>
      <c r="E40" s="541">
        <f>SUM(E10:E39)</f>
        <v>376378</v>
      </c>
      <c r="F40" s="542">
        <f>SUM(F10:F39)</f>
        <v>863942</v>
      </c>
      <c r="G40" s="351" t="e">
        <f>SUM(G10:G39)</f>
        <v>#REF!</v>
      </c>
      <c r="H40" s="521">
        <f>SUM(H12:H39)</f>
        <v>106500</v>
      </c>
      <c r="I40" s="521">
        <f>SUM(I12:I39)</f>
        <v>0</v>
      </c>
      <c r="J40" s="521">
        <f>SUM(J12:J39)</f>
        <v>0</v>
      </c>
      <c r="K40" s="352" t="e">
        <f>SUM(C40:J40)</f>
        <v>#REF!</v>
      </c>
      <c r="M40" s="80"/>
      <c r="N40" s="80"/>
      <c r="O40" s="80"/>
      <c r="P40" s="80"/>
      <c r="Q40" s="80"/>
      <c r="R40" s="80"/>
      <c r="S40" s="554"/>
    </row>
    <row r="41" spans="1:19" ht="17.25" customHeight="1" x14ac:dyDescent="0.2">
      <c r="M41" s="80"/>
      <c r="N41" s="80"/>
      <c r="O41" s="80"/>
      <c r="P41" s="80"/>
      <c r="Q41" s="80"/>
      <c r="R41" s="80"/>
      <c r="S41" s="554"/>
    </row>
    <row r="42" spans="1:19" ht="17.25" customHeight="1" x14ac:dyDescent="0.2">
      <c r="M42" s="80"/>
      <c r="N42" s="80"/>
      <c r="O42" s="80"/>
      <c r="P42" s="80"/>
      <c r="Q42" s="80"/>
      <c r="R42" s="80"/>
      <c r="S42" s="554"/>
    </row>
    <row r="43" spans="1:19" ht="17.25" customHeight="1" x14ac:dyDescent="0.2">
      <c r="M43" s="80"/>
      <c r="N43" s="80"/>
      <c r="O43" s="80"/>
      <c r="P43" s="80"/>
      <c r="Q43" s="80"/>
      <c r="R43" s="80"/>
      <c r="S43" s="554"/>
    </row>
    <row r="44" spans="1:19" ht="17.25" customHeight="1" x14ac:dyDescent="0.2">
      <c r="M44" s="80"/>
      <c r="N44" s="80"/>
      <c r="O44" s="80"/>
      <c r="P44" s="80"/>
      <c r="Q44" s="80"/>
      <c r="R44" s="80"/>
      <c r="S44" s="554"/>
    </row>
    <row r="45" spans="1:19" ht="17.25" customHeight="1" x14ac:dyDescent="0.2">
      <c r="M45" s="80"/>
      <c r="N45" s="80"/>
      <c r="O45" s="80"/>
      <c r="P45" s="80"/>
      <c r="Q45" s="80"/>
      <c r="R45" s="80"/>
      <c r="S45" s="554"/>
    </row>
    <row r="46" spans="1:19" ht="17.25" customHeight="1" x14ac:dyDescent="0.2">
      <c r="M46" s="80"/>
      <c r="N46" s="80"/>
      <c r="O46" s="80"/>
      <c r="P46" s="80"/>
      <c r="Q46" s="80"/>
      <c r="R46" s="80"/>
      <c r="S46" s="554"/>
    </row>
    <row r="47" spans="1:19" ht="17.25" customHeight="1" x14ac:dyDescent="0.2">
      <c r="M47" s="80"/>
      <c r="N47" s="80"/>
      <c r="O47" s="80"/>
      <c r="P47" s="80"/>
      <c r="Q47" s="80"/>
      <c r="R47" s="80"/>
      <c r="S47" s="554"/>
    </row>
    <row r="48" spans="1:19" ht="17.25" customHeight="1" x14ac:dyDescent="0.2">
      <c r="M48" s="80"/>
      <c r="N48" s="80"/>
      <c r="O48" s="80"/>
      <c r="P48" s="80"/>
      <c r="Q48" s="80"/>
      <c r="R48" s="80"/>
      <c r="S48" s="554"/>
    </row>
    <row r="49" spans="2:24" ht="17.25" customHeight="1" x14ac:dyDescent="0.2">
      <c r="M49" s="80"/>
      <c r="N49" s="80"/>
      <c r="O49" s="80"/>
      <c r="P49" s="80"/>
      <c r="Q49" s="80"/>
      <c r="R49" s="80"/>
      <c r="S49" s="554"/>
    </row>
    <row r="50" spans="2:24" ht="17.25" customHeight="1" x14ac:dyDescent="0.2">
      <c r="M50" s="80"/>
      <c r="N50" s="80"/>
      <c r="O50" s="80"/>
      <c r="P50" s="80"/>
      <c r="Q50" s="80"/>
      <c r="R50" s="80"/>
      <c r="S50" s="554"/>
    </row>
    <row r="51" spans="2:24" ht="17.25" customHeight="1" x14ac:dyDescent="0.2">
      <c r="M51" s="80"/>
      <c r="N51" s="80"/>
      <c r="O51" s="80"/>
      <c r="P51" s="80"/>
      <c r="Q51" s="80"/>
      <c r="R51" s="80"/>
      <c r="S51" s="554"/>
    </row>
    <row r="52" spans="2:24" ht="17.25" customHeight="1" x14ac:dyDescent="0.2">
      <c r="M52" s="80"/>
      <c r="N52" s="80"/>
      <c r="O52" s="80"/>
      <c r="P52" s="80"/>
      <c r="Q52" s="80"/>
      <c r="R52" s="80"/>
      <c r="S52" s="554"/>
    </row>
    <row r="53" spans="2:24" ht="17.25" customHeight="1" x14ac:dyDescent="0.2">
      <c r="M53" s="80"/>
      <c r="N53" s="80"/>
      <c r="O53" s="80"/>
      <c r="P53" s="80"/>
      <c r="Q53" s="80"/>
      <c r="R53" s="80"/>
      <c r="S53" s="554"/>
    </row>
    <row r="54" spans="2:24" ht="17.25" customHeight="1" x14ac:dyDescent="0.2">
      <c r="M54" s="80"/>
      <c r="N54" s="80"/>
      <c r="O54" s="80"/>
      <c r="P54" s="80"/>
      <c r="Q54" s="80"/>
      <c r="R54" s="80"/>
      <c r="S54" s="554"/>
    </row>
    <row r="55" spans="2:24" ht="17.25" customHeight="1" x14ac:dyDescent="0.2">
      <c r="M55" s="80"/>
      <c r="N55" s="80"/>
      <c r="O55" s="80"/>
      <c r="P55" s="80"/>
      <c r="Q55" s="80"/>
      <c r="R55" s="80"/>
      <c r="S55" s="554"/>
    </row>
    <row r="56" spans="2:24" ht="17.25" customHeight="1" x14ac:dyDescent="0.2">
      <c r="M56" s="80"/>
      <c r="N56" s="80"/>
      <c r="O56" s="80"/>
      <c r="P56" s="80"/>
      <c r="Q56" s="80"/>
      <c r="R56" s="80"/>
      <c r="S56" s="554"/>
    </row>
    <row r="57" spans="2:24" ht="17.25" customHeight="1" x14ac:dyDescent="0.2">
      <c r="M57" s="80"/>
      <c r="N57" s="80"/>
      <c r="O57" s="80"/>
      <c r="P57" s="80"/>
      <c r="Q57" s="80"/>
      <c r="R57" s="80"/>
      <c r="S57" s="554"/>
    </row>
    <row r="58" spans="2:24" ht="17.25" customHeight="1" x14ac:dyDescent="0.2">
      <c r="M58" s="80"/>
      <c r="N58" s="80"/>
      <c r="O58" s="80"/>
      <c r="P58" s="80"/>
      <c r="Q58" s="80"/>
      <c r="R58" s="80"/>
      <c r="S58" s="554"/>
    </row>
    <row r="64" spans="2:24" ht="17.25" customHeight="1" x14ac:dyDescent="0.2">
      <c r="B64" s="1370" t="s">
        <v>552</v>
      </c>
      <c r="C64" s="1284"/>
      <c r="D64" s="1284"/>
      <c r="E64" s="1284"/>
      <c r="F64" s="1284"/>
      <c r="G64" s="1284"/>
      <c r="H64" s="1284"/>
      <c r="I64" s="1284"/>
      <c r="J64" s="1284"/>
      <c r="K64" s="1284"/>
      <c r="L64" s="1284"/>
      <c r="M64" s="1284"/>
      <c r="N64" s="1284"/>
      <c r="O64" s="1284"/>
      <c r="P64" s="1284"/>
      <c r="Q64" s="1284"/>
      <c r="R64" s="1284"/>
      <c r="W64" s="81"/>
      <c r="X64" s="81"/>
    </row>
    <row r="65" spans="1:23" ht="17.25" customHeight="1" x14ac:dyDescent="0.2">
      <c r="D65" s="116"/>
      <c r="E65" s="116"/>
      <c r="F65" s="116"/>
      <c r="G65" s="116"/>
      <c r="H65" s="116"/>
      <c r="I65" s="116"/>
      <c r="J65" s="116"/>
      <c r="K65" s="116"/>
      <c r="W65" s="81"/>
    </row>
    <row r="66" spans="1:23" ht="17.25" customHeight="1" x14ac:dyDescent="0.2">
      <c r="A66" s="1232" t="s">
        <v>528</v>
      </c>
      <c r="B66" s="1284"/>
      <c r="C66" s="1284"/>
      <c r="D66" s="1284"/>
      <c r="E66" s="1284"/>
      <c r="F66" s="1284"/>
      <c r="G66" s="1284"/>
      <c r="H66" s="1284"/>
      <c r="I66" s="1284"/>
      <c r="J66" s="1284"/>
      <c r="K66" s="1284"/>
      <c r="L66" s="1284"/>
      <c r="M66" s="1284"/>
      <c r="N66" s="1284"/>
      <c r="O66" s="1284"/>
      <c r="P66" s="1284"/>
      <c r="Q66" s="1284"/>
      <c r="R66" s="1284"/>
    </row>
    <row r="67" spans="1:23" ht="17.25" customHeight="1" x14ac:dyDescent="0.2">
      <c r="A67" s="1232" t="s">
        <v>292</v>
      </c>
      <c r="B67" s="1284"/>
      <c r="C67" s="1284"/>
      <c r="D67" s="1284"/>
      <c r="E67" s="1284"/>
      <c r="F67" s="1284"/>
      <c r="G67" s="1284"/>
      <c r="H67" s="1284"/>
      <c r="I67" s="1284"/>
      <c r="J67" s="1284"/>
      <c r="K67" s="1284"/>
      <c r="L67" s="1284"/>
      <c r="M67" s="1284"/>
      <c r="N67" s="1284"/>
      <c r="O67" s="1284"/>
      <c r="P67" s="1284"/>
      <c r="Q67" s="1284"/>
      <c r="R67" s="1284"/>
    </row>
    <row r="68" spans="1:23" ht="17.25" customHeight="1" x14ac:dyDescent="0.2">
      <c r="B68" s="212"/>
      <c r="C68" s="213"/>
      <c r="D68" s="213"/>
      <c r="E68" s="213"/>
      <c r="F68" s="213"/>
      <c r="G68" s="213"/>
      <c r="H68" s="213"/>
      <c r="I68" s="213"/>
      <c r="J68" s="213"/>
      <c r="K68" s="213"/>
    </row>
    <row r="69" spans="1:23" ht="12.75" customHeight="1" thickBot="1" x14ac:dyDescent="0.25">
      <c r="A69" s="1376" t="s">
        <v>303</v>
      </c>
      <c r="B69" s="1377"/>
      <c r="C69" s="1377"/>
      <c r="D69" s="1377"/>
      <c r="E69" s="1377"/>
      <c r="F69" s="1377"/>
      <c r="G69" s="1377"/>
      <c r="H69" s="1377"/>
      <c r="I69" s="1377"/>
      <c r="J69" s="1377"/>
      <c r="K69" s="1377"/>
      <c r="L69" s="1321"/>
      <c r="M69" s="1321"/>
      <c r="N69" s="1321"/>
      <c r="O69" s="1321"/>
      <c r="P69" s="1321"/>
      <c r="Q69" s="1321"/>
      <c r="R69" s="1321"/>
    </row>
    <row r="70" spans="1:23" s="117" customFormat="1" ht="11.25" customHeight="1" x14ac:dyDescent="0.2">
      <c r="A70" s="1360" t="s">
        <v>470</v>
      </c>
      <c r="B70" s="1349" t="s">
        <v>85</v>
      </c>
      <c r="C70" s="1367" t="s">
        <v>57</v>
      </c>
      <c r="D70" s="1366"/>
      <c r="E70" s="1366" t="s">
        <v>58</v>
      </c>
      <c r="F70" s="1366"/>
      <c r="G70" s="1366" t="s">
        <v>59</v>
      </c>
      <c r="H70" s="1366"/>
      <c r="I70" s="1368"/>
      <c r="J70" s="1367"/>
      <c r="K70" s="311" t="s">
        <v>60</v>
      </c>
      <c r="L70" s="1369" t="s">
        <v>471</v>
      </c>
      <c r="M70" s="1365"/>
      <c r="N70" s="1365" t="s">
        <v>472</v>
      </c>
      <c r="O70" s="1365"/>
      <c r="P70" s="1365" t="s">
        <v>473</v>
      </c>
      <c r="Q70" s="1365"/>
      <c r="R70" s="307" t="s">
        <v>595</v>
      </c>
      <c r="S70" s="566"/>
    </row>
    <row r="71" spans="1:23" ht="31.5" customHeight="1" x14ac:dyDescent="0.2">
      <c r="A71" s="1361"/>
      <c r="B71" s="1350"/>
      <c r="C71" s="1371" t="s">
        <v>553</v>
      </c>
      <c r="D71" s="1374"/>
      <c r="E71" s="1374"/>
      <c r="F71" s="1374"/>
      <c r="G71" s="1374"/>
      <c r="H71" s="1374"/>
      <c r="I71" s="1374"/>
      <c r="J71" s="1374"/>
      <c r="K71" s="1375"/>
      <c r="L71" s="1371" t="s">
        <v>515</v>
      </c>
      <c r="M71" s="1372"/>
      <c r="N71" s="1372"/>
      <c r="O71" s="1372"/>
      <c r="P71" s="1372"/>
      <c r="Q71" s="1372"/>
      <c r="R71" s="1373"/>
    </row>
    <row r="72" spans="1:23" ht="36" customHeight="1" thickBot="1" x14ac:dyDescent="0.25">
      <c r="A72" s="1361"/>
      <c r="B72" s="1350"/>
      <c r="C72" s="1352" t="s">
        <v>453</v>
      </c>
      <c r="D72" s="1353"/>
      <c r="E72" s="1353" t="s">
        <v>454</v>
      </c>
      <c r="F72" s="1353"/>
      <c r="G72" s="1353" t="s">
        <v>22</v>
      </c>
      <c r="H72" s="1353"/>
      <c r="I72" s="1354"/>
      <c r="J72" s="1355"/>
      <c r="K72" s="1363" t="s">
        <v>530</v>
      </c>
      <c r="L72" s="1352" t="s">
        <v>453</v>
      </c>
      <c r="M72" s="1353"/>
      <c r="N72" s="1353" t="s">
        <v>454</v>
      </c>
      <c r="O72" s="1353"/>
      <c r="P72" s="1353" t="s">
        <v>22</v>
      </c>
      <c r="Q72" s="1353"/>
      <c r="R72" s="1358" t="s">
        <v>530</v>
      </c>
    </row>
    <row r="73" spans="1:23" ht="35.25" customHeight="1" thickBot="1" x14ac:dyDescent="0.25">
      <c r="A73" s="1361"/>
      <c r="B73" s="1350"/>
      <c r="C73" s="1352"/>
      <c r="D73" s="1353"/>
      <c r="E73" s="1353"/>
      <c r="F73" s="1353"/>
      <c r="G73" s="1353"/>
      <c r="H73" s="1353"/>
      <c r="I73" s="1356"/>
      <c r="J73" s="1357"/>
      <c r="K73" s="1363"/>
      <c r="L73" s="1352"/>
      <c r="M73" s="1353"/>
      <c r="N73" s="1353"/>
      <c r="O73" s="1353"/>
      <c r="P73" s="1353"/>
      <c r="Q73" s="1353"/>
      <c r="R73" s="1358"/>
    </row>
    <row r="74" spans="1:23" ht="32.25" customHeight="1" thickBot="1" x14ac:dyDescent="0.25">
      <c r="A74" s="1362"/>
      <c r="B74" s="1351"/>
      <c r="C74" s="501" t="s">
        <v>62</v>
      </c>
      <c r="D74" s="313" t="s">
        <v>63</v>
      </c>
      <c r="E74" s="312" t="s">
        <v>62</v>
      </c>
      <c r="F74" s="312" t="s">
        <v>63</v>
      </c>
      <c r="G74" s="312" t="s">
        <v>62</v>
      </c>
      <c r="H74" s="312" t="s">
        <v>63</v>
      </c>
      <c r="I74" s="312" t="s">
        <v>62</v>
      </c>
      <c r="J74" s="312" t="s">
        <v>63</v>
      </c>
      <c r="K74" s="1364"/>
      <c r="L74" s="315" t="s">
        <v>62</v>
      </c>
      <c r="M74" s="316" t="s">
        <v>63</v>
      </c>
      <c r="N74" s="310" t="s">
        <v>62</v>
      </c>
      <c r="O74" s="310" t="s">
        <v>63</v>
      </c>
      <c r="P74" s="310" t="s">
        <v>62</v>
      </c>
      <c r="Q74" s="310" t="s">
        <v>63</v>
      </c>
      <c r="R74" s="1359"/>
    </row>
    <row r="75" spans="1:23" ht="17.25" customHeight="1" x14ac:dyDescent="0.2">
      <c r="A75" s="227">
        <v>1</v>
      </c>
      <c r="B75" s="562" t="s">
        <v>556</v>
      </c>
      <c r="C75" s="246">
        <v>10</v>
      </c>
      <c r="D75" s="246">
        <v>0</v>
      </c>
      <c r="E75" s="246"/>
      <c r="F75" s="246"/>
      <c r="G75" s="246"/>
      <c r="H75" s="246"/>
      <c r="I75" s="246"/>
      <c r="J75" s="246"/>
      <c r="K75" s="500">
        <f>SUM(C75:H75)</f>
        <v>10</v>
      </c>
      <c r="L75" s="317">
        <v>20</v>
      </c>
      <c r="M75" s="317">
        <v>188</v>
      </c>
      <c r="N75" s="317"/>
      <c r="O75" s="317"/>
      <c r="P75" s="317"/>
      <c r="Q75" s="317"/>
      <c r="R75" s="318">
        <f>SUM(L75:Q75)</f>
        <v>208</v>
      </c>
    </row>
    <row r="76" spans="1:23" ht="17.25" customHeight="1" x14ac:dyDescent="0.2">
      <c r="A76" s="227">
        <v>2</v>
      </c>
      <c r="B76" s="563" t="s">
        <v>555</v>
      </c>
      <c r="C76" s="246"/>
      <c r="D76" s="246">
        <v>284</v>
      </c>
      <c r="E76" s="246"/>
      <c r="F76" s="246"/>
      <c r="G76" s="246"/>
      <c r="H76" s="246"/>
      <c r="I76" s="246"/>
      <c r="J76" s="246"/>
      <c r="K76" s="528">
        <f>SUM(C76:H76)</f>
        <v>284</v>
      </c>
      <c r="L76" s="246"/>
      <c r="M76" s="246"/>
      <c r="N76" s="246"/>
      <c r="O76" s="246"/>
      <c r="P76" s="246"/>
      <c r="Q76" s="246"/>
      <c r="R76" s="522"/>
    </row>
    <row r="77" spans="1:23" ht="17.25" customHeight="1" x14ac:dyDescent="0.2">
      <c r="A77" s="227">
        <v>3</v>
      </c>
      <c r="B77" s="563" t="s">
        <v>554</v>
      </c>
      <c r="C77" s="246">
        <v>3</v>
      </c>
      <c r="D77" s="246">
        <v>78</v>
      </c>
      <c r="E77" s="246"/>
      <c r="F77" s="246"/>
      <c r="G77" s="246"/>
      <c r="H77" s="246"/>
      <c r="I77" s="246"/>
      <c r="J77" s="246"/>
      <c r="K77" s="528">
        <f>SUM(C77:H77)</f>
        <v>81</v>
      </c>
      <c r="L77" s="246"/>
      <c r="M77" s="246"/>
      <c r="N77" s="246"/>
      <c r="O77" s="246"/>
      <c r="P77" s="246"/>
      <c r="Q77" s="246"/>
      <c r="R77" s="522"/>
    </row>
    <row r="78" spans="1:23" ht="17.25" customHeight="1" x14ac:dyDescent="0.2">
      <c r="A78" s="217">
        <v>4</v>
      </c>
      <c r="B78" s="563" t="s">
        <v>557</v>
      </c>
      <c r="C78" s="561">
        <v>2</v>
      </c>
      <c r="D78" s="314"/>
      <c r="E78" s="314"/>
      <c r="F78" s="314"/>
      <c r="G78" s="314"/>
      <c r="H78" s="314"/>
      <c r="I78" s="314"/>
      <c r="J78" s="314"/>
      <c r="K78" s="528">
        <f>SUM(C78:H78)</f>
        <v>2</v>
      </c>
      <c r="L78" s="319"/>
      <c r="M78" s="319"/>
      <c r="N78" s="319"/>
      <c r="O78" s="319"/>
      <c r="P78" s="319"/>
      <c r="Q78" s="319"/>
      <c r="R78" s="320"/>
    </row>
    <row r="79" spans="1:23" ht="17.25" customHeight="1" thickBot="1" x14ac:dyDescent="0.25">
      <c r="A79" s="529">
        <v>5</v>
      </c>
      <c r="B79" s="564" t="s">
        <v>558</v>
      </c>
      <c r="C79" s="561"/>
      <c r="D79" s="314">
        <v>40</v>
      </c>
      <c r="E79" s="314"/>
      <c r="F79" s="314"/>
      <c r="G79" s="314"/>
      <c r="H79" s="314"/>
      <c r="I79" s="314"/>
      <c r="J79" s="314"/>
      <c r="K79" s="565">
        <f>SUM(C79:J79)</f>
        <v>40</v>
      </c>
      <c r="L79" s="319"/>
      <c r="M79" s="319"/>
      <c r="N79" s="319"/>
      <c r="O79" s="319"/>
      <c r="P79" s="319"/>
      <c r="Q79" s="319"/>
      <c r="R79" s="320"/>
    </row>
    <row r="80" spans="1:23" ht="17.25" customHeight="1" thickBot="1" x14ac:dyDescent="0.25">
      <c r="A80" s="516" t="s">
        <v>266</v>
      </c>
      <c r="B80" s="523"/>
      <c r="C80" s="524">
        <f>SUM(C74:C78)</f>
        <v>15</v>
      </c>
      <c r="D80" s="524">
        <f>SUM(D74:D79)</f>
        <v>402</v>
      </c>
      <c r="E80" s="525">
        <f>SUM(E74)</f>
        <v>0</v>
      </c>
      <c r="F80" s="525">
        <f>SUM(F74)</f>
        <v>0</v>
      </c>
      <c r="G80" s="525">
        <f>SUM(G74)</f>
        <v>0</v>
      </c>
      <c r="H80" s="525">
        <f>SUM(H74:H78)</f>
        <v>0</v>
      </c>
      <c r="I80" s="526"/>
      <c r="J80" s="526"/>
      <c r="K80" s="527">
        <f>SUM(K74:K79)</f>
        <v>417</v>
      </c>
      <c r="L80" s="499">
        <f>SUM(L75:L78)</f>
        <v>20</v>
      </c>
      <c r="M80" s="308">
        <f>SUM(M75:M78)</f>
        <v>188</v>
      </c>
      <c r="N80" s="308"/>
      <c r="O80" s="308"/>
      <c r="P80" s="308"/>
      <c r="Q80" s="308"/>
      <c r="R80" s="321">
        <f>SUM(L80:Q80)</f>
        <v>208</v>
      </c>
      <c r="S80" s="567"/>
    </row>
  </sheetData>
  <sheetProtection selectLockedCells="1" selectUnlockedCells="1"/>
  <mergeCells count="41">
    <mergeCell ref="G7:H8"/>
    <mergeCell ref="E7:F8"/>
    <mergeCell ref="I7:J8"/>
    <mergeCell ref="B1:R1"/>
    <mergeCell ref="A3:R3"/>
    <mergeCell ref="G5:H5"/>
    <mergeCell ref="A2:K2"/>
    <mergeCell ref="G4:K4"/>
    <mergeCell ref="C7:D8"/>
    <mergeCell ref="C5:D5"/>
    <mergeCell ref="K7:K9"/>
    <mergeCell ref="B5:B9"/>
    <mergeCell ref="E5:F5"/>
    <mergeCell ref="C6:K6"/>
    <mergeCell ref="A5:A9"/>
    <mergeCell ref="I5:J5"/>
    <mergeCell ref="N72:O73"/>
    <mergeCell ref="I70:J70"/>
    <mergeCell ref="L70:M70"/>
    <mergeCell ref="B64:R64"/>
    <mergeCell ref="L71:R71"/>
    <mergeCell ref="C71:K71"/>
    <mergeCell ref="A66:R66"/>
    <mergeCell ref="G70:H70"/>
    <mergeCell ref="A69:R69"/>
    <mergeCell ref="A40:B40"/>
    <mergeCell ref="B70:B74"/>
    <mergeCell ref="L72:M73"/>
    <mergeCell ref="A67:R67"/>
    <mergeCell ref="C72:D73"/>
    <mergeCell ref="P72:Q73"/>
    <mergeCell ref="I72:J73"/>
    <mergeCell ref="R72:R74"/>
    <mergeCell ref="A70:A74"/>
    <mergeCell ref="K72:K74"/>
    <mergeCell ref="G72:H73"/>
    <mergeCell ref="P70:Q70"/>
    <mergeCell ref="N70:O70"/>
    <mergeCell ref="E72:F73"/>
    <mergeCell ref="E70:F70"/>
    <mergeCell ref="C70:D70"/>
  </mergeCells>
  <phoneticPr fontId="33" type="noConversion"/>
  <pageMargins left="0.35433070866141736" right="0.35433070866141736" top="0.98425196850393704" bottom="0.98425196850393704" header="0.51181102362204722" footer="0.51181102362204722"/>
  <pageSetup paperSize="9" scale="74" firstPageNumber="0" fitToHeight="2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  <pageSetUpPr fitToPage="1"/>
  </sheetPr>
  <dimension ref="A1:V74"/>
  <sheetViews>
    <sheetView zoomScale="130" zoomScaleNormal="130" workbookViewId="0">
      <pane xSplit="3" ySplit="9" topLeftCell="D10" activePane="bottomRight" state="frozen"/>
      <selection pane="topRight" activeCell="D1" sqref="D1"/>
      <selection pane="bottomLeft" activeCell="A10" sqref="A10"/>
      <selection pane="bottomRight" activeCell="B1" sqref="B1:R1"/>
    </sheetView>
  </sheetViews>
  <sheetFormatPr defaultColWidth="9.140625" defaultRowHeight="10.5" x14ac:dyDescent="0.2"/>
  <cols>
    <col min="1" max="1" width="4.140625" style="80" customWidth="1"/>
    <col min="2" max="2" width="4.85546875" style="341" customWidth="1"/>
    <col min="3" max="3" width="26.7109375" style="348" customWidth="1"/>
    <col min="4" max="4" width="5.85546875" style="349" customWidth="1"/>
    <col min="5" max="5" width="6.7109375" style="350" customWidth="1"/>
    <col min="6" max="6" width="5.85546875" style="350" customWidth="1"/>
    <col min="7" max="7" width="6.42578125" style="350" customWidth="1"/>
    <col min="8" max="8" width="5.28515625" style="350" customWidth="1"/>
    <col min="9" max="9" width="6.42578125" style="350" customWidth="1"/>
    <col min="10" max="10" width="5.7109375" style="350" customWidth="1"/>
    <col min="11" max="11" width="5.5703125" style="350" customWidth="1"/>
    <col min="12" max="12" width="6" style="350" customWidth="1"/>
    <col min="13" max="15" width="5.85546875" style="350" customWidth="1"/>
    <col min="16" max="16" width="4.7109375" style="350" customWidth="1"/>
    <col min="17" max="17" width="5" style="350" customWidth="1"/>
    <col min="18" max="18" width="6.5703125" style="350" bestFit="1" customWidth="1"/>
    <col min="19" max="19" width="12.85546875" style="340" customWidth="1"/>
    <col min="20" max="22" width="9.140625" style="340"/>
    <col min="23" max="16384" width="9.140625" style="80"/>
  </cols>
  <sheetData>
    <row r="1" spans="1:22" ht="12.75" x14ac:dyDescent="0.2">
      <c r="B1" s="1370" t="s">
        <v>1337</v>
      </c>
      <c r="C1" s="1397"/>
      <c r="D1" s="1397"/>
      <c r="E1" s="1397"/>
      <c r="F1" s="1397"/>
      <c r="G1" s="1397"/>
      <c r="H1" s="1397"/>
      <c r="I1" s="1397"/>
      <c r="J1" s="1397"/>
      <c r="K1" s="1397"/>
      <c r="L1" s="1397"/>
      <c r="M1" s="1397"/>
      <c r="N1" s="1397"/>
      <c r="O1" s="1397"/>
      <c r="P1" s="1397"/>
      <c r="Q1" s="1397"/>
      <c r="R1" s="1397"/>
    </row>
    <row r="2" spans="1:22" ht="12.75" x14ac:dyDescent="0.2">
      <c r="B2" s="1398" t="s">
        <v>77</v>
      </c>
      <c r="C2" s="1399"/>
      <c r="D2" s="1399"/>
      <c r="E2" s="1399"/>
      <c r="F2" s="1399"/>
      <c r="G2" s="1399"/>
      <c r="H2" s="1399"/>
      <c r="I2" s="1399"/>
      <c r="J2" s="1399"/>
      <c r="K2" s="1399"/>
      <c r="L2" s="1399"/>
      <c r="M2" s="1399"/>
      <c r="N2" s="1399"/>
      <c r="O2" s="1399"/>
      <c r="P2" s="1399"/>
      <c r="Q2" s="1399"/>
      <c r="R2" s="1399"/>
    </row>
    <row r="3" spans="1:22" ht="12.75" x14ac:dyDescent="0.2">
      <c r="A3" s="81"/>
      <c r="B3" s="1232" t="s">
        <v>1172</v>
      </c>
      <c r="C3" s="1397"/>
      <c r="D3" s="1397"/>
      <c r="E3" s="1397"/>
      <c r="F3" s="1397"/>
      <c r="G3" s="1397"/>
      <c r="H3" s="1397"/>
      <c r="I3" s="1397"/>
      <c r="J3" s="1397"/>
      <c r="K3" s="1397"/>
      <c r="L3" s="1397"/>
      <c r="M3" s="1397"/>
      <c r="N3" s="1397"/>
      <c r="O3" s="1397"/>
      <c r="P3" s="1397"/>
      <c r="Q3" s="1397"/>
      <c r="R3" s="1397"/>
    </row>
    <row r="4" spans="1:22" x14ac:dyDescent="0.2">
      <c r="A4" s="81"/>
      <c r="C4" s="1410" t="s">
        <v>303</v>
      </c>
      <c r="D4" s="1410"/>
      <c r="E4" s="1410"/>
      <c r="F4" s="1410"/>
      <c r="G4" s="1410"/>
      <c r="H4" s="1410"/>
      <c r="I4" s="1410"/>
      <c r="J4" s="1410"/>
      <c r="K4" s="1410"/>
      <c r="L4" s="1410"/>
      <c r="M4" s="1410"/>
      <c r="N4" s="1410"/>
      <c r="O4" s="1410"/>
      <c r="P4" s="1410"/>
      <c r="Q4" s="1410"/>
      <c r="R4" s="1410"/>
    </row>
    <row r="5" spans="1:22" x14ac:dyDescent="0.2">
      <c r="A5" s="841"/>
      <c r="B5" s="1400" t="s">
        <v>470</v>
      </c>
      <c r="C5" s="839" t="s">
        <v>57</v>
      </c>
      <c r="D5" s="1394" t="s">
        <v>58</v>
      </c>
      <c r="E5" s="1393"/>
      <c r="F5" s="1394" t="s">
        <v>59</v>
      </c>
      <c r="G5" s="1393"/>
      <c r="H5" s="1394" t="s">
        <v>594</v>
      </c>
      <c r="I5" s="1393"/>
      <c r="J5" s="1394" t="s">
        <v>471</v>
      </c>
      <c r="K5" s="1393"/>
      <c r="L5" s="1392" t="s">
        <v>472</v>
      </c>
      <c r="M5" s="1393"/>
      <c r="N5" s="1392" t="s">
        <v>473</v>
      </c>
      <c r="O5" s="1393"/>
      <c r="P5" s="1392" t="s">
        <v>595</v>
      </c>
      <c r="Q5" s="1393"/>
      <c r="R5" s="531" t="s">
        <v>603</v>
      </c>
    </row>
    <row r="6" spans="1:22" ht="12.75" x14ac:dyDescent="0.2">
      <c r="A6" s="841"/>
      <c r="B6" s="1401"/>
      <c r="C6" s="840"/>
      <c r="D6" s="1411" t="s">
        <v>1162</v>
      </c>
      <c r="E6" s="1412"/>
      <c r="F6" s="1412"/>
      <c r="G6" s="1412"/>
      <c r="H6" s="1412"/>
      <c r="I6" s="1412"/>
      <c r="J6" s="1412"/>
      <c r="K6" s="1412"/>
      <c r="L6" s="1412"/>
      <c r="M6" s="1412"/>
      <c r="N6" s="1412"/>
      <c r="O6" s="1412"/>
      <c r="P6" s="1412"/>
      <c r="Q6" s="1412"/>
      <c r="R6" s="1413"/>
    </row>
    <row r="7" spans="1:22" ht="24.95" customHeight="1" x14ac:dyDescent="0.2">
      <c r="A7" s="841"/>
      <c r="B7" s="1401"/>
      <c r="C7" s="1387" t="s">
        <v>85</v>
      </c>
      <c r="D7" s="1403" t="s">
        <v>452</v>
      </c>
      <c r="E7" s="1396"/>
      <c r="F7" s="1395" t="s">
        <v>21</v>
      </c>
      <c r="G7" s="1395"/>
      <c r="H7" s="1395" t="s">
        <v>450</v>
      </c>
      <c r="I7" s="1395"/>
      <c r="J7" s="1396" t="s">
        <v>460</v>
      </c>
      <c r="K7" s="1396"/>
      <c r="L7" s="1396" t="s">
        <v>459</v>
      </c>
      <c r="M7" s="1396"/>
      <c r="N7" s="1354" t="s">
        <v>267</v>
      </c>
      <c r="O7" s="1404"/>
      <c r="P7" s="1396" t="s">
        <v>451</v>
      </c>
      <c r="Q7" s="1396"/>
      <c r="R7" s="1407" t="s">
        <v>530</v>
      </c>
    </row>
    <row r="8" spans="1:22" ht="26.25" customHeight="1" x14ac:dyDescent="0.2">
      <c r="A8" s="841"/>
      <c r="B8" s="1401"/>
      <c r="C8" s="1388"/>
      <c r="D8" s="1403"/>
      <c r="E8" s="1396"/>
      <c r="F8" s="1395"/>
      <c r="G8" s="1395"/>
      <c r="H8" s="1395"/>
      <c r="I8" s="1395"/>
      <c r="J8" s="1396"/>
      <c r="K8" s="1396"/>
      <c r="L8" s="1396"/>
      <c r="M8" s="1396"/>
      <c r="N8" s="1405"/>
      <c r="O8" s="1406"/>
      <c r="P8" s="1396"/>
      <c r="Q8" s="1396"/>
      <c r="R8" s="1408"/>
      <c r="S8" s="805"/>
      <c r="T8" s="347"/>
    </row>
    <row r="9" spans="1:22" s="269" customFormat="1" ht="40.9" customHeight="1" x14ac:dyDescent="0.15">
      <c r="A9" s="842"/>
      <c r="B9" s="1402"/>
      <c r="C9" s="1389"/>
      <c r="D9" s="342" t="s">
        <v>62</v>
      </c>
      <c r="E9" s="343" t="s">
        <v>63</v>
      </c>
      <c r="F9" s="344" t="s">
        <v>62</v>
      </c>
      <c r="G9" s="343" t="s">
        <v>63</v>
      </c>
      <c r="H9" s="344" t="s">
        <v>62</v>
      </c>
      <c r="I9" s="343" t="s">
        <v>63</v>
      </c>
      <c r="J9" s="344" t="s">
        <v>62</v>
      </c>
      <c r="K9" s="344" t="s">
        <v>63</v>
      </c>
      <c r="L9" s="344" t="s">
        <v>62</v>
      </c>
      <c r="M9" s="343" t="s">
        <v>63</v>
      </c>
      <c r="N9" s="344" t="s">
        <v>62</v>
      </c>
      <c r="O9" s="343" t="s">
        <v>63</v>
      </c>
      <c r="P9" s="344" t="s">
        <v>62</v>
      </c>
      <c r="Q9" s="344" t="s">
        <v>63</v>
      </c>
      <c r="R9" s="1409"/>
      <c r="S9" s="345"/>
      <c r="T9" s="345"/>
      <c r="U9" s="345"/>
      <c r="V9" s="345"/>
    </row>
    <row r="10" spans="1:22" s="269" customFormat="1" ht="15" customHeight="1" x14ac:dyDescent="0.2">
      <c r="A10" s="842"/>
      <c r="B10" s="919" t="s">
        <v>480</v>
      </c>
      <c r="C10" s="838" t="s">
        <v>984</v>
      </c>
      <c r="D10" s="815">
        <v>0</v>
      </c>
      <c r="E10" s="815"/>
      <c r="F10" s="816">
        <v>0</v>
      </c>
      <c r="G10" s="815"/>
      <c r="H10" s="821">
        <v>36</v>
      </c>
      <c r="I10" s="815"/>
      <c r="J10" s="821"/>
      <c r="K10" s="818"/>
      <c r="L10" s="816"/>
      <c r="M10" s="1129"/>
      <c r="N10" s="815"/>
      <c r="O10" s="815"/>
      <c r="P10" s="816"/>
      <c r="Q10" s="815"/>
      <c r="R10" s="813">
        <f>SUM(D10:Q10)</f>
        <v>36</v>
      </c>
      <c r="S10" s="740"/>
      <c r="T10" s="741"/>
      <c r="U10" s="345"/>
      <c r="V10" s="345"/>
    </row>
    <row r="11" spans="1:22" s="269" customFormat="1" ht="23.25" customHeight="1" x14ac:dyDescent="0.2">
      <c r="A11" s="842"/>
      <c r="B11" s="919" t="s">
        <v>488</v>
      </c>
      <c r="C11" s="838" t="s">
        <v>983</v>
      </c>
      <c r="D11" s="820">
        <v>4098</v>
      </c>
      <c r="E11" s="820"/>
      <c r="F11" s="821">
        <v>902</v>
      </c>
      <c r="G11" s="815"/>
      <c r="H11" s="821">
        <v>15640</v>
      </c>
      <c r="I11" s="815"/>
      <c r="J11" s="816"/>
      <c r="K11" s="818"/>
      <c r="L11" s="816"/>
      <c r="M11" s="819"/>
      <c r="N11" s="815"/>
      <c r="O11" s="815"/>
      <c r="P11" s="816"/>
      <c r="Q11" s="815"/>
      <c r="R11" s="813">
        <f>SUM(D11:Q11)</f>
        <v>20640</v>
      </c>
      <c r="S11" s="740"/>
      <c r="T11" s="741"/>
      <c r="U11" s="345"/>
      <c r="V11" s="345"/>
    </row>
    <row r="12" spans="1:22" s="269" customFormat="1" ht="20.25" customHeight="1" x14ac:dyDescent="0.2">
      <c r="A12" s="842"/>
      <c r="B12" s="919" t="s">
        <v>489</v>
      </c>
      <c r="C12" s="812" t="s">
        <v>1257</v>
      </c>
      <c r="D12" s="820"/>
      <c r="E12" s="820"/>
      <c r="F12" s="821"/>
      <c r="G12" s="815"/>
      <c r="H12" s="821">
        <v>17053</v>
      </c>
      <c r="I12" s="815"/>
      <c r="J12" s="816"/>
      <c r="K12" s="818"/>
      <c r="L12" s="816"/>
      <c r="M12" s="819"/>
      <c r="N12" s="815"/>
      <c r="O12" s="815"/>
      <c r="P12" s="816"/>
      <c r="Q12" s="815"/>
      <c r="R12" s="813">
        <f>SUM(D12:Q12)</f>
        <v>17053</v>
      </c>
      <c r="S12" s="740"/>
      <c r="T12" s="741"/>
      <c r="U12" s="345"/>
      <c r="V12" s="345"/>
    </row>
    <row r="13" spans="1:22" s="339" customFormat="1" ht="13.5" customHeight="1" x14ac:dyDescent="0.2">
      <c r="A13" s="843"/>
      <c r="B13" s="919" t="s">
        <v>490</v>
      </c>
      <c r="C13" s="918" t="s">
        <v>1001</v>
      </c>
      <c r="D13" s="814"/>
      <c r="E13" s="815"/>
      <c r="F13" s="816"/>
      <c r="G13" s="815"/>
      <c r="H13" s="817"/>
      <c r="I13" s="806">
        <v>5000</v>
      </c>
      <c r="J13" s="817"/>
      <c r="K13" s="818"/>
      <c r="L13" s="816"/>
      <c r="M13" s="819"/>
      <c r="N13" s="815"/>
      <c r="O13" s="815"/>
      <c r="P13" s="816"/>
      <c r="Q13" s="815"/>
      <c r="R13" s="813">
        <f t="shared" ref="R13:R63" si="0">SUM(D13:Q13)</f>
        <v>5000</v>
      </c>
      <c r="S13" s="116"/>
      <c r="T13" s="340"/>
      <c r="U13" s="340"/>
      <c r="V13" s="340"/>
    </row>
    <row r="14" spans="1:22" s="339" customFormat="1" ht="17.25" customHeight="1" x14ac:dyDescent="0.2">
      <c r="A14" s="843"/>
      <c r="B14" s="919" t="s">
        <v>491</v>
      </c>
      <c r="C14" s="812" t="s">
        <v>982</v>
      </c>
      <c r="D14" s="814"/>
      <c r="E14" s="815"/>
      <c r="F14" s="816"/>
      <c r="G14" s="815"/>
      <c r="H14" s="817">
        <v>1969</v>
      </c>
      <c r="I14" s="283"/>
      <c r="J14" s="817"/>
      <c r="K14" s="818"/>
      <c r="L14" s="816"/>
      <c r="M14" s="819"/>
      <c r="N14" s="815"/>
      <c r="O14" s="815"/>
      <c r="P14" s="816"/>
      <c r="Q14" s="815"/>
      <c r="R14" s="813">
        <f t="shared" si="0"/>
        <v>1969</v>
      </c>
      <c r="S14" s="740"/>
      <c r="T14" s="741"/>
      <c r="U14" s="340"/>
      <c r="V14" s="340"/>
    </row>
    <row r="15" spans="1:22" s="339" customFormat="1" ht="16.5" customHeight="1" x14ac:dyDescent="0.2">
      <c r="A15" s="843"/>
      <c r="B15" s="919" t="s">
        <v>492</v>
      </c>
      <c r="C15" s="812" t="s">
        <v>1113</v>
      </c>
      <c r="D15" s="814"/>
      <c r="E15" s="815"/>
      <c r="F15" s="816"/>
      <c r="G15" s="815"/>
      <c r="H15" s="817"/>
      <c r="I15" s="806"/>
      <c r="J15" s="817"/>
      <c r="K15" s="818"/>
      <c r="L15" s="816"/>
      <c r="M15" s="819"/>
      <c r="N15" s="815"/>
      <c r="O15" s="815"/>
      <c r="P15" s="816"/>
      <c r="Q15" s="820">
        <f>'ellátottak önk.'!F13</f>
        <v>850</v>
      </c>
      <c r="R15" s="813">
        <f t="shared" si="0"/>
        <v>850</v>
      </c>
      <c r="S15" s="340"/>
      <c r="T15" s="340"/>
      <c r="U15" s="340"/>
      <c r="V15" s="340"/>
    </row>
    <row r="16" spans="1:22" s="339" customFormat="1" ht="16.5" customHeight="1" x14ac:dyDescent="0.2">
      <c r="A16" s="843"/>
      <c r="B16" s="919" t="s">
        <v>493</v>
      </c>
      <c r="C16" s="812" t="s">
        <v>1112</v>
      </c>
      <c r="D16" s="814"/>
      <c r="E16" s="815"/>
      <c r="F16" s="816"/>
      <c r="G16" s="815"/>
      <c r="H16" s="817"/>
      <c r="I16" s="806"/>
      <c r="J16" s="817"/>
      <c r="K16" s="818"/>
      <c r="L16" s="816"/>
      <c r="M16" s="819"/>
      <c r="N16" s="815"/>
      <c r="O16" s="815"/>
      <c r="P16" s="816"/>
      <c r="Q16" s="820">
        <v>600</v>
      </c>
      <c r="R16" s="813">
        <f t="shared" ref="R16:R26" si="1">SUM(D16:Q16)</f>
        <v>600</v>
      </c>
      <c r="S16" s="340"/>
      <c r="T16" s="340"/>
      <c r="U16" s="340"/>
      <c r="V16" s="340"/>
    </row>
    <row r="17" spans="1:22" s="339" customFormat="1" ht="16.5" customHeight="1" x14ac:dyDescent="0.2">
      <c r="A17" s="843"/>
      <c r="B17" s="919" t="s">
        <v>494</v>
      </c>
      <c r="C17" s="812" t="s">
        <v>1114</v>
      </c>
      <c r="D17" s="814"/>
      <c r="E17" s="815"/>
      <c r="F17" s="816"/>
      <c r="G17" s="815"/>
      <c r="H17" s="817"/>
      <c r="I17" s="806"/>
      <c r="J17" s="817"/>
      <c r="K17" s="818"/>
      <c r="L17" s="816"/>
      <c r="M17" s="819"/>
      <c r="N17" s="815"/>
      <c r="O17" s="815"/>
      <c r="P17" s="816"/>
      <c r="Q17" s="820">
        <v>800</v>
      </c>
      <c r="R17" s="813">
        <f t="shared" si="1"/>
        <v>800</v>
      </c>
      <c r="S17" s="340"/>
      <c r="T17" s="340"/>
      <c r="U17" s="340"/>
      <c r="V17" s="340"/>
    </row>
    <row r="18" spans="1:22" s="339" customFormat="1" ht="15.75" customHeight="1" x14ac:dyDescent="0.2">
      <c r="A18" s="843"/>
      <c r="B18" s="919" t="s">
        <v>495</v>
      </c>
      <c r="C18" s="812" t="s">
        <v>1115</v>
      </c>
      <c r="D18" s="814"/>
      <c r="E18" s="815"/>
      <c r="F18" s="816"/>
      <c r="G18" s="815"/>
      <c r="H18" s="817"/>
      <c r="I18" s="806"/>
      <c r="J18" s="817"/>
      <c r="K18" s="818"/>
      <c r="L18" s="816"/>
      <c r="M18" s="819"/>
      <c r="N18" s="815"/>
      <c r="O18" s="815"/>
      <c r="P18" s="816"/>
      <c r="Q18" s="820">
        <v>1000</v>
      </c>
      <c r="R18" s="813">
        <f t="shared" si="1"/>
        <v>1000</v>
      </c>
      <c r="S18" s="340"/>
      <c r="T18" s="340"/>
      <c r="U18" s="340"/>
      <c r="V18" s="340"/>
    </row>
    <row r="19" spans="1:22" s="339" customFormat="1" ht="13.5" customHeight="1" x14ac:dyDescent="0.2">
      <c r="A19" s="843"/>
      <c r="B19" s="919" t="s">
        <v>531</v>
      </c>
      <c r="C19" s="812" t="s">
        <v>1116</v>
      </c>
      <c r="D19" s="814"/>
      <c r="E19" s="815"/>
      <c r="F19" s="816"/>
      <c r="G19" s="815"/>
      <c r="H19" s="817"/>
      <c r="I19" s="806"/>
      <c r="J19" s="817"/>
      <c r="K19" s="818"/>
      <c r="L19" s="816"/>
      <c r="M19" s="819"/>
      <c r="N19" s="815"/>
      <c r="O19" s="815"/>
      <c r="P19" s="816"/>
      <c r="Q19" s="820">
        <v>600</v>
      </c>
      <c r="R19" s="813">
        <f t="shared" si="1"/>
        <v>600</v>
      </c>
      <c r="S19" s="340"/>
      <c r="T19" s="340"/>
      <c r="U19" s="340"/>
      <c r="V19" s="340"/>
    </row>
    <row r="20" spans="1:22" s="339" customFormat="1" ht="13.5" customHeight="1" x14ac:dyDescent="0.2">
      <c r="A20" s="843"/>
      <c r="B20" s="919" t="s">
        <v>532</v>
      </c>
      <c r="C20" s="812" t="s">
        <v>1117</v>
      </c>
      <c r="D20" s="814"/>
      <c r="E20" s="815"/>
      <c r="F20" s="816"/>
      <c r="G20" s="815"/>
      <c r="H20" s="817"/>
      <c r="I20" s="806"/>
      <c r="J20" s="817"/>
      <c r="K20" s="818"/>
      <c r="L20" s="816"/>
      <c r="M20" s="819"/>
      <c r="N20" s="815"/>
      <c r="O20" s="815"/>
      <c r="P20" s="821">
        <v>2300</v>
      </c>
      <c r="Q20" s="820"/>
      <c r="R20" s="813">
        <f t="shared" si="1"/>
        <v>2300</v>
      </c>
      <c r="S20" s="340"/>
      <c r="T20" s="340"/>
      <c r="U20" s="340"/>
      <c r="V20" s="340"/>
    </row>
    <row r="21" spans="1:22" s="339" customFormat="1" ht="12" customHeight="1" x14ac:dyDescent="0.2">
      <c r="A21" s="843"/>
      <c r="B21" s="919" t="s">
        <v>533</v>
      </c>
      <c r="C21" s="812" t="s">
        <v>987</v>
      </c>
      <c r="D21" s="814"/>
      <c r="E21" s="815"/>
      <c r="F21" s="816"/>
      <c r="G21" s="815"/>
      <c r="H21" s="817"/>
      <c r="I21" s="806"/>
      <c r="J21" s="817"/>
      <c r="K21" s="818"/>
      <c r="L21" s="816"/>
      <c r="M21" s="819"/>
      <c r="N21" s="815"/>
      <c r="O21" s="815"/>
      <c r="P21" s="816"/>
      <c r="Q21" s="820">
        <f>'ellátottak önk.'!F22</f>
        <v>1100</v>
      </c>
      <c r="R21" s="813">
        <f t="shared" si="1"/>
        <v>1100</v>
      </c>
      <c r="S21" s="340"/>
      <c r="T21" s="340"/>
      <c r="U21" s="340"/>
      <c r="V21" s="340"/>
    </row>
    <row r="22" spans="1:22" s="339" customFormat="1" ht="15" customHeight="1" x14ac:dyDescent="0.2">
      <c r="A22" s="843"/>
      <c r="B22" s="919" t="s">
        <v>534</v>
      </c>
      <c r="C22" s="812" t="s">
        <v>988</v>
      </c>
      <c r="D22" s="814"/>
      <c r="E22" s="815"/>
      <c r="F22" s="816"/>
      <c r="G22" s="815"/>
      <c r="H22" s="817"/>
      <c r="I22" s="806"/>
      <c r="J22" s="817"/>
      <c r="K22" s="818"/>
      <c r="L22" s="816"/>
      <c r="M22" s="819"/>
      <c r="N22" s="815"/>
      <c r="O22" s="815"/>
      <c r="P22" s="816"/>
      <c r="Q22" s="820">
        <f>'ellátottak önk.'!F21</f>
        <v>1800</v>
      </c>
      <c r="R22" s="813">
        <f t="shared" si="1"/>
        <v>1800</v>
      </c>
      <c r="S22" s="340"/>
      <c r="T22" s="340"/>
      <c r="U22" s="340"/>
      <c r="V22" s="340"/>
    </row>
    <row r="23" spans="1:22" s="339" customFormat="1" ht="13.5" customHeight="1" x14ac:dyDescent="0.2">
      <c r="A23" s="843"/>
      <c r="B23" s="919" t="s">
        <v>535</v>
      </c>
      <c r="C23" s="812" t="s">
        <v>1118</v>
      </c>
      <c r="D23" s="814"/>
      <c r="E23" s="815"/>
      <c r="F23" s="816"/>
      <c r="G23" s="815"/>
      <c r="H23" s="817">
        <v>111</v>
      </c>
      <c r="I23" s="806"/>
      <c r="J23" s="817"/>
      <c r="K23" s="818"/>
      <c r="L23" s="816"/>
      <c r="M23" s="819"/>
      <c r="N23" s="815"/>
      <c r="O23" s="815"/>
      <c r="P23" s="821">
        <v>389</v>
      </c>
      <c r="Q23" s="820">
        <f>'ellátottak önk.'!F20</f>
        <v>0</v>
      </c>
      <c r="R23" s="813">
        <f t="shared" si="1"/>
        <v>500</v>
      </c>
      <c r="S23" s="340"/>
      <c r="T23" s="340"/>
      <c r="U23" s="340"/>
      <c r="V23" s="340"/>
    </row>
    <row r="24" spans="1:22" s="339" customFormat="1" ht="13.5" customHeight="1" x14ac:dyDescent="0.2">
      <c r="A24" s="843"/>
      <c r="B24" s="919" t="s">
        <v>536</v>
      </c>
      <c r="C24" s="812" t="s">
        <v>1006</v>
      </c>
      <c r="D24" s="814"/>
      <c r="E24" s="815"/>
      <c r="F24" s="816"/>
      <c r="G24" s="815"/>
      <c r="H24" s="817"/>
      <c r="I24" s="806"/>
      <c r="J24" s="817"/>
      <c r="K24" s="818"/>
      <c r="L24" s="816"/>
      <c r="M24" s="819"/>
      <c r="N24" s="815"/>
      <c r="O24" s="815"/>
      <c r="P24" s="816"/>
      <c r="Q24" s="820">
        <f>'ellátottak önk.'!F26</f>
        <v>4200</v>
      </c>
      <c r="R24" s="813">
        <f t="shared" si="1"/>
        <v>4200</v>
      </c>
      <c r="S24" s="340"/>
      <c r="T24" s="340"/>
      <c r="U24" s="340"/>
      <c r="V24" s="340"/>
    </row>
    <row r="25" spans="1:22" s="339" customFormat="1" ht="12.75" customHeight="1" x14ac:dyDescent="0.2">
      <c r="A25" s="843"/>
      <c r="B25" s="919" t="s">
        <v>537</v>
      </c>
      <c r="C25" s="812" t="s">
        <v>561</v>
      </c>
      <c r="D25" s="814"/>
      <c r="E25" s="815"/>
      <c r="F25" s="816"/>
      <c r="G25" s="815"/>
      <c r="H25" s="817"/>
      <c r="I25" s="806">
        <v>400</v>
      </c>
      <c r="J25" s="817"/>
      <c r="K25" s="818"/>
      <c r="L25" s="816"/>
      <c r="M25" s="819"/>
      <c r="N25" s="815"/>
      <c r="O25" s="815"/>
      <c r="P25" s="821"/>
      <c r="Q25" s="820"/>
      <c r="R25" s="813">
        <f t="shared" si="1"/>
        <v>400</v>
      </c>
      <c r="S25" s="739"/>
      <c r="T25" s="340"/>
      <c r="U25" s="340"/>
      <c r="V25" s="340"/>
    </row>
    <row r="26" spans="1:22" s="339" customFormat="1" ht="14.25" customHeight="1" x14ac:dyDescent="0.2">
      <c r="A26" s="843"/>
      <c r="B26" s="919" t="s">
        <v>538</v>
      </c>
      <c r="C26" s="812" t="s">
        <v>1005</v>
      </c>
      <c r="D26" s="814"/>
      <c r="E26" s="815"/>
      <c r="F26" s="816"/>
      <c r="G26" s="815"/>
      <c r="H26" s="817"/>
      <c r="I26" s="806">
        <v>2077</v>
      </c>
      <c r="J26" s="817"/>
      <c r="K26" s="818"/>
      <c r="L26" s="816"/>
      <c r="M26" s="819"/>
      <c r="N26" s="815"/>
      <c r="O26" s="815"/>
      <c r="P26" s="821">
        <f>'ellátottak önk.'!E24</f>
        <v>0</v>
      </c>
      <c r="Q26" s="820">
        <v>0</v>
      </c>
      <c r="R26" s="813">
        <f t="shared" si="1"/>
        <v>2077</v>
      </c>
      <c r="S26" s="739"/>
      <c r="T26" s="340"/>
      <c r="U26" s="340"/>
      <c r="V26" s="340"/>
    </row>
    <row r="27" spans="1:22" s="339" customFormat="1" ht="15" customHeight="1" x14ac:dyDescent="0.2">
      <c r="A27" s="843"/>
      <c r="B27" s="919" t="s">
        <v>540</v>
      </c>
      <c r="C27" s="81" t="s">
        <v>990</v>
      </c>
      <c r="D27" s="497"/>
      <c r="E27" s="283"/>
      <c r="F27" s="495"/>
      <c r="G27" s="283"/>
      <c r="H27" s="495"/>
      <c r="I27" s="283">
        <v>20</v>
      </c>
      <c r="J27" s="495"/>
      <c r="K27" s="822"/>
      <c r="L27" s="495"/>
      <c r="M27" s="466"/>
      <c r="N27" s="283"/>
      <c r="O27" s="283"/>
      <c r="P27" s="495"/>
      <c r="Q27" s="283"/>
      <c r="R27" s="823">
        <f t="shared" si="0"/>
        <v>20</v>
      </c>
      <c r="S27" s="116"/>
      <c r="T27" s="340"/>
      <c r="U27" s="340"/>
      <c r="V27" s="340"/>
    </row>
    <row r="28" spans="1:22" s="339" customFormat="1" ht="15" customHeight="1" x14ac:dyDescent="0.2">
      <c r="A28" s="843"/>
      <c r="B28" s="919" t="s">
        <v>541</v>
      </c>
      <c r="C28" s="81" t="s">
        <v>989</v>
      </c>
      <c r="D28" s="497"/>
      <c r="E28" s="283"/>
      <c r="F28" s="495"/>
      <c r="G28" s="283"/>
      <c r="H28" s="495"/>
      <c r="I28" s="283">
        <v>120</v>
      </c>
      <c r="J28" s="495"/>
      <c r="K28" s="822"/>
      <c r="L28" s="495"/>
      <c r="M28" s="466"/>
      <c r="N28" s="283"/>
      <c r="O28" s="283"/>
      <c r="P28" s="495"/>
      <c r="Q28" s="283"/>
      <c r="R28" s="823">
        <f t="shared" si="0"/>
        <v>120</v>
      </c>
      <c r="S28" s="340"/>
      <c r="T28" s="340"/>
      <c r="U28" s="340"/>
      <c r="V28" s="340"/>
    </row>
    <row r="29" spans="1:22" s="339" customFormat="1" ht="15" customHeight="1" x14ac:dyDescent="0.2">
      <c r="A29" s="843"/>
      <c r="B29" s="919" t="s">
        <v>542</v>
      </c>
      <c r="C29" s="81" t="s">
        <v>1007</v>
      </c>
      <c r="D29" s="497"/>
      <c r="E29" s="283"/>
      <c r="F29" s="495"/>
      <c r="G29" s="283"/>
      <c r="H29" s="495">
        <v>6431</v>
      </c>
      <c r="I29" s="283">
        <v>7330</v>
      </c>
      <c r="J29" s="495"/>
      <c r="K29" s="822"/>
      <c r="L29" s="495"/>
      <c r="M29" s="466"/>
      <c r="N29" s="283"/>
      <c r="O29" s="283"/>
      <c r="P29" s="495"/>
      <c r="Q29" s="283"/>
      <c r="R29" s="823">
        <f>SUM(D29:Q29)</f>
        <v>13761</v>
      </c>
      <c r="S29" s="340"/>
      <c r="T29" s="340"/>
      <c r="U29" s="340"/>
      <c r="V29" s="340"/>
    </row>
    <row r="30" spans="1:22" s="339" customFormat="1" ht="15" customHeight="1" x14ac:dyDescent="0.2">
      <c r="A30" s="843"/>
      <c r="B30" s="919" t="s">
        <v>543</v>
      </c>
      <c r="C30" s="81" t="s">
        <v>991</v>
      </c>
      <c r="D30" s="497"/>
      <c r="E30" s="283"/>
      <c r="F30" s="495"/>
      <c r="G30" s="283"/>
      <c r="H30" s="495">
        <v>288</v>
      </c>
      <c r="I30" s="283">
        <v>13763</v>
      </c>
      <c r="J30" s="495"/>
      <c r="K30" s="822"/>
      <c r="L30" s="495"/>
      <c r="M30" s="466"/>
      <c r="N30" s="283"/>
      <c r="O30" s="283"/>
      <c r="P30" s="495"/>
      <c r="Q30" s="283"/>
      <c r="R30" s="823">
        <f t="shared" si="0"/>
        <v>14051</v>
      </c>
      <c r="S30" s="340"/>
      <c r="T30" s="340"/>
      <c r="U30" s="340"/>
      <c r="V30" s="340"/>
    </row>
    <row r="31" spans="1:22" s="339" customFormat="1" ht="15" customHeight="1" x14ac:dyDescent="0.2">
      <c r="A31" s="843"/>
      <c r="B31" s="919" t="s">
        <v>544</v>
      </c>
      <c r="C31" s="81" t="s">
        <v>992</v>
      </c>
      <c r="D31" s="497">
        <v>38037</v>
      </c>
      <c r="E31" s="283"/>
      <c r="F31" s="495">
        <v>11893</v>
      </c>
      <c r="G31" s="283"/>
      <c r="H31" s="495">
        <v>1220</v>
      </c>
      <c r="I31" s="283"/>
      <c r="J31" s="495"/>
      <c r="K31" s="822"/>
      <c r="L31" s="495"/>
      <c r="M31" s="466"/>
      <c r="N31" s="283"/>
      <c r="O31" s="283"/>
      <c r="P31" s="495"/>
      <c r="Q31" s="283"/>
      <c r="R31" s="823">
        <f>SUM(D31:Q31)</f>
        <v>51150</v>
      </c>
      <c r="S31" s="116"/>
      <c r="T31" s="340"/>
      <c r="U31" s="340"/>
      <c r="V31" s="340"/>
    </row>
    <row r="32" spans="1:22" s="339" customFormat="1" ht="15" customHeight="1" x14ac:dyDescent="0.2">
      <c r="A32" s="843"/>
      <c r="B32" s="919" t="s">
        <v>545</v>
      </c>
      <c r="C32" s="81" t="s">
        <v>999</v>
      </c>
      <c r="D32" s="497">
        <v>0</v>
      </c>
      <c r="E32" s="283"/>
      <c r="F32" s="495">
        <v>0</v>
      </c>
      <c r="G32" s="283"/>
      <c r="H32" s="495">
        <v>3361</v>
      </c>
      <c r="I32" s="283"/>
      <c r="J32" s="495"/>
      <c r="K32" s="822"/>
      <c r="L32" s="495"/>
      <c r="M32" s="466"/>
      <c r="N32" s="283"/>
      <c r="O32" s="283"/>
      <c r="P32" s="495"/>
      <c r="Q32" s="283"/>
      <c r="R32" s="823">
        <f t="shared" si="0"/>
        <v>3361</v>
      </c>
      <c r="S32" s="340"/>
      <c r="T32" s="530"/>
      <c r="U32" s="340"/>
      <c r="V32" s="340"/>
    </row>
    <row r="33" spans="1:22" s="577" customFormat="1" ht="15" customHeight="1" x14ac:dyDescent="0.2">
      <c r="A33" s="844"/>
      <c r="B33" s="919" t="s">
        <v>546</v>
      </c>
      <c r="C33" s="824" t="s">
        <v>996</v>
      </c>
      <c r="D33" s="825"/>
      <c r="E33" s="498">
        <f>2200+1000</f>
        <v>3200</v>
      </c>
      <c r="F33" s="496"/>
      <c r="G33" s="498">
        <f>600+200</f>
        <v>800</v>
      </c>
      <c r="H33" s="496"/>
      <c r="I33" s="498">
        <f>9272+2000</f>
        <v>11272</v>
      </c>
      <c r="J33" s="496"/>
      <c r="K33" s="826"/>
      <c r="L33" s="496"/>
      <c r="M33" s="827"/>
      <c r="N33" s="498"/>
      <c r="O33" s="498"/>
      <c r="P33" s="496"/>
      <c r="Q33" s="498"/>
      <c r="R33" s="828">
        <f t="shared" si="0"/>
        <v>15272</v>
      </c>
      <c r="S33" s="575"/>
      <c r="T33" s="576"/>
      <c r="U33" s="576"/>
      <c r="V33" s="576"/>
    </row>
    <row r="34" spans="1:22" s="339" customFormat="1" ht="15" customHeight="1" x14ac:dyDescent="0.2">
      <c r="A34" s="843"/>
      <c r="B34" s="919" t="s">
        <v>547</v>
      </c>
      <c r="C34" s="81" t="s">
        <v>1002</v>
      </c>
      <c r="D34" s="497"/>
      <c r="E34" s="466"/>
      <c r="F34" s="283"/>
      <c r="G34" s="283"/>
      <c r="H34" s="495">
        <f>20530-5939</f>
        <v>14591</v>
      </c>
      <c r="I34" s="283"/>
      <c r="J34" s="495"/>
      <c r="K34" s="822"/>
      <c r="L34" s="495"/>
      <c r="M34" s="466"/>
      <c r="N34" s="283"/>
      <c r="O34" s="283"/>
      <c r="P34" s="495"/>
      <c r="Q34" s="283"/>
      <c r="R34" s="823">
        <f t="shared" ref="R34:R40" si="2">SUM(D34:Q34)</f>
        <v>14591</v>
      </c>
      <c r="S34" s="554"/>
      <c r="T34" s="340"/>
      <c r="U34" s="340"/>
      <c r="V34" s="340"/>
    </row>
    <row r="35" spans="1:22" s="339" customFormat="1" ht="15" customHeight="1" x14ac:dyDescent="0.2">
      <c r="A35" s="843"/>
      <c r="B35" s="919" t="s">
        <v>567</v>
      </c>
      <c r="C35" s="81" t="s">
        <v>1019</v>
      </c>
      <c r="D35" s="497"/>
      <c r="E35" s="283"/>
      <c r="F35" s="495"/>
      <c r="G35" s="283"/>
      <c r="H35" s="495">
        <v>3289</v>
      </c>
      <c r="I35" s="283"/>
      <c r="J35" s="495"/>
      <c r="K35" s="822"/>
      <c r="L35" s="495"/>
      <c r="M35" s="466"/>
      <c r="N35" s="283"/>
      <c r="O35" s="283"/>
      <c r="P35" s="495"/>
      <c r="Q35" s="283"/>
      <c r="R35" s="823">
        <f t="shared" si="2"/>
        <v>3289</v>
      </c>
      <c r="S35" s="554"/>
      <c r="T35" s="340"/>
      <c r="U35" s="340"/>
      <c r="V35" s="340"/>
    </row>
    <row r="36" spans="1:22" s="339" customFormat="1" ht="15" customHeight="1" x14ac:dyDescent="0.2">
      <c r="A36" s="843"/>
      <c r="B36" s="919" t="s">
        <v>568</v>
      </c>
      <c r="C36" s="81" t="s">
        <v>1318</v>
      </c>
      <c r="D36" s="497"/>
      <c r="E36" s="283"/>
      <c r="F36" s="495"/>
      <c r="G36" s="283"/>
      <c r="H36" s="495"/>
      <c r="I36" s="283"/>
      <c r="J36" s="495"/>
      <c r="K36" s="822"/>
      <c r="L36" s="495"/>
      <c r="M36" s="466"/>
      <c r="N36" s="283"/>
      <c r="O36" s="283"/>
      <c r="P36" s="495"/>
      <c r="Q36" s="283"/>
      <c r="R36" s="823">
        <v>0</v>
      </c>
      <c r="S36" s="554"/>
      <c r="T36" s="340"/>
      <c r="U36" s="340"/>
      <c r="V36" s="340"/>
    </row>
    <row r="37" spans="1:22" s="339" customFormat="1" ht="15" customHeight="1" x14ac:dyDescent="0.2">
      <c r="A37" s="843"/>
      <c r="B37" s="919" t="s">
        <v>569</v>
      </c>
      <c r="C37" s="81" t="s">
        <v>998</v>
      </c>
      <c r="D37" s="497"/>
      <c r="E37" s="283"/>
      <c r="F37" s="495"/>
      <c r="G37" s="283"/>
      <c r="H37" s="495">
        <v>6833</v>
      </c>
      <c r="I37" s="283"/>
      <c r="J37" s="495"/>
      <c r="K37" s="822"/>
      <c r="L37" s="495"/>
      <c r="M37" s="466"/>
      <c r="N37" s="283"/>
      <c r="O37" s="283"/>
      <c r="P37" s="495"/>
      <c r="Q37" s="283"/>
      <c r="R37" s="823">
        <f t="shared" si="2"/>
        <v>6833</v>
      </c>
      <c r="S37" s="554"/>
      <c r="T37" s="340"/>
      <c r="U37" s="340"/>
      <c r="V37" s="340"/>
    </row>
    <row r="38" spans="1:22" s="339" customFormat="1" ht="15" customHeight="1" x14ac:dyDescent="0.2">
      <c r="A38" s="843"/>
      <c r="B38" s="919" t="s">
        <v>570</v>
      </c>
      <c r="C38" s="81" t="s">
        <v>1003</v>
      </c>
      <c r="D38" s="497"/>
      <c r="E38" s="283"/>
      <c r="F38" s="495"/>
      <c r="G38" s="283"/>
      <c r="H38" s="495">
        <v>57822</v>
      </c>
      <c r="I38" s="283"/>
      <c r="J38" s="495"/>
      <c r="K38" s="822"/>
      <c r="L38" s="495"/>
      <c r="M38" s="466"/>
      <c r="N38" s="283"/>
      <c r="O38" s="283"/>
      <c r="P38" s="495"/>
      <c r="Q38" s="283"/>
      <c r="R38" s="823">
        <f t="shared" si="2"/>
        <v>57822</v>
      </c>
      <c r="S38" s="554"/>
      <c r="T38" s="340"/>
      <c r="U38" s="340"/>
      <c r="V38" s="340"/>
    </row>
    <row r="39" spans="1:22" s="339" customFormat="1" ht="24" customHeight="1" x14ac:dyDescent="0.2">
      <c r="A39" s="843"/>
      <c r="B39" s="919" t="s">
        <v>571</v>
      </c>
      <c r="C39" s="812" t="s">
        <v>1074</v>
      </c>
      <c r="D39" s="975"/>
      <c r="E39" s="976"/>
      <c r="F39" s="977"/>
      <c r="G39" s="976"/>
      <c r="H39" s="977">
        <v>5000</v>
      </c>
      <c r="I39" s="976"/>
      <c r="J39" s="977"/>
      <c r="K39" s="978"/>
      <c r="L39" s="977"/>
      <c r="M39" s="979"/>
      <c r="N39" s="976"/>
      <c r="O39" s="976"/>
      <c r="P39" s="977"/>
      <c r="Q39" s="976"/>
      <c r="R39" s="1032">
        <f t="shared" si="2"/>
        <v>5000</v>
      </c>
      <c r="S39" s="554"/>
      <c r="T39" s="340"/>
      <c r="U39" s="340"/>
      <c r="V39" s="340"/>
    </row>
    <row r="40" spans="1:22" s="339" customFormat="1" ht="24" customHeight="1" x14ac:dyDescent="0.2">
      <c r="A40" s="843"/>
      <c r="B40" s="919" t="s">
        <v>572</v>
      </c>
      <c r="C40" s="829" t="s">
        <v>1167</v>
      </c>
      <c r="D40" s="837"/>
      <c r="E40" s="806"/>
      <c r="F40" s="830"/>
      <c r="G40" s="806"/>
      <c r="H40" s="830">
        <v>5000</v>
      </c>
      <c r="I40" s="806"/>
      <c r="J40" s="830"/>
      <c r="K40" s="831"/>
      <c r="L40" s="830"/>
      <c r="M40" s="807"/>
      <c r="N40" s="806"/>
      <c r="O40" s="806"/>
      <c r="P40" s="830"/>
      <c r="Q40" s="806"/>
      <c r="R40" s="813">
        <f t="shared" si="2"/>
        <v>5000</v>
      </c>
      <c r="S40" s="554"/>
      <c r="T40" s="340"/>
      <c r="U40" s="340"/>
      <c r="V40" s="340"/>
    </row>
    <row r="41" spans="1:22" s="339" customFormat="1" ht="15" customHeight="1" x14ac:dyDescent="0.2">
      <c r="A41" s="843"/>
      <c r="B41" s="919" t="s">
        <v>573</v>
      </c>
      <c r="C41" s="81" t="s">
        <v>997</v>
      </c>
      <c r="D41" s="497"/>
      <c r="E41" s="283"/>
      <c r="F41" s="495"/>
      <c r="G41" s="283"/>
      <c r="H41" s="495"/>
      <c r="I41" s="283">
        <v>14684</v>
      </c>
      <c r="J41" s="495"/>
      <c r="K41" s="822"/>
      <c r="L41" s="495"/>
      <c r="M41" s="466"/>
      <c r="N41" s="283"/>
      <c r="O41" s="283"/>
      <c r="P41" s="495"/>
      <c r="Q41" s="283"/>
      <c r="R41" s="823">
        <f t="shared" si="0"/>
        <v>14684</v>
      </c>
      <c r="S41" s="554"/>
      <c r="T41" s="340"/>
      <c r="U41" s="340"/>
      <c r="V41" s="340"/>
    </row>
    <row r="42" spans="1:22" s="339" customFormat="1" ht="17.25" customHeight="1" x14ac:dyDescent="0.2">
      <c r="A42" s="843"/>
      <c r="B42" s="919" t="s">
        <v>574</v>
      </c>
      <c r="C42" s="829" t="s">
        <v>1004</v>
      </c>
      <c r="D42" s="497"/>
      <c r="E42" s="806">
        <v>2048</v>
      </c>
      <c r="F42" s="830"/>
      <c r="G42" s="806">
        <v>432</v>
      </c>
      <c r="H42" s="830">
        <v>350</v>
      </c>
      <c r="I42" s="806"/>
      <c r="J42" s="830"/>
      <c r="K42" s="831"/>
      <c r="L42" s="830"/>
      <c r="M42" s="807"/>
      <c r="N42" s="806"/>
      <c r="O42" s="806"/>
      <c r="P42" s="830"/>
      <c r="Q42" s="806"/>
      <c r="R42" s="813">
        <f t="shared" ref="R42:R46" si="3">SUM(D42:Q42)</f>
        <v>2830</v>
      </c>
      <c r="S42" s="554"/>
      <c r="T42" s="347"/>
      <c r="U42" s="340"/>
      <c r="V42" s="340"/>
    </row>
    <row r="43" spans="1:22" s="339" customFormat="1" ht="15" customHeight="1" x14ac:dyDescent="0.2">
      <c r="A43" s="843"/>
      <c r="B43" s="919" t="s">
        <v>575</v>
      </c>
      <c r="C43" s="81" t="s">
        <v>993</v>
      </c>
      <c r="D43" s="497"/>
      <c r="E43" s="283">
        <v>5000</v>
      </c>
      <c r="F43" s="495"/>
      <c r="G43" s="283">
        <v>2500</v>
      </c>
      <c r="H43" s="495"/>
      <c r="I43" s="283">
        <v>12716</v>
      </c>
      <c r="J43" s="495"/>
      <c r="K43" s="822"/>
      <c r="L43" s="495"/>
      <c r="M43" s="466"/>
      <c r="N43" s="283"/>
      <c r="O43" s="283"/>
      <c r="P43" s="495"/>
      <c r="Q43" s="283"/>
      <c r="R43" s="823">
        <f t="shared" si="3"/>
        <v>20216</v>
      </c>
      <c r="S43" s="554"/>
      <c r="T43" s="340"/>
      <c r="U43" s="340"/>
      <c r="V43" s="340"/>
    </row>
    <row r="44" spans="1:22" s="339" customFormat="1" ht="15" customHeight="1" x14ac:dyDescent="0.2">
      <c r="A44" s="843"/>
      <c r="B44" s="919" t="s">
        <v>627</v>
      </c>
      <c r="C44" s="81" t="s">
        <v>994</v>
      </c>
      <c r="D44" s="497"/>
      <c r="E44" s="283"/>
      <c r="F44" s="495"/>
      <c r="G44" s="283"/>
      <c r="H44" s="495"/>
      <c r="I44" s="283">
        <v>3000</v>
      </c>
      <c r="J44" s="495"/>
      <c r="K44" s="822"/>
      <c r="L44" s="495"/>
      <c r="M44" s="466"/>
      <c r="N44" s="283"/>
      <c r="O44" s="283"/>
      <c r="P44" s="495"/>
      <c r="Q44" s="283"/>
      <c r="R44" s="823">
        <f t="shared" si="3"/>
        <v>3000</v>
      </c>
      <c r="S44" s="554"/>
      <c r="T44" s="340"/>
      <c r="U44" s="340"/>
      <c r="V44" s="340"/>
    </row>
    <row r="45" spans="1:22" s="339" customFormat="1" ht="15" customHeight="1" x14ac:dyDescent="0.2">
      <c r="A45" s="843"/>
      <c r="B45" s="919" t="s">
        <v>628</v>
      </c>
      <c r="C45" s="81" t="s">
        <v>1071</v>
      </c>
      <c r="D45" s="497"/>
      <c r="E45" s="283"/>
      <c r="F45" s="495"/>
      <c r="G45" s="283"/>
      <c r="H45" s="495">
        <v>634</v>
      </c>
      <c r="I45" s="283">
        <v>62787</v>
      </c>
      <c r="J45" s="495"/>
      <c r="K45" s="822"/>
      <c r="L45" s="495"/>
      <c r="M45" s="466"/>
      <c r="N45" s="283"/>
      <c r="O45" s="283"/>
      <c r="P45" s="495"/>
      <c r="Q45" s="283"/>
      <c r="R45" s="823">
        <f t="shared" si="3"/>
        <v>63421</v>
      </c>
      <c r="S45" s="554"/>
      <c r="T45" s="347"/>
      <c r="U45" s="340"/>
      <c r="V45" s="340"/>
    </row>
    <row r="46" spans="1:22" s="339" customFormat="1" ht="15" customHeight="1" x14ac:dyDescent="0.2">
      <c r="A46" s="843"/>
      <c r="B46" s="919" t="s">
        <v>629</v>
      </c>
      <c r="C46" s="812" t="s">
        <v>1000</v>
      </c>
      <c r="D46" s="832">
        <v>11296</v>
      </c>
      <c r="E46" s="833">
        <v>1445</v>
      </c>
      <c r="F46" s="817">
        <v>2925</v>
      </c>
      <c r="G46" s="283">
        <v>310</v>
      </c>
      <c r="H46" s="817">
        <f>15897+548</f>
        <v>16445</v>
      </c>
      <c r="I46" s="833"/>
      <c r="J46" s="817"/>
      <c r="K46" s="818"/>
      <c r="L46" s="816"/>
      <c r="M46" s="819"/>
      <c r="N46" s="815"/>
      <c r="O46" s="815"/>
      <c r="P46" s="816"/>
      <c r="Q46" s="815"/>
      <c r="R46" s="823">
        <f t="shared" si="3"/>
        <v>32421</v>
      </c>
      <c r="S46" s="554"/>
      <c r="T46" s="340"/>
      <c r="U46" s="340"/>
      <c r="V46" s="340"/>
    </row>
    <row r="47" spans="1:22" s="339" customFormat="1" ht="15" customHeight="1" x14ac:dyDescent="0.2">
      <c r="A47" s="843"/>
      <c r="B47" s="919" t="s">
        <v>630</v>
      </c>
      <c r="C47" s="81" t="s">
        <v>995</v>
      </c>
      <c r="D47" s="497"/>
      <c r="E47" s="283">
        <v>16884</v>
      </c>
      <c r="F47" s="495"/>
      <c r="G47" s="283">
        <v>7336</v>
      </c>
      <c r="H47" s="495"/>
      <c r="I47" s="283">
        <v>3604</v>
      </c>
      <c r="J47" s="495"/>
      <c r="K47" s="822"/>
      <c r="L47" s="495"/>
      <c r="M47" s="466"/>
      <c r="N47" s="283"/>
      <c r="O47" s="283"/>
      <c r="P47" s="495"/>
      <c r="Q47" s="283"/>
      <c r="R47" s="823">
        <f t="shared" si="0"/>
        <v>27824</v>
      </c>
      <c r="S47" s="554"/>
      <c r="T47" s="347"/>
      <c r="U47" s="340"/>
      <c r="V47" s="340"/>
    </row>
    <row r="48" spans="1:22" s="339" customFormat="1" ht="15" customHeight="1" x14ac:dyDescent="0.2">
      <c r="A48" s="843"/>
      <c r="B48" s="919" t="s">
        <v>116</v>
      </c>
      <c r="C48" s="81" t="s">
        <v>986</v>
      </c>
      <c r="D48" s="497"/>
      <c r="E48" s="466"/>
      <c r="F48" s="283"/>
      <c r="G48" s="283"/>
      <c r="H48" s="495"/>
      <c r="I48" s="283"/>
      <c r="J48" s="495">
        <f>mc.pe.átad!D21</f>
        <v>5850</v>
      </c>
      <c r="K48" s="466">
        <v>53735</v>
      </c>
      <c r="L48" s="295">
        <f>mc.pe.átad!D58</f>
        <v>116758</v>
      </c>
      <c r="M48" s="466">
        <f>mc.pe.átad!E58-M52</f>
        <v>158982</v>
      </c>
      <c r="N48" s="283"/>
      <c r="O48" s="283"/>
      <c r="P48" s="495"/>
      <c r="Q48" s="283"/>
      <c r="R48" s="823">
        <f t="shared" si="0"/>
        <v>335325</v>
      </c>
      <c r="S48" s="340"/>
      <c r="T48" s="340"/>
      <c r="U48" s="340"/>
      <c r="V48" s="340"/>
    </row>
    <row r="49" spans="1:22" s="339" customFormat="1" ht="15" customHeight="1" x14ac:dyDescent="0.2">
      <c r="A49" s="843"/>
      <c r="B49" s="919" t="s">
        <v>655</v>
      </c>
      <c r="C49" s="81" t="s">
        <v>985</v>
      </c>
      <c r="D49" s="497"/>
      <c r="E49" s="466"/>
      <c r="F49" s="283"/>
      <c r="G49" s="466"/>
      <c r="H49" s="283"/>
      <c r="I49" s="466"/>
      <c r="J49" s="283"/>
      <c r="K49" s="466"/>
      <c r="L49" s="295"/>
      <c r="M49" s="466"/>
      <c r="N49" s="283"/>
      <c r="O49" s="466"/>
      <c r="P49" s="283"/>
      <c r="Q49" s="466"/>
      <c r="R49" s="823">
        <f t="shared" si="0"/>
        <v>0</v>
      </c>
      <c r="S49" s="739"/>
      <c r="T49" s="340"/>
      <c r="U49" s="340"/>
      <c r="V49" s="340"/>
    </row>
    <row r="50" spans="1:22" s="339" customFormat="1" ht="15" customHeight="1" x14ac:dyDescent="0.2">
      <c r="A50" s="843"/>
      <c r="B50" s="919" t="s">
        <v>656</v>
      </c>
      <c r="C50" s="836" t="s">
        <v>1008</v>
      </c>
      <c r="D50" s="837"/>
      <c r="E50" s="807"/>
      <c r="F50" s="806"/>
      <c r="G50" s="807"/>
      <c r="H50" s="806"/>
      <c r="I50" s="807">
        <f>2515+1134</f>
        <v>3649</v>
      </c>
      <c r="J50" s="806"/>
      <c r="K50" s="807"/>
      <c r="L50" s="808"/>
      <c r="M50" s="807"/>
      <c r="N50" s="806"/>
      <c r="O50" s="807"/>
      <c r="P50" s="806"/>
      <c r="Q50" s="807"/>
      <c r="R50" s="813">
        <f t="shared" si="0"/>
        <v>3649</v>
      </c>
      <c r="S50" s="116"/>
      <c r="T50" s="340"/>
      <c r="U50" s="340"/>
      <c r="V50" s="340"/>
    </row>
    <row r="51" spans="1:22" s="339" customFormat="1" ht="15" customHeight="1" x14ac:dyDescent="0.2">
      <c r="A51" s="843"/>
      <c r="B51" s="919" t="s">
        <v>119</v>
      </c>
      <c r="C51" s="836" t="s">
        <v>1009</v>
      </c>
      <c r="D51" s="837"/>
      <c r="E51" s="807"/>
      <c r="F51" s="806"/>
      <c r="G51" s="807"/>
      <c r="H51" s="806"/>
      <c r="I51" s="807"/>
      <c r="J51" s="806"/>
      <c r="K51" s="807"/>
      <c r="L51" s="808"/>
      <c r="M51" s="807"/>
      <c r="N51" s="806">
        <v>0</v>
      </c>
      <c r="O51" s="807"/>
      <c r="P51" s="806"/>
      <c r="Q51" s="807"/>
      <c r="R51" s="813">
        <f t="shared" si="0"/>
        <v>0</v>
      </c>
      <c r="S51" s="116"/>
      <c r="T51" s="340"/>
      <c r="U51" s="340"/>
      <c r="V51" s="340"/>
    </row>
    <row r="52" spans="1:22" s="339" customFormat="1" ht="15" customHeight="1" x14ac:dyDescent="0.2">
      <c r="A52" s="843"/>
      <c r="B52" s="919" t="s">
        <v>120</v>
      </c>
      <c r="C52" s="836" t="s">
        <v>1263</v>
      </c>
      <c r="D52" s="837"/>
      <c r="E52" s="807">
        <v>0</v>
      </c>
      <c r="F52" s="806"/>
      <c r="G52" s="807">
        <v>0</v>
      </c>
      <c r="H52" s="806"/>
      <c r="I52" s="807">
        <v>0</v>
      </c>
      <c r="J52" s="806"/>
      <c r="K52" s="807"/>
      <c r="L52" s="808"/>
      <c r="M52" s="807">
        <v>16674</v>
      </c>
      <c r="N52" s="806"/>
      <c r="O52" s="807"/>
      <c r="P52" s="806"/>
      <c r="Q52" s="807"/>
      <c r="R52" s="813">
        <f t="shared" si="0"/>
        <v>16674</v>
      </c>
      <c r="S52" s="116"/>
      <c r="T52" s="340"/>
      <c r="U52" s="340"/>
      <c r="V52" s="340"/>
    </row>
    <row r="53" spans="1:22" s="339" customFormat="1" ht="15" customHeight="1" x14ac:dyDescent="0.2">
      <c r="A53" s="843"/>
      <c r="B53" s="919" t="s">
        <v>121</v>
      </c>
      <c r="C53" s="836" t="s">
        <v>1010</v>
      </c>
      <c r="D53" s="837"/>
      <c r="E53" s="807"/>
      <c r="F53" s="806"/>
      <c r="G53" s="807"/>
      <c r="H53" s="806">
        <v>13361</v>
      </c>
      <c r="I53" s="807"/>
      <c r="J53" s="806"/>
      <c r="K53" s="807"/>
      <c r="L53" s="808"/>
      <c r="M53" s="807"/>
      <c r="N53" s="806"/>
      <c r="O53" s="807"/>
      <c r="P53" s="806"/>
      <c r="Q53" s="807"/>
      <c r="R53" s="813">
        <f t="shared" si="0"/>
        <v>13361</v>
      </c>
      <c r="S53" s="116"/>
      <c r="T53" s="340"/>
      <c r="U53" s="340"/>
      <c r="V53" s="340"/>
    </row>
    <row r="54" spans="1:22" s="339" customFormat="1" ht="30" customHeight="1" x14ac:dyDescent="0.2">
      <c r="A54" s="843"/>
      <c r="B54" s="919" t="s">
        <v>124</v>
      </c>
      <c r="C54" s="836" t="s">
        <v>1256</v>
      </c>
      <c r="D54" s="837"/>
      <c r="E54" s="807"/>
      <c r="F54" s="806"/>
      <c r="G54" s="807"/>
      <c r="H54" s="806">
        <v>82266</v>
      </c>
      <c r="I54" s="807"/>
      <c r="J54" s="806"/>
      <c r="K54" s="807"/>
      <c r="L54" s="808"/>
      <c r="M54" s="807"/>
      <c r="N54" s="806"/>
      <c r="O54" s="807"/>
      <c r="P54" s="806"/>
      <c r="Q54" s="807"/>
      <c r="R54" s="813">
        <f t="shared" si="0"/>
        <v>82266</v>
      </c>
      <c r="S54" s="116"/>
      <c r="T54" s="340"/>
      <c r="U54" s="340"/>
      <c r="V54" s="340"/>
    </row>
    <row r="55" spans="1:22" s="339" customFormat="1" ht="15" customHeight="1" x14ac:dyDescent="0.2">
      <c r="A55" s="843"/>
      <c r="B55" s="919" t="s">
        <v>127</v>
      </c>
      <c r="C55" s="836" t="s">
        <v>1011</v>
      </c>
      <c r="D55" s="837"/>
      <c r="E55" s="807">
        <v>10846</v>
      </c>
      <c r="F55" s="806"/>
      <c r="G55" s="807">
        <v>2212</v>
      </c>
      <c r="H55" s="806">
        <v>22521</v>
      </c>
      <c r="I55" s="807">
        <v>93210</v>
      </c>
      <c r="J55" s="806"/>
      <c r="K55" s="807"/>
      <c r="L55" s="808"/>
      <c r="M55" s="807"/>
      <c r="N55" s="806">
        <v>0</v>
      </c>
      <c r="O55" s="807"/>
      <c r="P55" s="806"/>
      <c r="Q55" s="807"/>
      <c r="R55" s="813">
        <f t="shared" si="0"/>
        <v>128789</v>
      </c>
      <c r="S55" s="116"/>
      <c r="T55" s="340"/>
      <c r="U55" s="340"/>
      <c r="V55" s="340"/>
    </row>
    <row r="56" spans="1:22" s="339" customFormat="1" ht="21.75" customHeight="1" x14ac:dyDescent="0.2">
      <c r="A56" s="843"/>
      <c r="B56" s="919" t="s">
        <v>128</v>
      </c>
      <c r="C56" s="836" t="s">
        <v>1119</v>
      </c>
      <c r="D56" s="837"/>
      <c r="E56" s="807"/>
      <c r="F56" s="806"/>
      <c r="G56" s="807"/>
      <c r="H56" s="806">
        <v>294</v>
      </c>
      <c r="I56" s="807"/>
      <c r="J56" s="806"/>
      <c r="K56" s="807"/>
      <c r="L56" s="808"/>
      <c r="M56" s="807"/>
      <c r="N56" s="806"/>
      <c r="O56" s="807"/>
      <c r="P56" s="806"/>
      <c r="Q56" s="807"/>
      <c r="R56" s="813">
        <f t="shared" si="0"/>
        <v>294</v>
      </c>
      <c r="S56" s="116"/>
      <c r="T56" s="340"/>
      <c r="U56" s="340"/>
      <c r="V56" s="340"/>
    </row>
    <row r="57" spans="1:22" s="339" customFormat="1" ht="15" customHeight="1" x14ac:dyDescent="0.2">
      <c r="A57" s="843"/>
      <c r="B57" s="919" t="s">
        <v>129</v>
      </c>
      <c r="C57" s="836" t="s">
        <v>1120</v>
      </c>
      <c r="D57" s="837"/>
      <c r="E57" s="807"/>
      <c r="F57" s="806"/>
      <c r="G57" s="807"/>
      <c r="H57" s="806"/>
      <c r="I57" s="807">
        <v>2</v>
      </c>
      <c r="J57" s="806"/>
      <c r="K57" s="807"/>
      <c r="L57" s="808"/>
      <c r="M57" s="807"/>
      <c r="N57" s="806"/>
      <c r="O57" s="807"/>
      <c r="P57" s="806"/>
      <c r="Q57" s="807"/>
      <c r="R57" s="813">
        <f t="shared" si="0"/>
        <v>2</v>
      </c>
      <c r="S57" s="116"/>
      <c r="T57" s="340"/>
      <c r="U57" s="340"/>
      <c r="V57" s="340"/>
    </row>
    <row r="58" spans="1:22" s="339" customFormat="1" ht="15" customHeight="1" x14ac:dyDescent="0.2">
      <c r="A58" s="843"/>
      <c r="B58" s="919" t="s">
        <v>130</v>
      </c>
      <c r="C58" s="836" t="s">
        <v>1121</v>
      </c>
      <c r="D58" s="837"/>
      <c r="E58" s="807"/>
      <c r="F58" s="806"/>
      <c r="G58" s="807"/>
      <c r="H58" s="806"/>
      <c r="I58" s="807">
        <v>2450</v>
      </c>
      <c r="J58" s="806"/>
      <c r="K58" s="807"/>
      <c r="L58" s="808"/>
      <c r="M58" s="807"/>
      <c r="N58" s="806"/>
      <c r="O58" s="807"/>
      <c r="P58" s="806"/>
      <c r="Q58" s="807"/>
      <c r="R58" s="813">
        <f t="shared" si="0"/>
        <v>2450</v>
      </c>
      <c r="S58" s="116"/>
      <c r="T58" s="340"/>
      <c r="U58" s="340"/>
      <c r="V58" s="340"/>
    </row>
    <row r="59" spans="1:22" s="339" customFormat="1" ht="21" customHeight="1" x14ac:dyDescent="0.2">
      <c r="A59" s="843"/>
      <c r="B59" s="919" t="s">
        <v>133</v>
      </c>
      <c r="C59" s="836" t="s">
        <v>1277</v>
      </c>
      <c r="D59" s="837"/>
      <c r="E59" s="807"/>
      <c r="F59" s="806"/>
      <c r="G59" s="807"/>
      <c r="H59" s="806"/>
      <c r="I59" s="807">
        <v>0</v>
      </c>
      <c r="J59" s="806"/>
      <c r="K59" s="807"/>
      <c r="L59" s="808"/>
      <c r="M59" s="807"/>
      <c r="N59" s="806"/>
      <c r="O59" s="807"/>
      <c r="P59" s="806"/>
      <c r="Q59" s="807"/>
      <c r="R59" s="813">
        <f t="shared" si="0"/>
        <v>0</v>
      </c>
      <c r="S59" s="116"/>
      <c r="T59" s="340"/>
      <c r="U59" s="340"/>
      <c r="V59" s="340"/>
    </row>
    <row r="60" spans="1:22" s="339" customFormat="1" ht="21" customHeight="1" x14ac:dyDescent="0.2">
      <c r="A60" s="843"/>
      <c r="B60" s="919" t="s">
        <v>136</v>
      </c>
      <c r="C60" s="836" t="s">
        <v>1319</v>
      </c>
      <c r="D60" s="837"/>
      <c r="E60" s="807"/>
      <c r="F60" s="806"/>
      <c r="G60" s="807"/>
      <c r="H60" s="806"/>
      <c r="I60" s="807">
        <v>2540</v>
      </c>
      <c r="J60" s="806"/>
      <c r="K60" s="807"/>
      <c r="L60" s="808"/>
      <c r="M60" s="807"/>
      <c r="N60" s="806"/>
      <c r="O60" s="807"/>
      <c r="P60" s="806"/>
      <c r="Q60" s="807"/>
      <c r="R60" s="1130">
        <f t="shared" si="0"/>
        <v>2540</v>
      </c>
      <c r="S60" s="116"/>
      <c r="T60" s="340"/>
      <c r="U60" s="340"/>
      <c r="V60" s="340"/>
    </row>
    <row r="61" spans="1:22" s="339" customFormat="1" ht="15" customHeight="1" x14ac:dyDescent="0.2">
      <c r="A61" s="843"/>
      <c r="B61" s="919" t="s">
        <v>139</v>
      </c>
      <c r="C61" s="836" t="s">
        <v>1153</v>
      </c>
      <c r="D61" s="837"/>
      <c r="E61" s="807"/>
      <c r="F61" s="806"/>
      <c r="G61" s="807"/>
      <c r="H61" s="806">
        <v>373</v>
      </c>
      <c r="I61" s="807"/>
      <c r="J61" s="806"/>
      <c r="K61" s="807"/>
      <c r="L61" s="808"/>
      <c r="M61" s="807"/>
      <c r="N61" s="806"/>
      <c r="O61" s="807"/>
      <c r="P61" s="806"/>
      <c r="Q61" s="807"/>
      <c r="R61" s="1130">
        <f t="shared" si="0"/>
        <v>373</v>
      </c>
      <c r="S61" s="116"/>
      <c r="T61" s="340"/>
      <c r="U61" s="340"/>
      <c r="V61" s="340"/>
    </row>
    <row r="62" spans="1:22" s="339" customFormat="1" ht="15" customHeight="1" x14ac:dyDescent="0.2">
      <c r="A62" s="843"/>
      <c r="B62" s="919" t="s">
        <v>140</v>
      </c>
      <c r="C62" s="836" t="s">
        <v>1190</v>
      </c>
      <c r="D62" s="837"/>
      <c r="E62" s="807"/>
      <c r="F62" s="806"/>
      <c r="G62" s="807"/>
      <c r="H62" s="806"/>
      <c r="I62" s="807">
        <v>3351</v>
      </c>
      <c r="J62" s="806"/>
      <c r="K62" s="807"/>
      <c r="L62" s="808"/>
      <c r="M62" s="807"/>
      <c r="N62" s="806"/>
      <c r="O62" s="807"/>
      <c r="P62" s="806"/>
      <c r="Q62" s="807"/>
      <c r="R62" s="1130">
        <f t="shared" si="0"/>
        <v>3351</v>
      </c>
      <c r="S62" s="116"/>
      <c r="T62" s="340"/>
      <c r="U62" s="340"/>
      <c r="V62" s="340"/>
    </row>
    <row r="63" spans="1:22" s="339" customFormat="1" ht="15" customHeight="1" thickBot="1" x14ac:dyDescent="0.25">
      <c r="A63" s="843"/>
      <c r="B63" s="919" t="s">
        <v>143</v>
      </c>
      <c r="C63" s="836" t="s">
        <v>1320</v>
      </c>
      <c r="D63" s="837"/>
      <c r="E63" s="807"/>
      <c r="F63" s="806"/>
      <c r="G63" s="807"/>
      <c r="H63" s="806">
        <v>1116</v>
      </c>
      <c r="I63" s="807"/>
      <c r="J63" s="806"/>
      <c r="K63" s="807"/>
      <c r="L63" s="808"/>
      <c r="M63" s="807"/>
      <c r="N63" s="806"/>
      <c r="O63" s="807"/>
      <c r="P63" s="806"/>
      <c r="Q63" s="807"/>
      <c r="R63" s="1130">
        <f t="shared" si="0"/>
        <v>1116</v>
      </c>
      <c r="S63" s="116"/>
      <c r="T63" s="340"/>
      <c r="U63" s="340"/>
      <c r="V63" s="340"/>
    </row>
    <row r="64" spans="1:22" ht="15.6" customHeight="1" thickBot="1" x14ac:dyDescent="0.25">
      <c r="B64" s="1390" t="s">
        <v>597</v>
      </c>
      <c r="C64" s="1391"/>
      <c r="D64" s="308">
        <f>SUM(D10:D63)</f>
        <v>53431</v>
      </c>
      <c r="E64" s="308">
        <f t="shared" ref="E64:R64" si="4">SUM(E10:E63)</f>
        <v>39423</v>
      </c>
      <c r="F64" s="308">
        <f t="shared" si="4"/>
        <v>15720</v>
      </c>
      <c r="G64" s="308">
        <f t="shared" si="4"/>
        <v>13590</v>
      </c>
      <c r="H64" s="308">
        <f t="shared" si="4"/>
        <v>276004</v>
      </c>
      <c r="I64" s="308">
        <f t="shared" si="4"/>
        <v>241975</v>
      </c>
      <c r="J64" s="308">
        <f t="shared" si="4"/>
        <v>5850</v>
      </c>
      <c r="K64" s="308">
        <f t="shared" si="4"/>
        <v>53735</v>
      </c>
      <c r="L64" s="308">
        <f t="shared" si="4"/>
        <v>116758</v>
      </c>
      <c r="M64" s="308">
        <f t="shared" si="4"/>
        <v>175656</v>
      </c>
      <c r="N64" s="308">
        <f t="shared" si="4"/>
        <v>0</v>
      </c>
      <c r="O64" s="308">
        <f t="shared" si="4"/>
        <v>0</v>
      </c>
      <c r="P64" s="308">
        <f t="shared" si="4"/>
        <v>2689</v>
      </c>
      <c r="Q64" s="308">
        <f t="shared" si="4"/>
        <v>10950</v>
      </c>
      <c r="R64" s="308">
        <f t="shared" si="4"/>
        <v>1005781</v>
      </c>
      <c r="S64" s="118"/>
    </row>
    <row r="65" spans="12:19" x14ac:dyDescent="0.2">
      <c r="S65" s="350"/>
    </row>
    <row r="69" spans="12:19" x14ac:dyDescent="0.2">
      <c r="S69" s="347"/>
    </row>
    <row r="70" spans="12:19" x14ac:dyDescent="0.2">
      <c r="S70" s="347"/>
    </row>
    <row r="74" spans="12:19" x14ac:dyDescent="0.2">
      <c r="L74" s="346"/>
    </row>
  </sheetData>
  <sheetProtection selectLockedCells="1" selectUnlockedCells="1"/>
  <mergeCells count="23">
    <mergeCell ref="P5:Q5"/>
    <mergeCell ref="B1:R1"/>
    <mergeCell ref="B2:R2"/>
    <mergeCell ref="B3:R3"/>
    <mergeCell ref="B5:B9"/>
    <mergeCell ref="D7:E8"/>
    <mergeCell ref="J7:K8"/>
    <mergeCell ref="D5:E5"/>
    <mergeCell ref="N7:O8"/>
    <mergeCell ref="H5:I5"/>
    <mergeCell ref="R7:R9"/>
    <mergeCell ref="C4:R4"/>
    <mergeCell ref="P7:Q8"/>
    <mergeCell ref="D6:R6"/>
    <mergeCell ref="L5:M5"/>
    <mergeCell ref="H7:I8"/>
    <mergeCell ref="C7:C9"/>
    <mergeCell ref="B64:C64"/>
    <mergeCell ref="N5:O5"/>
    <mergeCell ref="J5:K5"/>
    <mergeCell ref="F7:G8"/>
    <mergeCell ref="L7:M8"/>
    <mergeCell ref="F5:G5"/>
  </mergeCells>
  <phoneticPr fontId="33" type="noConversion"/>
  <pageMargins left="0.15748031496062992" right="0.15748031496062992" top="0.78740157480314965" bottom="0.78740157480314965" header="0.51181102362204722" footer="0.51181102362204722"/>
  <pageSetup paperSize="9" scale="75" firstPageNumber="0" fitToHeight="2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B1:M39"/>
  <sheetViews>
    <sheetView workbookViewId="0">
      <selection activeCell="B1" sqref="B1:J1"/>
    </sheetView>
  </sheetViews>
  <sheetFormatPr defaultColWidth="9.140625" defaultRowHeight="18" customHeight="1" x14ac:dyDescent="0.25"/>
  <cols>
    <col min="1" max="1" width="6.140625" style="32" customWidth="1"/>
    <col min="2" max="3" width="3.5703125" style="17" customWidth="1"/>
    <col min="4" max="4" width="41.5703125" style="24" customWidth="1"/>
    <col min="5" max="5" width="12.28515625" style="17" customWidth="1"/>
    <col min="6" max="6" width="11" style="17" customWidth="1"/>
    <col min="7" max="7" width="14" style="17" customWidth="1"/>
    <col min="8" max="9" width="0" style="299" hidden="1" customWidth="1"/>
    <col min="10" max="10" width="9.42578125" style="32" hidden="1" customWidth="1"/>
    <col min="11" max="16384" width="9.140625" style="32"/>
  </cols>
  <sheetData>
    <row r="1" spans="2:11" ht="18" customHeight="1" x14ac:dyDescent="0.25">
      <c r="B1" s="1414" t="s">
        <v>1279</v>
      </c>
      <c r="C1" s="1415"/>
      <c r="D1" s="1415"/>
      <c r="E1" s="1415"/>
      <c r="F1" s="1415"/>
      <c r="G1" s="1415"/>
      <c r="H1" s="1416"/>
      <c r="I1" s="1416"/>
      <c r="J1" s="1416"/>
    </row>
    <row r="3" spans="2:11" ht="15.75" customHeight="1" x14ac:dyDescent="0.25">
      <c r="B3" s="1336" t="s">
        <v>77</v>
      </c>
      <c r="C3" s="1336"/>
      <c r="D3" s="1336"/>
      <c r="E3" s="1336"/>
      <c r="F3" s="1336"/>
      <c r="G3" s="1336"/>
      <c r="H3" s="1284"/>
      <c r="I3" s="1284"/>
      <c r="J3" s="1284"/>
    </row>
    <row r="4" spans="2:11" ht="15.75" customHeight="1" x14ac:dyDescent="0.25">
      <c r="B4" s="1425" t="s">
        <v>1182</v>
      </c>
      <c r="C4" s="1426"/>
      <c r="D4" s="1426"/>
      <c r="E4" s="1426"/>
      <c r="F4" s="1426"/>
      <c r="G4" s="1426"/>
    </row>
    <row r="5" spans="2:11" ht="15.75" customHeight="1" x14ac:dyDescent="0.25">
      <c r="B5" s="1336" t="s">
        <v>927</v>
      </c>
      <c r="C5" s="1336"/>
      <c r="D5" s="1336"/>
      <c r="E5" s="1336"/>
      <c r="F5" s="1336"/>
      <c r="G5" s="1336"/>
      <c r="H5" s="1284"/>
      <c r="I5" s="1284"/>
      <c r="J5" s="1284"/>
    </row>
    <row r="6" spans="2:11" s="34" customFormat="1" ht="14.25" customHeight="1" x14ac:dyDescent="0.25">
      <c r="B6" s="1418" t="s">
        <v>315</v>
      </c>
      <c r="C6" s="1418"/>
      <c r="D6" s="1418"/>
      <c r="E6" s="1418"/>
      <c r="F6" s="1418"/>
      <c r="G6" s="1418"/>
      <c r="H6" s="1284"/>
      <c r="I6" s="1284"/>
      <c r="J6" s="1284"/>
    </row>
    <row r="7" spans="2:11" s="34" customFormat="1" ht="14.25" customHeight="1" x14ac:dyDescent="0.25">
      <c r="B7" s="29"/>
      <c r="C7" s="247"/>
      <c r="D7" s="248"/>
      <c r="E7" s="29"/>
      <c r="F7" s="29"/>
      <c r="G7" s="29"/>
    </row>
    <row r="8" spans="2:11" ht="30.6" customHeight="1" x14ac:dyDescent="0.25">
      <c r="B8" s="1419" t="s">
        <v>470</v>
      </c>
      <c r="C8" s="1421" t="s">
        <v>57</v>
      </c>
      <c r="D8" s="1421"/>
      <c r="E8" s="20" t="s">
        <v>58</v>
      </c>
      <c r="F8" s="20" t="s">
        <v>59</v>
      </c>
      <c r="G8" s="20" t="s">
        <v>60</v>
      </c>
      <c r="H8" s="32"/>
      <c r="I8" s="32"/>
    </row>
    <row r="9" spans="2:11" ht="30" customHeight="1" x14ac:dyDescent="0.25">
      <c r="B9" s="1420"/>
      <c r="C9" s="1422" t="s">
        <v>529</v>
      </c>
      <c r="D9" s="1422"/>
      <c r="E9" s="1424" t="s">
        <v>1184</v>
      </c>
      <c r="F9" s="1424"/>
      <c r="G9" s="1424"/>
      <c r="H9" s="32"/>
      <c r="I9" s="32"/>
    </row>
    <row r="10" spans="2:11" ht="52.9" customHeight="1" x14ac:dyDescent="0.25">
      <c r="B10" s="1420"/>
      <c r="C10" s="1422"/>
      <c r="D10" s="1423"/>
      <c r="E10" s="249" t="s">
        <v>62</v>
      </c>
      <c r="F10" s="249" t="s">
        <v>63</v>
      </c>
      <c r="G10" s="249" t="s">
        <v>64</v>
      </c>
      <c r="H10" s="32"/>
      <c r="I10" s="32"/>
    </row>
    <row r="11" spans="2:11" ht="23.25" customHeight="1" x14ac:dyDescent="0.25">
      <c r="B11" s="984" t="s">
        <v>480</v>
      </c>
      <c r="C11" s="1417" t="s">
        <v>598</v>
      </c>
      <c r="D11" s="1417"/>
      <c r="E11" s="250"/>
      <c r="F11" s="250"/>
      <c r="G11" s="250"/>
      <c r="H11" s="32"/>
      <c r="I11" s="32"/>
      <c r="K11" s="609"/>
    </row>
    <row r="12" spans="2:11" ht="18" customHeight="1" x14ac:dyDescent="0.25">
      <c r="B12" s="985" t="s">
        <v>488</v>
      </c>
      <c r="C12" s="251" t="s">
        <v>563</v>
      </c>
      <c r="D12" s="248"/>
      <c r="E12" s="250"/>
      <c r="F12" s="250"/>
      <c r="G12" s="250"/>
      <c r="H12" s="32"/>
      <c r="I12" s="32"/>
      <c r="K12" s="609"/>
    </row>
    <row r="13" spans="2:11" ht="18" customHeight="1" x14ac:dyDescent="0.25">
      <c r="B13" s="985" t="s">
        <v>490</v>
      </c>
      <c r="C13" s="252"/>
      <c r="D13" s="253" t="s">
        <v>924</v>
      </c>
      <c r="E13" s="250">
        <v>0</v>
      </c>
      <c r="F13" s="250">
        <v>850</v>
      </c>
      <c r="G13" s="250">
        <f>SUM(E13:F13)</f>
        <v>850</v>
      </c>
      <c r="H13" s="32"/>
      <c r="I13" s="32"/>
      <c r="K13" s="609"/>
    </row>
    <row r="14" spans="2:11" ht="18" customHeight="1" x14ac:dyDescent="0.25">
      <c r="B14" s="985" t="s">
        <v>491</v>
      </c>
      <c r="C14" s="252"/>
      <c r="D14" s="24" t="s">
        <v>563</v>
      </c>
      <c r="E14" s="250"/>
      <c r="F14" s="254">
        <v>0</v>
      </c>
      <c r="G14" s="250">
        <f>SUM(E14:F14)</f>
        <v>0</v>
      </c>
      <c r="H14" s="32"/>
      <c r="I14" s="32"/>
      <c r="K14" s="609"/>
    </row>
    <row r="15" spans="2:11" ht="18" customHeight="1" x14ac:dyDescent="0.25">
      <c r="B15" s="985" t="s">
        <v>492</v>
      </c>
      <c r="C15" s="252"/>
      <c r="D15" s="24" t="s">
        <v>974</v>
      </c>
      <c r="E15" s="250"/>
      <c r="F15" s="254">
        <v>600</v>
      </c>
      <c r="G15" s="250">
        <f>SUM(E15:F15)</f>
        <v>600</v>
      </c>
      <c r="H15" s="32"/>
      <c r="I15" s="32"/>
      <c r="K15" s="609"/>
    </row>
    <row r="16" spans="2:11" ht="18" customHeight="1" x14ac:dyDescent="0.25">
      <c r="B16" s="985" t="s">
        <v>493</v>
      </c>
      <c r="C16" s="252"/>
      <c r="D16" s="24" t="s">
        <v>975</v>
      </c>
      <c r="E16" s="250"/>
      <c r="F16" s="254">
        <v>800</v>
      </c>
      <c r="G16" s="250">
        <f t="shared" ref="G16:G20" si="0">SUM(E16:F16)</f>
        <v>800</v>
      </c>
      <c r="H16" s="32"/>
      <c r="I16" s="32"/>
      <c r="K16" s="609"/>
    </row>
    <row r="17" spans="2:13" ht="18" customHeight="1" x14ac:dyDescent="0.25">
      <c r="B17" s="985" t="s">
        <v>494</v>
      </c>
      <c r="C17" s="252"/>
      <c r="D17" s="24" t="s">
        <v>976</v>
      </c>
      <c r="E17" s="250"/>
      <c r="F17" s="254">
        <v>1000</v>
      </c>
      <c r="G17" s="250">
        <f t="shared" si="0"/>
        <v>1000</v>
      </c>
      <c r="H17" s="32"/>
      <c r="I17" s="32"/>
      <c r="K17" s="609"/>
    </row>
    <row r="18" spans="2:13" ht="18" customHeight="1" x14ac:dyDescent="0.25">
      <c r="B18" s="985" t="s">
        <v>495</v>
      </c>
      <c r="C18" s="252"/>
      <c r="D18" s="24" t="s">
        <v>977</v>
      </c>
      <c r="E18" s="250"/>
      <c r="F18" s="254">
        <v>600</v>
      </c>
      <c r="G18" s="250">
        <f t="shared" si="0"/>
        <v>600</v>
      </c>
      <c r="H18" s="32"/>
      <c r="I18" s="32"/>
      <c r="K18" s="609"/>
    </row>
    <row r="19" spans="2:13" ht="18" customHeight="1" x14ac:dyDescent="0.25">
      <c r="B19" s="985" t="s">
        <v>531</v>
      </c>
      <c r="C19" s="252"/>
      <c r="D19" s="24" t="s">
        <v>978</v>
      </c>
      <c r="E19" s="250">
        <v>2300</v>
      </c>
      <c r="F19" s="254">
        <v>0</v>
      </c>
      <c r="G19" s="250">
        <f t="shared" si="0"/>
        <v>2300</v>
      </c>
      <c r="H19" s="32"/>
      <c r="I19" s="32"/>
      <c r="K19" s="609"/>
    </row>
    <row r="20" spans="2:13" ht="18" customHeight="1" x14ac:dyDescent="0.25">
      <c r="B20" s="985" t="s">
        <v>532</v>
      </c>
      <c r="C20" s="252"/>
      <c r="D20" s="582" t="s">
        <v>596</v>
      </c>
      <c r="E20" s="250">
        <v>389</v>
      </c>
      <c r="F20" s="254">
        <v>0</v>
      </c>
      <c r="G20" s="250">
        <f t="shared" si="0"/>
        <v>389</v>
      </c>
      <c r="H20" s="32"/>
      <c r="I20" s="32"/>
      <c r="K20" s="609"/>
    </row>
    <row r="21" spans="2:13" ht="18" customHeight="1" x14ac:dyDescent="0.25">
      <c r="B21" s="985" t="s">
        <v>533</v>
      </c>
      <c r="C21" s="770"/>
      <c r="D21" s="582" t="s">
        <v>560</v>
      </c>
      <c r="E21" s="250"/>
      <c r="F21" s="254">
        <v>1800</v>
      </c>
      <c r="G21" s="250">
        <f>SUM(E21:F21)</f>
        <v>1800</v>
      </c>
      <c r="H21" s="32"/>
      <c r="I21" s="32"/>
      <c r="K21" s="609"/>
    </row>
    <row r="22" spans="2:13" ht="18" customHeight="1" x14ac:dyDescent="0.25">
      <c r="B22" s="985" t="s">
        <v>534</v>
      </c>
      <c r="C22" s="770"/>
      <c r="D22" s="772" t="s">
        <v>559</v>
      </c>
      <c r="E22" s="771"/>
      <c r="F22" s="254">
        <v>1100</v>
      </c>
      <c r="G22" s="583">
        <f>SUM(E22:F22)</f>
        <v>1100</v>
      </c>
      <c r="H22" s="33"/>
      <c r="I22" s="33"/>
      <c r="J22" s="33"/>
      <c r="K22" s="609"/>
      <c r="M22" s="33"/>
    </row>
    <row r="23" spans="2:13" ht="18" customHeight="1" x14ac:dyDescent="0.25">
      <c r="B23" s="985" t="s">
        <v>535</v>
      </c>
      <c r="C23" s="251" t="s">
        <v>925</v>
      </c>
      <c r="D23" s="248"/>
      <c r="E23" s="255">
        <f>SUM(E13:E22)</f>
        <v>2689</v>
      </c>
      <c r="F23" s="255">
        <f>SUM(F13:F22)</f>
        <v>6750</v>
      </c>
      <c r="G23" s="255">
        <f t="shared" ref="G23:J23" si="1">SUM(G13:G22)</f>
        <v>9439</v>
      </c>
      <c r="H23" s="255">
        <f t="shared" si="1"/>
        <v>0</v>
      </c>
      <c r="I23" s="255">
        <f t="shared" si="1"/>
        <v>0</v>
      </c>
      <c r="J23" s="255">
        <f t="shared" si="1"/>
        <v>0</v>
      </c>
      <c r="K23" s="609"/>
    </row>
    <row r="24" spans="2:13" ht="18" customHeight="1" x14ac:dyDescent="0.25">
      <c r="B24" s="985"/>
      <c r="E24" s="254"/>
      <c r="F24" s="250"/>
      <c r="G24" s="250"/>
      <c r="H24" s="32"/>
      <c r="I24" s="32"/>
      <c r="K24" s="609"/>
    </row>
    <row r="25" spans="2:13" ht="18" customHeight="1" x14ac:dyDescent="0.25">
      <c r="B25" s="985"/>
      <c r="C25" s="29"/>
      <c r="E25" s="773"/>
      <c r="F25" s="773"/>
      <c r="G25" s="773"/>
      <c r="H25" s="32"/>
      <c r="I25" s="32"/>
      <c r="K25" s="609"/>
    </row>
    <row r="26" spans="2:13" ht="37.9" customHeight="1" x14ac:dyDescent="0.25">
      <c r="B26" s="986" t="s">
        <v>536</v>
      </c>
      <c r="D26" s="24" t="s">
        <v>601</v>
      </c>
      <c r="E26" s="250"/>
      <c r="F26" s="250">
        <v>4200</v>
      </c>
      <c r="G26" s="250">
        <f>SUM(E26:F26)</f>
        <v>4200</v>
      </c>
      <c r="H26" s="32"/>
      <c r="I26" s="32"/>
      <c r="K26" s="609"/>
    </row>
    <row r="27" spans="2:13" ht="23.25" customHeight="1" thickBot="1" x14ac:dyDescent="0.3">
      <c r="B27" s="986" t="s">
        <v>537</v>
      </c>
      <c r="C27" s="959"/>
      <c r="D27" s="957" t="s">
        <v>599</v>
      </c>
      <c r="E27" s="774">
        <f>E26</f>
        <v>0</v>
      </c>
      <c r="F27" s="774">
        <f t="shared" ref="F27:G27" si="2">F26</f>
        <v>4200</v>
      </c>
      <c r="G27" s="774">
        <f t="shared" si="2"/>
        <v>4200</v>
      </c>
      <c r="H27" s="32"/>
      <c r="I27" s="32"/>
      <c r="K27" s="609"/>
    </row>
    <row r="28" spans="2:13" s="34" customFormat="1" ht="18" customHeight="1" thickBot="1" x14ac:dyDescent="0.3">
      <c r="B28" s="1197" t="s">
        <v>538</v>
      </c>
      <c r="C28" s="958" t="s">
        <v>926</v>
      </c>
      <c r="D28" s="300"/>
      <c r="E28" s="775">
        <f>E23+E25+E26</f>
        <v>2689</v>
      </c>
      <c r="F28" s="775">
        <f>F23+F25+F26</f>
        <v>10950</v>
      </c>
      <c r="G28" s="775">
        <f>G23+G25+G26</f>
        <v>13639</v>
      </c>
      <c r="K28" s="610"/>
      <c r="M28" s="38"/>
    </row>
    <row r="29" spans="2:13" ht="18" customHeight="1" x14ac:dyDescent="0.25">
      <c r="B29" s="583"/>
      <c r="H29" s="32"/>
      <c r="I29" s="32"/>
    </row>
    <row r="30" spans="2:13" ht="18" customHeight="1" x14ac:dyDescent="0.25">
      <c r="H30" s="32"/>
      <c r="I30" s="32"/>
    </row>
    <row r="31" spans="2:13" ht="18" customHeight="1" x14ac:dyDescent="0.25">
      <c r="H31" s="32"/>
      <c r="I31" s="32"/>
    </row>
    <row r="32" spans="2:13" ht="18" customHeight="1" x14ac:dyDescent="0.25">
      <c r="H32" s="32"/>
      <c r="I32" s="32"/>
    </row>
    <row r="33" spans="8:9" ht="18" customHeight="1" x14ac:dyDescent="0.25">
      <c r="H33" s="32"/>
      <c r="I33" s="32"/>
    </row>
    <row r="34" spans="8:9" ht="18" customHeight="1" x14ac:dyDescent="0.25">
      <c r="H34" s="32"/>
      <c r="I34" s="32"/>
    </row>
    <row r="35" spans="8:9" ht="18" customHeight="1" x14ac:dyDescent="0.25">
      <c r="H35" s="32"/>
      <c r="I35" s="32"/>
    </row>
    <row r="36" spans="8:9" ht="18" customHeight="1" x14ac:dyDescent="0.25">
      <c r="H36" s="32"/>
      <c r="I36" s="32"/>
    </row>
    <row r="37" spans="8:9" ht="18" customHeight="1" x14ac:dyDescent="0.25">
      <c r="H37" s="32"/>
      <c r="I37" s="32"/>
    </row>
    <row r="38" spans="8:9" ht="18" customHeight="1" x14ac:dyDescent="0.25">
      <c r="H38" s="32"/>
      <c r="I38" s="32"/>
    </row>
    <row r="39" spans="8:9" ht="18" customHeight="1" x14ac:dyDescent="0.25">
      <c r="H39" s="32"/>
      <c r="I39" s="32"/>
    </row>
  </sheetData>
  <sheetProtection selectLockedCells="1" selectUnlockedCells="1"/>
  <mergeCells count="10">
    <mergeCell ref="B1:J1"/>
    <mergeCell ref="C11:D11"/>
    <mergeCell ref="B3:J3"/>
    <mergeCell ref="B5:J5"/>
    <mergeCell ref="B6:J6"/>
    <mergeCell ref="B8:B10"/>
    <mergeCell ref="C8:D8"/>
    <mergeCell ref="C9:D10"/>
    <mergeCell ref="E9:G9"/>
    <mergeCell ref="B4:G4"/>
  </mergeCells>
  <phoneticPr fontId="94" type="noConversion"/>
  <pageMargins left="0.39370078740157483" right="0.39370078740157483" top="0.98425196850393704" bottom="0.98425196850393704" header="0.51181102362204722" footer="0.51181102362204722"/>
  <pageSetup paperSize="9" scale="96" firstPageNumber="0" orientation="portrait" horizontalDpi="300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L18"/>
  <sheetViews>
    <sheetView workbookViewId="0">
      <selection activeCell="B1" sqref="B1:K1"/>
    </sheetView>
  </sheetViews>
  <sheetFormatPr defaultColWidth="9.140625" defaultRowHeight="18" customHeight="1" x14ac:dyDescent="0.2"/>
  <cols>
    <col min="1" max="1" width="12.28515625" style="4" customWidth="1"/>
    <col min="2" max="3" width="3.5703125" style="3" customWidth="1"/>
    <col min="4" max="4" width="35" style="240" customWidth="1"/>
    <col min="5" max="6" width="9.42578125" style="3" customWidth="1"/>
    <col min="7" max="7" width="9.7109375" style="3" customWidth="1"/>
    <col min="8" max="9" width="0" style="245" hidden="1" customWidth="1"/>
    <col min="10" max="10" width="9.85546875" style="264" hidden="1" customWidth="1"/>
    <col min="11" max="11" width="0" style="264" hidden="1" customWidth="1"/>
    <col min="12" max="16384" width="9.140625" style="4"/>
  </cols>
  <sheetData>
    <row r="1" spans="1:12" ht="31.5" customHeight="1" x14ac:dyDescent="0.2">
      <c r="B1" s="1428" t="s">
        <v>1280</v>
      </c>
      <c r="C1" s="1428"/>
      <c r="D1" s="1428"/>
      <c r="E1" s="1428"/>
      <c r="F1" s="1428"/>
      <c r="G1" s="1428"/>
      <c r="H1" s="1429"/>
      <c r="I1" s="1429"/>
      <c r="J1" s="1429"/>
      <c r="K1" s="1284"/>
    </row>
    <row r="3" spans="1:12" ht="12.75" customHeight="1" x14ac:dyDescent="0.2">
      <c r="B3" s="1283" t="s">
        <v>508</v>
      </c>
      <c r="C3" s="1283"/>
      <c r="D3" s="1283"/>
      <c r="E3" s="1283"/>
      <c r="F3" s="1283"/>
      <c r="G3" s="1283"/>
      <c r="H3" s="1284"/>
      <c r="I3" s="1284"/>
      <c r="J3" s="1284"/>
    </row>
    <row r="4" spans="1:12" ht="12.75" customHeight="1" x14ac:dyDescent="0.2">
      <c r="B4" s="1283" t="s">
        <v>1049</v>
      </c>
      <c r="C4" s="1283"/>
      <c r="D4" s="1283"/>
      <c r="E4" s="1283"/>
      <c r="F4" s="1283"/>
      <c r="G4" s="1283"/>
      <c r="H4" s="1284"/>
      <c r="I4" s="1284"/>
      <c r="J4" s="1284"/>
    </row>
    <row r="5" spans="1:12" ht="12.75" customHeight="1" x14ac:dyDescent="0.2">
      <c r="B5" s="1283" t="s">
        <v>927</v>
      </c>
      <c r="C5" s="1283"/>
      <c r="D5" s="1283"/>
      <c r="E5" s="1283"/>
      <c r="F5" s="1283"/>
      <c r="G5" s="1283"/>
      <c r="H5" s="1284"/>
      <c r="I5" s="1284"/>
      <c r="J5" s="1284"/>
    </row>
    <row r="6" spans="1:12" s="143" customFormat="1" ht="14.25" customHeight="1" x14ac:dyDescent="0.2">
      <c r="B6" s="233"/>
      <c r="C6" s="1427" t="s">
        <v>303</v>
      </c>
      <c r="D6" s="1427"/>
      <c r="E6" s="1378"/>
      <c r="F6" s="1378"/>
      <c r="G6" s="1378"/>
      <c r="H6" s="1284"/>
      <c r="I6" s="1284"/>
      <c r="J6" s="1284"/>
      <c r="K6" s="266"/>
    </row>
    <row r="7" spans="1:12" s="143" customFormat="1" ht="6" customHeight="1" x14ac:dyDescent="0.2">
      <c r="B7" s="233"/>
      <c r="C7" s="228"/>
      <c r="D7" s="256"/>
      <c r="E7" s="233"/>
      <c r="F7" s="233"/>
      <c r="G7" s="233"/>
      <c r="H7" s="298"/>
      <c r="I7" s="298"/>
      <c r="J7" s="266"/>
      <c r="K7" s="266"/>
    </row>
    <row r="8" spans="1:12" ht="27" customHeight="1" x14ac:dyDescent="0.25">
      <c r="B8" s="1430" t="s">
        <v>470</v>
      </c>
      <c r="C8" s="1433" t="s">
        <v>57</v>
      </c>
      <c r="D8" s="1433"/>
      <c r="E8" s="20" t="s">
        <v>58</v>
      </c>
      <c r="F8" s="20" t="s">
        <v>59</v>
      </c>
      <c r="G8" s="20" t="s">
        <v>60</v>
      </c>
      <c r="H8" s="264"/>
      <c r="I8" s="4"/>
      <c r="J8" s="4"/>
      <c r="K8" s="4"/>
    </row>
    <row r="9" spans="1:12" ht="30" customHeight="1" x14ac:dyDescent="0.2">
      <c r="B9" s="1431"/>
      <c r="C9" s="1422" t="s">
        <v>85</v>
      </c>
      <c r="D9" s="1422"/>
      <c r="E9" s="1435" t="s">
        <v>1048</v>
      </c>
      <c r="F9" s="1435"/>
      <c r="G9" s="1435"/>
      <c r="H9" s="264"/>
      <c r="I9" s="4"/>
      <c r="J9" s="4"/>
      <c r="K9" s="4"/>
    </row>
    <row r="10" spans="1:12" ht="41.25" customHeight="1" x14ac:dyDescent="0.2">
      <c r="B10" s="1432"/>
      <c r="C10" s="1422"/>
      <c r="D10" s="1422"/>
      <c r="E10" s="249" t="s">
        <v>62</v>
      </c>
      <c r="F10" s="249" t="s">
        <v>63</v>
      </c>
      <c r="G10" s="249" t="s">
        <v>64</v>
      </c>
      <c r="H10" s="264"/>
      <c r="I10" s="4"/>
      <c r="J10" s="4"/>
      <c r="K10" s="4"/>
    </row>
    <row r="11" spans="1:12" ht="18" customHeight="1" x14ac:dyDescent="0.2">
      <c r="A11" s="980"/>
      <c r="B11" s="981" t="s">
        <v>480</v>
      </c>
      <c r="C11" s="1436" t="s">
        <v>602</v>
      </c>
      <c r="D11" s="1436"/>
      <c r="E11" s="257"/>
      <c r="F11" s="236"/>
      <c r="G11" s="578"/>
      <c r="H11" s="264"/>
      <c r="I11" s="4"/>
      <c r="J11" s="4"/>
      <c r="K11" s="4"/>
      <c r="L11" s="607"/>
    </row>
    <row r="12" spans="1:12" ht="26.45" customHeight="1" x14ac:dyDescent="0.2">
      <c r="A12" s="980"/>
      <c r="B12" s="982" t="s">
        <v>488</v>
      </c>
      <c r="C12" s="236"/>
      <c r="D12" s="328" t="s">
        <v>928</v>
      </c>
      <c r="E12" s="259">
        <f>'tám, végl. pe.átv  '!C29</f>
        <v>0</v>
      </c>
      <c r="F12" s="258"/>
      <c r="G12" s="578">
        <f>SUM(E12:F12)</f>
        <v>0</v>
      </c>
      <c r="H12" s="264"/>
      <c r="I12" s="4"/>
      <c r="J12" s="4"/>
      <c r="K12" s="4"/>
      <c r="L12" s="607"/>
    </row>
    <row r="13" spans="1:12" ht="20.25" customHeight="1" x14ac:dyDescent="0.2">
      <c r="A13" s="980"/>
      <c r="B13" s="982" t="s">
        <v>489</v>
      </c>
      <c r="C13" s="236"/>
      <c r="D13" s="328" t="s">
        <v>105</v>
      </c>
      <c r="E13" s="257">
        <v>0</v>
      </c>
      <c r="F13" s="236">
        <f>SUM(F12)</f>
        <v>0</v>
      </c>
      <c r="G13" s="578">
        <f>SUM(E13:F13)</f>
        <v>0</v>
      </c>
      <c r="H13" s="264"/>
      <c r="I13" s="4"/>
      <c r="J13" s="4"/>
      <c r="K13" s="4"/>
      <c r="L13" s="607"/>
    </row>
    <row r="14" spans="1:12" ht="18" customHeight="1" x14ac:dyDescent="0.2">
      <c r="A14" s="980"/>
      <c r="B14" s="982" t="s">
        <v>490</v>
      </c>
      <c r="D14" s="260" t="s">
        <v>599</v>
      </c>
      <c r="E14" s="261">
        <f>SUM(E12:E13)</f>
        <v>0</v>
      </c>
      <c r="F14" s="238"/>
      <c r="G14" s="579">
        <f>SUM(G12:G13)</f>
        <v>0</v>
      </c>
      <c r="H14" s="264"/>
      <c r="I14" s="4"/>
      <c r="J14" s="4"/>
      <c r="K14" s="4"/>
      <c r="L14" s="607"/>
    </row>
    <row r="15" spans="1:12" ht="18" customHeight="1" x14ac:dyDescent="0.2">
      <c r="A15" s="980"/>
      <c r="B15" s="982" t="s">
        <v>491</v>
      </c>
      <c r="D15" s="260"/>
      <c r="E15" s="257"/>
      <c r="F15" s="236"/>
      <c r="G15" s="578"/>
      <c r="H15" s="264"/>
      <c r="I15" s="4"/>
      <c r="J15" s="4"/>
      <c r="K15" s="4"/>
      <c r="L15" s="607"/>
    </row>
    <row r="16" spans="1:12" ht="18" customHeight="1" x14ac:dyDescent="0.2">
      <c r="A16" s="980"/>
      <c r="B16" s="983" t="s">
        <v>492</v>
      </c>
      <c r="E16" s="301"/>
      <c r="F16" s="236"/>
      <c r="G16" s="580"/>
      <c r="H16" s="264"/>
      <c r="I16" s="4"/>
      <c r="J16" s="4"/>
      <c r="K16" s="4"/>
      <c r="L16" s="607"/>
    </row>
    <row r="17" spans="2:12" ht="18" customHeight="1" x14ac:dyDescent="0.2">
      <c r="B17" s="262" t="s">
        <v>493</v>
      </c>
      <c r="C17" s="1434" t="s">
        <v>600</v>
      </c>
      <c r="D17" s="1434"/>
      <c r="E17" s="263">
        <f>E14</f>
        <v>0</v>
      </c>
      <c r="F17" s="263">
        <f t="shared" ref="F17:G17" si="0">F14</f>
        <v>0</v>
      </c>
      <c r="G17" s="263">
        <f t="shared" si="0"/>
        <v>0</v>
      </c>
      <c r="H17" s="264"/>
      <c r="I17" s="4"/>
      <c r="J17" s="4"/>
      <c r="K17" s="4"/>
      <c r="L17" s="607"/>
    </row>
    <row r="18" spans="2:12" ht="18" customHeight="1" x14ac:dyDescent="0.2">
      <c r="B18" s="5"/>
      <c r="H18" s="264"/>
      <c r="I18" s="4"/>
      <c r="J18" s="4"/>
      <c r="K18" s="4"/>
    </row>
  </sheetData>
  <sheetProtection selectLockedCells="1" selectUnlockedCells="1"/>
  <mergeCells count="11">
    <mergeCell ref="B8:B10"/>
    <mergeCell ref="C8:D8"/>
    <mergeCell ref="C17:D17"/>
    <mergeCell ref="E9:G9"/>
    <mergeCell ref="C11:D11"/>
    <mergeCell ref="C9:D10"/>
    <mergeCell ref="B3:J3"/>
    <mergeCell ref="B4:J4"/>
    <mergeCell ref="B5:J5"/>
    <mergeCell ref="C6:J6"/>
    <mergeCell ref="B1:K1"/>
  </mergeCells>
  <phoneticPr fontId="33" type="noConversion"/>
  <pageMargins left="0.23622047244094491" right="0.23622047244094491" top="0.74803149606299213" bottom="0.74803149606299213" header="0.31496062992125984" footer="0.31496062992125984"/>
  <pageSetup paperSize="9" firstPageNumber="0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  <pageSetUpPr fitToPage="1"/>
  </sheetPr>
  <dimension ref="A1:J55"/>
  <sheetViews>
    <sheetView zoomScale="120" workbookViewId="0">
      <selection activeCell="B1" sqref="B1:I1"/>
    </sheetView>
  </sheetViews>
  <sheetFormatPr defaultColWidth="9.140625" defaultRowHeight="11.25" x14ac:dyDescent="0.2"/>
  <cols>
    <col min="1" max="1" width="4.85546875" style="157" customWidth="1"/>
    <col min="2" max="2" width="39.85546875" style="157" customWidth="1"/>
    <col min="3" max="3" width="10.28515625" style="158" customWidth="1"/>
    <col min="4" max="4" width="11" style="158" customWidth="1"/>
    <col min="5" max="5" width="10.85546875" style="158" customWidth="1"/>
    <col min="6" max="6" width="33.7109375" style="158" customWidth="1"/>
    <col min="7" max="7" width="10.5703125" style="288" customWidth="1"/>
    <col min="8" max="8" width="12.42578125" style="288" customWidth="1"/>
    <col min="9" max="9" width="13" style="288" customWidth="1"/>
    <col min="10" max="10" width="9.140625" style="157"/>
    <col min="11" max="16384" width="9.140625" style="10"/>
  </cols>
  <sheetData>
    <row r="1" spans="1:10" ht="12.75" customHeight="1" x14ac:dyDescent="0.2">
      <c r="B1" s="1229" t="s">
        <v>1338</v>
      </c>
      <c r="C1" s="1284"/>
      <c r="D1" s="1284"/>
      <c r="E1" s="1284"/>
      <c r="F1" s="1284"/>
      <c r="G1" s="1284"/>
      <c r="H1" s="1284"/>
      <c r="I1" s="1284"/>
    </row>
    <row r="2" spans="1:10" x14ac:dyDescent="0.2">
      <c r="I2" s="353"/>
    </row>
    <row r="3" spans="1:10" x14ac:dyDescent="0.2">
      <c r="I3" s="353"/>
    </row>
    <row r="4" spans="1:10" s="122" customFormat="1" x14ac:dyDescent="0.2">
      <c r="A4" s="160"/>
      <c r="B4" s="1232" t="s">
        <v>77</v>
      </c>
      <c r="C4" s="1232"/>
      <c r="D4" s="1232"/>
      <c r="E4" s="1232"/>
      <c r="F4" s="1232"/>
      <c r="G4" s="1232"/>
      <c r="H4" s="1232"/>
      <c r="I4" s="1232"/>
      <c r="J4" s="160"/>
    </row>
    <row r="5" spans="1:10" s="122" customFormat="1" x14ac:dyDescent="0.2">
      <c r="A5" s="160"/>
      <c r="B5" s="1345" t="s">
        <v>183</v>
      </c>
      <c r="C5" s="1345"/>
      <c r="D5" s="1345"/>
      <c r="E5" s="1345"/>
      <c r="F5" s="1345"/>
      <c r="G5" s="1345"/>
      <c r="H5" s="1345"/>
      <c r="I5" s="1345"/>
      <c r="J5" s="160"/>
    </row>
    <row r="6" spans="1:10" s="122" customFormat="1" x14ac:dyDescent="0.2">
      <c r="A6" s="160"/>
      <c r="B6" s="1232" t="s">
        <v>1161</v>
      </c>
      <c r="C6" s="1232"/>
      <c r="D6" s="1232"/>
      <c r="E6" s="1232"/>
      <c r="F6" s="1232"/>
      <c r="G6" s="1232"/>
      <c r="H6" s="1232"/>
      <c r="I6" s="1232"/>
      <c r="J6" s="160"/>
    </row>
    <row r="7" spans="1:10" s="122" customFormat="1" x14ac:dyDescent="0.2">
      <c r="A7" s="160"/>
      <c r="B7" s="1233" t="s">
        <v>303</v>
      </c>
      <c r="C7" s="1233"/>
      <c r="D7" s="1233"/>
      <c r="E7" s="1233"/>
      <c r="F7" s="1233"/>
      <c r="G7" s="1233"/>
      <c r="H7" s="1233"/>
      <c r="I7" s="1233"/>
      <c r="J7" s="160"/>
    </row>
    <row r="8" spans="1:10" s="122" customFormat="1" ht="12.75" customHeight="1" x14ac:dyDescent="0.2">
      <c r="A8" s="1237" t="s">
        <v>56</v>
      </c>
      <c r="B8" s="1238" t="s">
        <v>57</v>
      </c>
      <c r="C8" s="1253" t="s">
        <v>58</v>
      </c>
      <c r="D8" s="1253"/>
      <c r="E8" s="1254"/>
      <c r="F8" s="1344" t="s">
        <v>59</v>
      </c>
      <c r="G8" s="1251" t="s">
        <v>60</v>
      </c>
      <c r="H8" s="1252"/>
      <c r="I8" s="1252"/>
      <c r="J8" s="604"/>
    </row>
    <row r="9" spans="1:10" s="122" customFormat="1" ht="12.75" customHeight="1" x14ac:dyDescent="0.2">
      <c r="A9" s="1237"/>
      <c r="B9" s="1238"/>
      <c r="C9" s="1230" t="s">
        <v>1162</v>
      </c>
      <c r="D9" s="1230"/>
      <c r="E9" s="1231"/>
      <c r="F9" s="1344"/>
      <c r="G9" s="1243" t="s">
        <v>1162</v>
      </c>
      <c r="H9" s="1243"/>
      <c r="I9" s="1243"/>
      <c r="J9" s="604"/>
    </row>
    <row r="10" spans="1:10" s="306" customFormat="1" ht="36.6" customHeight="1" x14ac:dyDescent="0.2">
      <c r="A10" s="1237"/>
      <c r="B10" s="304" t="s">
        <v>61</v>
      </c>
      <c r="C10" s="135" t="s">
        <v>62</v>
      </c>
      <c r="D10" s="135" t="s">
        <v>63</v>
      </c>
      <c r="E10" s="162" t="s">
        <v>64</v>
      </c>
      <c r="F10" s="305" t="s">
        <v>65</v>
      </c>
      <c r="G10" s="354" t="s">
        <v>62</v>
      </c>
      <c r="H10" s="354" t="s">
        <v>63</v>
      </c>
      <c r="I10" s="354" t="s">
        <v>64</v>
      </c>
      <c r="J10" s="611"/>
    </row>
    <row r="11" spans="1:10" ht="11.45" customHeight="1" x14ac:dyDescent="0.2">
      <c r="A11" s="164">
        <v>1</v>
      </c>
      <c r="B11" s="165" t="s">
        <v>24</v>
      </c>
      <c r="C11" s="166"/>
      <c r="D11" s="166"/>
      <c r="E11" s="166"/>
      <c r="F11" s="138" t="s">
        <v>25</v>
      </c>
      <c r="G11" s="359"/>
      <c r="H11" s="359"/>
      <c r="I11" s="464"/>
      <c r="J11" s="190"/>
    </row>
    <row r="12" spans="1:10" x14ac:dyDescent="0.2">
      <c r="A12" s="164">
        <f t="shared" ref="A12:A54" si="0">A11+1</f>
        <v>2</v>
      </c>
      <c r="B12" s="167" t="s">
        <v>35</v>
      </c>
      <c r="C12" s="118"/>
      <c r="D12" s="118"/>
      <c r="E12" s="119">
        <f t="shared" ref="E12:E18" si="1">SUM(C12:D12)</f>
        <v>0</v>
      </c>
      <c r="F12" s="139" t="s">
        <v>216</v>
      </c>
      <c r="G12" s="283">
        <v>208582</v>
      </c>
      <c r="H12" s="283">
        <v>51727</v>
      </c>
      <c r="I12" s="465">
        <f>SUM(G12:H12)</f>
        <v>260309</v>
      </c>
      <c r="J12" s="190"/>
    </row>
    <row r="13" spans="1:10" x14ac:dyDescent="0.2">
      <c r="A13" s="164">
        <f t="shared" si="0"/>
        <v>3</v>
      </c>
      <c r="B13" s="167" t="s">
        <v>36</v>
      </c>
      <c r="C13" s="118"/>
      <c r="D13" s="118"/>
      <c r="E13" s="119">
        <f t="shared" si="1"/>
        <v>0</v>
      </c>
      <c r="F13" s="534" t="s">
        <v>217</v>
      </c>
      <c r="G13" s="283">
        <v>44979</v>
      </c>
      <c r="H13" s="283">
        <v>9889</v>
      </c>
      <c r="I13" s="465">
        <f>SUM(G13:H13)</f>
        <v>54868</v>
      </c>
      <c r="J13" s="603"/>
    </row>
    <row r="14" spans="1:10" x14ac:dyDescent="0.2">
      <c r="A14" s="164">
        <f t="shared" si="0"/>
        <v>4</v>
      </c>
      <c r="B14" s="167" t="s">
        <v>193</v>
      </c>
      <c r="C14" s="118">
        <f>'tám, végl. pe.átv  '!C53</f>
        <v>0</v>
      </c>
      <c r="D14" s="118">
        <f>'tám, végl. pe.átv  '!D53</f>
        <v>565</v>
      </c>
      <c r="E14" s="283">
        <f t="shared" si="1"/>
        <v>565</v>
      </c>
      <c r="F14" s="139" t="s">
        <v>218</v>
      </c>
      <c r="G14" s="283">
        <v>153000</v>
      </c>
      <c r="H14" s="283">
        <v>53826</v>
      </c>
      <c r="I14" s="465">
        <f>SUM(G14:H14)</f>
        <v>206826</v>
      </c>
      <c r="J14" s="190"/>
    </row>
    <row r="15" spans="1:10" ht="12" customHeight="1" x14ac:dyDescent="0.2">
      <c r="A15" s="164">
        <f t="shared" si="0"/>
        <v>5</v>
      </c>
      <c r="B15" s="127"/>
      <c r="C15" s="118"/>
      <c r="D15" s="118"/>
      <c r="E15" s="119"/>
      <c r="F15" s="139"/>
      <c r="G15" s="375"/>
      <c r="H15" s="375"/>
      <c r="I15" s="466"/>
      <c r="J15" s="190"/>
    </row>
    <row r="16" spans="1:10" x14ac:dyDescent="0.2">
      <c r="A16" s="164">
        <f t="shared" si="0"/>
        <v>6</v>
      </c>
      <c r="B16" s="167" t="s">
        <v>38</v>
      </c>
      <c r="C16" s="118"/>
      <c r="D16" s="118"/>
      <c r="E16" s="119">
        <f t="shared" si="1"/>
        <v>0</v>
      </c>
      <c r="F16" s="139" t="s">
        <v>28</v>
      </c>
      <c r="G16" s="290"/>
      <c r="H16" s="290"/>
      <c r="I16" s="467"/>
      <c r="J16" s="190"/>
    </row>
    <row r="17" spans="1:10" x14ac:dyDescent="0.2">
      <c r="A17" s="164">
        <f t="shared" si="0"/>
        <v>7</v>
      </c>
      <c r="B17" s="167"/>
      <c r="C17" s="118"/>
      <c r="D17" s="118"/>
      <c r="E17" s="119"/>
      <c r="F17" s="139" t="s">
        <v>30</v>
      </c>
      <c r="G17" s="290"/>
      <c r="H17" s="290"/>
      <c r="I17" s="467"/>
      <c r="J17" s="190"/>
    </row>
    <row r="18" spans="1:10" x14ac:dyDescent="0.2">
      <c r="A18" s="164">
        <f t="shared" si="0"/>
        <v>8</v>
      </c>
      <c r="B18" s="167" t="s">
        <v>39</v>
      </c>
      <c r="C18" s="118"/>
      <c r="D18" s="118"/>
      <c r="E18" s="119">
        <f t="shared" si="1"/>
        <v>0</v>
      </c>
      <c r="F18" s="139" t="s">
        <v>447</v>
      </c>
      <c r="G18" s="290"/>
      <c r="H18" s="290"/>
      <c r="I18" s="467"/>
      <c r="J18" s="190"/>
    </row>
    <row r="19" spans="1:10" x14ac:dyDescent="0.2">
      <c r="A19" s="164">
        <f t="shared" si="0"/>
        <v>9</v>
      </c>
      <c r="B19" s="170" t="s">
        <v>40</v>
      </c>
      <c r="C19" s="168"/>
      <c r="D19" s="168"/>
      <c r="E19" s="168"/>
      <c r="F19" s="139" t="s">
        <v>446</v>
      </c>
      <c r="G19" s="290"/>
      <c r="H19" s="290"/>
      <c r="I19" s="467"/>
      <c r="J19" s="190"/>
    </row>
    <row r="20" spans="1:10" x14ac:dyDescent="0.2">
      <c r="A20" s="164">
        <f t="shared" si="0"/>
        <v>10</v>
      </c>
      <c r="B20" s="116" t="s">
        <v>195</v>
      </c>
      <c r="C20" s="355">
        <v>85267</v>
      </c>
      <c r="D20" s="355">
        <v>52284</v>
      </c>
      <c r="E20" s="355">
        <f>SUM(C20:D20)</f>
        <v>137551</v>
      </c>
      <c r="F20" s="139" t="s">
        <v>191</v>
      </c>
      <c r="G20" s="290"/>
      <c r="H20" s="290"/>
      <c r="I20" s="467"/>
      <c r="J20" s="190"/>
    </row>
    <row r="21" spans="1:10" x14ac:dyDescent="0.2">
      <c r="A21" s="164">
        <f t="shared" si="0"/>
        <v>11</v>
      </c>
      <c r="C21" s="168"/>
      <c r="D21" s="168"/>
      <c r="E21" s="168"/>
      <c r="F21" s="139" t="s">
        <v>932</v>
      </c>
      <c r="G21" s="290"/>
      <c r="H21" s="290"/>
      <c r="I21" s="467"/>
      <c r="J21" s="190"/>
    </row>
    <row r="22" spans="1:10" s="124" customFormat="1" x14ac:dyDescent="0.2">
      <c r="A22" s="164">
        <f t="shared" si="0"/>
        <v>12</v>
      </c>
      <c r="B22" s="157" t="s">
        <v>42</v>
      </c>
      <c r="C22" s="168"/>
      <c r="D22" s="168"/>
      <c r="E22" s="168"/>
      <c r="F22" s="139" t="s">
        <v>933</v>
      </c>
      <c r="G22" s="290"/>
      <c r="H22" s="290"/>
      <c r="I22" s="467"/>
      <c r="J22" s="606"/>
    </row>
    <row r="23" spans="1:10" s="124" customFormat="1" x14ac:dyDescent="0.2">
      <c r="A23" s="164">
        <f t="shared" si="0"/>
        <v>13</v>
      </c>
      <c r="B23" s="157" t="s">
        <v>43</v>
      </c>
      <c r="C23" s="168"/>
      <c r="D23" s="168"/>
      <c r="E23" s="168"/>
      <c r="F23" s="171"/>
      <c r="G23" s="290"/>
      <c r="H23" s="290"/>
      <c r="I23" s="467"/>
      <c r="J23" s="606"/>
    </row>
    <row r="24" spans="1:10" x14ac:dyDescent="0.2">
      <c r="A24" s="164">
        <f t="shared" si="0"/>
        <v>14</v>
      </c>
      <c r="B24" s="167" t="s">
        <v>44</v>
      </c>
      <c r="C24" s="129"/>
      <c r="D24" s="129"/>
      <c r="E24" s="129"/>
      <c r="F24" s="172" t="s">
        <v>66</v>
      </c>
      <c r="G24" s="356">
        <f>SUM(G12:G22)</f>
        <v>406561</v>
      </c>
      <c r="H24" s="356">
        <f>SUM(H12:H22)</f>
        <v>115442</v>
      </c>
      <c r="I24" s="468">
        <f>SUM(I12:I22)</f>
        <v>522003</v>
      </c>
      <c r="J24" s="190"/>
    </row>
    <row r="25" spans="1:10" x14ac:dyDescent="0.2">
      <c r="A25" s="164">
        <f t="shared" si="0"/>
        <v>15</v>
      </c>
      <c r="B25" s="167" t="s">
        <v>45</v>
      </c>
      <c r="C25" s="168"/>
      <c r="D25" s="168"/>
      <c r="E25" s="168"/>
      <c r="F25" s="171"/>
      <c r="G25" s="290"/>
      <c r="H25" s="290"/>
      <c r="I25" s="467"/>
      <c r="J25" s="190"/>
    </row>
    <row r="26" spans="1:10" x14ac:dyDescent="0.2">
      <c r="A26" s="164">
        <f t="shared" si="0"/>
        <v>16</v>
      </c>
      <c r="B26" s="116" t="s">
        <v>46</v>
      </c>
      <c r="C26" s="126"/>
      <c r="D26" s="126"/>
      <c r="E26" s="126"/>
      <c r="F26" s="140" t="s">
        <v>34</v>
      </c>
      <c r="G26" s="358"/>
      <c r="H26" s="358"/>
      <c r="I26" s="467"/>
      <c r="J26" s="190"/>
    </row>
    <row r="27" spans="1:10" x14ac:dyDescent="0.2">
      <c r="A27" s="164">
        <f t="shared" si="0"/>
        <v>17</v>
      </c>
      <c r="B27" s="167" t="s">
        <v>47</v>
      </c>
      <c r="C27" s="119"/>
      <c r="D27" s="119"/>
      <c r="E27" s="119"/>
      <c r="F27" s="139" t="s">
        <v>274</v>
      </c>
      <c r="G27" s="290">
        <f>'felhalm. kiad.  '!G96</f>
        <v>0</v>
      </c>
      <c r="H27" s="290">
        <f>'felhalm. kiad.  '!H96</f>
        <v>37000</v>
      </c>
      <c r="I27" s="467">
        <f>SUM(G27:H27)</f>
        <v>37000</v>
      </c>
      <c r="J27" s="190"/>
    </row>
    <row r="28" spans="1:10" x14ac:dyDescent="0.2">
      <c r="A28" s="164">
        <f t="shared" si="0"/>
        <v>18</v>
      </c>
      <c r="B28" s="167"/>
      <c r="C28" s="119"/>
      <c r="D28" s="119"/>
      <c r="E28" s="119"/>
      <c r="F28" s="139" t="s">
        <v>31</v>
      </c>
      <c r="G28" s="290"/>
      <c r="H28" s="290"/>
      <c r="I28" s="467"/>
      <c r="J28" s="190"/>
    </row>
    <row r="29" spans="1:10" x14ac:dyDescent="0.2">
      <c r="A29" s="164">
        <f t="shared" si="0"/>
        <v>19</v>
      </c>
      <c r="B29" s="157" t="s">
        <v>50</v>
      </c>
      <c r="C29" s="119"/>
      <c r="D29" s="119"/>
      <c r="E29" s="119"/>
      <c r="F29" s="139" t="s">
        <v>32</v>
      </c>
      <c r="G29" s="290"/>
      <c r="H29" s="290"/>
      <c r="I29" s="467"/>
      <c r="J29" s="190"/>
    </row>
    <row r="30" spans="1:10" s="124" customFormat="1" x14ac:dyDescent="0.2">
      <c r="A30" s="164">
        <f t="shared" si="0"/>
        <v>20</v>
      </c>
      <c r="B30" s="157" t="s">
        <v>48</v>
      </c>
      <c r="C30" s="119"/>
      <c r="D30" s="119"/>
      <c r="E30" s="119"/>
      <c r="F30" s="139" t="s">
        <v>448</v>
      </c>
      <c r="G30" s="290"/>
      <c r="H30" s="290"/>
      <c r="I30" s="467"/>
      <c r="J30" s="606"/>
    </row>
    <row r="31" spans="1:10" x14ac:dyDescent="0.2">
      <c r="A31" s="164">
        <f t="shared" si="0"/>
        <v>21</v>
      </c>
      <c r="C31" s="119"/>
      <c r="D31" s="119"/>
      <c r="E31" s="119"/>
      <c r="F31" s="139" t="s">
        <v>445</v>
      </c>
      <c r="G31" s="290"/>
      <c r="H31" s="290"/>
      <c r="I31" s="467"/>
      <c r="J31" s="190"/>
    </row>
    <row r="32" spans="1:10" s="11" customFormat="1" x14ac:dyDescent="0.2">
      <c r="A32" s="164">
        <f t="shared" si="0"/>
        <v>22</v>
      </c>
      <c r="B32" s="174" t="s">
        <v>52</v>
      </c>
      <c r="C32" s="168">
        <f>C14+C20</f>
        <v>85267</v>
      </c>
      <c r="D32" s="168">
        <f>D14+D20</f>
        <v>52849</v>
      </c>
      <c r="E32" s="168">
        <f>E14+E20</f>
        <v>138116</v>
      </c>
      <c r="F32" s="139" t="s">
        <v>441</v>
      </c>
      <c r="G32" s="288"/>
      <c r="H32" s="288"/>
      <c r="I32" s="467"/>
      <c r="J32" s="509"/>
    </row>
    <row r="33" spans="1:10" x14ac:dyDescent="0.2">
      <c r="A33" s="164">
        <f t="shared" si="0"/>
        <v>23</v>
      </c>
      <c r="B33" s="175" t="s">
        <v>67</v>
      </c>
      <c r="C33" s="177"/>
      <c r="D33" s="177"/>
      <c r="E33" s="177"/>
      <c r="F33" s="176" t="s">
        <v>68</v>
      </c>
      <c r="G33" s="357">
        <f>SUM(G27:G32)</f>
        <v>0</v>
      </c>
      <c r="H33" s="357">
        <f>SUM(H27:H32)</f>
        <v>37000</v>
      </c>
      <c r="I33" s="469">
        <f>SUM(I27:I31)</f>
        <v>37000</v>
      </c>
      <c r="J33" s="190"/>
    </row>
    <row r="34" spans="1:10" x14ac:dyDescent="0.2">
      <c r="A34" s="164">
        <f t="shared" si="0"/>
        <v>24</v>
      </c>
      <c r="B34" s="178" t="s">
        <v>51</v>
      </c>
      <c r="C34" s="173">
        <f>SUM(C32:C33)</f>
        <v>85267</v>
      </c>
      <c r="D34" s="173">
        <f>SUM(D32:D33)</f>
        <v>52849</v>
      </c>
      <c r="E34" s="173">
        <f>SUM(C34:D34)</f>
        <v>138116</v>
      </c>
      <c r="F34" s="179" t="s">
        <v>69</v>
      </c>
      <c r="G34" s="358">
        <f>G24+G33</f>
        <v>406561</v>
      </c>
      <c r="H34" s="358">
        <f>H24+H33</f>
        <v>152442</v>
      </c>
      <c r="I34" s="444">
        <f>I24+I33</f>
        <v>559003</v>
      </c>
      <c r="J34" s="190"/>
    </row>
    <row r="35" spans="1:10" x14ac:dyDescent="0.2">
      <c r="A35" s="164">
        <f t="shared" si="0"/>
        <v>25</v>
      </c>
      <c r="B35" s="180"/>
      <c r="C35" s="169"/>
      <c r="D35" s="169"/>
      <c r="E35" s="169"/>
      <c r="F35" s="171"/>
      <c r="G35" s="290"/>
      <c r="H35" s="290"/>
      <c r="I35" s="467"/>
      <c r="J35" s="190"/>
    </row>
    <row r="36" spans="1:10" x14ac:dyDescent="0.2">
      <c r="A36" s="164">
        <f t="shared" si="0"/>
        <v>26</v>
      </c>
      <c r="B36" s="180"/>
      <c r="C36" s="169"/>
      <c r="D36" s="169"/>
      <c r="E36" s="169"/>
      <c r="F36" s="172"/>
      <c r="G36" s="356"/>
      <c r="H36" s="356"/>
      <c r="I36" s="468"/>
      <c r="J36" s="190"/>
    </row>
    <row r="37" spans="1:10" s="11" customFormat="1" x14ac:dyDescent="0.2">
      <c r="A37" s="164">
        <f t="shared" si="0"/>
        <v>27</v>
      </c>
      <c r="B37" s="180"/>
      <c r="C37" s="169"/>
      <c r="D37" s="169"/>
      <c r="E37" s="169"/>
      <c r="F37" s="171"/>
      <c r="G37" s="290"/>
      <c r="H37" s="290"/>
      <c r="I37" s="467"/>
      <c r="J37" s="509"/>
    </row>
    <row r="38" spans="1:10" s="11" customFormat="1" x14ac:dyDescent="0.2">
      <c r="A38" s="777">
        <f t="shared" si="0"/>
        <v>28</v>
      </c>
      <c r="B38" s="126" t="s">
        <v>53</v>
      </c>
      <c r="C38" s="126"/>
      <c r="D38" s="126"/>
      <c r="E38" s="126"/>
      <c r="F38" s="140" t="s">
        <v>33</v>
      </c>
      <c r="G38" s="358"/>
      <c r="H38" s="358"/>
      <c r="I38" s="444"/>
      <c r="J38" s="509"/>
    </row>
    <row r="39" spans="1:10" s="11" customFormat="1" x14ac:dyDescent="0.2">
      <c r="A39" s="164">
        <f t="shared" si="0"/>
        <v>29</v>
      </c>
      <c r="B39" s="136" t="s">
        <v>685</v>
      </c>
      <c r="C39" s="126"/>
      <c r="D39" s="126"/>
      <c r="E39" s="126"/>
      <c r="F39" s="181" t="s">
        <v>4</v>
      </c>
      <c r="G39" s="189"/>
      <c r="I39" s="470"/>
      <c r="J39" s="509"/>
    </row>
    <row r="40" spans="1:10" s="11" customFormat="1" x14ac:dyDescent="0.2">
      <c r="A40" s="164">
        <f t="shared" si="0"/>
        <v>30</v>
      </c>
      <c r="B40" s="116" t="s">
        <v>963</v>
      </c>
      <c r="C40" s="126"/>
      <c r="D40" s="126"/>
      <c r="E40" s="126"/>
      <c r="F40" s="535" t="s">
        <v>3</v>
      </c>
      <c r="G40" s="358"/>
      <c r="H40" s="358"/>
      <c r="I40" s="444"/>
      <c r="J40" s="509"/>
    </row>
    <row r="41" spans="1:10" x14ac:dyDescent="0.2">
      <c r="A41" s="164">
        <f t="shared" si="0"/>
        <v>31</v>
      </c>
      <c r="B41" s="118" t="s">
        <v>687</v>
      </c>
      <c r="C41" s="185"/>
      <c r="D41" s="185"/>
      <c r="E41" s="185"/>
      <c r="F41" s="139" t="s">
        <v>5</v>
      </c>
      <c r="G41" s="358"/>
      <c r="H41" s="358"/>
      <c r="I41" s="444"/>
      <c r="J41" s="190"/>
    </row>
    <row r="42" spans="1:10" x14ac:dyDescent="0.2">
      <c r="A42" s="164">
        <f t="shared" si="0"/>
        <v>32</v>
      </c>
      <c r="B42" s="118" t="s">
        <v>208</v>
      </c>
      <c r="C42" s="119"/>
      <c r="D42" s="119"/>
      <c r="E42" s="119"/>
      <c r="F42" s="139" t="s">
        <v>6</v>
      </c>
      <c r="G42" s="189"/>
      <c r="H42" s="189"/>
      <c r="I42" s="444"/>
      <c r="J42" s="190"/>
    </row>
    <row r="43" spans="1:10" x14ac:dyDescent="0.2">
      <c r="A43" s="164">
        <f t="shared" si="0"/>
        <v>33</v>
      </c>
      <c r="B43" s="533" t="s">
        <v>273</v>
      </c>
      <c r="C43" s="119">
        <v>0</v>
      </c>
      <c r="D43" s="119"/>
      <c r="E43" s="119">
        <f>C43+D43</f>
        <v>0</v>
      </c>
      <c r="F43" s="139" t="s">
        <v>7</v>
      </c>
      <c r="G43" s="189"/>
      <c r="H43" s="189"/>
      <c r="I43" s="444"/>
      <c r="J43" s="190"/>
    </row>
    <row r="44" spans="1:10" x14ac:dyDescent="0.2">
      <c r="A44" s="164">
        <f t="shared" si="0"/>
        <v>34</v>
      </c>
      <c r="B44" s="533" t="s">
        <v>961</v>
      </c>
      <c r="C44" s="119"/>
      <c r="D44" s="119"/>
      <c r="E44" s="119"/>
      <c r="F44" s="139"/>
      <c r="G44" s="189"/>
      <c r="H44" s="189"/>
      <c r="I44" s="444"/>
      <c r="J44" s="190"/>
    </row>
    <row r="45" spans="1:10" x14ac:dyDescent="0.2">
      <c r="A45" s="164">
        <f t="shared" si="0"/>
        <v>35</v>
      </c>
      <c r="B45" s="119" t="s">
        <v>688</v>
      </c>
      <c r="C45" s="119"/>
      <c r="D45" s="119"/>
      <c r="E45" s="119"/>
      <c r="F45" s="139" t="s">
        <v>8</v>
      </c>
      <c r="G45" s="358"/>
      <c r="H45" s="358"/>
      <c r="I45" s="467"/>
      <c r="J45" s="190"/>
    </row>
    <row r="46" spans="1:10" x14ac:dyDescent="0.2">
      <c r="A46" s="164">
        <f t="shared" si="0"/>
        <v>36</v>
      </c>
      <c r="B46" s="119" t="s">
        <v>689</v>
      </c>
      <c r="C46" s="126"/>
      <c r="D46" s="126"/>
      <c r="E46" s="126"/>
      <c r="F46" s="139" t="s">
        <v>9</v>
      </c>
      <c r="G46" s="358"/>
      <c r="H46" s="358"/>
      <c r="I46" s="467"/>
      <c r="J46" s="190"/>
    </row>
    <row r="47" spans="1:10" x14ac:dyDescent="0.2">
      <c r="A47" s="164">
        <f t="shared" si="0"/>
        <v>37</v>
      </c>
      <c r="B47" s="118" t="s">
        <v>212</v>
      </c>
      <c r="C47" s="119"/>
      <c r="D47" s="119"/>
      <c r="E47" s="119"/>
      <c r="F47" s="139" t="s">
        <v>10</v>
      </c>
      <c r="G47" s="290"/>
      <c r="H47" s="290"/>
      <c r="I47" s="467"/>
      <c r="J47" s="190"/>
    </row>
    <row r="48" spans="1:10" x14ac:dyDescent="0.2">
      <c r="A48" s="164">
        <f t="shared" si="0"/>
        <v>38</v>
      </c>
      <c r="B48" s="533" t="s">
        <v>213</v>
      </c>
      <c r="C48" s="119">
        <f>G24-(C34+C43)</f>
        <v>321294</v>
      </c>
      <c r="D48" s="119">
        <f>H24-(D34+D43)</f>
        <v>62593</v>
      </c>
      <c r="E48" s="119">
        <f>I24-(E34+E43)</f>
        <v>383887</v>
      </c>
      <c r="F48" s="139" t="s">
        <v>11</v>
      </c>
      <c r="G48" s="290"/>
      <c r="H48" s="290"/>
      <c r="I48" s="467"/>
      <c r="J48" s="190"/>
    </row>
    <row r="49" spans="1:10" x14ac:dyDescent="0.2">
      <c r="A49" s="164">
        <f t="shared" si="0"/>
        <v>39</v>
      </c>
      <c r="B49" s="533" t="s">
        <v>214</v>
      </c>
      <c r="C49" s="119">
        <f>G33-C33</f>
        <v>0</v>
      </c>
      <c r="D49" s="119">
        <f>H33-D33</f>
        <v>37000</v>
      </c>
      <c r="E49" s="119">
        <f>I33-E33</f>
        <v>37000</v>
      </c>
      <c r="F49" s="139" t="s">
        <v>12</v>
      </c>
      <c r="G49" s="290"/>
      <c r="H49" s="290"/>
      <c r="I49" s="467"/>
      <c r="J49" s="190"/>
    </row>
    <row r="50" spans="1:10" x14ac:dyDescent="0.2">
      <c r="A50" s="164">
        <f t="shared" si="0"/>
        <v>40</v>
      </c>
      <c r="B50" s="118" t="s">
        <v>1</v>
      </c>
      <c r="C50" s="119"/>
      <c r="D50" s="119"/>
      <c r="E50" s="119"/>
      <c r="F50" s="139" t="s">
        <v>13</v>
      </c>
      <c r="G50" s="290"/>
      <c r="H50" s="290"/>
      <c r="I50" s="467"/>
      <c r="J50" s="190"/>
    </row>
    <row r="51" spans="1:10" x14ac:dyDescent="0.2">
      <c r="A51" s="164">
        <f t="shared" si="0"/>
        <v>41</v>
      </c>
      <c r="B51" s="118"/>
      <c r="C51" s="119"/>
      <c r="D51" s="119"/>
      <c r="E51" s="119"/>
      <c r="F51" s="139" t="s">
        <v>14</v>
      </c>
      <c r="G51" s="290"/>
      <c r="H51" s="290"/>
      <c r="I51" s="467"/>
      <c r="J51" s="190"/>
    </row>
    <row r="52" spans="1:10" x14ac:dyDescent="0.2">
      <c r="A52" s="164">
        <f t="shared" si="0"/>
        <v>42</v>
      </c>
      <c r="B52" s="118"/>
      <c r="C52" s="119"/>
      <c r="D52" s="119"/>
      <c r="E52" s="119"/>
      <c r="F52" s="139" t="s">
        <v>15</v>
      </c>
      <c r="G52" s="290"/>
      <c r="H52" s="290"/>
      <c r="I52" s="467"/>
      <c r="J52" s="190"/>
    </row>
    <row r="53" spans="1:10" ht="12" thickBot="1" x14ac:dyDescent="0.25">
      <c r="A53" s="164">
        <f t="shared" si="0"/>
        <v>43</v>
      </c>
      <c r="B53" s="178" t="s">
        <v>449</v>
      </c>
      <c r="C53" s="126">
        <f>SUM(C39:C51)</f>
        <v>321294</v>
      </c>
      <c r="D53" s="126">
        <f>SUM(D39:D51)</f>
        <v>99593</v>
      </c>
      <c r="E53" s="126">
        <f>SUM(E39:E51)</f>
        <v>420887</v>
      </c>
      <c r="F53" s="140" t="s">
        <v>442</v>
      </c>
      <c r="G53" s="358">
        <f>SUM(G39:G52)</f>
        <v>0</v>
      </c>
      <c r="H53" s="358">
        <f>SUM(H39:H52)</f>
        <v>0</v>
      </c>
      <c r="I53" s="444">
        <f>SUM(I39:I52)</f>
        <v>0</v>
      </c>
      <c r="J53" s="190"/>
    </row>
    <row r="54" spans="1:10" ht="12" thickBot="1" x14ac:dyDescent="0.25">
      <c r="A54" s="924">
        <f t="shared" si="0"/>
        <v>44</v>
      </c>
      <c r="B54" s="1113" t="s">
        <v>444</v>
      </c>
      <c r="C54" s="1071">
        <f>C34+C53</f>
        <v>406561</v>
      </c>
      <c r="D54" s="302">
        <f>D34+D53</f>
        <v>152442</v>
      </c>
      <c r="E54" s="920">
        <f>E34+E53</f>
        <v>559003</v>
      </c>
      <c r="F54" s="503" t="s">
        <v>443</v>
      </c>
      <c r="G54" s="1112">
        <f>G34+G53</f>
        <v>406561</v>
      </c>
      <c r="H54" s="928">
        <f>H34+H53</f>
        <v>152442</v>
      </c>
      <c r="I54" s="803">
        <f>I34+I53</f>
        <v>559003</v>
      </c>
      <c r="J54" s="289"/>
    </row>
    <row r="55" spans="1:10" x14ac:dyDescent="0.2">
      <c r="B55" s="183"/>
      <c r="C55" s="182"/>
      <c r="D55" s="182"/>
      <c r="E55" s="182"/>
      <c r="F55" s="182"/>
      <c r="G55" s="189"/>
      <c r="H55" s="189"/>
      <c r="I55" s="189"/>
    </row>
  </sheetData>
  <sheetProtection selectLockedCells="1" selectUnlockedCells="1"/>
  <mergeCells count="12">
    <mergeCell ref="B1:I1"/>
    <mergeCell ref="F8:F9"/>
    <mergeCell ref="B4:I4"/>
    <mergeCell ref="B5:I5"/>
    <mergeCell ref="B6:I6"/>
    <mergeCell ref="G8:I8"/>
    <mergeCell ref="B7:I7"/>
    <mergeCell ref="A8:A10"/>
    <mergeCell ref="B8:B9"/>
    <mergeCell ref="C8:E8"/>
    <mergeCell ref="C9:E9"/>
    <mergeCell ref="G9:I9"/>
  </mergeCells>
  <phoneticPr fontId="33" type="noConversion"/>
  <pageMargins left="0.19685039370078741" right="0.19685039370078741" top="0.19685039370078741" bottom="0.19685039370078741" header="0.51181102362204722" footer="0.51181102362204722"/>
  <pageSetup paperSize="9" scale="91" firstPageNumber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  <pageSetUpPr fitToPage="1"/>
  </sheetPr>
  <dimension ref="A1:Y46"/>
  <sheetViews>
    <sheetView zoomScale="120" workbookViewId="0">
      <selection activeCell="B1" sqref="B1:I1"/>
    </sheetView>
  </sheetViews>
  <sheetFormatPr defaultColWidth="9.140625" defaultRowHeight="11.25" x14ac:dyDescent="0.2"/>
  <cols>
    <col min="1" max="1" width="4.85546875" style="157" customWidth="1"/>
    <col min="2" max="2" width="41.85546875" style="157" customWidth="1"/>
    <col min="3" max="3" width="10.140625" style="158" customWidth="1"/>
    <col min="4" max="4" width="11.140625" style="158" customWidth="1"/>
    <col min="5" max="5" width="11.28515625" style="158" customWidth="1"/>
    <col min="6" max="6" width="32.42578125" style="158" customWidth="1"/>
    <col min="7" max="7" width="11.5703125" style="158" customWidth="1"/>
    <col min="8" max="8" width="14.7109375" style="158" customWidth="1"/>
    <col min="9" max="9" width="14.5703125" style="158" customWidth="1"/>
    <col min="10" max="25" width="9.140625" style="157"/>
    <col min="26" max="16384" width="9.140625" style="10"/>
  </cols>
  <sheetData>
    <row r="1" spans="1:25" ht="12.75" customHeight="1" x14ac:dyDescent="0.2">
      <c r="B1" s="1229" t="s">
        <v>1328</v>
      </c>
      <c r="C1" s="1229"/>
      <c r="D1" s="1229"/>
      <c r="E1" s="1229"/>
      <c r="F1" s="1229"/>
      <c r="G1" s="1229"/>
      <c r="H1" s="1229"/>
      <c r="I1" s="1229"/>
      <c r="J1" s="732"/>
    </row>
    <row r="2" spans="1:25" x14ac:dyDescent="0.2">
      <c r="B2" s="571"/>
      <c r="I2" s="159"/>
    </row>
    <row r="3" spans="1:25" s="122" customFormat="1" x14ac:dyDescent="0.2">
      <c r="A3" s="160"/>
      <c r="B3" s="1232" t="s">
        <v>54</v>
      </c>
      <c r="C3" s="1232"/>
      <c r="D3" s="1232"/>
      <c r="E3" s="1232"/>
      <c r="F3" s="1232"/>
      <c r="G3" s="1232"/>
      <c r="H3" s="1232"/>
      <c r="I3" s="1232"/>
      <c r="J3" s="160"/>
      <c r="K3" s="160"/>
      <c r="L3" s="160"/>
      <c r="M3" s="160"/>
      <c r="N3" s="160"/>
      <c r="O3" s="160"/>
      <c r="P3" s="160"/>
      <c r="Q3" s="160"/>
      <c r="R3" s="160"/>
      <c r="S3" s="160"/>
      <c r="T3" s="160"/>
      <c r="U3" s="160"/>
      <c r="V3" s="160"/>
      <c r="W3" s="160"/>
      <c r="X3" s="160"/>
      <c r="Y3" s="160"/>
    </row>
    <row r="4" spans="1:25" s="122" customFormat="1" x14ac:dyDescent="0.2">
      <c r="A4" s="160"/>
      <c r="B4" s="1232" t="s">
        <v>1175</v>
      </c>
      <c r="C4" s="1232"/>
      <c r="D4" s="1232"/>
      <c r="E4" s="1232"/>
      <c r="F4" s="1232"/>
      <c r="G4" s="1232"/>
      <c r="H4" s="1232"/>
      <c r="I4" s="1232"/>
      <c r="J4" s="160"/>
      <c r="K4" s="160"/>
      <c r="L4" s="160"/>
      <c r="M4" s="160"/>
      <c r="N4" s="160"/>
      <c r="O4" s="160"/>
      <c r="P4" s="160"/>
      <c r="Q4" s="160"/>
      <c r="R4" s="160"/>
      <c r="S4" s="160"/>
      <c r="T4" s="160"/>
      <c r="U4" s="160"/>
      <c r="V4" s="160"/>
      <c r="W4" s="160"/>
      <c r="X4" s="160"/>
      <c r="Y4" s="160"/>
    </row>
    <row r="5" spans="1:25" s="122" customFormat="1" ht="12.75" customHeight="1" x14ac:dyDescent="0.2">
      <c r="A5" s="1245" t="s">
        <v>306</v>
      </c>
      <c r="B5" s="1245"/>
      <c r="C5" s="1245"/>
      <c r="D5" s="1245"/>
      <c r="E5" s="1245"/>
      <c r="F5" s="1245"/>
      <c r="G5" s="1245"/>
      <c r="H5" s="1245"/>
      <c r="I5" s="1245"/>
      <c r="J5" s="160"/>
      <c r="K5" s="160"/>
      <c r="L5" s="160"/>
      <c r="M5" s="160"/>
      <c r="N5" s="160"/>
      <c r="O5" s="160"/>
      <c r="P5" s="160"/>
      <c r="Q5" s="160"/>
      <c r="R5" s="160"/>
      <c r="S5" s="160"/>
      <c r="T5" s="160"/>
      <c r="U5" s="160"/>
      <c r="V5" s="160"/>
      <c r="W5" s="160"/>
      <c r="X5" s="160"/>
      <c r="Y5" s="160"/>
    </row>
    <row r="6" spans="1:25" s="122" customFormat="1" ht="12.75" customHeight="1" x14ac:dyDescent="0.2">
      <c r="A6" s="1246" t="s">
        <v>56</v>
      </c>
      <c r="B6" s="1247" t="s">
        <v>57</v>
      </c>
      <c r="C6" s="1248" t="s">
        <v>58</v>
      </c>
      <c r="D6" s="1248"/>
      <c r="E6" s="1249"/>
      <c r="F6" s="1250" t="s">
        <v>59</v>
      </c>
      <c r="G6" s="1251" t="s">
        <v>60</v>
      </c>
      <c r="H6" s="1252"/>
      <c r="I6" s="1252"/>
      <c r="J6" s="160"/>
      <c r="K6" s="160"/>
      <c r="L6" s="160"/>
      <c r="M6" s="160"/>
      <c r="N6" s="160"/>
      <c r="O6" s="160"/>
      <c r="P6" s="160"/>
      <c r="Q6" s="160"/>
      <c r="R6" s="160"/>
      <c r="S6" s="160"/>
    </row>
    <row r="7" spans="1:25" s="122" customFormat="1" ht="12.75" customHeight="1" x14ac:dyDescent="0.2">
      <c r="A7" s="1246"/>
      <c r="B7" s="1247"/>
      <c r="C7" s="1243" t="s">
        <v>1162</v>
      </c>
      <c r="D7" s="1243"/>
      <c r="E7" s="1244"/>
      <c r="F7" s="1250"/>
      <c r="G7" s="1243" t="s">
        <v>1162</v>
      </c>
      <c r="H7" s="1243"/>
      <c r="I7" s="1244"/>
      <c r="J7" s="160"/>
      <c r="K7" s="160"/>
      <c r="L7" s="160"/>
      <c r="M7" s="160"/>
      <c r="N7" s="160"/>
      <c r="O7" s="160"/>
      <c r="P7" s="160"/>
      <c r="Q7" s="160"/>
      <c r="R7" s="160"/>
      <c r="S7" s="160"/>
    </row>
    <row r="8" spans="1:25" s="123" customFormat="1" ht="36.6" customHeight="1" x14ac:dyDescent="0.2">
      <c r="A8" s="1246"/>
      <c r="B8" s="868" t="s">
        <v>61</v>
      </c>
      <c r="C8" s="869" t="s">
        <v>62</v>
      </c>
      <c r="D8" s="869" t="s">
        <v>63</v>
      </c>
      <c r="E8" s="870" t="s">
        <v>64</v>
      </c>
      <c r="F8" s="871" t="s">
        <v>65</v>
      </c>
      <c r="G8" s="354" t="s">
        <v>62</v>
      </c>
      <c r="H8" s="354" t="s">
        <v>63</v>
      </c>
      <c r="I8" s="354" t="s">
        <v>64</v>
      </c>
      <c r="J8" s="587"/>
      <c r="K8" s="187"/>
      <c r="L8" s="187"/>
      <c r="M8" s="187"/>
      <c r="N8" s="187"/>
      <c r="O8" s="187"/>
      <c r="P8" s="187"/>
      <c r="Q8" s="187"/>
      <c r="R8" s="187"/>
      <c r="S8" s="187"/>
    </row>
    <row r="9" spans="1:25" ht="11.45" customHeight="1" x14ac:dyDescent="0.2">
      <c r="A9" s="872">
        <v>1</v>
      </c>
      <c r="B9" s="873" t="s">
        <v>24</v>
      </c>
      <c r="C9" s="874"/>
      <c r="D9" s="874"/>
      <c r="E9" s="874"/>
      <c r="F9" s="875" t="s">
        <v>25</v>
      </c>
      <c r="G9" s="359"/>
      <c r="H9" s="359"/>
      <c r="I9" s="464"/>
      <c r="J9" s="184"/>
      <c r="T9" s="10"/>
      <c r="U9" s="10"/>
      <c r="V9" s="10"/>
      <c r="W9" s="10"/>
      <c r="X9" s="10"/>
      <c r="Y9" s="10"/>
    </row>
    <row r="10" spans="1:25" x14ac:dyDescent="0.2">
      <c r="A10" s="872">
        <f>A9+1</f>
        <v>2</v>
      </c>
      <c r="B10" s="81" t="s">
        <v>35</v>
      </c>
      <c r="C10" s="295"/>
      <c r="D10" s="295"/>
      <c r="E10" s="283">
        <f>SUM(C10:D10)</f>
        <v>0</v>
      </c>
      <c r="F10" s="497" t="s">
        <v>26</v>
      </c>
      <c r="G10" s="283">
        <f>Össz.önkor.mérleg.!G10</f>
        <v>574775</v>
      </c>
      <c r="H10" s="283">
        <f>Össz.önkor.mérleg.!H10</f>
        <v>390962</v>
      </c>
      <c r="I10" s="466">
        <f>Össz.önkor.mérleg.!I10</f>
        <v>965737</v>
      </c>
      <c r="J10" s="184"/>
      <c r="T10" s="10"/>
      <c r="U10" s="10"/>
      <c r="V10" s="10"/>
      <c r="W10" s="10"/>
      <c r="X10" s="10"/>
      <c r="Y10" s="10"/>
    </row>
    <row r="11" spans="1:25" x14ac:dyDescent="0.2">
      <c r="A11" s="872">
        <f t="shared" ref="A11:A45" si="0">A10+1</f>
        <v>3</v>
      </c>
      <c r="B11" s="81" t="s">
        <v>36</v>
      </c>
      <c r="C11" s="295">
        <f>Össz.önkor.mérleg.!C11</f>
        <v>782216</v>
      </c>
      <c r="D11" s="295">
        <f>Össz.önkor.mérleg.!D11</f>
        <v>106500</v>
      </c>
      <c r="E11" s="295">
        <f>Össz.önkor.mérleg.!E11</f>
        <v>888716</v>
      </c>
      <c r="F11" s="497" t="s">
        <v>27</v>
      </c>
      <c r="G11" s="283">
        <f>Össz.önkor.mérleg.!G11</f>
        <v>117689</v>
      </c>
      <c r="H11" s="283">
        <f>Össz.önkor.mérleg.!H11</f>
        <v>87160</v>
      </c>
      <c r="I11" s="466">
        <f>Össz.önkor.mérleg.!I11</f>
        <v>204849</v>
      </c>
      <c r="J11" s="184"/>
      <c r="T11" s="10"/>
      <c r="U11" s="10"/>
      <c r="V11" s="10"/>
      <c r="W11" s="10"/>
      <c r="X11" s="10"/>
      <c r="Y11" s="10"/>
    </row>
    <row r="12" spans="1:25" x14ac:dyDescent="0.2">
      <c r="A12" s="872">
        <f t="shared" si="0"/>
        <v>4</v>
      </c>
      <c r="B12" s="81" t="s">
        <v>934</v>
      </c>
      <c r="C12" s="295">
        <f>Össz.önkor.mérleg.!C12</f>
        <v>0</v>
      </c>
      <c r="D12" s="295">
        <f>Össz.önkor.mérleg.!D12</f>
        <v>0</v>
      </c>
      <c r="E12" s="295">
        <f>Össz.önkor.mérleg.!E12</f>
        <v>0</v>
      </c>
      <c r="F12" s="497" t="s">
        <v>29</v>
      </c>
      <c r="G12" s="283">
        <f>Össz.önkor.mérleg.!G12</f>
        <v>569138</v>
      </c>
      <c r="H12" s="283">
        <f>Össz.önkor.mérleg.!H12</f>
        <v>519434</v>
      </c>
      <c r="I12" s="466">
        <f>Össz.önkor.mérleg.!I12</f>
        <v>1088572</v>
      </c>
      <c r="J12" s="184"/>
      <c r="T12" s="10"/>
      <c r="U12" s="10"/>
      <c r="V12" s="10"/>
      <c r="W12" s="10"/>
      <c r="X12" s="10"/>
      <c r="Y12" s="10"/>
    </row>
    <row r="13" spans="1:25" ht="12" customHeight="1" x14ac:dyDescent="0.2">
      <c r="A13" s="872">
        <f t="shared" si="0"/>
        <v>5</v>
      </c>
      <c r="B13" s="81" t="s">
        <v>37</v>
      </c>
      <c r="C13" s="295">
        <f>Össz.önkor.mérleg.!C13</f>
        <v>30732</v>
      </c>
      <c r="D13" s="295">
        <f>Össz.önkor.mérleg.!D13</f>
        <v>26537</v>
      </c>
      <c r="E13" s="295">
        <f>Össz.önkor.mérleg.!E13</f>
        <v>57269</v>
      </c>
      <c r="F13" s="497"/>
      <c r="G13" s="283"/>
      <c r="H13" s="295"/>
      <c r="I13" s="465"/>
      <c r="J13" s="184"/>
      <c r="T13" s="10"/>
      <c r="U13" s="10"/>
      <c r="V13" s="10"/>
      <c r="W13" s="10"/>
      <c r="X13" s="10"/>
      <c r="Y13" s="10"/>
    </row>
    <row r="14" spans="1:25" x14ac:dyDescent="0.2">
      <c r="A14" s="872">
        <f t="shared" si="0"/>
        <v>6</v>
      </c>
      <c r="B14" s="81" t="s">
        <v>39</v>
      </c>
      <c r="C14" s="295">
        <f>Össz.önkor.mérleg.!C17</f>
        <v>376462</v>
      </c>
      <c r="D14" s="295">
        <f>Össz.önkor.mérleg.!D17</f>
        <v>863942</v>
      </c>
      <c r="E14" s="295">
        <f>Össz.önkor.mérleg.!E17</f>
        <v>1240404</v>
      </c>
      <c r="F14" s="497" t="s">
        <v>28</v>
      </c>
      <c r="G14" s="283">
        <f>Össz.önkor.mérleg.!G14</f>
        <v>3039</v>
      </c>
      <c r="H14" s="283">
        <f>Össz.önkor.mérleg.!H14</f>
        <v>10950</v>
      </c>
      <c r="I14" s="466">
        <f>Össz.önkor.mérleg.!I14</f>
        <v>13989</v>
      </c>
      <c r="J14" s="184"/>
      <c r="T14" s="10"/>
      <c r="U14" s="10"/>
      <c r="V14" s="10"/>
      <c r="W14" s="10"/>
      <c r="X14" s="10"/>
      <c r="Y14" s="10"/>
    </row>
    <row r="15" spans="1:25" x14ac:dyDescent="0.2">
      <c r="A15" s="872">
        <f t="shared" si="0"/>
        <v>7</v>
      </c>
      <c r="B15" s="81"/>
      <c r="C15" s="295"/>
      <c r="D15" s="295"/>
      <c r="E15" s="283"/>
      <c r="F15" s="497" t="s">
        <v>30</v>
      </c>
      <c r="G15" s="283"/>
      <c r="H15" s="290"/>
      <c r="I15" s="465"/>
      <c r="J15" s="184"/>
      <c r="T15" s="10"/>
      <c r="U15" s="10"/>
      <c r="V15" s="10"/>
      <c r="W15" s="10"/>
      <c r="X15" s="10"/>
      <c r="Y15" s="10"/>
    </row>
    <row r="16" spans="1:25" x14ac:dyDescent="0.2">
      <c r="A16" s="872">
        <f t="shared" si="0"/>
        <v>8</v>
      </c>
      <c r="B16" s="80" t="s">
        <v>41</v>
      </c>
      <c r="C16" s="355">
        <f>Össz.önkor.mérleg.!C20</f>
        <v>320112</v>
      </c>
      <c r="D16" s="355">
        <f>Össz.önkor.mérleg.!D20</f>
        <v>283155</v>
      </c>
      <c r="E16" s="355">
        <f>Össz.önkor.mérleg.!E20</f>
        <v>603267</v>
      </c>
      <c r="F16" s="497" t="s">
        <v>447</v>
      </c>
      <c r="G16" s="283">
        <f>Össz.önkor.mérleg.!G17</f>
        <v>5850</v>
      </c>
      <c r="H16" s="283">
        <f>Össz.önkor.mérleg.!H17</f>
        <v>53735</v>
      </c>
      <c r="I16" s="466">
        <f>Össz.önkor.mérleg.!I17</f>
        <v>59585</v>
      </c>
      <c r="J16" s="184"/>
      <c r="T16" s="10"/>
      <c r="U16" s="10"/>
      <c r="V16" s="10"/>
      <c r="W16" s="10"/>
      <c r="X16" s="10"/>
      <c r="Y16" s="10"/>
    </row>
    <row r="17" spans="1:25" x14ac:dyDescent="0.2">
      <c r="A17" s="872">
        <f t="shared" si="0"/>
        <v>9</v>
      </c>
      <c r="B17" s="834" t="s">
        <v>40</v>
      </c>
      <c r="C17" s="355"/>
      <c r="D17" s="355"/>
      <c r="E17" s="355"/>
      <c r="F17" s="497" t="s">
        <v>446</v>
      </c>
      <c r="G17" s="283">
        <f>Össz.önkor.mérleg.!G18</f>
        <v>116758</v>
      </c>
      <c r="H17" s="283">
        <f>Össz.önkor.mérleg.!H18</f>
        <v>175656</v>
      </c>
      <c r="I17" s="466">
        <f>Össz.önkor.mérleg.!I18</f>
        <v>292414</v>
      </c>
      <c r="J17" s="184"/>
      <c r="T17" s="10"/>
      <c r="U17" s="10"/>
      <c r="V17" s="10"/>
      <c r="W17" s="10"/>
      <c r="X17" s="10"/>
      <c r="Y17" s="10"/>
    </row>
    <row r="18" spans="1:25" x14ac:dyDescent="0.2">
      <c r="A18" s="872">
        <f t="shared" si="0"/>
        <v>10</v>
      </c>
      <c r="B18" s="834"/>
      <c r="C18" s="355"/>
      <c r="D18" s="355"/>
      <c r="E18" s="355"/>
      <c r="F18" s="497" t="s">
        <v>191</v>
      </c>
      <c r="G18" s="283">
        <f>Össz.önkor.mérleg.!G19</f>
        <v>0</v>
      </c>
      <c r="H18" s="283">
        <f>Össz.önkor.mérleg.!H19</f>
        <v>0</v>
      </c>
      <c r="I18" s="283">
        <f>Össz.önkor.mérleg.!I19</f>
        <v>0</v>
      </c>
      <c r="J18" s="184"/>
      <c r="T18" s="10"/>
      <c r="U18" s="10"/>
      <c r="V18" s="10"/>
      <c r="W18" s="10"/>
      <c r="X18" s="10"/>
      <c r="Y18" s="10"/>
    </row>
    <row r="19" spans="1:25" x14ac:dyDescent="0.2">
      <c r="A19" s="872">
        <f t="shared" si="0"/>
        <v>11</v>
      </c>
      <c r="B19" s="80" t="s">
        <v>1142</v>
      </c>
      <c r="C19" s="295">
        <f>Össz.önkor.mérleg.!C29</f>
        <v>0</v>
      </c>
      <c r="D19" s="295">
        <f>Össz.önkor.mérleg.!D29</f>
        <v>0</v>
      </c>
      <c r="E19" s="295">
        <f>Össz.önkor.mérleg.!E29</f>
        <v>0</v>
      </c>
      <c r="F19" s="497" t="s">
        <v>439</v>
      </c>
      <c r="G19" s="283">
        <f>Össz.önkor.mérleg.!G20</f>
        <v>0</v>
      </c>
      <c r="H19" s="283">
        <f>Össz.önkor.mérleg.!H20</f>
        <v>35000</v>
      </c>
      <c r="I19" s="466">
        <f>Össz.önkor.mérleg.!I20</f>
        <v>35000</v>
      </c>
      <c r="J19" s="184"/>
      <c r="T19" s="10"/>
      <c r="U19" s="10"/>
      <c r="V19" s="10"/>
      <c r="W19" s="10"/>
      <c r="X19" s="10"/>
      <c r="Y19" s="10"/>
    </row>
    <row r="20" spans="1:25" x14ac:dyDescent="0.2">
      <c r="A20" s="872">
        <f t="shared" si="0"/>
        <v>12</v>
      </c>
      <c r="B20" s="10"/>
      <c r="C20" s="355"/>
      <c r="D20" s="355"/>
      <c r="E20" s="355"/>
      <c r="F20" s="497" t="s">
        <v>440</v>
      </c>
      <c r="G20" s="283">
        <f>Össz.önkor.mérleg.!G21</f>
        <v>63771</v>
      </c>
      <c r="H20" s="283">
        <f>Össz.önkor.mérleg.!H21</f>
        <v>11007</v>
      </c>
      <c r="I20" s="466">
        <f>Össz.önkor.mérleg.!I21</f>
        <v>74778</v>
      </c>
      <c r="J20" s="184"/>
      <c r="T20" s="10"/>
      <c r="U20" s="10"/>
      <c r="V20" s="10"/>
      <c r="W20" s="10"/>
      <c r="X20" s="10"/>
      <c r="Y20" s="10"/>
    </row>
    <row r="21" spans="1:25" x14ac:dyDescent="0.2">
      <c r="A21" s="872">
        <f t="shared" si="0"/>
        <v>13</v>
      </c>
      <c r="B21" s="10"/>
      <c r="C21" s="355"/>
      <c r="D21" s="355"/>
      <c r="E21" s="355"/>
      <c r="F21" s="497"/>
      <c r="G21" s="283"/>
      <c r="H21" s="290"/>
      <c r="I21" s="465"/>
      <c r="J21" s="184"/>
      <c r="T21" s="10"/>
      <c r="U21" s="10"/>
      <c r="V21" s="10"/>
      <c r="W21" s="10"/>
      <c r="X21" s="10"/>
      <c r="Y21" s="10"/>
    </row>
    <row r="22" spans="1:25" s="124" customFormat="1" x14ac:dyDescent="0.2">
      <c r="A22" s="872">
        <f t="shared" si="0"/>
        <v>14</v>
      </c>
      <c r="B22" s="12" t="s">
        <v>52</v>
      </c>
      <c r="C22" s="876">
        <f>SUM(C11:C20)</f>
        <v>1509522</v>
      </c>
      <c r="D22" s="876">
        <f>SUM(D11:D20)</f>
        <v>1280134</v>
      </c>
      <c r="E22" s="876">
        <f>SUM(E11:E20)</f>
        <v>2789656</v>
      </c>
      <c r="F22" s="861" t="s">
        <v>66</v>
      </c>
      <c r="G22" s="356">
        <f>SUM(G10:G21)</f>
        <v>1451020</v>
      </c>
      <c r="H22" s="356">
        <f>SUM(H10:H21)</f>
        <v>1283904</v>
      </c>
      <c r="I22" s="468">
        <f>SUM(I10:I21)</f>
        <v>2734924</v>
      </c>
      <c r="J22" s="532"/>
      <c r="K22" s="188"/>
      <c r="L22" s="188"/>
      <c r="M22" s="188"/>
      <c r="N22" s="188"/>
      <c r="O22" s="188"/>
      <c r="P22" s="188"/>
      <c r="Q22" s="188"/>
      <c r="R22" s="188"/>
      <c r="S22" s="188"/>
    </row>
    <row r="23" spans="1:25" s="124" customFormat="1" x14ac:dyDescent="0.2">
      <c r="A23" s="872">
        <f t="shared" si="0"/>
        <v>15</v>
      </c>
      <c r="B23" s="10"/>
      <c r="C23" s="355"/>
      <c r="D23" s="355"/>
      <c r="E23" s="355"/>
      <c r="F23" s="603"/>
      <c r="G23" s="290"/>
      <c r="H23" s="290"/>
      <c r="I23" s="467"/>
      <c r="J23" s="532"/>
      <c r="K23" s="188"/>
      <c r="L23" s="188"/>
      <c r="M23" s="188"/>
      <c r="N23" s="188"/>
      <c r="O23" s="188"/>
      <c r="P23" s="188"/>
      <c r="Q23" s="188"/>
      <c r="R23" s="188"/>
      <c r="S23" s="188"/>
    </row>
    <row r="24" spans="1:25" x14ac:dyDescent="0.2">
      <c r="A24" s="872">
        <f t="shared" si="0"/>
        <v>16</v>
      </c>
      <c r="B24" s="877" t="s">
        <v>51</v>
      </c>
      <c r="C24" s="860">
        <f>SUM(C22:C23)</f>
        <v>1509522</v>
      </c>
      <c r="D24" s="860">
        <f>SUM(D22:D23)</f>
        <v>1280134</v>
      </c>
      <c r="E24" s="860">
        <f>SUM(E22:E23)</f>
        <v>2789656</v>
      </c>
      <c r="F24" s="864" t="s">
        <v>69</v>
      </c>
      <c r="G24" s="189">
        <f>SUM(G22:G23)</f>
        <v>1451020</v>
      </c>
      <c r="H24" s="189">
        <f>SUM(H22:H23)</f>
        <v>1283904</v>
      </c>
      <c r="I24" s="444">
        <f>SUM(I22:I23)</f>
        <v>2734924</v>
      </c>
      <c r="J24" s="184"/>
      <c r="T24" s="10"/>
      <c r="U24" s="10"/>
      <c r="V24" s="10"/>
      <c r="W24" s="10"/>
      <c r="X24" s="10"/>
      <c r="Y24" s="10"/>
    </row>
    <row r="25" spans="1:25" ht="12" thickBot="1" x14ac:dyDescent="0.25">
      <c r="A25" s="878">
        <f t="shared" si="0"/>
        <v>17</v>
      </c>
      <c r="B25" s="836"/>
      <c r="C25" s="1131"/>
      <c r="D25" s="1131"/>
      <c r="E25" s="1131"/>
      <c r="F25" s="603"/>
      <c r="G25" s="290"/>
      <c r="H25" s="290"/>
      <c r="I25" s="467"/>
      <c r="J25" s="184"/>
      <c r="T25" s="10"/>
      <c r="U25" s="10"/>
      <c r="V25" s="10"/>
      <c r="W25" s="10"/>
      <c r="X25" s="10"/>
      <c r="Y25" s="10"/>
    </row>
    <row r="26" spans="1:25" ht="12" thickBot="1" x14ac:dyDescent="0.25">
      <c r="A26" s="878">
        <f t="shared" si="0"/>
        <v>18</v>
      </c>
      <c r="B26" s="1177" t="s">
        <v>632</v>
      </c>
      <c r="C26" s="1175">
        <f>C24-G24</f>
        <v>58502</v>
      </c>
      <c r="D26" s="1175">
        <f t="shared" ref="D26:E26" si="1">D24-H24</f>
        <v>-3770</v>
      </c>
      <c r="E26" s="1176">
        <f t="shared" si="1"/>
        <v>54732</v>
      </c>
      <c r="F26" s="629"/>
      <c r="G26" s="358"/>
      <c r="H26" s="358"/>
      <c r="I26" s="467"/>
      <c r="J26" s="184"/>
      <c r="T26" s="10"/>
      <c r="U26" s="10"/>
      <c r="V26" s="10"/>
      <c r="W26" s="10"/>
      <c r="X26" s="10"/>
      <c r="Y26" s="10"/>
    </row>
    <row r="27" spans="1:25" x14ac:dyDescent="0.2">
      <c r="A27" s="878">
        <f t="shared" si="0"/>
        <v>19</v>
      </c>
      <c r="B27" s="829" t="s">
        <v>1231</v>
      </c>
      <c r="C27" s="283">
        <f>-(C26+C37-G44)</f>
        <v>-28632</v>
      </c>
      <c r="D27" s="283"/>
      <c r="E27" s="629">
        <f>C27+D27</f>
        <v>-28632</v>
      </c>
      <c r="F27" s="497"/>
      <c r="G27" s="290"/>
      <c r="H27" s="290"/>
      <c r="I27" s="467"/>
      <c r="J27" s="184"/>
      <c r="T27" s="10"/>
      <c r="U27" s="10"/>
      <c r="V27" s="10"/>
      <c r="W27" s="10"/>
      <c r="X27" s="10"/>
      <c r="Y27" s="10"/>
    </row>
    <row r="28" spans="1:25" x14ac:dyDescent="0.2">
      <c r="A28" s="878">
        <f t="shared" si="0"/>
        <v>20</v>
      </c>
      <c r="B28" s="629" t="s">
        <v>53</v>
      </c>
      <c r="C28" s="629"/>
      <c r="D28" s="629"/>
      <c r="E28" s="629"/>
      <c r="F28" s="862" t="s">
        <v>33</v>
      </c>
      <c r="G28" s="290"/>
      <c r="H28" s="290"/>
      <c r="I28" s="467"/>
      <c r="J28" s="184"/>
      <c r="T28" s="10"/>
      <c r="U28" s="10"/>
      <c r="V28" s="10"/>
      <c r="W28" s="10"/>
      <c r="X28" s="10"/>
      <c r="Y28" s="10"/>
    </row>
    <row r="29" spans="1:25" s="124" customFormat="1" x14ac:dyDescent="0.2">
      <c r="A29" s="878">
        <f t="shared" si="0"/>
        <v>21</v>
      </c>
      <c r="B29" s="879" t="s">
        <v>685</v>
      </c>
      <c r="C29" s="629"/>
      <c r="D29" s="629"/>
      <c r="E29" s="629"/>
      <c r="F29" s="865" t="s">
        <v>4</v>
      </c>
      <c r="G29" s="290"/>
      <c r="H29" s="290"/>
      <c r="I29" s="467"/>
      <c r="J29" s="532"/>
      <c r="K29" s="188"/>
      <c r="L29" s="188"/>
      <c r="M29" s="188"/>
      <c r="N29" s="188"/>
      <c r="O29" s="188"/>
      <c r="P29" s="188"/>
      <c r="Q29" s="188"/>
      <c r="R29" s="188"/>
      <c r="S29" s="188"/>
    </row>
    <row r="30" spans="1:25" ht="21.75" x14ac:dyDescent="0.2">
      <c r="A30" s="878">
        <f t="shared" si="0"/>
        <v>22</v>
      </c>
      <c r="B30" s="923" t="s">
        <v>1015</v>
      </c>
      <c r="C30" s="498">
        <f>Össz.önkor.mérleg.!C41</f>
        <v>634227</v>
      </c>
      <c r="D30" s="498">
        <f>Össz.önkor.mérleg.!D41</f>
        <v>0</v>
      </c>
      <c r="E30" s="498">
        <f>Össz.önkor.mérleg.!E41</f>
        <v>634227</v>
      </c>
      <c r="F30" s="190" t="s">
        <v>3</v>
      </c>
      <c r="G30" s="290"/>
      <c r="H30" s="290"/>
      <c r="I30" s="467"/>
      <c r="J30" s="184"/>
      <c r="T30" s="10"/>
      <c r="U30" s="10"/>
      <c r="V30" s="10"/>
      <c r="W30" s="10"/>
      <c r="X30" s="10"/>
      <c r="Y30" s="10"/>
    </row>
    <row r="31" spans="1:25" x14ac:dyDescent="0.2">
      <c r="A31" s="878">
        <f t="shared" si="0"/>
        <v>23</v>
      </c>
      <c r="B31" s="10" t="s">
        <v>1014</v>
      </c>
      <c r="C31" s="1138">
        <f>-'felhalm. mérleg'!C33</f>
        <v>-634227</v>
      </c>
      <c r="D31" s="1138">
        <v>0</v>
      </c>
      <c r="E31" s="498">
        <f>C31+D31</f>
        <v>-634227</v>
      </c>
      <c r="F31" s="190"/>
      <c r="G31" s="290"/>
      <c r="H31" s="290"/>
      <c r="I31" s="467"/>
      <c r="J31" s="184"/>
      <c r="T31" s="10"/>
      <c r="U31" s="10"/>
      <c r="V31" s="10"/>
      <c r="W31" s="10"/>
      <c r="X31" s="10"/>
      <c r="Y31" s="10"/>
    </row>
    <row r="32" spans="1:25" s="11" customFormat="1" x14ac:dyDescent="0.2">
      <c r="A32" s="878">
        <f t="shared" si="0"/>
        <v>24</v>
      </c>
      <c r="B32" s="295" t="s">
        <v>639</v>
      </c>
      <c r="C32" s="866"/>
      <c r="D32" s="867"/>
      <c r="E32" s="867">
        <f>SUM(C32:D32)</f>
        <v>0</v>
      </c>
      <c r="F32" s="497" t="s">
        <v>5</v>
      </c>
      <c r="G32" s="288"/>
      <c r="H32" s="288"/>
      <c r="I32" s="467"/>
      <c r="J32" s="510"/>
      <c r="K32" s="183"/>
      <c r="L32" s="183"/>
      <c r="M32" s="183"/>
      <c r="N32" s="183"/>
      <c r="O32" s="183"/>
      <c r="P32" s="183"/>
      <c r="Q32" s="183"/>
      <c r="R32" s="183"/>
      <c r="S32" s="183"/>
    </row>
    <row r="33" spans="1:25" x14ac:dyDescent="0.2">
      <c r="A33" s="878">
        <f t="shared" si="0"/>
        <v>25</v>
      </c>
      <c r="B33" s="295" t="s">
        <v>686</v>
      </c>
      <c r="C33" s="283"/>
      <c r="D33" s="283"/>
      <c r="E33" s="283"/>
      <c r="F33" s="497" t="s">
        <v>6</v>
      </c>
      <c r="G33" s="357"/>
      <c r="H33" s="357"/>
      <c r="I33" s="469"/>
      <c r="J33" s="184"/>
      <c r="T33" s="10"/>
      <c r="U33" s="10"/>
      <c r="V33" s="10"/>
      <c r="W33" s="10"/>
      <c r="X33" s="10"/>
      <c r="Y33" s="10"/>
    </row>
    <row r="34" spans="1:25" x14ac:dyDescent="0.2">
      <c r="A34" s="878">
        <f t="shared" si="0"/>
        <v>26</v>
      </c>
      <c r="B34" s="295" t="s">
        <v>641</v>
      </c>
      <c r="C34" s="283">
        <f>Össz.önkor.mérleg.!C44</f>
        <v>336807</v>
      </c>
      <c r="D34" s="283">
        <f>Össz.önkor.mérleg.!D44</f>
        <v>295138</v>
      </c>
      <c r="E34" s="283">
        <f>SUM(C34:D34)</f>
        <v>631945</v>
      </c>
      <c r="F34" s="497" t="s">
        <v>7</v>
      </c>
      <c r="G34" s="358"/>
      <c r="H34" s="358"/>
      <c r="I34" s="444"/>
      <c r="J34" s="184"/>
      <c r="T34" s="10"/>
      <c r="U34" s="10"/>
      <c r="V34" s="10"/>
      <c r="W34" s="10"/>
      <c r="X34" s="10"/>
      <c r="Y34" s="10"/>
    </row>
    <row r="35" spans="1:25" x14ac:dyDescent="0.2">
      <c r="A35" s="878">
        <f t="shared" si="0"/>
        <v>27</v>
      </c>
      <c r="B35" s="295" t="s">
        <v>961</v>
      </c>
      <c r="C35" s="283">
        <f>Össz.önkor.mérleg.!C45</f>
        <v>0</v>
      </c>
      <c r="D35" s="283">
        <f>Össz.önkor.mérleg.!D45</f>
        <v>0</v>
      </c>
      <c r="E35" s="283">
        <f>Össz.önkor.mérleg.!E45</f>
        <v>0</v>
      </c>
      <c r="F35" s="497"/>
      <c r="G35" s="358"/>
      <c r="H35" s="358"/>
      <c r="I35" s="444"/>
      <c r="J35" s="184"/>
      <c r="T35" s="10"/>
      <c r="U35" s="10"/>
      <c r="V35" s="10"/>
      <c r="W35" s="10"/>
      <c r="X35" s="10"/>
      <c r="Y35" s="10"/>
    </row>
    <row r="36" spans="1:25" x14ac:dyDescent="0.2">
      <c r="A36" s="878">
        <f t="shared" si="0"/>
        <v>28</v>
      </c>
      <c r="B36" s="80" t="s">
        <v>640</v>
      </c>
      <c r="C36" s="283">
        <f t="shared" ref="C36:D36" si="2">-(C26+C34-G44)-C27-C37</f>
        <v>-336807</v>
      </c>
      <c r="D36" s="283">
        <f t="shared" si="2"/>
        <v>-287108</v>
      </c>
      <c r="E36" s="283">
        <f>-(E26+E34-I44)-E27-E37</f>
        <v>-623915</v>
      </c>
      <c r="F36" s="497" t="s">
        <v>8</v>
      </c>
      <c r="G36" s="290"/>
      <c r="H36" s="290"/>
      <c r="I36" s="467"/>
      <c r="J36" s="184"/>
      <c r="T36" s="10"/>
      <c r="U36" s="10"/>
      <c r="V36" s="10"/>
      <c r="W36" s="10"/>
      <c r="X36" s="10"/>
      <c r="Y36" s="10"/>
    </row>
    <row r="37" spans="1:25" x14ac:dyDescent="0.2">
      <c r="A37" s="878">
        <f t="shared" si="0"/>
        <v>29</v>
      </c>
      <c r="B37" s="283" t="s">
        <v>688</v>
      </c>
      <c r="C37" s="283">
        <f>Össz.önkor.mérleg.!C46</f>
        <v>927</v>
      </c>
      <c r="D37" s="283">
        <f>Össz.önkor.mérleg.!D46</f>
        <v>0</v>
      </c>
      <c r="E37" s="283">
        <f>Össz.önkor.mérleg.!E46</f>
        <v>927</v>
      </c>
      <c r="F37" s="497" t="s">
        <v>9</v>
      </c>
      <c r="G37" s="356">
        <f>Össz.önkor.mérleg.!G47</f>
        <v>30797</v>
      </c>
      <c r="H37" s="356">
        <f>Össz.önkor.mérleg.!H47</f>
        <v>4260</v>
      </c>
      <c r="I37" s="468">
        <f>Össz.önkor.mérleg.!I47</f>
        <v>35057</v>
      </c>
      <c r="J37" s="184"/>
      <c r="T37" s="10"/>
      <c r="U37" s="10"/>
      <c r="V37" s="10"/>
      <c r="W37" s="10"/>
      <c r="X37" s="10"/>
      <c r="Y37" s="10"/>
    </row>
    <row r="38" spans="1:25" s="11" customFormat="1" x14ac:dyDescent="0.2">
      <c r="A38" s="878">
        <f t="shared" si="0"/>
        <v>30</v>
      </c>
      <c r="B38" s="283" t="s">
        <v>689</v>
      </c>
      <c r="C38" s="283"/>
      <c r="D38" s="283"/>
      <c r="E38" s="283"/>
      <c r="F38" s="497" t="s">
        <v>10</v>
      </c>
      <c r="G38" s="290"/>
      <c r="H38" s="290"/>
      <c r="I38" s="467"/>
      <c r="J38" s="510"/>
      <c r="K38" s="183"/>
      <c r="L38" s="183"/>
      <c r="M38" s="183"/>
      <c r="N38" s="183"/>
      <c r="O38" s="183"/>
      <c r="P38" s="183"/>
      <c r="Q38" s="183"/>
      <c r="R38" s="183"/>
      <c r="S38" s="183"/>
    </row>
    <row r="39" spans="1:25" s="11" customFormat="1" x14ac:dyDescent="0.2">
      <c r="A39" s="878">
        <f t="shared" si="0"/>
        <v>31</v>
      </c>
      <c r="B39" s="295" t="s">
        <v>690</v>
      </c>
      <c r="C39" s="283"/>
      <c r="D39" s="283"/>
      <c r="E39" s="283"/>
      <c r="F39" s="497" t="s">
        <v>11</v>
      </c>
      <c r="G39" s="358"/>
      <c r="H39" s="358"/>
      <c r="I39" s="444"/>
      <c r="J39" s="510"/>
      <c r="K39" s="183"/>
      <c r="L39" s="183"/>
      <c r="M39" s="183"/>
      <c r="N39" s="183"/>
      <c r="O39" s="183"/>
      <c r="P39" s="183"/>
      <c r="Q39" s="183"/>
      <c r="R39" s="183"/>
      <c r="S39" s="183"/>
    </row>
    <row r="40" spans="1:25" s="11" customFormat="1" x14ac:dyDescent="0.2">
      <c r="A40" s="878">
        <f t="shared" si="0"/>
        <v>32</v>
      </c>
      <c r="B40" s="295" t="s">
        <v>691</v>
      </c>
      <c r="C40" s="283"/>
      <c r="D40" s="283"/>
      <c r="E40" s="283"/>
      <c r="F40" s="497" t="s">
        <v>12</v>
      </c>
      <c r="G40" s="189"/>
      <c r="I40" s="470"/>
      <c r="J40" s="510"/>
      <c r="K40" s="183"/>
      <c r="L40" s="183"/>
      <c r="M40" s="183"/>
      <c r="N40" s="183"/>
      <c r="O40" s="183"/>
      <c r="P40" s="183"/>
      <c r="Q40" s="183"/>
      <c r="R40" s="183"/>
      <c r="S40" s="183"/>
    </row>
    <row r="41" spans="1:25" s="11" customFormat="1" x14ac:dyDescent="0.2">
      <c r="A41" s="878">
        <f t="shared" si="0"/>
        <v>33</v>
      </c>
      <c r="B41" s="295" t="s">
        <v>0</v>
      </c>
      <c r="C41" s="283"/>
      <c r="D41" s="283"/>
      <c r="E41" s="283"/>
      <c r="F41" s="497" t="s">
        <v>13</v>
      </c>
      <c r="G41" s="358"/>
      <c r="H41" s="358"/>
      <c r="I41" s="444"/>
      <c r="J41" s="510"/>
      <c r="K41" s="183"/>
      <c r="L41" s="183"/>
      <c r="M41" s="183"/>
      <c r="N41" s="183"/>
      <c r="O41" s="183"/>
      <c r="P41" s="183"/>
      <c r="Q41" s="183"/>
      <c r="R41" s="183"/>
      <c r="S41" s="183"/>
    </row>
    <row r="42" spans="1:25" x14ac:dyDescent="0.2">
      <c r="A42" s="878">
        <f t="shared" si="0"/>
        <v>34</v>
      </c>
      <c r="B42" s="295" t="s">
        <v>1</v>
      </c>
      <c r="C42" s="283">
        <f>Össz.önkor.mérleg.!C51</f>
        <v>0</v>
      </c>
      <c r="D42" s="283">
        <f>Össz.önkor.mérleg.!D51</f>
        <v>0</v>
      </c>
      <c r="E42" s="283">
        <f>Össz.önkor.mérleg.!E51</f>
        <v>0</v>
      </c>
      <c r="F42" s="497" t="s">
        <v>14</v>
      </c>
      <c r="G42" s="358"/>
      <c r="H42" s="358"/>
      <c r="I42" s="444"/>
      <c r="J42" s="184"/>
      <c r="T42" s="10"/>
      <c r="U42" s="10"/>
      <c r="V42" s="10"/>
      <c r="W42" s="10"/>
      <c r="X42" s="10"/>
      <c r="Y42" s="10"/>
    </row>
    <row r="43" spans="1:25" x14ac:dyDescent="0.2">
      <c r="A43" s="878">
        <f t="shared" si="0"/>
        <v>35</v>
      </c>
      <c r="B43" s="295" t="s">
        <v>2</v>
      </c>
      <c r="C43" s="283"/>
      <c r="D43" s="283"/>
      <c r="E43" s="283"/>
      <c r="F43" s="497" t="s">
        <v>15</v>
      </c>
      <c r="G43" s="189"/>
      <c r="H43" s="189"/>
      <c r="I43" s="444"/>
      <c r="J43" s="184"/>
      <c r="T43" s="10"/>
      <c r="U43" s="10"/>
      <c r="V43" s="10"/>
      <c r="W43" s="10"/>
      <c r="X43" s="10"/>
      <c r="Y43" s="10"/>
    </row>
    <row r="44" spans="1:25" ht="12" thickBot="1" x14ac:dyDescent="0.25">
      <c r="A44" s="878">
        <f t="shared" si="0"/>
        <v>36</v>
      </c>
      <c r="B44" s="877" t="s">
        <v>449</v>
      </c>
      <c r="C44" s="629">
        <f>SUM(C29:C42)</f>
        <v>927</v>
      </c>
      <c r="D44" s="629">
        <f t="shared" ref="D44:E44" si="3">SUM(D29:D42)</f>
        <v>8030</v>
      </c>
      <c r="E44" s="629">
        <f t="shared" si="3"/>
        <v>8957</v>
      </c>
      <c r="F44" s="862" t="s">
        <v>442</v>
      </c>
      <c r="G44" s="189">
        <f>SUM(G29:G43)</f>
        <v>30797</v>
      </c>
      <c r="H44" s="189">
        <f>SUM(H29:H43)</f>
        <v>4260</v>
      </c>
      <c r="I44" s="444">
        <f>SUM(I29:I43)</f>
        <v>35057</v>
      </c>
      <c r="J44" s="184"/>
      <c r="T44" s="10"/>
      <c r="U44" s="10"/>
      <c r="V44" s="10"/>
      <c r="W44" s="10"/>
      <c r="X44" s="10"/>
      <c r="Y44" s="10"/>
    </row>
    <row r="45" spans="1:25" ht="12" thickBot="1" x14ac:dyDescent="0.25">
      <c r="A45" s="1117">
        <f t="shared" si="0"/>
        <v>37</v>
      </c>
      <c r="B45" s="1118" t="s">
        <v>444</v>
      </c>
      <c r="C45" s="902">
        <f>C24+C44+C27</f>
        <v>1481817</v>
      </c>
      <c r="D45" s="902">
        <f t="shared" ref="D45:E45" si="4">D24+D44+D27</f>
        <v>1288164</v>
      </c>
      <c r="E45" s="902">
        <f t="shared" si="4"/>
        <v>2769981</v>
      </c>
      <c r="F45" s="1067" t="s">
        <v>443</v>
      </c>
      <c r="G45" s="1112">
        <f>G24+G44</f>
        <v>1481817</v>
      </c>
      <c r="H45" s="928">
        <f>H24+H44</f>
        <v>1288164</v>
      </c>
      <c r="I45" s="1066">
        <f>I24+I44</f>
        <v>2769981</v>
      </c>
      <c r="J45" s="180"/>
      <c r="T45" s="10"/>
      <c r="U45" s="10"/>
      <c r="V45" s="10"/>
      <c r="W45" s="10"/>
      <c r="X45" s="10"/>
      <c r="Y45" s="10"/>
    </row>
    <row r="46" spans="1:25" x14ac:dyDescent="0.2">
      <c r="B46" s="183"/>
      <c r="C46" s="182"/>
      <c r="D46" s="182"/>
      <c r="E46" s="182"/>
      <c r="F46" s="182"/>
      <c r="G46" s="182"/>
      <c r="H46" s="182"/>
      <c r="I46" s="182"/>
      <c r="T46" s="10"/>
      <c r="U46" s="10"/>
      <c r="V46" s="10"/>
      <c r="W46" s="10"/>
      <c r="X46" s="10"/>
      <c r="Y46" s="10"/>
    </row>
  </sheetData>
  <sheetProtection selectLockedCells="1" selectUnlockedCells="1"/>
  <mergeCells count="11">
    <mergeCell ref="B1:I1"/>
    <mergeCell ref="C7:E7"/>
    <mergeCell ref="G7:I7"/>
    <mergeCell ref="B3:I3"/>
    <mergeCell ref="B4:I4"/>
    <mergeCell ref="A5:I5"/>
    <mergeCell ref="A6:A8"/>
    <mergeCell ref="B6:B7"/>
    <mergeCell ref="C6:E6"/>
    <mergeCell ref="F6:F7"/>
    <mergeCell ref="G6:I6"/>
  </mergeCells>
  <phoneticPr fontId="33" type="noConversion"/>
  <pageMargins left="0.19685039370078741" right="0.19685039370078741" top="0.19685039370078741" bottom="0.19685039370078741" header="0.51181102362204722" footer="0.51181102362204722"/>
  <pageSetup paperSize="9" scale="91" firstPageNumber="0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  <pageSetUpPr fitToPage="1"/>
  </sheetPr>
  <dimension ref="A1:J55"/>
  <sheetViews>
    <sheetView zoomScale="120" workbookViewId="0">
      <selection activeCell="B1" sqref="B1:I1"/>
    </sheetView>
  </sheetViews>
  <sheetFormatPr defaultColWidth="9.140625" defaultRowHeight="11.25" x14ac:dyDescent="0.2"/>
  <cols>
    <col min="1" max="1" width="4.85546875" style="157" customWidth="1"/>
    <col min="2" max="2" width="36.85546875" style="157" customWidth="1"/>
    <col min="3" max="3" width="11.28515625" style="158" customWidth="1"/>
    <col min="4" max="4" width="13.85546875" style="158" customWidth="1"/>
    <col min="5" max="5" width="13" style="158" customWidth="1"/>
    <col min="6" max="6" width="35.42578125" style="158" customWidth="1"/>
    <col min="7" max="7" width="12.140625" style="288" customWidth="1"/>
    <col min="8" max="8" width="11.42578125" style="288" customWidth="1"/>
    <col min="9" max="9" width="12.85546875" style="288" customWidth="1"/>
    <col min="10" max="10" width="9.140625" style="157"/>
    <col min="11" max="16384" width="9.140625" style="10"/>
  </cols>
  <sheetData>
    <row r="1" spans="1:10" ht="12.75" x14ac:dyDescent="0.2">
      <c r="B1" s="1229" t="s">
        <v>1339</v>
      </c>
      <c r="C1" s="1284"/>
      <c r="D1" s="1284"/>
      <c r="E1" s="1284"/>
      <c r="F1" s="1284"/>
      <c r="G1" s="1284"/>
      <c r="H1" s="1284"/>
      <c r="I1" s="1284"/>
    </row>
    <row r="2" spans="1:10" x14ac:dyDescent="0.2">
      <c r="I2" s="353"/>
    </row>
    <row r="3" spans="1:10" x14ac:dyDescent="0.2">
      <c r="I3" s="353"/>
    </row>
    <row r="4" spans="1:10" s="122" customFormat="1" x14ac:dyDescent="0.2">
      <c r="A4" s="160"/>
      <c r="B4" s="1232" t="s">
        <v>77</v>
      </c>
      <c r="C4" s="1232"/>
      <c r="D4" s="1232"/>
      <c r="E4" s="1232"/>
      <c r="F4" s="1232"/>
      <c r="G4" s="1232"/>
      <c r="H4" s="1232"/>
      <c r="I4" s="1232"/>
      <c r="J4" s="160"/>
    </row>
    <row r="5" spans="1:10" s="122" customFormat="1" x14ac:dyDescent="0.2">
      <c r="A5" s="160"/>
      <c r="B5" s="1345" t="s">
        <v>184</v>
      </c>
      <c r="C5" s="1345"/>
      <c r="D5" s="1345"/>
      <c r="E5" s="1345"/>
      <c r="F5" s="1345"/>
      <c r="G5" s="1345"/>
      <c r="H5" s="1345"/>
      <c r="I5" s="1345"/>
      <c r="J5" s="160"/>
    </row>
    <row r="6" spans="1:10" s="122" customFormat="1" x14ac:dyDescent="0.2">
      <c r="A6" s="160"/>
      <c r="B6" s="1232" t="s">
        <v>1161</v>
      </c>
      <c r="C6" s="1232"/>
      <c r="D6" s="1232"/>
      <c r="E6" s="1232"/>
      <c r="F6" s="1232"/>
      <c r="G6" s="1232"/>
      <c r="H6" s="1232"/>
      <c r="I6" s="1232"/>
      <c r="J6" s="160"/>
    </row>
    <row r="7" spans="1:10" s="122" customFormat="1" x14ac:dyDescent="0.2">
      <c r="A7" s="160"/>
      <c r="B7" s="1233" t="s">
        <v>303</v>
      </c>
      <c r="C7" s="1233"/>
      <c r="D7" s="1233"/>
      <c r="E7" s="1233"/>
      <c r="F7" s="1233"/>
      <c r="G7" s="1233"/>
      <c r="H7" s="1233"/>
      <c r="I7" s="1233"/>
      <c r="J7" s="160"/>
    </row>
    <row r="8" spans="1:10" s="122" customFormat="1" ht="12.75" customHeight="1" x14ac:dyDescent="0.2">
      <c r="A8" s="1256" t="s">
        <v>56</v>
      </c>
      <c r="B8" s="1437" t="s">
        <v>57</v>
      </c>
      <c r="C8" s="1254" t="s">
        <v>58</v>
      </c>
      <c r="D8" s="1238"/>
      <c r="E8" s="1289"/>
      <c r="F8" s="1439" t="s">
        <v>59</v>
      </c>
      <c r="G8" s="1251" t="s">
        <v>60</v>
      </c>
      <c r="H8" s="1252"/>
      <c r="I8" s="1252"/>
      <c r="J8" s="604"/>
    </row>
    <row r="9" spans="1:10" s="122" customFormat="1" ht="12.75" customHeight="1" x14ac:dyDescent="0.2">
      <c r="A9" s="1257"/>
      <c r="B9" s="1438"/>
      <c r="C9" s="1231" t="s">
        <v>1162</v>
      </c>
      <c r="D9" s="1371"/>
      <c r="E9" s="1441"/>
      <c r="F9" s="1440"/>
      <c r="G9" s="1244" t="s">
        <v>1162</v>
      </c>
      <c r="H9" s="1442"/>
      <c r="I9" s="1443"/>
      <c r="J9" s="604"/>
    </row>
    <row r="10" spans="1:10" s="306" customFormat="1" ht="36.6" customHeight="1" x14ac:dyDescent="0.2">
      <c r="A10" s="1258"/>
      <c r="B10" s="304" t="s">
        <v>61</v>
      </c>
      <c r="C10" s="135" t="s">
        <v>62</v>
      </c>
      <c r="D10" s="135" t="s">
        <v>63</v>
      </c>
      <c r="E10" s="135" t="s">
        <v>64</v>
      </c>
      <c r="F10" s="291" t="s">
        <v>65</v>
      </c>
      <c r="G10" s="354" t="s">
        <v>62</v>
      </c>
      <c r="H10" s="354" t="s">
        <v>63</v>
      </c>
      <c r="I10" s="354" t="s">
        <v>64</v>
      </c>
      <c r="J10" s="611"/>
    </row>
    <row r="11" spans="1:10" ht="11.45" customHeight="1" x14ac:dyDescent="0.2">
      <c r="A11" s="164">
        <v>1</v>
      </c>
      <c r="B11" s="165" t="s">
        <v>24</v>
      </c>
      <c r="C11" s="166"/>
      <c r="D11" s="166"/>
      <c r="E11" s="166"/>
      <c r="F11" s="138" t="s">
        <v>25</v>
      </c>
      <c r="G11" s="359"/>
      <c r="H11" s="359"/>
      <c r="I11" s="464"/>
      <c r="J11" s="190"/>
    </row>
    <row r="12" spans="1:10" x14ac:dyDescent="0.2">
      <c r="A12" s="164">
        <f t="shared" ref="A12:A54" si="0">A11+1</f>
        <v>2</v>
      </c>
      <c r="B12" s="167" t="s">
        <v>35</v>
      </c>
      <c r="C12" s="118"/>
      <c r="D12" s="118"/>
      <c r="E12" s="119">
        <f>SUM(C12:D12)</f>
        <v>0</v>
      </c>
      <c r="F12" s="139" t="s">
        <v>216</v>
      </c>
      <c r="G12" s="283">
        <v>86936</v>
      </c>
      <c r="H12" s="283">
        <v>8217</v>
      </c>
      <c r="I12" s="465">
        <f>SUM(G12:H12)</f>
        <v>95153</v>
      </c>
      <c r="J12" s="190"/>
    </row>
    <row r="13" spans="1:10" x14ac:dyDescent="0.2">
      <c r="A13" s="164">
        <f t="shared" si="0"/>
        <v>3</v>
      </c>
      <c r="B13" s="167" t="s">
        <v>36</v>
      </c>
      <c r="C13" s="118"/>
      <c r="D13" s="118"/>
      <c r="E13" s="119">
        <f>SUM(C13:D13)</f>
        <v>0</v>
      </c>
      <c r="F13" s="534" t="s">
        <v>217</v>
      </c>
      <c r="G13" s="283">
        <v>15178</v>
      </c>
      <c r="H13" s="283">
        <v>2235</v>
      </c>
      <c r="I13" s="465">
        <f>SUM(G13:H13)</f>
        <v>17413</v>
      </c>
      <c r="J13" s="190"/>
    </row>
    <row r="14" spans="1:10" x14ac:dyDescent="0.2">
      <c r="A14" s="164">
        <f t="shared" si="0"/>
        <v>4</v>
      </c>
      <c r="B14" s="167" t="s">
        <v>37</v>
      </c>
      <c r="C14" s="118"/>
      <c r="D14" s="118"/>
      <c r="E14" s="119">
        <f>SUM(C14:D14)</f>
        <v>0</v>
      </c>
      <c r="F14" s="139" t="s">
        <v>218</v>
      </c>
      <c r="G14" s="283">
        <v>14015</v>
      </c>
      <c r="H14" s="283"/>
      <c r="I14" s="465">
        <f>SUM(G14:H14)</f>
        <v>14015</v>
      </c>
      <c r="J14" s="190"/>
    </row>
    <row r="15" spans="1:10" ht="12" customHeight="1" x14ac:dyDescent="0.2">
      <c r="A15" s="164">
        <f t="shared" si="0"/>
        <v>5</v>
      </c>
      <c r="B15" s="127"/>
      <c r="C15" s="118"/>
      <c r="D15" s="118"/>
      <c r="E15" s="119"/>
      <c r="F15" s="139"/>
      <c r="G15" s="295"/>
      <c r="H15" s="295"/>
      <c r="I15" s="466"/>
      <c r="J15" s="190"/>
    </row>
    <row r="16" spans="1:10" x14ac:dyDescent="0.2">
      <c r="A16" s="164">
        <f t="shared" si="0"/>
        <v>6</v>
      </c>
      <c r="B16" s="167" t="s">
        <v>38</v>
      </c>
      <c r="C16" s="118"/>
      <c r="D16" s="118"/>
      <c r="E16" s="119">
        <f>SUM(C16:D16)</f>
        <v>0</v>
      </c>
      <c r="F16" s="139" t="s">
        <v>28</v>
      </c>
      <c r="G16" s="290"/>
      <c r="H16" s="290"/>
      <c r="I16" s="467"/>
      <c r="J16" s="190"/>
    </row>
    <row r="17" spans="1:10" x14ac:dyDescent="0.2">
      <c r="A17" s="164">
        <f t="shared" si="0"/>
        <v>7</v>
      </c>
      <c r="B17" s="167"/>
      <c r="C17" s="118"/>
      <c r="D17" s="118"/>
      <c r="E17" s="119"/>
      <c r="F17" s="139" t="s">
        <v>30</v>
      </c>
      <c r="G17" s="290"/>
      <c r="H17" s="290"/>
      <c r="I17" s="467"/>
      <c r="J17" s="190"/>
    </row>
    <row r="18" spans="1:10" x14ac:dyDescent="0.2">
      <c r="A18" s="164">
        <f t="shared" si="0"/>
        <v>8</v>
      </c>
      <c r="B18" s="167" t="s">
        <v>39</v>
      </c>
      <c r="C18" s="118"/>
      <c r="D18" s="118"/>
      <c r="E18" s="119">
        <f>SUM(C18:D18)</f>
        <v>0</v>
      </c>
      <c r="F18" s="139" t="s">
        <v>447</v>
      </c>
      <c r="G18" s="290"/>
      <c r="H18" s="290"/>
      <c r="I18" s="467"/>
      <c r="J18" s="190"/>
    </row>
    <row r="19" spans="1:10" x14ac:dyDescent="0.2">
      <c r="A19" s="164">
        <f t="shared" si="0"/>
        <v>9</v>
      </c>
      <c r="B19" s="170" t="s">
        <v>40</v>
      </c>
      <c r="C19" s="168"/>
      <c r="D19" s="168"/>
      <c r="E19" s="168"/>
      <c r="F19" s="139" t="s">
        <v>446</v>
      </c>
      <c r="G19" s="290"/>
      <c r="H19" s="290"/>
      <c r="I19" s="467"/>
      <c r="J19" s="190"/>
    </row>
    <row r="20" spans="1:10" x14ac:dyDescent="0.2">
      <c r="A20" s="164">
        <f t="shared" si="0"/>
        <v>10</v>
      </c>
      <c r="B20" s="116" t="s">
        <v>41</v>
      </c>
      <c r="C20" s="168">
        <v>0</v>
      </c>
      <c r="D20" s="168"/>
      <c r="E20" s="441">
        <f>SUM(C20:D20)</f>
        <v>0</v>
      </c>
      <c r="F20" s="158" t="s">
        <v>931</v>
      </c>
      <c r="G20" s="290"/>
      <c r="H20" s="290"/>
      <c r="I20" s="467"/>
      <c r="J20" s="190"/>
    </row>
    <row r="21" spans="1:10" x14ac:dyDescent="0.2">
      <c r="A21" s="164">
        <f t="shared" si="0"/>
        <v>11</v>
      </c>
      <c r="C21" s="168"/>
      <c r="D21" s="168"/>
      <c r="E21" s="441"/>
      <c r="F21" s="119" t="s">
        <v>932</v>
      </c>
      <c r="G21" s="290"/>
      <c r="H21" s="290"/>
      <c r="I21" s="467"/>
      <c r="J21" s="190"/>
    </row>
    <row r="22" spans="1:10" s="124" customFormat="1" x14ac:dyDescent="0.2">
      <c r="A22" s="164">
        <f t="shared" si="0"/>
        <v>12</v>
      </c>
      <c r="B22" s="157" t="s">
        <v>42</v>
      </c>
      <c r="C22" s="168"/>
      <c r="D22" s="168"/>
      <c r="E22" s="168"/>
      <c r="F22" s="139" t="s">
        <v>933</v>
      </c>
      <c r="G22" s="290"/>
      <c r="H22" s="290"/>
      <c r="I22" s="467"/>
      <c r="J22" s="606"/>
    </row>
    <row r="23" spans="1:10" s="124" customFormat="1" x14ac:dyDescent="0.2">
      <c r="A23" s="164">
        <f t="shared" si="0"/>
        <v>13</v>
      </c>
      <c r="B23" s="157" t="s">
        <v>43</v>
      </c>
      <c r="C23" s="168"/>
      <c r="D23" s="168"/>
      <c r="E23" s="168"/>
      <c r="F23" s="171"/>
      <c r="G23" s="290"/>
      <c r="H23" s="290"/>
      <c r="I23" s="467"/>
      <c r="J23" s="606"/>
    </row>
    <row r="24" spans="1:10" x14ac:dyDescent="0.2">
      <c r="A24" s="164">
        <f t="shared" si="0"/>
        <v>14</v>
      </c>
      <c r="B24" s="167" t="s">
        <v>44</v>
      </c>
      <c r="C24" s="129"/>
      <c r="D24" s="129"/>
      <c r="E24" s="129"/>
      <c r="F24" s="172" t="s">
        <v>66</v>
      </c>
      <c r="G24" s="356">
        <f>SUM(G12:G22)</f>
        <v>116129</v>
      </c>
      <c r="H24" s="356">
        <f>SUM(H12:H22)</f>
        <v>10452</v>
      </c>
      <c r="I24" s="468">
        <f>SUM(I12:I22)</f>
        <v>126581</v>
      </c>
      <c r="J24" s="190"/>
    </row>
    <row r="25" spans="1:10" x14ac:dyDescent="0.2">
      <c r="A25" s="164">
        <f t="shared" si="0"/>
        <v>15</v>
      </c>
      <c r="B25" s="167" t="s">
        <v>45</v>
      </c>
      <c r="C25" s="168"/>
      <c r="D25" s="168"/>
      <c r="E25" s="168"/>
      <c r="F25" s="171"/>
      <c r="G25" s="290"/>
      <c r="H25" s="290"/>
      <c r="I25" s="467"/>
      <c r="J25" s="190"/>
    </row>
    <row r="26" spans="1:10" x14ac:dyDescent="0.2">
      <c r="A26" s="164">
        <f t="shared" si="0"/>
        <v>16</v>
      </c>
      <c r="B26" s="116" t="s">
        <v>46</v>
      </c>
      <c r="C26" s="126"/>
      <c r="D26" s="126"/>
      <c r="E26" s="126"/>
      <c r="F26" s="140" t="s">
        <v>34</v>
      </c>
      <c r="G26" s="358"/>
      <c r="H26" s="358"/>
      <c r="I26" s="467"/>
      <c r="J26" s="190"/>
    </row>
    <row r="27" spans="1:10" x14ac:dyDescent="0.2">
      <c r="A27" s="164">
        <f t="shared" si="0"/>
        <v>17</v>
      </c>
      <c r="B27" s="167" t="s">
        <v>47</v>
      </c>
      <c r="C27" s="119"/>
      <c r="D27" s="119"/>
      <c r="E27" s="119"/>
      <c r="F27" s="139" t="s">
        <v>227</v>
      </c>
      <c r="G27" s="290">
        <f>'felhalm. kiad.  '!G114</f>
        <v>2000</v>
      </c>
      <c r="H27" s="290">
        <f>'felhalm. kiad.  '!H114</f>
        <v>0</v>
      </c>
      <c r="I27" s="467">
        <f>SUM(G27:H27)</f>
        <v>2000</v>
      </c>
      <c r="J27" s="190"/>
    </row>
    <row r="28" spans="1:10" x14ac:dyDescent="0.2">
      <c r="A28" s="164">
        <f t="shared" si="0"/>
        <v>18</v>
      </c>
      <c r="B28" s="167"/>
      <c r="C28" s="119"/>
      <c r="D28" s="119"/>
      <c r="E28" s="119"/>
      <c r="F28" s="139" t="s">
        <v>31</v>
      </c>
      <c r="G28" s="290"/>
      <c r="H28" s="290"/>
      <c r="I28" s="467"/>
      <c r="J28" s="190"/>
    </row>
    <row r="29" spans="1:10" x14ac:dyDescent="0.2">
      <c r="A29" s="164">
        <f t="shared" si="0"/>
        <v>19</v>
      </c>
      <c r="B29" s="157" t="s">
        <v>50</v>
      </c>
      <c r="C29" s="119"/>
      <c r="D29" s="119"/>
      <c r="E29" s="119"/>
      <c r="F29" s="139" t="s">
        <v>32</v>
      </c>
      <c r="G29" s="290"/>
      <c r="H29" s="290"/>
      <c r="I29" s="467"/>
      <c r="J29" s="190"/>
    </row>
    <row r="30" spans="1:10" s="124" customFormat="1" x14ac:dyDescent="0.2">
      <c r="A30" s="164">
        <f t="shared" si="0"/>
        <v>20</v>
      </c>
      <c r="B30" s="157" t="s">
        <v>48</v>
      </c>
      <c r="C30" s="119"/>
      <c r="D30" s="119"/>
      <c r="E30" s="119"/>
      <c r="F30" s="139" t="s">
        <v>448</v>
      </c>
      <c r="G30" s="290"/>
      <c r="H30" s="290"/>
      <c r="I30" s="467"/>
      <c r="J30" s="606"/>
    </row>
    <row r="31" spans="1:10" x14ac:dyDescent="0.2">
      <c r="A31" s="164">
        <f t="shared" si="0"/>
        <v>21</v>
      </c>
      <c r="C31" s="119"/>
      <c r="D31" s="119"/>
      <c r="E31" s="119"/>
      <c r="F31" s="139" t="s">
        <v>445</v>
      </c>
      <c r="G31" s="290"/>
      <c r="H31" s="290"/>
      <c r="I31" s="467"/>
      <c r="J31" s="190"/>
    </row>
    <row r="32" spans="1:10" s="11" customFormat="1" x14ac:dyDescent="0.2">
      <c r="A32" s="164">
        <f t="shared" si="0"/>
        <v>22</v>
      </c>
      <c r="B32" s="174" t="s">
        <v>52</v>
      </c>
      <c r="C32" s="168">
        <f>C14+C20</f>
        <v>0</v>
      </c>
      <c r="D32" s="168">
        <f>D14+D20</f>
        <v>0</v>
      </c>
      <c r="E32" s="168">
        <f>E14+E20</f>
        <v>0</v>
      </c>
      <c r="F32" s="139" t="s">
        <v>441</v>
      </c>
      <c r="G32" s="288"/>
      <c r="H32" s="288"/>
      <c r="I32" s="467"/>
      <c r="J32" s="509"/>
    </row>
    <row r="33" spans="1:10" x14ac:dyDescent="0.2">
      <c r="A33" s="164">
        <f t="shared" si="0"/>
        <v>23</v>
      </c>
      <c r="B33" s="175" t="s">
        <v>67</v>
      </c>
      <c r="C33" s="177"/>
      <c r="D33" s="177"/>
      <c r="E33" s="177"/>
      <c r="F33" s="176" t="s">
        <v>68</v>
      </c>
      <c r="G33" s="357">
        <f>SUM(G27:G32)</f>
        <v>2000</v>
      </c>
      <c r="H33" s="357">
        <f>SUM(H27:H32)</f>
        <v>0</v>
      </c>
      <c r="I33" s="469">
        <f>SUM(I27:I31)</f>
        <v>2000</v>
      </c>
      <c r="J33" s="190"/>
    </row>
    <row r="34" spans="1:10" x14ac:dyDescent="0.2">
      <c r="A34" s="164">
        <f t="shared" si="0"/>
        <v>24</v>
      </c>
      <c r="B34" s="178" t="s">
        <v>51</v>
      </c>
      <c r="C34" s="173">
        <f>SUM(C32:C33)</f>
        <v>0</v>
      </c>
      <c r="D34" s="173">
        <f>SUM(D32:D33)</f>
        <v>0</v>
      </c>
      <c r="E34" s="173">
        <f>SUM(C34:D34)</f>
        <v>0</v>
      </c>
      <c r="F34" s="179" t="s">
        <v>69</v>
      </c>
      <c r="G34" s="358">
        <f>G24+G33</f>
        <v>118129</v>
      </c>
      <c r="H34" s="358">
        <f>H24+H33</f>
        <v>10452</v>
      </c>
      <c r="I34" s="444">
        <f>I24+I33</f>
        <v>128581</v>
      </c>
      <c r="J34" s="190"/>
    </row>
    <row r="35" spans="1:10" x14ac:dyDescent="0.2">
      <c r="A35" s="164">
        <f t="shared" si="0"/>
        <v>25</v>
      </c>
      <c r="B35" s="180"/>
      <c r="C35" s="169"/>
      <c r="D35" s="169"/>
      <c r="E35" s="169"/>
      <c r="F35" s="171"/>
      <c r="G35" s="290"/>
      <c r="H35" s="290"/>
      <c r="I35" s="467"/>
      <c r="J35" s="190"/>
    </row>
    <row r="36" spans="1:10" x14ac:dyDescent="0.2">
      <c r="A36" s="164">
        <f t="shared" si="0"/>
        <v>26</v>
      </c>
      <c r="B36" s="180"/>
      <c r="C36" s="169"/>
      <c r="D36" s="169"/>
      <c r="E36" s="169"/>
      <c r="F36" s="172"/>
      <c r="G36" s="356"/>
      <c r="H36" s="356"/>
      <c r="I36" s="468"/>
      <c r="J36" s="190"/>
    </row>
    <row r="37" spans="1:10" s="11" customFormat="1" x14ac:dyDescent="0.2">
      <c r="A37" s="164">
        <f t="shared" si="0"/>
        <v>27</v>
      </c>
      <c r="B37" s="180"/>
      <c r="C37" s="169"/>
      <c r="D37" s="169"/>
      <c r="E37" s="169"/>
      <c r="F37" s="171"/>
      <c r="G37" s="290"/>
      <c r="H37" s="290"/>
      <c r="I37" s="467"/>
      <c r="J37" s="509"/>
    </row>
    <row r="38" spans="1:10" s="11" customFormat="1" x14ac:dyDescent="0.2">
      <c r="A38" s="777">
        <f t="shared" si="0"/>
        <v>28</v>
      </c>
      <c r="B38" s="126" t="s">
        <v>53</v>
      </c>
      <c r="C38" s="126"/>
      <c r="D38" s="126"/>
      <c r="E38" s="126"/>
      <c r="F38" s="140" t="s">
        <v>33</v>
      </c>
      <c r="G38" s="358"/>
      <c r="H38" s="358"/>
      <c r="I38" s="444"/>
      <c r="J38" s="509"/>
    </row>
    <row r="39" spans="1:10" s="11" customFormat="1" x14ac:dyDescent="0.2">
      <c r="A39" s="164">
        <f t="shared" si="0"/>
        <v>29</v>
      </c>
      <c r="B39" s="136" t="s">
        <v>685</v>
      </c>
      <c r="C39" s="126"/>
      <c r="D39" s="126"/>
      <c r="E39" s="126"/>
      <c r="F39" s="181" t="s">
        <v>4</v>
      </c>
      <c r="G39" s="189"/>
      <c r="I39" s="470"/>
      <c r="J39" s="509"/>
    </row>
    <row r="40" spans="1:10" s="11" customFormat="1" x14ac:dyDescent="0.2">
      <c r="A40" s="164">
        <f t="shared" si="0"/>
        <v>30</v>
      </c>
      <c r="B40" s="116" t="s">
        <v>964</v>
      </c>
      <c r="C40" s="126"/>
      <c r="D40" s="126"/>
      <c r="E40" s="126"/>
      <c r="F40" s="535" t="s">
        <v>3</v>
      </c>
      <c r="G40" s="358"/>
      <c r="H40" s="358"/>
      <c r="I40" s="444"/>
      <c r="J40" s="509"/>
    </row>
    <row r="41" spans="1:10" x14ac:dyDescent="0.2">
      <c r="A41" s="164">
        <f t="shared" si="0"/>
        <v>31</v>
      </c>
      <c r="B41" s="118" t="s">
        <v>687</v>
      </c>
      <c r="C41" s="185"/>
      <c r="D41" s="185"/>
      <c r="E41" s="185"/>
      <c r="F41" s="139" t="s">
        <v>5</v>
      </c>
      <c r="G41" s="358"/>
      <c r="H41" s="358"/>
      <c r="I41" s="444"/>
      <c r="J41" s="190"/>
    </row>
    <row r="42" spans="1:10" x14ac:dyDescent="0.2">
      <c r="A42" s="164">
        <f t="shared" si="0"/>
        <v>32</v>
      </c>
      <c r="B42" s="118" t="s">
        <v>208</v>
      </c>
      <c r="C42" s="119"/>
      <c r="D42" s="119"/>
      <c r="E42" s="119"/>
      <c r="F42" s="139" t="s">
        <v>6</v>
      </c>
      <c r="G42" s="189"/>
      <c r="H42" s="189"/>
      <c r="I42" s="444"/>
      <c r="J42" s="190"/>
    </row>
    <row r="43" spans="1:10" x14ac:dyDescent="0.2">
      <c r="A43" s="164">
        <f t="shared" si="0"/>
        <v>33</v>
      </c>
      <c r="B43" s="533" t="s">
        <v>209</v>
      </c>
      <c r="C43" s="119"/>
      <c r="D43" s="119"/>
      <c r="E43" s="119">
        <f>C43+D43</f>
        <v>0</v>
      </c>
      <c r="F43" s="139" t="s">
        <v>7</v>
      </c>
      <c r="G43" s="189"/>
      <c r="H43" s="189"/>
      <c r="I43" s="444"/>
      <c r="J43" s="190"/>
    </row>
    <row r="44" spans="1:10" x14ac:dyDescent="0.2">
      <c r="A44" s="164">
        <f t="shared" si="0"/>
        <v>34</v>
      </c>
      <c r="B44" s="533" t="s">
        <v>961</v>
      </c>
      <c r="C44" s="119"/>
      <c r="D44" s="119"/>
      <c r="E44" s="119"/>
      <c r="F44" s="139"/>
      <c r="G44" s="189"/>
      <c r="H44" s="189"/>
      <c r="I44" s="444"/>
      <c r="J44" s="190"/>
    </row>
    <row r="45" spans="1:10" x14ac:dyDescent="0.2">
      <c r="A45" s="164">
        <f t="shared" si="0"/>
        <v>35</v>
      </c>
      <c r="B45" s="119" t="s">
        <v>688</v>
      </c>
      <c r="C45" s="119"/>
      <c r="D45" s="119"/>
      <c r="E45" s="119"/>
      <c r="F45" s="139" t="s">
        <v>8</v>
      </c>
      <c r="G45" s="358"/>
      <c r="H45" s="358"/>
      <c r="I45" s="467"/>
      <c r="J45" s="190"/>
    </row>
    <row r="46" spans="1:10" x14ac:dyDescent="0.2">
      <c r="A46" s="164">
        <f t="shared" si="0"/>
        <v>36</v>
      </c>
      <c r="B46" s="119" t="s">
        <v>689</v>
      </c>
      <c r="C46" s="126"/>
      <c r="D46" s="126"/>
      <c r="E46" s="126"/>
      <c r="F46" s="139" t="s">
        <v>9</v>
      </c>
      <c r="G46" s="358"/>
      <c r="H46" s="358"/>
      <c r="I46" s="467"/>
      <c r="J46" s="190"/>
    </row>
    <row r="47" spans="1:10" x14ac:dyDescent="0.2">
      <c r="A47" s="164">
        <f t="shared" si="0"/>
        <v>37</v>
      </c>
      <c r="B47" s="118" t="s">
        <v>212</v>
      </c>
      <c r="C47" s="119"/>
      <c r="D47" s="119"/>
      <c r="E47" s="119"/>
      <c r="F47" s="139" t="s">
        <v>10</v>
      </c>
      <c r="G47" s="290"/>
      <c r="H47" s="290"/>
      <c r="I47" s="467"/>
      <c r="J47" s="190"/>
    </row>
    <row r="48" spans="1:10" x14ac:dyDescent="0.2">
      <c r="A48" s="164">
        <f t="shared" si="0"/>
        <v>38</v>
      </c>
      <c r="B48" s="533" t="s">
        <v>213</v>
      </c>
      <c r="C48" s="119">
        <f>G24-(C34+C43)</f>
        <v>116129</v>
      </c>
      <c r="D48" s="119">
        <f>H24-(D34+D43)</f>
        <v>10452</v>
      </c>
      <c r="E48" s="119">
        <f>I24-(E34+E43)</f>
        <v>126581</v>
      </c>
      <c r="F48" s="139" t="s">
        <v>11</v>
      </c>
      <c r="G48" s="290"/>
      <c r="H48" s="290"/>
      <c r="I48" s="467"/>
      <c r="J48" s="190"/>
    </row>
    <row r="49" spans="1:10" x14ac:dyDescent="0.2">
      <c r="A49" s="164">
        <f t="shared" si="0"/>
        <v>39</v>
      </c>
      <c r="B49" s="533" t="s">
        <v>214</v>
      </c>
      <c r="C49" s="119">
        <f>G33-C33</f>
        <v>2000</v>
      </c>
      <c r="D49" s="119"/>
      <c r="E49" s="119">
        <f>I33-E33</f>
        <v>2000</v>
      </c>
      <c r="F49" s="139" t="s">
        <v>12</v>
      </c>
      <c r="G49" s="290"/>
      <c r="H49" s="290"/>
      <c r="I49" s="467"/>
      <c r="J49" s="190"/>
    </row>
    <row r="50" spans="1:10" x14ac:dyDescent="0.2">
      <c r="A50" s="164">
        <f t="shared" si="0"/>
        <v>40</v>
      </c>
      <c r="B50" s="118" t="s">
        <v>1</v>
      </c>
      <c r="C50" s="119"/>
      <c r="D50" s="119"/>
      <c r="E50" s="119"/>
      <c r="F50" s="139" t="s">
        <v>13</v>
      </c>
      <c r="G50" s="290"/>
      <c r="H50" s="290"/>
      <c r="I50" s="467"/>
      <c r="J50" s="190"/>
    </row>
    <row r="51" spans="1:10" x14ac:dyDescent="0.2">
      <c r="A51" s="164">
        <f t="shared" si="0"/>
        <v>41</v>
      </c>
      <c r="B51" s="118"/>
      <c r="C51" s="119"/>
      <c r="D51" s="119"/>
      <c r="E51" s="119"/>
      <c r="F51" s="139" t="s">
        <v>14</v>
      </c>
      <c r="G51" s="290"/>
      <c r="H51" s="290"/>
      <c r="I51" s="467"/>
      <c r="J51" s="190"/>
    </row>
    <row r="52" spans="1:10" x14ac:dyDescent="0.2">
      <c r="A52" s="164">
        <f t="shared" si="0"/>
        <v>42</v>
      </c>
      <c r="B52" s="118"/>
      <c r="C52" s="119"/>
      <c r="D52" s="119"/>
      <c r="E52" s="119"/>
      <c r="F52" s="139" t="s">
        <v>15</v>
      </c>
      <c r="G52" s="290"/>
      <c r="H52" s="290"/>
      <c r="I52" s="467"/>
      <c r="J52" s="190"/>
    </row>
    <row r="53" spans="1:10" ht="12" thickBot="1" x14ac:dyDescent="0.25">
      <c r="A53" s="164">
        <f t="shared" si="0"/>
        <v>43</v>
      </c>
      <c r="B53" s="178" t="s">
        <v>449</v>
      </c>
      <c r="C53" s="126">
        <f>SUM(C39:C51)</f>
        <v>118129</v>
      </c>
      <c r="D53" s="126">
        <f>SUM(D39:D51)</f>
        <v>10452</v>
      </c>
      <c r="E53" s="126">
        <f>SUM(E39:E51)</f>
        <v>128581</v>
      </c>
      <c r="F53" s="140" t="s">
        <v>442</v>
      </c>
      <c r="G53" s="358">
        <f>SUM(G39:G52)</f>
        <v>0</v>
      </c>
      <c r="H53" s="358">
        <f>SUM(H39:H52)</f>
        <v>0</v>
      </c>
      <c r="I53" s="444">
        <f>SUM(I39:I52)</f>
        <v>0</v>
      </c>
      <c r="J53" s="190"/>
    </row>
    <row r="54" spans="1:10" ht="12" thickBot="1" x14ac:dyDescent="0.25">
      <c r="A54" s="924">
        <f t="shared" si="0"/>
        <v>44</v>
      </c>
      <c r="B54" s="1114" t="s">
        <v>444</v>
      </c>
      <c r="C54" s="302">
        <f>C34+C53</f>
        <v>118129</v>
      </c>
      <c r="D54" s="302">
        <f>D34+D53</f>
        <v>10452</v>
      </c>
      <c r="E54" s="920">
        <f>E34+E53</f>
        <v>128581</v>
      </c>
      <c r="F54" s="503" t="s">
        <v>443</v>
      </c>
      <c r="G54" s="1112">
        <f>G34+G53</f>
        <v>118129</v>
      </c>
      <c r="H54" s="802">
        <f>H34+H53</f>
        <v>10452</v>
      </c>
      <c r="I54" s="803">
        <f>I34+I53</f>
        <v>128581</v>
      </c>
      <c r="J54" s="10"/>
    </row>
    <row r="55" spans="1:10" x14ac:dyDescent="0.2">
      <c r="B55" s="183"/>
      <c r="C55" s="182"/>
      <c r="D55" s="182"/>
      <c r="E55" s="182"/>
      <c r="F55" s="182"/>
      <c r="G55" s="189"/>
      <c r="H55" s="189"/>
      <c r="I55" s="189"/>
      <c r="J55" s="10"/>
    </row>
  </sheetData>
  <sheetProtection selectLockedCells="1" selectUnlockedCells="1"/>
  <mergeCells count="12">
    <mergeCell ref="B1:I1"/>
    <mergeCell ref="A8:A10"/>
    <mergeCell ref="B8:B9"/>
    <mergeCell ref="C8:E8"/>
    <mergeCell ref="F8:F9"/>
    <mergeCell ref="C9:E9"/>
    <mergeCell ref="G9:I9"/>
    <mergeCell ref="B4:I4"/>
    <mergeCell ref="B5:I5"/>
    <mergeCell ref="B6:I6"/>
    <mergeCell ref="G8:I8"/>
    <mergeCell ref="B7:I7"/>
  </mergeCells>
  <phoneticPr fontId="33" type="noConversion"/>
  <pageMargins left="0.19685039370078741" right="0.19685039370078741" top="0.19685039370078741" bottom="0.19685039370078741" header="0.51181102362204722" footer="0.51181102362204722"/>
  <pageSetup paperSize="9" scale="91" firstPageNumber="0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  <pageSetUpPr fitToPage="1"/>
  </sheetPr>
  <dimension ref="A1:L55"/>
  <sheetViews>
    <sheetView workbookViewId="0">
      <selection activeCell="C1" sqref="C1:I1"/>
    </sheetView>
  </sheetViews>
  <sheetFormatPr defaultColWidth="9.140625" defaultRowHeight="11.25" x14ac:dyDescent="0.2"/>
  <cols>
    <col min="1" max="1" width="4.85546875" style="157" customWidth="1"/>
    <col min="2" max="2" width="38.28515625" style="157" customWidth="1"/>
    <col min="3" max="3" width="10.140625" style="158" customWidth="1"/>
    <col min="4" max="4" width="11.140625" style="158" customWidth="1"/>
    <col min="5" max="5" width="11.5703125" style="158" customWidth="1"/>
    <col min="6" max="6" width="38" style="158" customWidth="1"/>
    <col min="7" max="7" width="10.42578125" style="158" customWidth="1"/>
    <col min="8" max="8" width="12" style="288" customWidth="1"/>
    <col min="9" max="9" width="13.28515625" style="288" customWidth="1"/>
    <col min="10" max="10" width="9.140625" style="157"/>
    <col min="11" max="16384" width="9.140625" style="10"/>
  </cols>
  <sheetData>
    <row r="1" spans="1:10" ht="12.75" customHeight="1" x14ac:dyDescent="0.2">
      <c r="C1" s="1229" t="s">
        <v>1340</v>
      </c>
      <c r="D1" s="1229"/>
      <c r="E1" s="1229"/>
      <c r="F1" s="1229"/>
      <c r="G1" s="1229"/>
      <c r="H1" s="1229"/>
      <c r="I1" s="1229"/>
    </row>
    <row r="2" spans="1:10" x14ac:dyDescent="0.2">
      <c r="I2" s="353"/>
    </row>
    <row r="3" spans="1:10" x14ac:dyDescent="0.2">
      <c r="I3" s="353"/>
    </row>
    <row r="4" spans="1:10" s="122" customFormat="1" x14ac:dyDescent="0.2">
      <c r="A4" s="160"/>
      <c r="B4" s="1232" t="s">
        <v>77</v>
      </c>
      <c r="C4" s="1232"/>
      <c r="D4" s="1232"/>
      <c r="E4" s="1232"/>
      <c r="F4" s="1232"/>
      <c r="G4" s="1232"/>
      <c r="H4" s="1232"/>
      <c r="I4" s="1232"/>
      <c r="J4" s="160"/>
    </row>
    <row r="5" spans="1:10" s="122" customFormat="1" x14ac:dyDescent="0.2">
      <c r="A5" s="160"/>
      <c r="B5" s="1345" t="s">
        <v>693</v>
      </c>
      <c r="C5" s="1345"/>
      <c r="D5" s="1345"/>
      <c r="E5" s="1345"/>
      <c r="F5" s="1345"/>
      <c r="G5" s="1345"/>
      <c r="H5" s="1345"/>
      <c r="I5" s="1345"/>
      <c r="J5" s="160"/>
    </row>
    <row r="6" spans="1:10" s="122" customFormat="1" ht="12.75" customHeight="1" x14ac:dyDescent="0.2">
      <c r="A6" s="160"/>
      <c r="B6" s="1444" t="s">
        <v>1166</v>
      </c>
      <c r="C6" s="1444"/>
      <c r="D6" s="1444"/>
      <c r="E6" s="1444"/>
      <c r="F6" s="1444"/>
      <c r="G6" s="1444"/>
      <c r="H6" s="1444"/>
      <c r="I6" s="1444"/>
    </row>
    <row r="7" spans="1:10" s="122" customFormat="1" x14ac:dyDescent="0.2">
      <c r="A7" s="160"/>
      <c r="B7" s="1233" t="s">
        <v>303</v>
      </c>
      <c r="C7" s="1233"/>
      <c r="D7" s="1233"/>
      <c r="E7" s="1233"/>
      <c r="F7" s="1233"/>
      <c r="G7" s="1233"/>
      <c r="H7" s="1233"/>
      <c r="I7" s="1233"/>
      <c r="J7" s="160"/>
    </row>
    <row r="8" spans="1:10" s="122" customFormat="1" ht="12.75" customHeight="1" x14ac:dyDescent="0.2">
      <c r="A8" s="1237" t="s">
        <v>56</v>
      </c>
      <c r="B8" s="1238" t="s">
        <v>57</v>
      </c>
      <c r="C8" s="1254" t="s">
        <v>58</v>
      </c>
      <c r="D8" s="1238"/>
      <c r="E8" s="1289"/>
      <c r="F8" s="1445" t="s">
        <v>59</v>
      </c>
      <c r="G8" s="1251" t="s">
        <v>60</v>
      </c>
      <c r="H8" s="1252"/>
      <c r="I8" s="1252"/>
    </row>
    <row r="9" spans="1:10" s="122" customFormat="1" ht="12.75" customHeight="1" x14ac:dyDescent="0.2">
      <c r="A9" s="1237"/>
      <c r="B9" s="1238"/>
      <c r="C9" s="1231" t="s">
        <v>1162</v>
      </c>
      <c r="D9" s="1371"/>
      <c r="E9" s="1441"/>
      <c r="F9" s="1445"/>
      <c r="G9" s="1244" t="s">
        <v>1162</v>
      </c>
      <c r="H9" s="1442"/>
      <c r="I9" s="1443"/>
    </row>
    <row r="10" spans="1:10" s="123" customFormat="1" ht="36.6" customHeight="1" x14ac:dyDescent="0.2">
      <c r="A10" s="1237"/>
      <c r="B10" s="161" t="s">
        <v>61</v>
      </c>
      <c r="C10" s="135" t="s">
        <v>62</v>
      </c>
      <c r="D10" s="135" t="s">
        <v>63</v>
      </c>
      <c r="E10" s="135" t="s">
        <v>64</v>
      </c>
      <c r="F10" s="630" t="s">
        <v>65</v>
      </c>
      <c r="G10" s="135" t="s">
        <v>62</v>
      </c>
      <c r="H10" s="354" t="s">
        <v>63</v>
      </c>
      <c r="I10" s="354" t="s">
        <v>64</v>
      </c>
    </row>
    <row r="11" spans="1:10" ht="11.45" customHeight="1" x14ac:dyDescent="0.2">
      <c r="A11" s="164">
        <v>1</v>
      </c>
      <c r="B11" s="165" t="s">
        <v>24</v>
      </c>
      <c r="C11" s="166"/>
      <c r="D11" s="166"/>
      <c r="E11" s="166"/>
      <c r="F11" s="138" t="s">
        <v>25</v>
      </c>
      <c r="G11" s="166"/>
      <c r="H11" s="359"/>
      <c r="I11" s="464"/>
      <c r="J11" s="10"/>
    </row>
    <row r="12" spans="1:10" x14ac:dyDescent="0.2">
      <c r="A12" s="164">
        <f t="shared" ref="A12:A54" si="0">A11+1</f>
        <v>2</v>
      </c>
      <c r="B12" s="167" t="s">
        <v>35</v>
      </c>
      <c r="C12" s="118"/>
      <c r="D12" s="118"/>
      <c r="E12" s="119">
        <f t="shared" ref="E12:E18" si="1">SUM(C12:D12)</f>
        <v>0</v>
      </c>
      <c r="F12" s="139" t="s">
        <v>216</v>
      </c>
      <c r="G12" s="283">
        <v>47602</v>
      </c>
      <c r="H12" s="283">
        <v>42920</v>
      </c>
      <c r="I12" s="465">
        <f>SUM(G12:H12)</f>
        <v>90522</v>
      </c>
      <c r="J12" s="10"/>
    </row>
    <row r="13" spans="1:10" x14ac:dyDescent="0.2">
      <c r="A13" s="164">
        <f t="shared" si="0"/>
        <v>3</v>
      </c>
      <c r="B13" s="167" t="s">
        <v>36</v>
      </c>
      <c r="C13" s="118"/>
      <c r="D13" s="118"/>
      <c r="E13" s="119">
        <f t="shared" si="1"/>
        <v>0</v>
      </c>
      <c r="F13" s="139" t="s">
        <v>217</v>
      </c>
      <c r="G13" s="283">
        <v>7106</v>
      </c>
      <c r="H13" s="283">
        <v>10149</v>
      </c>
      <c r="I13" s="465">
        <f>SUM(G13:H13)</f>
        <v>17255</v>
      </c>
      <c r="J13" s="10"/>
    </row>
    <row r="14" spans="1:10" x14ac:dyDescent="0.2">
      <c r="A14" s="164">
        <f t="shared" si="0"/>
        <v>4</v>
      </c>
      <c r="B14" s="167" t="s">
        <v>37</v>
      </c>
      <c r="C14" s="118">
        <v>0</v>
      </c>
      <c r="D14" s="118">
        <f>'tám, végl. pe.átv  '!D57</f>
        <v>0</v>
      </c>
      <c r="E14" s="119">
        <f t="shared" si="1"/>
        <v>0</v>
      </c>
      <c r="F14" s="139" t="s">
        <v>218</v>
      </c>
      <c r="G14" s="283">
        <v>65005</v>
      </c>
      <c r="H14" s="283">
        <v>86942</v>
      </c>
      <c r="I14" s="465">
        <f>SUM(G14:H14)</f>
        <v>151947</v>
      </c>
      <c r="J14" s="10"/>
    </row>
    <row r="15" spans="1:10" ht="12" customHeight="1" x14ac:dyDescent="0.2">
      <c r="A15" s="164">
        <f t="shared" si="0"/>
        <v>5</v>
      </c>
      <c r="B15" s="127"/>
      <c r="C15" s="118"/>
      <c r="D15" s="118"/>
      <c r="E15" s="119"/>
      <c r="F15" s="139"/>
      <c r="G15" s="295"/>
      <c r="H15" s="295"/>
      <c r="I15" s="466"/>
      <c r="J15" s="10"/>
    </row>
    <row r="16" spans="1:10" x14ac:dyDescent="0.2">
      <c r="A16" s="164">
        <f t="shared" si="0"/>
        <v>6</v>
      </c>
      <c r="B16" s="167" t="s">
        <v>38</v>
      </c>
      <c r="C16" s="118"/>
      <c r="D16" s="118"/>
      <c r="E16" s="119">
        <f t="shared" si="1"/>
        <v>0</v>
      </c>
      <c r="F16" s="139" t="s">
        <v>28</v>
      </c>
      <c r="G16" s="169"/>
      <c r="H16" s="290"/>
      <c r="I16" s="467"/>
      <c r="J16" s="10"/>
    </row>
    <row r="17" spans="1:12" x14ac:dyDescent="0.2">
      <c r="A17" s="164">
        <f t="shared" si="0"/>
        <v>7</v>
      </c>
      <c r="B17" s="167"/>
      <c r="C17" s="118"/>
      <c r="D17" s="118"/>
      <c r="E17" s="119"/>
      <c r="F17" s="139" t="s">
        <v>30</v>
      </c>
      <c r="G17" s="169"/>
      <c r="H17" s="290"/>
      <c r="I17" s="467"/>
      <c r="J17" s="10"/>
    </row>
    <row r="18" spans="1:12" x14ac:dyDescent="0.2">
      <c r="A18" s="164">
        <f t="shared" si="0"/>
        <v>8</v>
      </c>
      <c r="B18" s="167" t="s">
        <v>39</v>
      </c>
      <c r="C18" s="118"/>
      <c r="D18" s="118"/>
      <c r="E18" s="119">
        <f t="shared" si="1"/>
        <v>0</v>
      </c>
      <c r="F18" s="139" t="s">
        <v>447</v>
      </c>
      <c r="G18" s="169"/>
      <c r="H18" s="290"/>
      <c r="I18" s="467"/>
      <c r="J18" s="10"/>
    </row>
    <row r="19" spans="1:12" x14ac:dyDescent="0.2">
      <c r="A19" s="164">
        <f t="shared" si="0"/>
        <v>9</v>
      </c>
      <c r="B19" s="170" t="s">
        <v>40</v>
      </c>
      <c r="C19" s="168"/>
      <c r="D19" s="168"/>
      <c r="E19" s="168"/>
      <c r="F19" s="139" t="s">
        <v>446</v>
      </c>
      <c r="G19" s="169"/>
      <c r="H19" s="290"/>
      <c r="I19" s="467"/>
      <c r="J19" s="10"/>
    </row>
    <row r="20" spans="1:12" x14ac:dyDescent="0.2">
      <c r="A20" s="164">
        <f t="shared" si="0"/>
        <v>10</v>
      </c>
      <c r="B20" s="116" t="s">
        <v>195</v>
      </c>
      <c r="C20" s="355">
        <v>70500</v>
      </c>
      <c r="D20" s="355">
        <v>32000</v>
      </c>
      <c r="E20" s="168">
        <f>SUM(C20:D20)</f>
        <v>102500</v>
      </c>
      <c r="F20" s="139" t="s">
        <v>930</v>
      </c>
      <c r="G20" s="169"/>
      <c r="H20" s="290"/>
      <c r="I20" s="467">
        <f>G20+H20</f>
        <v>0</v>
      </c>
      <c r="J20" s="10"/>
    </row>
    <row r="21" spans="1:12" x14ac:dyDescent="0.2">
      <c r="A21" s="164">
        <f t="shared" si="0"/>
        <v>11</v>
      </c>
      <c r="C21" s="168"/>
      <c r="D21" s="168"/>
      <c r="E21" s="168"/>
      <c r="F21" s="139" t="s">
        <v>439</v>
      </c>
      <c r="G21" s="169"/>
      <c r="H21" s="290"/>
      <c r="I21" s="467"/>
      <c r="J21" s="10"/>
    </row>
    <row r="22" spans="1:12" s="124" customFormat="1" x14ac:dyDescent="0.2">
      <c r="A22" s="164">
        <f t="shared" si="0"/>
        <v>12</v>
      </c>
      <c r="B22" s="157" t="s">
        <v>42</v>
      </c>
      <c r="C22" s="168"/>
      <c r="D22" s="168"/>
      <c r="E22" s="168"/>
      <c r="F22" s="139" t="s">
        <v>440</v>
      </c>
      <c r="G22" s="169"/>
      <c r="H22" s="290"/>
      <c r="I22" s="467"/>
    </row>
    <row r="23" spans="1:12" s="124" customFormat="1" x14ac:dyDescent="0.2">
      <c r="A23" s="164">
        <f t="shared" si="0"/>
        <v>13</v>
      </c>
      <c r="B23" s="157" t="s">
        <v>43</v>
      </c>
      <c r="C23" s="168"/>
      <c r="D23" s="168"/>
      <c r="E23" s="168"/>
      <c r="F23" s="171"/>
      <c r="G23" s="169"/>
      <c r="H23" s="290"/>
      <c r="I23" s="467"/>
    </row>
    <row r="24" spans="1:12" x14ac:dyDescent="0.2">
      <c r="A24" s="164">
        <f t="shared" si="0"/>
        <v>14</v>
      </c>
      <c r="B24" s="167" t="s">
        <v>44</v>
      </c>
      <c r="C24" s="129"/>
      <c r="D24" s="129"/>
      <c r="E24" s="129"/>
      <c r="F24" s="172" t="s">
        <v>66</v>
      </c>
      <c r="G24" s="125">
        <f>SUM(G12:G22)</f>
        <v>119713</v>
      </c>
      <c r="H24" s="356">
        <f>SUM(H12:H22)</f>
        <v>140011</v>
      </c>
      <c r="I24" s="468">
        <f>SUM(I12:I22)</f>
        <v>259724</v>
      </c>
      <c r="J24" s="10"/>
    </row>
    <row r="25" spans="1:12" x14ac:dyDescent="0.2">
      <c r="A25" s="164">
        <f t="shared" si="0"/>
        <v>15</v>
      </c>
      <c r="B25" s="167" t="s">
        <v>45</v>
      </c>
      <c r="C25" s="168"/>
      <c r="D25" s="168"/>
      <c r="E25" s="168"/>
      <c r="F25" s="171"/>
      <c r="G25" s="169"/>
      <c r="H25" s="290"/>
      <c r="I25" s="467"/>
      <c r="J25" s="10"/>
      <c r="L25" s="289"/>
    </row>
    <row r="26" spans="1:12" x14ac:dyDescent="0.2">
      <c r="A26" s="164">
        <f t="shared" si="0"/>
        <v>16</v>
      </c>
      <c r="B26" s="116" t="s">
        <v>46</v>
      </c>
      <c r="C26" s="126"/>
      <c r="D26" s="126"/>
      <c r="E26" s="126"/>
      <c r="F26" s="140" t="s">
        <v>34</v>
      </c>
      <c r="G26" s="173"/>
      <c r="H26" s="358"/>
      <c r="I26" s="467"/>
      <c r="J26" s="10"/>
    </row>
    <row r="27" spans="1:12" x14ac:dyDescent="0.2">
      <c r="A27" s="164">
        <f t="shared" si="0"/>
        <v>17</v>
      </c>
      <c r="B27" s="167" t="s">
        <v>47</v>
      </c>
      <c r="C27" s="119"/>
      <c r="D27" s="119"/>
      <c r="E27" s="119"/>
      <c r="F27" s="139" t="s">
        <v>274</v>
      </c>
      <c r="G27" s="169">
        <f>'felhalm. kiad.  '!G103</f>
        <v>2500</v>
      </c>
      <c r="H27" s="169">
        <f>'felhalm. kiad.  '!H103</f>
        <v>2500</v>
      </c>
      <c r="I27" s="443">
        <f>'felhalm. kiad.  '!F103</f>
        <v>5000</v>
      </c>
      <c r="J27" s="10"/>
    </row>
    <row r="28" spans="1:12" x14ac:dyDescent="0.2">
      <c r="A28" s="164">
        <f t="shared" si="0"/>
        <v>18</v>
      </c>
      <c r="B28" s="167"/>
      <c r="C28" s="119"/>
      <c r="D28" s="119"/>
      <c r="E28" s="119"/>
      <c r="F28" s="139" t="s">
        <v>31</v>
      </c>
      <c r="G28" s="169"/>
      <c r="H28" s="290"/>
      <c r="I28" s="467"/>
      <c r="J28" s="10"/>
    </row>
    <row r="29" spans="1:12" x14ac:dyDescent="0.2">
      <c r="A29" s="164">
        <f t="shared" si="0"/>
        <v>19</v>
      </c>
      <c r="B29" s="157" t="s">
        <v>50</v>
      </c>
      <c r="C29" s="119">
        <f>'tám, végl. pe.átv  '!C60</f>
        <v>0</v>
      </c>
      <c r="D29" s="119">
        <f>'tám, végl. pe.átv  '!D60</f>
        <v>0</v>
      </c>
      <c r="E29" s="119">
        <f>'tám, végl. pe.átv  '!E60</f>
        <v>0</v>
      </c>
      <c r="F29" s="139" t="s">
        <v>32</v>
      </c>
      <c r="G29" s="169"/>
      <c r="H29" s="290"/>
      <c r="I29" s="467"/>
      <c r="J29" s="10"/>
    </row>
    <row r="30" spans="1:12" s="124" customFormat="1" x14ac:dyDescent="0.2">
      <c r="A30" s="164">
        <f t="shared" si="0"/>
        <v>20</v>
      </c>
      <c r="B30" s="157" t="s">
        <v>48</v>
      </c>
      <c r="C30" s="119"/>
      <c r="D30" s="119"/>
      <c r="E30" s="119"/>
      <c r="F30" s="139" t="s">
        <v>448</v>
      </c>
      <c r="G30" s="169"/>
      <c r="H30" s="290"/>
      <c r="I30" s="467"/>
      <c r="K30" s="800"/>
    </row>
    <row r="31" spans="1:12" x14ac:dyDescent="0.2">
      <c r="A31" s="164">
        <f t="shared" si="0"/>
        <v>21</v>
      </c>
      <c r="C31" s="119"/>
      <c r="D31" s="119"/>
      <c r="E31" s="119"/>
      <c r="F31" s="139" t="s">
        <v>445</v>
      </c>
      <c r="G31" s="169"/>
      <c r="H31" s="290"/>
      <c r="I31" s="467"/>
      <c r="J31" s="10"/>
    </row>
    <row r="32" spans="1:12" s="11" customFormat="1" x14ac:dyDescent="0.2">
      <c r="A32" s="164">
        <f t="shared" si="0"/>
        <v>22</v>
      </c>
      <c r="B32" s="174" t="s">
        <v>52</v>
      </c>
      <c r="C32" s="168">
        <f>C14+C20</f>
        <v>70500</v>
      </c>
      <c r="D32" s="168">
        <f>D14+D20+D29</f>
        <v>32000</v>
      </c>
      <c r="E32" s="168">
        <f>E14+E20+E29</f>
        <v>102500</v>
      </c>
      <c r="F32" s="139" t="s">
        <v>441</v>
      </c>
      <c r="G32" s="158"/>
      <c r="H32" s="288"/>
      <c r="I32" s="467"/>
    </row>
    <row r="33" spans="1:10" x14ac:dyDescent="0.2">
      <c r="A33" s="164">
        <f t="shared" si="0"/>
        <v>23</v>
      </c>
      <c r="B33" s="175" t="s">
        <v>67</v>
      </c>
      <c r="C33" s="177"/>
      <c r="D33" s="177"/>
      <c r="E33" s="177"/>
      <c r="F33" s="176" t="s">
        <v>68</v>
      </c>
      <c r="G33" s="177">
        <f>SUM(G27:G32)</f>
        <v>2500</v>
      </c>
      <c r="H33" s="357">
        <f>SUM(H27:H32)</f>
        <v>2500</v>
      </c>
      <c r="I33" s="469">
        <f>SUM(I27:I31)</f>
        <v>5000</v>
      </c>
      <c r="J33" s="190"/>
    </row>
    <row r="34" spans="1:10" x14ac:dyDescent="0.2">
      <c r="A34" s="164">
        <f t="shared" si="0"/>
        <v>24</v>
      </c>
      <c r="B34" s="178" t="s">
        <v>51</v>
      </c>
      <c r="C34" s="173">
        <f>SUM(C32:C33)</f>
        <v>70500</v>
      </c>
      <c r="D34" s="173">
        <f>SUM(D32:D33)</f>
        <v>32000</v>
      </c>
      <c r="E34" s="173">
        <f>SUM(C34:D34)</f>
        <v>102500</v>
      </c>
      <c r="F34" s="179" t="s">
        <v>69</v>
      </c>
      <c r="G34" s="173">
        <f>G24+G33</f>
        <v>122213</v>
      </c>
      <c r="H34" s="358">
        <f>H24+H33</f>
        <v>142511</v>
      </c>
      <c r="I34" s="444">
        <f>I24+I33</f>
        <v>264724</v>
      </c>
      <c r="J34" s="190"/>
    </row>
    <row r="35" spans="1:10" x14ac:dyDescent="0.2">
      <c r="A35" s="164">
        <f t="shared" si="0"/>
        <v>25</v>
      </c>
      <c r="B35" s="180"/>
      <c r="C35" s="169"/>
      <c r="D35" s="169"/>
      <c r="E35" s="169"/>
      <c r="F35" s="171"/>
      <c r="G35" s="169"/>
      <c r="H35" s="290"/>
      <c r="I35" s="467"/>
      <c r="J35" s="10"/>
    </row>
    <row r="36" spans="1:10" x14ac:dyDescent="0.2">
      <c r="A36" s="164">
        <f t="shared" si="0"/>
        <v>26</v>
      </c>
      <c r="B36" s="180"/>
      <c r="C36" s="169"/>
      <c r="D36" s="169"/>
      <c r="E36" s="169"/>
      <c r="F36" s="172"/>
      <c r="G36" s="125"/>
      <c r="H36" s="356"/>
      <c r="I36" s="468"/>
      <c r="J36" s="10"/>
    </row>
    <row r="37" spans="1:10" s="11" customFormat="1" x14ac:dyDescent="0.2">
      <c r="A37" s="164">
        <f t="shared" si="0"/>
        <v>27</v>
      </c>
      <c r="B37" s="180"/>
      <c r="C37" s="169"/>
      <c r="D37" s="169"/>
      <c r="E37" s="169"/>
      <c r="F37" s="171"/>
      <c r="G37" s="169"/>
      <c r="H37" s="290"/>
      <c r="I37" s="467"/>
    </row>
    <row r="38" spans="1:10" s="11" customFormat="1" x14ac:dyDescent="0.2">
      <c r="A38" s="777">
        <f t="shared" si="0"/>
        <v>28</v>
      </c>
      <c r="B38" s="126" t="s">
        <v>53</v>
      </c>
      <c r="C38" s="126"/>
      <c r="D38" s="126"/>
      <c r="E38" s="126"/>
      <c r="F38" s="140" t="s">
        <v>33</v>
      </c>
      <c r="G38" s="173"/>
      <c r="H38" s="358"/>
      <c r="I38" s="444"/>
    </row>
    <row r="39" spans="1:10" s="11" customFormat="1" ht="12" customHeight="1" x14ac:dyDescent="0.2">
      <c r="A39" s="164">
        <f t="shared" si="0"/>
        <v>29</v>
      </c>
      <c r="B39" s="136" t="s">
        <v>685</v>
      </c>
      <c r="C39" s="126"/>
      <c r="D39" s="126"/>
      <c r="E39" s="126"/>
      <c r="F39" s="181" t="s">
        <v>4</v>
      </c>
      <c r="G39" s="182"/>
      <c r="I39" s="470"/>
    </row>
    <row r="40" spans="1:10" s="11" customFormat="1" x14ac:dyDescent="0.2">
      <c r="A40" s="164">
        <f t="shared" si="0"/>
        <v>30</v>
      </c>
      <c r="B40" s="157" t="s">
        <v>965</v>
      </c>
      <c r="C40" s="126"/>
      <c r="D40" s="126"/>
      <c r="E40" s="126"/>
      <c r="F40" s="535" t="s">
        <v>3</v>
      </c>
      <c r="G40" s="173"/>
      <c r="H40" s="358"/>
      <c r="I40" s="444"/>
    </row>
    <row r="41" spans="1:10" x14ac:dyDescent="0.2">
      <c r="A41" s="164">
        <f t="shared" si="0"/>
        <v>31</v>
      </c>
      <c r="B41" s="118" t="s">
        <v>687</v>
      </c>
      <c r="C41" s="185"/>
      <c r="D41" s="185"/>
      <c r="E41" s="185"/>
      <c r="F41" s="139" t="s">
        <v>5</v>
      </c>
      <c r="G41" s="173"/>
      <c r="H41" s="358"/>
      <c r="I41" s="444"/>
      <c r="J41" s="10"/>
    </row>
    <row r="42" spans="1:10" x14ac:dyDescent="0.2">
      <c r="A42" s="164">
        <f t="shared" si="0"/>
        <v>32</v>
      </c>
      <c r="B42" s="118" t="s">
        <v>208</v>
      </c>
      <c r="C42" s="119"/>
      <c r="D42" s="119"/>
      <c r="E42" s="119"/>
      <c r="F42" s="139" t="s">
        <v>6</v>
      </c>
      <c r="G42" s="182"/>
      <c r="H42" s="189"/>
      <c r="I42" s="444"/>
      <c r="J42" s="10"/>
    </row>
    <row r="43" spans="1:10" x14ac:dyDescent="0.2">
      <c r="A43" s="164">
        <f t="shared" si="0"/>
        <v>33</v>
      </c>
      <c r="B43" s="533" t="s">
        <v>209</v>
      </c>
      <c r="C43" s="119">
        <v>0</v>
      </c>
      <c r="D43" s="119"/>
      <c r="E43" s="119">
        <f>C43+D43</f>
        <v>0</v>
      </c>
      <c r="F43" s="139" t="s">
        <v>7</v>
      </c>
      <c r="G43" s="182"/>
      <c r="H43" s="189"/>
      <c r="I43" s="444"/>
      <c r="J43" s="10"/>
    </row>
    <row r="44" spans="1:10" x14ac:dyDescent="0.2">
      <c r="A44" s="164">
        <f t="shared" si="0"/>
        <v>34</v>
      </c>
      <c r="B44" s="533" t="s">
        <v>961</v>
      </c>
      <c r="C44" s="119"/>
      <c r="D44" s="119"/>
      <c r="E44" s="119">
        <f>C44+D44</f>
        <v>0</v>
      </c>
      <c r="F44" s="139"/>
      <c r="G44" s="182"/>
      <c r="H44" s="189"/>
      <c r="I44" s="444"/>
      <c r="J44" s="10"/>
    </row>
    <row r="45" spans="1:10" x14ac:dyDescent="0.2">
      <c r="A45" s="164">
        <f t="shared" si="0"/>
        <v>35</v>
      </c>
      <c r="B45" s="119" t="s">
        <v>688</v>
      </c>
      <c r="C45" s="119"/>
      <c r="D45" s="119"/>
      <c r="E45" s="119"/>
      <c r="F45" s="139" t="s">
        <v>8</v>
      </c>
      <c r="G45" s="173"/>
      <c r="H45" s="358"/>
      <c r="I45" s="467"/>
      <c r="J45" s="10"/>
    </row>
    <row r="46" spans="1:10" x14ac:dyDescent="0.2">
      <c r="A46" s="164">
        <f t="shared" si="0"/>
        <v>36</v>
      </c>
      <c r="B46" s="119" t="s">
        <v>689</v>
      </c>
      <c r="C46" s="126"/>
      <c r="D46" s="126"/>
      <c r="E46" s="126"/>
      <c r="F46" s="139" t="s">
        <v>9</v>
      </c>
      <c r="G46" s="173"/>
      <c r="H46" s="358"/>
      <c r="I46" s="467"/>
      <c r="J46" s="10"/>
    </row>
    <row r="47" spans="1:10" x14ac:dyDescent="0.2">
      <c r="A47" s="164">
        <f t="shared" si="0"/>
        <v>37</v>
      </c>
      <c r="B47" s="118" t="s">
        <v>212</v>
      </c>
      <c r="C47" s="119"/>
      <c r="D47" s="119"/>
      <c r="E47" s="119"/>
      <c r="F47" s="139" t="s">
        <v>10</v>
      </c>
      <c r="G47" s="169"/>
      <c r="H47" s="290"/>
      <c r="I47" s="467"/>
      <c r="J47" s="10"/>
    </row>
    <row r="48" spans="1:10" x14ac:dyDescent="0.2">
      <c r="A48" s="164">
        <f t="shared" si="0"/>
        <v>38</v>
      </c>
      <c r="B48" s="533" t="s">
        <v>213</v>
      </c>
      <c r="C48" s="119">
        <f>G24-(C34+C43+C44)</f>
        <v>49213</v>
      </c>
      <c r="D48" s="119">
        <f>H24-(D34+D43+D44)</f>
        <v>108011</v>
      </c>
      <c r="E48" s="119">
        <f>I24-(E34+E43+E44)</f>
        <v>157224</v>
      </c>
      <c r="F48" s="139" t="s">
        <v>11</v>
      </c>
      <c r="G48" s="169"/>
      <c r="H48" s="290"/>
      <c r="I48" s="467"/>
      <c r="J48" s="10"/>
    </row>
    <row r="49" spans="1:10" x14ac:dyDescent="0.2">
      <c r="A49" s="164">
        <f t="shared" si="0"/>
        <v>39</v>
      </c>
      <c r="B49" s="533" t="s">
        <v>214</v>
      </c>
      <c r="C49" s="119">
        <f>G33-C33</f>
        <v>2500</v>
      </c>
      <c r="D49" s="119">
        <f>H33-D33</f>
        <v>2500</v>
      </c>
      <c r="E49" s="119">
        <f>I33-E33</f>
        <v>5000</v>
      </c>
      <c r="F49" s="139" t="s">
        <v>12</v>
      </c>
      <c r="G49" s="169"/>
      <c r="H49" s="290"/>
      <c r="I49" s="467"/>
      <c r="J49" s="10"/>
    </row>
    <row r="50" spans="1:10" x14ac:dyDescent="0.2">
      <c r="A50" s="164">
        <f t="shared" si="0"/>
        <v>40</v>
      </c>
      <c r="B50" s="118" t="s">
        <v>1</v>
      </c>
      <c r="C50" s="119"/>
      <c r="D50" s="119"/>
      <c r="E50" s="119"/>
      <c r="F50" s="139" t="s">
        <v>13</v>
      </c>
      <c r="G50" s="169"/>
      <c r="H50" s="290"/>
      <c r="I50" s="467"/>
      <c r="J50" s="10"/>
    </row>
    <row r="51" spans="1:10" x14ac:dyDescent="0.2">
      <c r="A51" s="164">
        <f t="shared" si="0"/>
        <v>41</v>
      </c>
      <c r="B51" s="118"/>
      <c r="C51" s="119"/>
      <c r="D51" s="119"/>
      <c r="E51" s="119"/>
      <c r="F51" s="139" t="s">
        <v>14</v>
      </c>
      <c r="G51" s="169"/>
      <c r="H51" s="290"/>
      <c r="I51" s="467"/>
      <c r="J51" s="10"/>
    </row>
    <row r="52" spans="1:10" x14ac:dyDescent="0.2">
      <c r="A52" s="164">
        <f t="shared" si="0"/>
        <v>42</v>
      </c>
      <c r="B52" s="118"/>
      <c r="C52" s="119"/>
      <c r="D52" s="119"/>
      <c r="E52" s="119"/>
      <c r="F52" s="139" t="s">
        <v>15</v>
      </c>
      <c r="G52" s="169"/>
      <c r="H52" s="290"/>
      <c r="I52" s="467"/>
      <c r="J52" s="10"/>
    </row>
    <row r="53" spans="1:10" ht="12" thickBot="1" x14ac:dyDescent="0.25">
      <c r="A53" s="164">
        <f t="shared" si="0"/>
        <v>43</v>
      </c>
      <c r="B53" s="178" t="s">
        <v>449</v>
      </c>
      <c r="C53" s="126">
        <f>SUM(C39:C51)</f>
        <v>51713</v>
      </c>
      <c r="D53" s="126">
        <f>SUM(D39:D51)</f>
        <v>110511</v>
      </c>
      <c r="E53" s="519">
        <f>SUM(E39:E51)</f>
        <v>162224</v>
      </c>
      <c r="F53" s="126" t="s">
        <v>442</v>
      </c>
      <c r="G53" s="173">
        <f>SUM(G39:G52)</f>
        <v>0</v>
      </c>
      <c r="H53" s="358">
        <f>SUM(H39:H52)</f>
        <v>0</v>
      </c>
      <c r="I53" s="444">
        <f>SUM(I39:I52)</f>
        <v>0</v>
      </c>
      <c r="J53" s="10"/>
    </row>
    <row r="54" spans="1:10" ht="12" thickBot="1" x14ac:dyDescent="0.25">
      <c r="A54" s="924">
        <f t="shared" si="0"/>
        <v>44</v>
      </c>
      <c r="B54" s="1113" t="s">
        <v>444</v>
      </c>
      <c r="C54" s="302">
        <f>C34+C53</f>
        <v>122213</v>
      </c>
      <c r="D54" s="302">
        <f>D34+D53</f>
        <v>142511</v>
      </c>
      <c r="E54" s="801">
        <f>E34+E53</f>
        <v>264724</v>
      </c>
      <c r="F54" s="303" t="s">
        <v>443</v>
      </c>
      <c r="G54" s="1072">
        <f>G34+G53</f>
        <v>122213</v>
      </c>
      <c r="H54" s="802">
        <f>H34+H53</f>
        <v>142511</v>
      </c>
      <c r="I54" s="803">
        <f>I34+I53</f>
        <v>264724</v>
      </c>
      <c r="J54" s="10"/>
    </row>
    <row r="55" spans="1:10" x14ac:dyDescent="0.2">
      <c r="B55" s="183"/>
      <c r="C55" s="182"/>
      <c r="D55" s="182"/>
      <c r="E55" s="182"/>
      <c r="F55" s="182"/>
      <c r="G55" s="182"/>
      <c r="H55" s="189"/>
      <c r="I55" s="189"/>
    </row>
  </sheetData>
  <mergeCells count="12">
    <mergeCell ref="A8:A10"/>
    <mergeCell ref="B8:B9"/>
    <mergeCell ref="C8:E8"/>
    <mergeCell ref="F8:F9"/>
    <mergeCell ref="G8:I8"/>
    <mergeCell ref="C9:E9"/>
    <mergeCell ref="G9:I9"/>
    <mergeCell ref="B7:I7"/>
    <mergeCell ref="B4:I4"/>
    <mergeCell ref="B5:I5"/>
    <mergeCell ref="B6:I6"/>
    <mergeCell ref="C1:I1"/>
  </mergeCells>
  <pageMargins left="0.70866141732283472" right="0.70866141732283472" top="0.74803149606299213" bottom="0.74803149606299213" header="0.31496062992125984" footer="0.31496062992125984"/>
  <pageSetup paperSize="9" scale="78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  <pageSetUpPr fitToPage="1"/>
  </sheetPr>
  <dimension ref="A1:J56"/>
  <sheetViews>
    <sheetView zoomScale="120" workbookViewId="0">
      <selection activeCell="B1" sqref="B1:I1"/>
    </sheetView>
  </sheetViews>
  <sheetFormatPr defaultColWidth="9.140625" defaultRowHeight="11.25" x14ac:dyDescent="0.2"/>
  <cols>
    <col min="1" max="1" width="4.85546875" style="157" customWidth="1"/>
    <col min="2" max="2" width="36.7109375" style="157" customWidth="1"/>
    <col min="3" max="3" width="7" style="158" customWidth="1"/>
    <col min="4" max="5" width="9.5703125" style="158" customWidth="1"/>
    <col min="6" max="6" width="38" style="158" customWidth="1"/>
    <col min="7" max="7" width="7.5703125" style="158" customWidth="1"/>
    <col min="8" max="8" width="10.140625" style="288" customWidth="1"/>
    <col min="9" max="9" width="9.42578125" style="288" customWidth="1"/>
    <col min="10" max="10" width="9.140625" style="157"/>
    <col min="11" max="16384" width="9.140625" style="10"/>
  </cols>
  <sheetData>
    <row r="1" spans="1:10" ht="12.75" customHeight="1" x14ac:dyDescent="0.2">
      <c r="B1" s="1446" t="s">
        <v>1341</v>
      </c>
      <c r="C1" s="1377"/>
      <c r="D1" s="1377"/>
      <c r="E1" s="1377"/>
      <c r="F1" s="1377"/>
      <c r="G1" s="1377"/>
      <c r="H1" s="1377"/>
      <c r="I1" s="1377"/>
    </row>
    <row r="2" spans="1:10" x14ac:dyDescent="0.2">
      <c r="I2" s="353"/>
    </row>
    <row r="3" spans="1:10" x14ac:dyDescent="0.2">
      <c r="I3" s="353"/>
    </row>
    <row r="4" spans="1:10" s="122" customFormat="1" ht="12.75" customHeight="1" x14ac:dyDescent="0.2">
      <c r="A4" s="1232" t="s">
        <v>77</v>
      </c>
      <c r="B4" s="1232"/>
      <c r="C4" s="1232"/>
      <c r="D4" s="1232"/>
      <c r="E4" s="1232"/>
      <c r="F4" s="1232"/>
      <c r="G4" s="1232"/>
      <c r="H4" s="1232"/>
      <c r="I4" s="1232"/>
      <c r="J4" s="160"/>
    </row>
    <row r="5" spans="1:10" s="122" customFormat="1" ht="12.75" customHeight="1" x14ac:dyDescent="0.2">
      <c r="A5" s="1345" t="s">
        <v>717</v>
      </c>
      <c r="B5" s="1345"/>
      <c r="C5" s="1345"/>
      <c r="D5" s="1345"/>
      <c r="E5" s="1345"/>
      <c r="F5" s="1345"/>
      <c r="G5" s="1345"/>
      <c r="H5" s="1345"/>
      <c r="I5" s="1345"/>
      <c r="J5" s="160"/>
    </row>
    <row r="6" spans="1:10" s="122" customFormat="1" ht="12.75" customHeight="1" x14ac:dyDescent="0.2">
      <c r="A6" s="1232" t="s">
        <v>1161</v>
      </c>
      <c r="B6" s="1232"/>
      <c r="C6" s="1232"/>
      <c r="D6" s="1232"/>
      <c r="E6" s="1232"/>
      <c r="F6" s="1232"/>
      <c r="G6" s="1232"/>
      <c r="H6" s="1232"/>
      <c r="I6" s="1232"/>
      <c r="J6" s="160"/>
    </row>
    <row r="7" spans="1:10" s="122" customFormat="1" x14ac:dyDescent="0.2">
      <c r="A7" s="160"/>
      <c r="B7" s="1233" t="s">
        <v>305</v>
      </c>
      <c r="C7" s="1233"/>
      <c r="D7" s="1233"/>
      <c r="E7" s="1233"/>
      <c r="F7" s="1233"/>
      <c r="G7" s="1233"/>
      <c r="H7" s="1233"/>
      <c r="I7" s="1233"/>
      <c r="J7" s="160"/>
    </row>
    <row r="8" spans="1:10" s="122" customFormat="1" ht="12.75" customHeight="1" x14ac:dyDescent="0.2">
      <c r="A8" s="1237" t="s">
        <v>56</v>
      </c>
      <c r="B8" s="1238" t="s">
        <v>57</v>
      </c>
      <c r="C8" s="1253" t="s">
        <v>58</v>
      </c>
      <c r="D8" s="1253"/>
      <c r="E8" s="1254"/>
      <c r="F8" s="1344" t="s">
        <v>59</v>
      </c>
      <c r="G8" s="1235" t="s">
        <v>60</v>
      </c>
      <c r="H8" s="1236"/>
      <c r="I8" s="1236"/>
      <c r="J8" s="604"/>
    </row>
    <row r="9" spans="1:10" s="122" customFormat="1" ht="12.75" customHeight="1" x14ac:dyDescent="0.2">
      <c r="A9" s="1237"/>
      <c r="B9" s="1238"/>
      <c r="C9" s="1230" t="s">
        <v>1162</v>
      </c>
      <c r="D9" s="1230"/>
      <c r="E9" s="1231"/>
      <c r="F9" s="1344"/>
      <c r="G9" s="1230" t="s">
        <v>1162</v>
      </c>
      <c r="H9" s="1230"/>
      <c r="I9" s="1230"/>
      <c r="J9" s="604"/>
    </row>
    <row r="10" spans="1:10" s="123" customFormat="1" ht="36.6" customHeight="1" x14ac:dyDescent="0.2">
      <c r="A10" s="1237"/>
      <c r="B10" s="161" t="s">
        <v>61</v>
      </c>
      <c r="C10" s="135" t="s">
        <v>62</v>
      </c>
      <c r="D10" s="135" t="s">
        <v>63</v>
      </c>
      <c r="E10" s="162" t="s">
        <v>64</v>
      </c>
      <c r="F10" s="163" t="s">
        <v>65</v>
      </c>
      <c r="G10" s="135" t="s">
        <v>62</v>
      </c>
      <c r="H10" s="354" t="s">
        <v>63</v>
      </c>
      <c r="I10" s="354" t="s">
        <v>64</v>
      </c>
      <c r="J10" s="605"/>
    </row>
    <row r="11" spans="1:10" ht="11.45" customHeight="1" x14ac:dyDescent="0.2">
      <c r="A11" s="164">
        <v>1</v>
      </c>
      <c r="B11" s="165" t="s">
        <v>24</v>
      </c>
      <c r="C11" s="166"/>
      <c r="D11" s="166"/>
      <c r="E11" s="166"/>
      <c r="F11" s="138" t="s">
        <v>25</v>
      </c>
      <c r="G11" s="166"/>
      <c r="H11" s="359"/>
      <c r="I11" s="464"/>
      <c r="J11" s="190"/>
    </row>
    <row r="12" spans="1:10" x14ac:dyDescent="0.2">
      <c r="A12" s="164">
        <f t="shared" ref="A12:A54" si="0">A11+1</f>
        <v>2</v>
      </c>
      <c r="B12" s="167" t="s">
        <v>35</v>
      </c>
      <c r="C12" s="118"/>
      <c r="D12" s="118"/>
      <c r="E12" s="119"/>
      <c r="F12" s="139" t="s">
        <v>216</v>
      </c>
      <c r="G12" s="283">
        <v>80691</v>
      </c>
      <c r="H12" s="283">
        <v>166037</v>
      </c>
      <c r="I12" s="465">
        <f>SUM(G12:H12)</f>
        <v>246728</v>
      </c>
      <c r="J12" s="190"/>
    </row>
    <row r="13" spans="1:10" x14ac:dyDescent="0.2">
      <c r="A13" s="164">
        <f t="shared" si="0"/>
        <v>3</v>
      </c>
      <c r="B13" s="167" t="s">
        <v>36</v>
      </c>
      <c r="C13" s="118"/>
      <c r="D13" s="118"/>
      <c r="E13" s="119"/>
      <c r="F13" s="139" t="s">
        <v>217</v>
      </c>
      <c r="G13" s="283">
        <v>13135</v>
      </c>
      <c r="H13" s="283">
        <v>33456</v>
      </c>
      <c r="I13" s="465">
        <f>SUM(G13:H13)</f>
        <v>46591</v>
      </c>
      <c r="J13" s="190"/>
    </row>
    <row r="14" spans="1:10" x14ac:dyDescent="0.2">
      <c r="A14" s="164">
        <f t="shared" si="0"/>
        <v>4</v>
      </c>
      <c r="B14" s="167" t="s">
        <v>193</v>
      </c>
      <c r="C14" s="295">
        <f>'tám, végl. pe.átv  '!C70</f>
        <v>20865</v>
      </c>
      <c r="D14" s="295">
        <f>'tám, végl. pe.átv  '!D70</f>
        <v>179</v>
      </c>
      <c r="E14" s="283">
        <f>SUM(C14:D14)</f>
        <v>21044</v>
      </c>
      <c r="F14" s="139" t="s">
        <v>218</v>
      </c>
      <c r="G14" s="283">
        <v>53639</v>
      </c>
      <c r="H14" s="283">
        <v>76600</v>
      </c>
      <c r="I14" s="465">
        <f>SUM(G14:H14)</f>
        <v>130239</v>
      </c>
      <c r="J14" s="190"/>
    </row>
    <row r="15" spans="1:10" ht="12" customHeight="1" x14ac:dyDescent="0.2">
      <c r="A15" s="164">
        <f t="shared" si="0"/>
        <v>5</v>
      </c>
      <c r="B15" s="127"/>
      <c r="C15" s="118"/>
      <c r="D15" s="118"/>
      <c r="E15" s="119"/>
      <c r="F15" s="139"/>
      <c r="G15" s="375"/>
      <c r="H15" s="375"/>
      <c r="I15" s="466"/>
      <c r="J15" s="190"/>
    </row>
    <row r="16" spans="1:10" x14ac:dyDescent="0.2">
      <c r="A16" s="164">
        <f t="shared" si="0"/>
        <v>6</v>
      </c>
      <c r="B16" s="167" t="s">
        <v>38</v>
      </c>
      <c r="C16" s="118"/>
      <c r="D16" s="118"/>
      <c r="E16" s="119"/>
      <c r="F16" s="139" t="s">
        <v>28</v>
      </c>
      <c r="G16" s="169"/>
      <c r="H16" s="290"/>
      <c r="I16" s="467"/>
      <c r="J16" s="190"/>
    </row>
    <row r="17" spans="1:10" x14ac:dyDescent="0.2">
      <c r="A17" s="164">
        <f t="shared" si="0"/>
        <v>7</v>
      </c>
      <c r="B17" s="167"/>
      <c r="C17" s="118"/>
      <c r="D17" s="118"/>
      <c r="E17" s="119"/>
      <c r="F17" s="139" t="s">
        <v>30</v>
      </c>
      <c r="G17" s="169"/>
      <c r="H17" s="290"/>
      <c r="I17" s="467"/>
      <c r="J17" s="190"/>
    </row>
    <row r="18" spans="1:10" x14ac:dyDescent="0.2">
      <c r="A18" s="164">
        <f t="shared" si="0"/>
        <v>8</v>
      </c>
      <c r="B18" s="167" t="s">
        <v>39</v>
      </c>
      <c r="C18" s="118"/>
      <c r="D18" s="118"/>
      <c r="E18" s="119"/>
      <c r="F18" s="139" t="s">
        <v>447</v>
      </c>
      <c r="G18" s="169"/>
      <c r="H18" s="290"/>
      <c r="I18" s="467"/>
      <c r="J18" s="190"/>
    </row>
    <row r="19" spans="1:10" x14ac:dyDescent="0.2">
      <c r="A19" s="164">
        <f t="shared" si="0"/>
        <v>9</v>
      </c>
      <c r="B19" s="170" t="s">
        <v>40</v>
      </c>
      <c r="C19" s="168"/>
      <c r="D19" s="168"/>
      <c r="E19" s="168"/>
      <c r="F19" s="139" t="s">
        <v>446</v>
      </c>
      <c r="G19" s="169"/>
      <c r="H19" s="290"/>
      <c r="I19" s="467"/>
      <c r="J19" s="190"/>
    </row>
    <row r="20" spans="1:10" x14ac:dyDescent="0.2">
      <c r="A20" s="164">
        <f t="shared" si="0"/>
        <v>10</v>
      </c>
      <c r="B20" s="116" t="s">
        <v>195</v>
      </c>
      <c r="C20" s="355">
        <v>18399</v>
      </c>
      <c r="D20" s="355">
        <v>82512</v>
      </c>
      <c r="E20" s="168">
        <f>SUM(C20:D20)</f>
        <v>100911</v>
      </c>
      <c r="F20" s="139" t="s">
        <v>929</v>
      </c>
      <c r="G20" s="169"/>
      <c r="H20" s="290"/>
      <c r="I20" s="467"/>
      <c r="J20" s="190"/>
    </row>
    <row r="21" spans="1:10" x14ac:dyDescent="0.2">
      <c r="A21" s="164">
        <f t="shared" si="0"/>
        <v>11</v>
      </c>
      <c r="C21" s="168"/>
      <c r="D21" s="168"/>
      <c r="E21" s="168"/>
      <c r="F21" s="139" t="s">
        <v>439</v>
      </c>
      <c r="G21" s="169"/>
      <c r="H21" s="290"/>
      <c r="I21" s="467"/>
      <c r="J21" s="190"/>
    </row>
    <row r="22" spans="1:10" s="124" customFormat="1" x14ac:dyDescent="0.2">
      <c r="A22" s="164">
        <f t="shared" si="0"/>
        <v>12</v>
      </c>
      <c r="B22" s="157" t="s">
        <v>42</v>
      </c>
      <c r="C22" s="168"/>
      <c r="D22" s="168"/>
      <c r="E22" s="168"/>
      <c r="F22" s="139" t="s">
        <v>440</v>
      </c>
      <c r="G22" s="169"/>
      <c r="H22" s="290"/>
      <c r="I22" s="467"/>
      <c r="J22" s="606"/>
    </row>
    <row r="23" spans="1:10" s="124" customFormat="1" x14ac:dyDescent="0.2">
      <c r="A23" s="164">
        <f t="shared" si="0"/>
        <v>13</v>
      </c>
      <c r="B23" s="157" t="s">
        <v>43</v>
      </c>
      <c r="C23" s="168"/>
      <c r="D23" s="168"/>
      <c r="E23" s="168"/>
      <c r="F23" s="171"/>
      <c r="G23" s="169"/>
      <c r="H23" s="290"/>
      <c r="I23" s="467"/>
      <c r="J23" s="606"/>
    </row>
    <row r="24" spans="1:10" x14ac:dyDescent="0.2">
      <c r="A24" s="164">
        <f t="shared" si="0"/>
        <v>14</v>
      </c>
      <c r="B24" s="167" t="s">
        <v>44</v>
      </c>
      <c r="C24" s="129"/>
      <c r="D24" s="129"/>
      <c r="E24" s="129"/>
      <c r="F24" s="172" t="s">
        <v>66</v>
      </c>
      <c r="G24" s="125">
        <f>SUM(G12:G22)</f>
        <v>147465</v>
      </c>
      <c r="H24" s="356">
        <f>SUM(H12:H22)</f>
        <v>276093</v>
      </c>
      <c r="I24" s="468">
        <f>SUM(I12:I22)</f>
        <v>423558</v>
      </c>
      <c r="J24" s="190"/>
    </row>
    <row r="25" spans="1:10" x14ac:dyDescent="0.2">
      <c r="A25" s="164">
        <f t="shared" si="0"/>
        <v>15</v>
      </c>
      <c r="B25" s="167" t="s">
        <v>45</v>
      </c>
      <c r="C25" s="168">
        <v>0</v>
      </c>
      <c r="D25" s="168"/>
      <c r="E25" s="168">
        <f>D25+C25</f>
        <v>0</v>
      </c>
      <c r="F25" s="171"/>
      <c r="G25" s="169"/>
      <c r="H25" s="290"/>
      <c r="I25" s="467"/>
      <c r="J25" s="190"/>
    </row>
    <row r="26" spans="1:10" x14ac:dyDescent="0.2">
      <c r="A26" s="164">
        <f t="shared" si="0"/>
        <v>16</v>
      </c>
      <c r="B26" s="116" t="s">
        <v>46</v>
      </c>
      <c r="C26" s="126"/>
      <c r="D26" s="126"/>
      <c r="E26" s="126"/>
      <c r="F26" s="140" t="s">
        <v>34</v>
      </c>
      <c r="G26" s="173"/>
      <c r="H26" s="358"/>
      <c r="I26" s="467"/>
      <c r="J26" s="190"/>
    </row>
    <row r="27" spans="1:10" x14ac:dyDescent="0.2">
      <c r="A27" s="164">
        <f t="shared" si="0"/>
        <v>17</v>
      </c>
      <c r="B27" s="167" t="s">
        <v>47</v>
      </c>
      <c r="C27" s="119"/>
      <c r="D27" s="119"/>
      <c r="E27" s="119"/>
      <c r="F27" s="139" t="s">
        <v>274</v>
      </c>
      <c r="G27" s="169">
        <f>'felhalm. kiad.  '!G107</f>
        <v>0</v>
      </c>
      <c r="H27" s="290">
        <f>'felhalm. kiad.  '!H106</f>
        <v>1000</v>
      </c>
      <c r="I27" s="467">
        <f>SUM(G27:H27)</f>
        <v>1000</v>
      </c>
      <c r="J27" s="190"/>
    </row>
    <row r="28" spans="1:10" x14ac:dyDescent="0.2">
      <c r="A28" s="164">
        <f t="shared" si="0"/>
        <v>18</v>
      </c>
      <c r="B28" s="167"/>
      <c r="C28" s="119"/>
      <c r="D28" s="119"/>
      <c r="E28" s="119"/>
      <c r="F28" s="139" t="s">
        <v>31</v>
      </c>
      <c r="G28" s="169"/>
      <c r="H28" s="290"/>
      <c r="I28" s="467"/>
      <c r="J28" s="190"/>
    </row>
    <row r="29" spans="1:10" x14ac:dyDescent="0.2">
      <c r="A29" s="164">
        <f t="shared" si="0"/>
        <v>19</v>
      </c>
      <c r="B29" s="157" t="s">
        <v>50</v>
      </c>
      <c r="C29" s="119"/>
      <c r="D29" s="119"/>
      <c r="E29" s="119"/>
      <c r="F29" s="139" t="s">
        <v>32</v>
      </c>
      <c r="G29" s="169"/>
      <c r="H29" s="290"/>
      <c r="I29" s="467"/>
      <c r="J29" s="190"/>
    </row>
    <row r="30" spans="1:10" s="124" customFormat="1" x14ac:dyDescent="0.2">
      <c r="A30" s="164">
        <f t="shared" si="0"/>
        <v>20</v>
      </c>
      <c r="B30" s="157" t="s">
        <v>48</v>
      </c>
      <c r="C30" s="119"/>
      <c r="D30" s="119"/>
      <c r="E30" s="119"/>
      <c r="F30" s="139" t="s">
        <v>448</v>
      </c>
      <c r="G30" s="169"/>
      <c r="H30" s="290"/>
      <c r="I30" s="467"/>
      <c r="J30" s="606"/>
    </row>
    <row r="31" spans="1:10" x14ac:dyDescent="0.2">
      <c r="A31" s="164">
        <f t="shared" si="0"/>
        <v>21</v>
      </c>
      <c r="C31" s="119"/>
      <c r="D31" s="119"/>
      <c r="E31" s="119"/>
      <c r="F31" s="139" t="s">
        <v>445</v>
      </c>
      <c r="G31" s="169"/>
      <c r="H31" s="290"/>
      <c r="I31" s="467"/>
      <c r="J31" s="190"/>
    </row>
    <row r="32" spans="1:10" s="11" customFormat="1" x14ac:dyDescent="0.2">
      <c r="A32" s="164">
        <f t="shared" si="0"/>
        <v>22</v>
      </c>
      <c r="B32" s="174" t="s">
        <v>52</v>
      </c>
      <c r="C32" s="922">
        <f>C14+C20</f>
        <v>39264</v>
      </c>
      <c r="D32" s="922">
        <f>D14+D20</f>
        <v>82691</v>
      </c>
      <c r="E32" s="922">
        <f>E14+E20</f>
        <v>121955</v>
      </c>
      <c r="F32" s="139" t="s">
        <v>441</v>
      </c>
      <c r="G32" s="158"/>
      <c r="H32" s="288"/>
      <c r="I32" s="467"/>
      <c r="J32" s="509"/>
    </row>
    <row r="33" spans="1:10" x14ac:dyDescent="0.2">
      <c r="A33" s="164">
        <f t="shared" si="0"/>
        <v>23</v>
      </c>
      <c r="B33" s="175" t="s">
        <v>67</v>
      </c>
      <c r="C33" s="177">
        <f>C16+C24+C25+C26+C27+C30</f>
        <v>0</v>
      </c>
      <c r="D33" s="177">
        <f t="shared" ref="D33:E33" si="1">D16+D24+D25+D26+D27+D30</f>
        <v>0</v>
      </c>
      <c r="E33" s="177">
        <f t="shared" si="1"/>
        <v>0</v>
      </c>
      <c r="F33" s="176" t="s">
        <v>68</v>
      </c>
      <c r="G33" s="177">
        <f>SUM(G27:G32)</f>
        <v>0</v>
      </c>
      <c r="H33" s="357">
        <f>SUM(H27:H32)</f>
        <v>1000</v>
      </c>
      <c r="I33" s="469">
        <f>SUM(I27:I31)</f>
        <v>1000</v>
      </c>
      <c r="J33" s="190"/>
    </row>
    <row r="34" spans="1:10" x14ac:dyDescent="0.2">
      <c r="A34" s="164">
        <f t="shared" si="0"/>
        <v>24</v>
      </c>
      <c r="B34" s="178" t="s">
        <v>51</v>
      </c>
      <c r="C34" s="173">
        <f>SUM(C32:C33)</f>
        <v>39264</v>
      </c>
      <c r="D34" s="173">
        <f>SUM(D32:D33)</f>
        <v>82691</v>
      </c>
      <c r="E34" s="173">
        <f>SUM(C34:D34)</f>
        <v>121955</v>
      </c>
      <c r="F34" s="179" t="s">
        <v>69</v>
      </c>
      <c r="G34" s="173">
        <f>G24+G33</f>
        <v>147465</v>
      </c>
      <c r="H34" s="358">
        <f>H24+H33</f>
        <v>277093</v>
      </c>
      <c r="I34" s="444">
        <f>I24+I33</f>
        <v>424558</v>
      </c>
      <c r="J34" s="190"/>
    </row>
    <row r="35" spans="1:10" x14ac:dyDescent="0.2">
      <c r="A35" s="164">
        <f t="shared" si="0"/>
        <v>25</v>
      </c>
      <c r="B35" s="180"/>
      <c r="C35" s="169"/>
      <c r="D35" s="169"/>
      <c r="E35" s="169"/>
      <c r="F35" s="171"/>
      <c r="G35" s="169"/>
      <c r="H35" s="290"/>
      <c r="I35" s="467"/>
      <c r="J35" s="190"/>
    </row>
    <row r="36" spans="1:10" x14ac:dyDescent="0.2">
      <c r="A36" s="164">
        <f t="shared" si="0"/>
        <v>26</v>
      </c>
      <c r="B36" s="180"/>
      <c r="C36" s="169"/>
      <c r="D36" s="169"/>
      <c r="E36" s="169"/>
      <c r="F36" s="172"/>
      <c r="G36" s="125"/>
      <c r="H36" s="356"/>
      <c r="I36" s="468"/>
      <c r="J36" s="190"/>
    </row>
    <row r="37" spans="1:10" s="11" customFormat="1" x14ac:dyDescent="0.2">
      <c r="A37" s="164">
        <f t="shared" si="0"/>
        <v>27</v>
      </c>
      <c r="B37" s="180"/>
      <c r="C37" s="169"/>
      <c r="D37" s="169"/>
      <c r="E37" s="169"/>
      <c r="F37" s="171"/>
      <c r="G37" s="169"/>
      <c r="H37" s="290"/>
      <c r="I37" s="467"/>
      <c r="J37" s="509"/>
    </row>
    <row r="38" spans="1:10" s="11" customFormat="1" x14ac:dyDescent="0.2">
      <c r="A38" s="777">
        <f t="shared" si="0"/>
        <v>28</v>
      </c>
      <c r="B38" s="126" t="s">
        <v>53</v>
      </c>
      <c r="C38" s="126"/>
      <c r="D38" s="126"/>
      <c r="E38" s="126"/>
      <c r="F38" s="140" t="s">
        <v>33</v>
      </c>
      <c r="G38" s="173"/>
      <c r="H38" s="358"/>
      <c r="I38" s="444"/>
      <c r="J38" s="509"/>
    </row>
    <row r="39" spans="1:10" s="11" customFormat="1" x14ac:dyDescent="0.2">
      <c r="A39" s="164">
        <f t="shared" si="0"/>
        <v>29</v>
      </c>
      <c r="B39" s="136" t="s">
        <v>685</v>
      </c>
      <c r="C39" s="126"/>
      <c r="D39" s="126"/>
      <c r="E39" s="126"/>
      <c r="F39" s="181" t="s">
        <v>4</v>
      </c>
      <c r="G39" s="182"/>
      <c r="I39" s="470"/>
      <c r="J39" s="509"/>
    </row>
    <row r="40" spans="1:10" s="11" customFormat="1" x14ac:dyDescent="0.2">
      <c r="A40" s="164">
        <f t="shared" si="0"/>
        <v>30</v>
      </c>
      <c r="B40" s="116" t="s">
        <v>964</v>
      </c>
      <c r="C40" s="126"/>
      <c r="D40" s="126"/>
      <c r="E40" s="126"/>
      <c r="F40" s="535" t="s">
        <v>3</v>
      </c>
      <c r="G40" s="173"/>
      <c r="H40" s="358"/>
      <c r="I40" s="444"/>
      <c r="J40" s="509"/>
    </row>
    <row r="41" spans="1:10" x14ac:dyDescent="0.2">
      <c r="A41" s="164">
        <f t="shared" si="0"/>
        <v>31</v>
      </c>
      <c r="B41" s="118" t="s">
        <v>687</v>
      </c>
      <c r="C41" s="185"/>
      <c r="D41" s="185"/>
      <c r="E41" s="185"/>
      <c r="F41" s="139" t="s">
        <v>5</v>
      </c>
      <c r="G41" s="173"/>
      <c r="H41" s="358"/>
      <c r="I41" s="444"/>
      <c r="J41" s="190"/>
    </row>
    <row r="42" spans="1:10" x14ac:dyDescent="0.2">
      <c r="A42" s="164">
        <f t="shared" si="0"/>
        <v>32</v>
      </c>
      <c r="B42" s="118" t="s">
        <v>208</v>
      </c>
      <c r="C42" s="119"/>
      <c r="D42" s="119"/>
      <c r="E42" s="119"/>
      <c r="F42" s="139" t="s">
        <v>6</v>
      </c>
      <c r="G42" s="182"/>
      <c r="H42" s="189"/>
      <c r="I42" s="444"/>
      <c r="J42" s="190"/>
    </row>
    <row r="43" spans="1:10" x14ac:dyDescent="0.2">
      <c r="A43" s="164">
        <f t="shared" si="0"/>
        <v>33</v>
      </c>
      <c r="B43" s="533" t="s">
        <v>209</v>
      </c>
      <c r="C43" s="119">
        <v>0</v>
      </c>
      <c r="D43" s="119"/>
      <c r="E43" s="119">
        <f>C43+D43</f>
        <v>0</v>
      </c>
      <c r="F43" s="139" t="s">
        <v>7</v>
      </c>
      <c r="G43" s="182"/>
      <c r="H43" s="189"/>
      <c r="I43" s="444"/>
      <c r="J43" s="190"/>
    </row>
    <row r="44" spans="1:10" x14ac:dyDescent="0.2">
      <c r="A44" s="164">
        <f t="shared" si="0"/>
        <v>34</v>
      </c>
      <c r="B44" s="533" t="s">
        <v>961</v>
      </c>
      <c r="C44" s="119"/>
      <c r="D44" s="119"/>
      <c r="E44" s="119"/>
      <c r="F44" s="139"/>
      <c r="G44" s="182"/>
      <c r="H44" s="189"/>
      <c r="I44" s="444"/>
      <c r="J44" s="190"/>
    </row>
    <row r="45" spans="1:10" x14ac:dyDescent="0.2">
      <c r="A45" s="164">
        <f t="shared" si="0"/>
        <v>35</v>
      </c>
      <c r="B45" s="119" t="s">
        <v>688</v>
      </c>
      <c r="C45" s="119"/>
      <c r="D45" s="119"/>
      <c r="E45" s="119"/>
      <c r="F45" s="139" t="s">
        <v>8</v>
      </c>
      <c r="G45" s="173"/>
      <c r="H45" s="358"/>
      <c r="I45" s="467"/>
      <c r="J45" s="190"/>
    </row>
    <row r="46" spans="1:10" x14ac:dyDescent="0.2">
      <c r="A46" s="164">
        <f t="shared" si="0"/>
        <v>36</v>
      </c>
      <c r="B46" s="119" t="s">
        <v>689</v>
      </c>
      <c r="C46" s="126"/>
      <c r="D46" s="126"/>
      <c r="E46" s="126"/>
      <c r="F46" s="139" t="s">
        <v>9</v>
      </c>
      <c r="G46" s="173"/>
      <c r="H46" s="358"/>
      <c r="I46" s="467"/>
      <c r="J46" s="190"/>
    </row>
    <row r="47" spans="1:10" x14ac:dyDescent="0.2">
      <c r="A47" s="164">
        <f t="shared" si="0"/>
        <v>37</v>
      </c>
      <c r="B47" s="118" t="s">
        <v>212</v>
      </c>
      <c r="C47" s="119"/>
      <c r="D47" s="119"/>
      <c r="E47" s="119"/>
      <c r="F47" s="139" t="s">
        <v>10</v>
      </c>
      <c r="G47" s="169"/>
      <c r="H47" s="290"/>
      <c r="I47" s="467"/>
      <c r="J47" s="190"/>
    </row>
    <row r="48" spans="1:10" x14ac:dyDescent="0.2">
      <c r="A48" s="164">
        <f t="shared" si="0"/>
        <v>38</v>
      </c>
      <c r="B48" s="533" t="s">
        <v>213</v>
      </c>
      <c r="C48" s="283">
        <f>G24-(C32+C43)</f>
        <v>108201</v>
      </c>
      <c r="D48" s="283">
        <f t="shared" ref="D48:E48" si="2">H24-(D32+D43)</f>
        <v>193402</v>
      </c>
      <c r="E48" s="283">
        <f t="shared" si="2"/>
        <v>301603</v>
      </c>
      <c r="F48" s="139" t="s">
        <v>11</v>
      </c>
      <c r="G48" s="169"/>
      <c r="H48" s="290"/>
      <c r="I48" s="467"/>
      <c r="J48" s="190"/>
    </row>
    <row r="49" spans="1:10" x14ac:dyDescent="0.2">
      <c r="A49" s="164">
        <f t="shared" si="0"/>
        <v>39</v>
      </c>
      <c r="B49" s="533" t="s">
        <v>214</v>
      </c>
      <c r="C49" s="119">
        <f>G33-C33</f>
        <v>0</v>
      </c>
      <c r="D49" s="119">
        <f t="shared" ref="D49:E49" si="3">H33-D33</f>
        <v>1000</v>
      </c>
      <c r="E49" s="119">
        <f t="shared" si="3"/>
        <v>1000</v>
      </c>
      <c r="F49" s="139" t="s">
        <v>12</v>
      </c>
      <c r="G49" s="169"/>
      <c r="H49" s="290"/>
      <c r="I49" s="467"/>
      <c r="J49" s="190"/>
    </row>
    <row r="50" spans="1:10" x14ac:dyDescent="0.2">
      <c r="A50" s="164">
        <f t="shared" si="0"/>
        <v>40</v>
      </c>
      <c r="B50" s="118" t="s">
        <v>1</v>
      </c>
      <c r="C50" s="119"/>
      <c r="D50" s="119"/>
      <c r="E50" s="449"/>
      <c r="F50" s="139" t="s">
        <v>13</v>
      </c>
      <c r="G50" s="169"/>
      <c r="H50" s="290"/>
      <c r="I50" s="467"/>
      <c r="J50" s="190"/>
    </row>
    <row r="51" spans="1:10" x14ac:dyDescent="0.2">
      <c r="A51" s="164">
        <f t="shared" si="0"/>
        <v>41</v>
      </c>
      <c r="B51" s="118"/>
      <c r="C51" s="119"/>
      <c r="D51" s="119"/>
      <c r="E51" s="449"/>
      <c r="F51" s="139" t="s">
        <v>14</v>
      </c>
      <c r="G51" s="169"/>
      <c r="H51" s="290"/>
      <c r="I51" s="467"/>
      <c r="J51" s="190"/>
    </row>
    <row r="52" spans="1:10" x14ac:dyDescent="0.2">
      <c r="A52" s="164">
        <f t="shared" si="0"/>
        <v>42</v>
      </c>
      <c r="B52" s="118"/>
      <c r="C52" s="119"/>
      <c r="D52" s="119"/>
      <c r="E52" s="449"/>
      <c r="F52" s="139" t="s">
        <v>15</v>
      </c>
      <c r="G52" s="169"/>
      <c r="H52" s="290"/>
      <c r="I52" s="467"/>
      <c r="J52" s="190"/>
    </row>
    <row r="53" spans="1:10" ht="12" thickBot="1" x14ac:dyDescent="0.25">
      <c r="A53" s="164">
        <f t="shared" si="0"/>
        <v>43</v>
      </c>
      <c r="B53" s="178" t="s">
        <v>449</v>
      </c>
      <c r="C53" s="126">
        <f>SUM(C39:C51)</f>
        <v>108201</v>
      </c>
      <c r="D53" s="126">
        <f>SUM(D39:D51)</f>
        <v>194402</v>
      </c>
      <c r="E53" s="519">
        <f>SUM(E39:E51)</f>
        <v>302603</v>
      </c>
      <c r="F53" s="140" t="s">
        <v>442</v>
      </c>
      <c r="G53" s="173">
        <f>SUM(G39:G52)</f>
        <v>0</v>
      </c>
      <c r="H53" s="358">
        <f>SUM(H39:H52)</f>
        <v>0</v>
      </c>
      <c r="I53" s="444">
        <f>SUM(I39:I52)</f>
        <v>0</v>
      </c>
      <c r="J53" s="190"/>
    </row>
    <row r="54" spans="1:10" ht="12" thickBot="1" x14ac:dyDescent="0.25">
      <c r="A54" s="1115">
        <f t="shared" si="0"/>
        <v>44</v>
      </c>
      <c r="B54" s="503" t="s">
        <v>444</v>
      </c>
      <c r="C54" s="1071">
        <f>C34+C53</f>
        <v>147465</v>
      </c>
      <c r="D54" s="302">
        <f>D34+D53</f>
        <v>277093</v>
      </c>
      <c r="E54" s="801">
        <f>E34+E53</f>
        <v>424558</v>
      </c>
      <c r="F54" s="503" t="s">
        <v>443</v>
      </c>
      <c r="G54" s="1072">
        <f>G34+G53</f>
        <v>147465</v>
      </c>
      <c r="H54" s="1112">
        <f>H34+H53</f>
        <v>277093</v>
      </c>
      <c r="I54" s="929">
        <f>I34+I53</f>
        <v>424558</v>
      </c>
      <c r="J54" s="289"/>
    </row>
    <row r="55" spans="1:10" x14ac:dyDescent="0.2">
      <c r="B55" s="183"/>
      <c r="C55" s="182"/>
      <c r="D55" s="182"/>
      <c r="E55" s="182"/>
      <c r="F55" s="182"/>
      <c r="G55" s="182"/>
      <c r="H55" s="189"/>
      <c r="I55" s="189"/>
      <c r="J55" s="10"/>
    </row>
    <row r="56" spans="1:10" x14ac:dyDescent="0.2">
      <c r="J56" s="10"/>
    </row>
  </sheetData>
  <sheetProtection selectLockedCells="1" selectUnlockedCells="1"/>
  <mergeCells count="12">
    <mergeCell ref="B1:I1"/>
    <mergeCell ref="A8:A10"/>
    <mergeCell ref="B8:B9"/>
    <mergeCell ref="C8:E8"/>
    <mergeCell ref="F8:F9"/>
    <mergeCell ref="C9:E9"/>
    <mergeCell ref="G9:I9"/>
    <mergeCell ref="G8:I8"/>
    <mergeCell ref="A4:I4"/>
    <mergeCell ref="A5:I5"/>
    <mergeCell ref="A6:I6"/>
    <mergeCell ref="B7:I7"/>
  </mergeCells>
  <phoneticPr fontId="33" type="noConversion"/>
  <pageMargins left="0.19685039370078741" right="0.19685039370078741" top="0.19685039370078741" bottom="0.19685039370078741" header="0.51181102362204722" footer="0.51181102362204722"/>
  <pageSetup paperSize="9" scale="90" firstPageNumber="0"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"/>
  <sheetViews>
    <sheetView workbookViewId="0"/>
  </sheetViews>
  <sheetFormatPr defaultRowHeight="12.75" x14ac:dyDescent="0.2"/>
  <sheetData/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33CC"/>
  </sheetPr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IV66"/>
  <sheetViews>
    <sheetView zoomScaleNormal="75" workbookViewId="0">
      <pane xSplit="2" ySplit="6" topLeftCell="C7" activePane="bottomRight" state="frozen"/>
      <selection activeCell="B65" sqref="B65"/>
      <selection pane="topRight" activeCell="B65" sqref="B65"/>
      <selection pane="bottomLeft" activeCell="B65" sqref="B65"/>
      <selection pane="bottomRight" activeCell="B1" sqref="B1:O1"/>
    </sheetView>
  </sheetViews>
  <sheetFormatPr defaultColWidth="9.140625" defaultRowHeight="15.75" x14ac:dyDescent="0.25"/>
  <cols>
    <col min="1" max="1" width="3.85546875" style="16" customWidth="1"/>
    <col min="2" max="2" width="42.5703125" style="16" customWidth="1"/>
    <col min="3" max="4" width="9.7109375" style="386" customWidth="1"/>
    <col min="5" max="5" width="10.42578125" style="386" bestFit="1" customWidth="1"/>
    <col min="6" max="9" width="9.7109375" style="386" customWidth="1"/>
    <col min="10" max="10" width="10.140625" style="386" customWidth="1"/>
    <col min="11" max="14" width="9.7109375" style="386" customWidth="1"/>
    <col min="15" max="15" width="11.5703125" style="386" customWidth="1"/>
    <col min="16" max="16" width="10.140625" style="16" customWidth="1"/>
    <col min="17" max="16384" width="9.140625" style="16"/>
  </cols>
  <sheetData>
    <row r="1" spans="1:33" ht="12.75" customHeight="1" x14ac:dyDescent="0.25">
      <c r="B1" s="1449" t="s">
        <v>1281</v>
      </c>
      <c r="C1" s="1449"/>
      <c r="D1" s="1449"/>
      <c r="E1" s="1449"/>
      <c r="F1" s="1449"/>
      <c r="G1" s="1449"/>
      <c r="H1" s="1449"/>
      <c r="I1" s="1449"/>
      <c r="J1" s="1449"/>
      <c r="K1" s="1449"/>
      <c r="L1" s="1449"/>
      <c r="M1" s="1449"/>
      <c r="N1" s="1449"/>
      <c r="O1" s="1449"/>
      <c r="P1" s="972"/>
      <c r="Q1" s="972"/>
      <c r="R1" s="972"/>
      <c r="S1" s="972"/>
      <c r="T1" s="972"/>
      <c r="U1" s="972"/>
      <c r="V1" s="972"/>
      <c r="W1" s="972"/>
      <c r="X1" s="972"/>
      <c r="Y1" s="972"/>
      <c r="Z1" s="972"/>
      <c r="AA1" s="972"/>
      <c r="AB1" s="972"/>
      <c r="AC1" s="972"/>
      <c r="AD1" s="972"/>
      <c r="AE1" s="972"/>
      <c r="AF1" s="972"/>
      <c r="AG1" s="972"/>
    </row>
    <row r="2" spans="1:33" ht="14.1" customHeight="1" x14ac:dyDescent="0.25">
      <c r="A2" s="32"/>
      <c r="B2" s="1447" t="s">
        <v>86</v>
      </c>
      <c r="C2" s="1447"/>
      <c r="D2" s="1447"/>
      <c r="E2" s="1447"/>
      <c r="F2" s="1447"/>
      <c r="G2" s="1447"/>
      <c r="H2" s="1447"/>
      <c r="I2" s="1447"/>
      <c r="J2" s="1447"/>
      <c r="K2" s="1447"/>
      <c r="L2" s="1447"/>
      <c r="M2" s="1447"/>
      <c r="N2" s="1447"/>
      <c r="O2" s="1447"/>
    </row>
    <row r="3" spans="1:33" ht="14.1" customHeight="1" x14ac:dyDescent="0.25">
      <c r="A3" s="32"/>
      <c r="B3" s="1447" t="s">
        <v>1274</v>
      </c>
      <c r="C3" s="1447"/>
      <c r="D3" s="1447"/>
      <c r="E3" s="1447"/>
      <c r="F3" s="1447"/>
      <c r="G3" s="1447"/>
      <c r="H3" s="1447"/>
      <c r="I3" s="1447"/>
      <c r="J3" s="1447"/>
      <c r="K3" s="1447"/>
      <c r="L3" s="1447"/>
      <c r="M3" s="1447"/>
      <c r="N3" s="1447"/>
      <c r="O3" s="1447"/>
    </row>
    <row r="4" spans="1:33" ht="14.1" customHeight="1" x14ac:dyDescent="0.25">
      <c r="A4" s="32"/>
      <c r="B4" s="780"/>
      <c r="C4" s="781"/>
      <c r="D4" s="781"/>
      <c r="E4" s="781"/>
      <c r="F4" s="781"/>
      <c r="G4" s="781"/>
      <c r="H4" s="781"/>
      <c r="I4" s="781"/>
      <c r="J4" s="781"/>
      <c r="K4" s="781"/>
      <c r="L4" s="781"/>
      <c r="M4" s="781"/>
      <c r="N4" s="781"/>
      <c r="O4" s="781"/>
    </row>
    <row r="5" spans="1:33" ht="15" customHeight="1" x14ac:dyDescent="0.25">
      <c r="A5" s="1448"/>
      <c r="B5" s="782" t="s">
        <v>57</v>
      </c>
      <c r="C5" s="783" t="s">
        <v>58</v>
      </c>
      <c r="D5" s="783" t="s">
        <v>59</v>
      </c>
      <c r="E5" s="783" t="s">
        <v>60</v>
      </c>
      <c r="F5" s="783" t="s">
        <v>471</v>
      </c>
      <c r="G5" s="783" t="s">
        <v>472</v>
      </c>
      <c r="H5" s="783" t="s">
        <v>473</v>
      </c>
      <c r="I5" s="783" t="s">
        <v>595</v>
      </c>
      <c r="J5" s="783" t="s">
        <v>603</v>
      </c>
      <c r="K5" s="783" t="s">
        <v>604</v>
      </c>
      <c r="L5" s="783" t="s">
        <v>605</v>
      </c>
      <c r="M5" s="783" t="s">
        <v>606</v>
      </c>
      <c r="N5" s="783" t="s">
        <v>607</v>
      </c>
      <c r="O5" s="783" t="s">
        <v>608</v>
      </c>
    </row>
    <row r="6" spans="1:33" ht="12.75" customHeight="1" x14ac:dyDescent="0.25">
      <c r="A6" s="1448"/>
      <c r="B6" s="778" t="s">
        <v>85</v>
      </c>
      <c r="C6" s="784" t="s">
        <v>609</v>
      </c>
      <c r="D6" s="784" t="s">
        <v>610</v>
      </c>
      <c r="E6" s="784" t="s">
        <v>611</v>
      </c>
      <c r="F6" s="784" t="s">
        <v>612</v>
      </c>
      <c r="G6" s="784" t="s">
        <v>613</v>
      </c>
      <c r="H6" s="784" t="s">
        <v>614</v>
      </c>
      <c r="I6" s="784" t="s">
        <v>615</v>
      </c>
      <c r="J6" s="784" t="s">
        <v>616</v>
      </c>
      <c r="K6" s="784" t="s">
        <v>617</v>
      </c>
      <c r="L6" s="784" t="s">
        <v>618</v>
      </c>
      <c r="M6" s="784" t="s">
        <v>619</v>
      </c>
      <c r="N6" s="784" t="s">
        <v>620</v>
      </c>
      <c r="O6" s="784" t="s">
        <v>530</v>
      </c>
    </row>
    <row r="7" spans="1:33" s="32" customFormat="1" ht="12.75" customHeight="1" x14ac:dyDescent="0.25">
      <c r="A7" s="21" t="s">
        <v>480</v>
      </c>
      <c r="B7" s="34" t="s">
        <v>649</v>
      </c>
      <c r="C7" s="264"/>
      <c r="D7" s="264"/>
      <c r="E7" s="264"/>
      <c r="F7" s="264"/>
      <c r="G7" s="264"/>
      <c r="H7" s="264"/>
      <c r="I7" s="264"/>
      <c r="J7" s="264"/>
      <c r="K7" s="264"/>
      <c r="L7" s="264"/>
      <c r="M7" s="264"/>
      <c r="N7" s="264"/>
      <c r="O7" s="264"/>
    </row>
    <row r="8" spans="1:33" s="32" customFormat="1" ht="15.75" customHeight="1" x14ac:dyDescent="0.25">
      <c r="A8" s="21" t="s">
        <v>488</v>
      </c>
      <c r="B8" s="32" t="s">
        <v>643</v>
      </c>
      <c r="C8" s="264">
        <f>O8/12</f>
        <v>74059.666666666672</v>
      </c>
      <c r="D8" s="264">
        <f>C8</f>
        <v>74059.666666666672</v>
      </c>
      <c r="E8" s="264">
        <f t="shared" ref="E8:N8" si="0">D8</f>
        <v>74059.666666666672</v>
      </c>
      <c r="F8" s="264">
        <f t="shared" si="0"/>
        <v>74059.666666666672</v>
      </c>
      <c r="G8" s="264">
        <f t="shared" si="0"/>
        <v>74059.666666666672</v>
      </c>
      <c r="H8" s="264">
        <f t="shared" si="0"/>
        <v>74059.666666666672</v>
      </c>
      <c r="I8" s="264">
        <f t="shared" si="0"/>
        <v>74059.666666666672</v>
      </c>
      <c r="J8" s="264">
        <f t="shared" si="0"/>
        <v>74059.666666666672</v>
      </c>
      <c r="K8" s="264">
        <f t="shared" si="0"/>
        <v>74059.666666666672</v>
      </c>
      <c r="L8" s="264">
        <f t="shared" si="0"/>
        <v>74059.666666666672</v>
      </c>
      <c r="M8" s="264">
        <f t="shared" si="0"/>
        <v>74059.666666666672</v>
      </c>
      <c r="N8" s="264">
        <f t="shared" si="0"/>
        <v>74059.666666666672</v>
      </c>
      <c r="O8" s="264">
        <f>Össz.önkor.mérleg.!E11</f>
        <v>888716</v>
      </c>
      <c r="P8" s="35"/>
    </row>
    <row r="9" spans="1:33" s="32" customFormat="1" ht="16.5" customHeight="1" x14ac:dyDescent="0.25">
      <c r="A9" s="21" t="s">
        <v>489</v>
      </c>
      <c r="B9" s="32" t="s">
        <v>644</v>
      </c>
      <c r="C9" s="264">
        <f>O9/12</f>
        <v>4772.416666666667</v>
      </c>
      <c r="D9" s="264">
        <f>C9</f>
        <v>4772.416666666667</v>
      </c>
      <c r="E9" s="264">
        <f t="shared" ref="E9:N9" si="1">D9</f>
        <v>4772.416666666667</v>
      </c>
      <c r="F9" s="264">
        <f t="shared" si="1"/>
        <v>4772.416666666667</v>
      </c>
      <c r="G9" s="264">
        <f t="shared" si="1"/>
        <v>4772.416666666667</v>
      </c>
      <c r="H9" s="264">
        <f t="shared" si="1"/>
        <v>4772.416666666667</v>
      </c>
      <c r="I9" s="264">
        <f t="shared" si="1"/>
        <v>4772.416666666667</v>
      </c>
      <c r="J9" s="264">
        <f t="shared" si="1"/>
        <v>4772.416666666667</v>
      </c>
      <c r="K9" s="264">
        <f t="shared" si="1"/>
        <v>4772.416666666667</v>
      </c>
      <c r="L9" s="264">
        <f t="shared" si="1"/>
        <v>4772.416666666667</v>
      </c>
      <c r="M9" s="264">
        <f t="shared" si="1"/>
        <v>4772.416666666667</v>
      </c>
      <c r="N9" s="264">
        <f t="shared" si="1"/>
        <v>4772.416666666667</v>
      </c>
      <c r="O9" s="264">
        <f>Össz.önkor.mérleg.!E13</f>
        <v>57269</v>
      </c>
      <c r="P9" s="35"/>
    </row>
    <row r="10" spans="1:33" s="32" customFormat="1" ht="15.75" customHeight="1" x14ac:dyDescent="0.25">
      <c r="A10" s="21" t="s">
        <v>490</v>
      </c>
      <c r="B10" s="32" t="s">
        <v>454</v>
      </c>
      <c r="C10" s="264">
        <f>O10/12</f>
        <v>103367</v>
      </c>
      <c r="D10" s="264">
        <f>C10</f>
        <v>103367</v>
      </c>
      <c r="E10" s="264">
        <f t="shared" ref="E10:N10" si="2">D10</f>
        <v>103367</v>
      </c>
      <c r="F10" s="264">
        <f t="shared" si="2"/>
        <v>103367</v>
      </c>
      <c r="G10" s="264">
        <f t="shared" si="2"/>
        <v>103367</v>
      </c>
      <c r="H10" s="264">
        <f t="shared" si="2"/>
        <v>103367</v>
      </c>
      <c r="I10" s="264">
        <f t="shared" si="2"/>
        <v>103367</v>
      </c>
      <c r="J10" s="264">
        <f t="shared" si="2"/>
        <v>103367</v>
      </c>
      <c r="K10" s="264">
        <f t="shared" si="2"/>
        <v>103367</v>
      </c>
      <c r="L10" s="264">
        <f t="shared" si="2"/>
        <v>103367</v>
      </c>
      <c r="M10" s="264">
        <f t="shared" si="2"/>
        <v>103367</v>
      </c>
      <c r="N10" s="264">
        <f t="shared" si="2"/>
        <v>103367</v>
      </c>
      <c r="O10" s="264">
        <f>Össz.önkor.mérleg.!E17</f>
        <v>1240404</v>
      </c>
      <c r="P10" s="35"/>
    </row>
    <row r="11" spans="1:33" s="33" customFormat="1" ht="18" customHeight="1" x14ac:dyDescent="0.25">
      <c r="A11" s="21" t="s">
        <v>491</v>
      </c>
      <c r="B11" s="33" t="s">
        <v>645</v>
      </c>
      <c r="C11" s="264">
        <f>O11/12</f>
        <v>50272.25</v>
      </c>
      <c r="D11" s="264">
        <f>C11</f>
        <v>50272.25</v>
      </c>
      <c r="E11" s="264">
        <f t="shared" ref="E11:N11" si="3">D11</f>
        <v>50272.25</v>
      </c>
      <c r="F11" s="264">
        <f t="shared" si="3"/>
        <v>50272.25</v>
      </c>
      <c r="G11" s="264">
        <f t="shared" si="3"/>
        <v>50272.25</v>
      </c>
      <c r="H11" s="264">
        <f t="shared" si="3"/>
        <v>50272.25</v>
      </c>
      <c r="I11" s="264">
        <f t="shared" si="3"/>
        <v>50272.25</v>
      </c>
      <c r="J11" s="264">
        <f t="shared" si="3"/>
        <v>50272.25</v>
      </c>
      <c r="K11" s="264">
        <f t="shared" si="3"/>
        <v>50272.25</v>
      </c>
      <c r="L11" s="264">
        <f t="shared" si="3"/>
        <v>50272.25</v>
      </c>
      <c r="M11" s="264">
        <f t="shared" si="3"/>
        <v>50272.25</v>
      </c>
      <c r="N11" s="264">
        <f t="shared" si="3"/>
        <v>50272.25</v>
      </c>
      <c r="O11" s="264">
        <f>Össz.önkor.mérleg.!E20</f>
        <v>603267</v>
      </c>
      <c r="P11" s="35"/>
    </row>
    <row r="12" spans="1:33" s="32" customFormat="1" ht="13.5" customHeight="1" x14ac:dyDescent="0.25">
      <c r="A12" s="21" t="s">
        <v>492</v>
      </c>
      <c r="C12" s="264"/>
      <c r="D12" s="264"/>
      <c r="E12" s="264"/>
      <c r="F12" s="264"/>
      <c r="G12" s="264"/>
      <c r="H12" s="264"/>
      <c r="I12" s="264"/>
      <c r="J12" s="264"/>
      <c r="K12" s="264"/>
      <c r="L12" s="264"/>
      <c r="M12" s="264"/>
      <c r="N12" s="264"/>
      <c r="O12" s="264">
        <f t="shared" ref="O12:O18" si="4">SUM(C12:N12)</f>
        <v>0</v>
      </c>
      <c r="P12" s="35"/>
    </row>
    <row r="13" spans="1:33" s="32" customFormat="1" ht="15" customHeight="1" x14ac:dyDescent="0.25">
      <c r="A13" s="21" t="s">
        <v>493</v>
      </c>
      <c r="C13" s="264"/>
      <c r="D13" s="264"/>
      <c r="E13" s="264"/>
      <c r="F13" s="264"/>
      <c r="G13" s="264"/>
      <c r="H13" s="264"/>
      <c r="I13" s="264"/>
      <c r="J13" s="264"/>
      <c r="K13" s="264"/>
      <c r="L13" s="264"/>
      <c r="M13" s="264"/>
      <c r="N13" s="264"/>
      <c r="O13" s="264">
        <f t="shared" si="4"/>
        <v>0</v>
      </c>
      <c r="P13" s="35"/>
    </row>
    <row r="14" spans="1:33" s="34" customFormat="1" ht="15.75" customHeight="1" x14ac:dyDescent="0.25">
      <c r="A14" s="21" t="s">
        <v>494</v>
      </c>
      <c r="B14" s="785" t="s">
        <v>621</v>
      </c>
      <c r="C14" s="786">
        <f>SUM(C8:C13)</f>
        <v>232471.33333333334</v>
      </c>
      <c r="D14" s="786">
        <f>SUM(D8:D12)</f>
        <v>232471.33333333334</v>
      </c>
      <c r="E14" s="786">
        <f>SUM(E8:E12)</f>
        <v>232471.33333333334</v>
      </c>
      <c r="F14" s="786">
        <f>SUM(F8:F13)</f>
        <v>232471.33333333334</v>
      </c>
      <c r="G14" s="786">
        <f>SUM(G8:G13)</f>
        <v>232471.33333333334</v>
      </c>
      <c r="H14" s="786">
        <f t="shared" ref="H14:N14" si="5">SUM(H8:H12)</f>
        <v>232471.33333333334</v>
      </c>
      <c r="I14" s="786">
        <f t="shared" si="5"/>
        <v>232471.33333333334</v>
      </c>
      <c r="J14" s="786">
        <f t="shared" si="5"/>
        <v>232471.33333333334</v>
      </c>
      <c r="K14" s="786">
        <f t="shared" si="5"/>
        <v>232471.33333333334</v>
      </c>
      <c r="L14" s="786">
        <f t="shared" si="5"/>
        <v>232471.33333333334</v>
      </c>
      <c r="M14" s="786">
        <f t="shared" si="5"/>
        <v>232471.33333333334</v>
      </c>
      <c r="N14" s="786">
        <f t="shared" si="5"/>
        <v>232471.33333333334</v>
      </c>
      <c r="O14" s="787">
        <f>SUM(O8:O13)</f>
        <v>2789656</v>
      </c>
      <c r="P14" s="36"/>
    </row>
    <row r="15" spans="1:33" s="32" customFormat="1" ht="15.75" customHeight="1" x14ac:dyDescent="0.25">
      <c r="A15" s="21" t="s">
        <v>495</v>
      </c>
      <c r="B15" s="32" t="s">
        <v>646</v>
      </c>
      <c r="C15" s="264"/>
      <c r="D15" s="264"/>
      <c r="E15" s="264"/>
      <c r="F15" s="264"/>
      <c r="G15" s="788"/>
      <c r="H15" s="788"/>
      <c r="I15" s="788"/>
      <c r="J15" s="788"/>
      <c r="K15" s="788"/>
      <c r="L15" s="788"/>
      <c r="M15" s="788"/>
      <c r="N15" s="788"/>
      <c r="O15" s="266">
        <f>Össz.önkor.mérleg.!E24</f>
        <v>19400</v>
      </c>
      <c r="P15" s="35"/>
    </row>
    <row r="16" spans="1:33" s="32" customFormat="1" ht="15" customHeight="1" x14ac:dyDescent="0.25">
      <c r="A16" s="21" t="s">
        <v>531</v>
      </c>
      <c r="B16" s="32" t="s">
        <v>647</v>
      </c>
      <c r="C16" s="264"/>
      <c r="D16" s="264"/>
      <c r="E16" s="264"/>
      <c r="F16" s="264"/>
      <c r="G16" s="264"/>
      <c r="H16" s="264"/>
      <c r="I16" s="264"/>
      <c r="J16" s="264"/>
      <c r="K16" s="264"/>
      <c r="L16" s="264"/>
      <c r="M16" s="264"/>
      <c r="N16" s="264"/>
      <c r="O16" s="266">
        <v>0</v>
      </c>
      <c r="P16" s="35"/>
    </row>
    <row r="17" spans="1:256" s="32" customFormat="1" ht="16.5" customHeight="1" x14ac:dyDescent="0.25">
      <c r="A17" s="21" t="s">
        <v>532</v>
      </c>
      <c r="B17" s="32" t="s">
        <v>566</v>
      </c>
      <c r="C17" s="264">
        <f>O17/12</f>
        <v>239.16666666666666</v>
      </c>
      <c r="D17" s="264">
        <f>C17</f>
        <v>239.16666666666666</v>
      </c>
      <c r="E17" s="264">
        <f t="shared" ref="E17:N17" si="6">D17</f>
        <v>239.16666666666666</v>
      </c>
      <c r="F17" s="264">
        <f t="shared" si="6"/>
        <v>239.16666666666666</v>
      </c>
      <c r="G17" s="264">
        <f t="shared" si="6"/>
        <v>239.16666666666666</v>
      </c>
      <c r="H17" s="264">
        <f t="shared" si="6"/>
        <v>239.16666666666666</v>
      </c>
      <c r="I17" s="264">
        <f t="shared" si="6"/>
        <v>239.16666666666666</v>
      </c>
      <c r="J17" s="264">
        <f t="shared" si="6"/>
        <v>239.16666666666666</v>
      </c>
      <c r="K17" s="264">
        <f t="shared" si="6"/>
        <v>239.16666666666666</v>
      </c>
      <c r="L17" s="264">
        <f t="shared" si="6"/>
        <v>239.16666666666666</v>
      </c>
      <c r="M17" s="264">
        <f t="shared" si="6"/>
        <v>239.16666666666666</v>
      </c>
      <c r="N17" s="264">
        <f t="shared" si="6"/>
        <v>239.16666666666666</v>
      </c>
      <c r="O17" s="266">
        <f>Össz.önkor.mérleg.!E30</f>
        <v>2870</v>
      </c>
      <c r="P17" s="35"/>
    </row>
    <row r="18" spans="1:256" s="33" customFormat="1" ht="15" customHeight="1" x14ac:dyDescent="0.25">
      <c r="A18" s="21" t="s">
        <v>533</v>
      </c>
      <c r="C18" s="265"/>
      <c r="D18" s="265"/>
      <c r="E18" s="265"/>
      <c r="F18" s="265"/>
      <c r="G18" s="265"/>
      <c r="H18" s="265"/>
      <c r="I18" s="265"/>
      <c r="J18" s="265"/>
      <c r="K18" s="265"/>
      <c r="L18" s="265"/>
      <c r="M18" s="265"/>
      <c r="N18" s="265"/>
      <c r="O18" s="266">
        <f t="shared" si="4"/>
        <v>0</v>
      </c>
      <c r="P18" s="35"/>
    </row>
    <row r="19" spans="1:256" s="38" customFormat="1" ht="16.5" customHeight="1" x14ac:dyDescent="0.25">
      <c r="A19" s="21" t="s">
        <v>534</v>
      </c>
      <c r="B19" s="967" t="s">
        <v>622</v>
      </c>
      <c r="C19" s="968">
        <f>SUM(C15:C18)</f>
        <v>239.16666666666666</v>
      </c>
      <c r="D19" s="968">
        <f>SUM(D15:D18)</f>
        <v>239.16666666666666</v>
      </c>
      <c r="E19" s="968">
        <f>SUM(E15:E18)</f>
        <v>239.16666666666666</v>
      </c>
      <c r="F19" s="968">
        <f t="shared" ref="F19:M19" si="7">SUM(F15:F18)</f>
        <v>239.16666666666666</v>
      </c>
      <c r="G19" s="968">
        <f t="shared" si="7"/>
        <v>239.16666666666666</v>
      </c>
      <c r="H19" s="968">
        <f t="shared" si="7"/>
        <v>239.16666666666666</v>
      </c>
      <c r="I19" s="968">
        <f t="shared" si="7"/>
        <v>239.16666666666666</v>
      </c>
      <c r="J19" s="968">
        <f t="shared" si="7"/>
        <v>239.16666666666666</v>
      </c>
      <c r="K19" s="968">
        <f t="shared" si="7"/>
        <v>239.16666666666666</v>
      </c>
      <c r="L19" s="968">
        <f t="shared" si="7"/>
        <v>239.16666666666666</v>
      </c>
      <c r="M19" s="968">
        <f t="shared" si="7"/>
        <v>239.16666666666666</v>
      </c>
      <c r="N19" s="968">
        <f>SUM(N15:N18)</f>
        <v>239.16666666666666</v>
      </c>
      <c r="O19" s="969">
        <f>SUM(O15:O18)</f>
        <v>22270</v>
      </c>
      <c r="P19" s="37"/>
    </row>
    <row r="20" spans="1:256" s="34" customFormat="1" ht="16.5" customHeight="1" x14ac:dyDescent="0.25">
      <c r="A20" s="21" t="s">
        <v>535</v>
      </c>
      <c r="B20" s="38" t="s">
        <v>648</v>
      </c>
      <c r="C20" s="267"/>
      <c r="D20" s="267"/>
      <c r="E20" s="267"/>
      <c r="F20" s="267"/>
      <c r="G20" s="267"/>
      <c r="H20" s="265"/>
      <c r="I20" s="265"/>
      <c r="J20" s="265"/>
      <c r="K20" s="265"/>
      <c r="L20" s="265"/>
      <c r="M20" s="265"/>
      <c r="N20" s="265"/>
      <c r="O20" s="266">
        <f>SUM(C20:N20)</f>
        <v>0</v>
      </c>
      <c r="P20" s="36"/>
    </row>
    <row r="21" spans="1:256" s="32" customFormat="1" ht="15.75" customHeight="1" x14ac:dyDescent="0.25">
      <c r="A21" s="21" t="s">
        <v>536</v>
      </c>
      <c r="B21" s="33" t="s">
        <v>461</v>
      </c>
      <c r="C21" s="265">
        <f>O21/12</f>
        <v>105591.58333333333</v>
      </c>
      <c r="D21" s="265">
        <f>C21</f>
        <v>105591.58333333333</v>
      </c>
      <c r="E21" s="265">
        <f t="shared" ref="E21:N21" si="8">D21</f>
        <v>105591.58333333333</v>
      </c>
      <c r="F21" s="265">
        <f t="shared" si="8"/>
        <v>105591.58333333333</v>
      </c>
      <c r="G21" s="265">
        <f t="shared" si="8"/>
        <v>105591.58333333333</v>
      </c>
      <c r="H21" s="265">
        <f t="shared" si="8"/>
        <v>105591.58333333333</v>
      </c>
      <c r="I21" s="265">
        <f t="shared" si="8"/>
        <v>105591.58333333333</v>
      </c>
      <c r="J21" s="265">
        <f t="shared" si="8"/>
        <v>105591.58333333333</v>
      </c>
      <c r="K21" s="265">
        <f t="shared" si="8"/>
        <v>105591.58333333333</v>
      </c>
      <c r="L21" s="265">
        <f t="shared" si="8"/>
        <v>105591.58333333333</v>
      </c>
      <c r="M21" s="265">
        <f t="shared" si="8"/>
        <v>105591.58333333333</v>
      </c>
      <c r="N21" s="265">
        <f t="shared" si="8"/>
        <v>105591.58333333333</v>
      </c>
      <c r="O21" s="266">
        <f>Össz.önkor.mérleg.!E54</f>
        <v>1267099</v>
      </c>
      <c r="P21" s="35"/>
    </row>
    <row r="22" spans="1:256" s="34" customFormat="1" ht="16.5" customHeight="1" x14ac:dyDescent="0.25">
      <c r="A22" s="21" t="s">
        <v>537</v>
      </c>
      <c r="B22" s="789" t="s">
        <v>623</v>
      </c>
      <c r="C22" s="790">
        <f t="shared" ref="C22:N22" si="9">C19+C14+C20+C21</f>
        <v>338302.08333333331</v>
      </c>
      <c r="D22" s="790">
        <f t="shared" si="9"/>
        <v>338302.08333333331</v>
      </c>
      <c r="E22" s="790">
        <f t="shared" si="9"/>
        <v>338302.08333333331</v>
      </c>
      <c r="F22" s="790">
        <f t="shared" si="9"/>
        <v>338302.08333333331</v>
      </c>
      <c r="G22" s="790">
        <f t="shared" si="9"/>
        <v>338302.08333333331</v>
      </c>
      <c r="H22" s="790">
        <f t="shared" si="9"/>
        <v>338302.08333333331</v>
      </c>
      <c r="I22" s="790">
        <f t="shared" si="9"/>
        <v>338302.08333333331</v>
      </c>
      <c r="J22" s="790">
        <f t="shared" si="9"/>
        <v>338302.08333333331</v>
      </c>
      <c r="K22" s="790">
        <f t="shared" si="9"/>
        <v>338302.08333333331</v>
      </c>
      <c r="L22" s="790">
        <f t="shared" si="9"/>
        <v>338302.08333333331</v>
      </c>
      <c r="M22" s="790">
        <f t="shared" si="9"/>
        <v>338302.08333333331</v>
      </c>
      <c r="N22" s="790">
        <f t="shared" si="9"/>
        <v>338302.08333333331</v>
      </c>
      <c r="O22" s="791">
        <f>O14+O21+O19</f>
        <v>4079025</v>
      </c>
      <c r="P22" s="36"/>
    </row>
    <row r="23" spans="1:256" s="15" customFormat="1" ht="15" customHeight="1" x14ac:dyDescent="0.25">
      <c r="A23" s="21" t="s">
        <v>538</v>
      </c>
      <c r="B23" s="34"/>
      <c r="C23" s="266"/>
      <c r="D23" s="266"/>
      <c r="E23" s="266"/>
      <c r="F23" s="266"/>
      <c r="G23" s="266"/>
      <c r="H23" s="266"/>
      <c r="I23" s="266"/>
      <c r="J23" s="266"/>
      <c r="K23" s="266"/>
      <c r="L23" s="266"/>
      <c r="M23" s="266"/>
      <c r="N23" s="266"/>
      <c r="O23" s="266"/>
    </row>
    <row r="24" spans="1:256" s="34" customFormat="1" ht="12.75" customHeight="1" x14ac:dyDescent="0.25">
      <c r="A24" s="21" t="s">
        <v>540</v>
      </c>
      <c r="B24" s="34" t="s">
        <v>65</v>
      </c>
      <c r="C24" s="266"/>
      <c r="D24" s="266"/>
      <c r="E24" s="266"/>
      <c r="F24" s="266"/>
      <c r="G24" s="266"/>
      <c r="H24" s="266"/>
      <c r="I24" s="266"/>
      <c r="J24" s="266"/>
      <c r="K24" s="266"/>
      <c r="L24" s="266"/>
      <c r="M24" s="266"/>
      <c r="N24" s="266"/>
      <c r="O24" s="266"/>
    </row>
    <row r="25" spans="1:256" s="32" customFormat="1" ht="15.75" customHeight="1" x14ac:dyDescent="0.25">
      <c r="A25" s="21" t="s">
        <v>541</v>
      </c>
      <c r="B25" s="32" t="s">
        <v>462</v>
      </c>
      <c r="C25" s="264">
        <f t="shared" ref="C25:C32" si="10">O25/12</f>
        <v>80478.083333333328</v>
      </c>
      <c r="D25" s="264">
        <f>C25</f>
        <v>80478.083333333328</v>
      </c>
      <c r="E25" s="264">
        <f t="shared" ref="E25:N25" si="11">D25</f>
        <v>80478.083333333328</v>
      </c>
      <c r="F25" s="264">
        <f t="shared" si="11"/>
        <v>80478.083333333328</v>
      </c>
      <c r="G25" s="264">
        <f t="shared" si="11"/>
        <v>80478.083333333328</v>
      </c>
      <c r="H25" s="264">
        <f t="shared" si="11"/>
        <v>80478.083333333328</v>
      </c>
      <c r="I25" s="264">
        <f t="shared" si="11"/>
        <v>80478.083333333328</v>
      </c>
      <c r="J25" s="264">
        <f t="shared" si="11"/>
        <v>80478.083333333328</v>
      </c>
      <c r="K25" s="264">
        <f t="shared" si="11"/>
        <v>80478.083333333328</v>
      </c>
      <c r="L25" s="264">
        <f t="shared" si="11"/>
        <v>80478.083333333328</v>
      </c>
      <c r="M25" s="264">
        <f t="shared" si="11"/>
        <v>80478.083333333328</v>
      </c>
      <c r="N25" s="264">
        <f t="shared" si="11"/>
        <v>80478.083333333328</v>
      </c>
      <c r="O25" s="266">
        <f>Össz.önkor.mérleg.!I10</f>
        <v>965737</v>
      </c>
      <c r="P25" s="35"/>
    </row>
    <row r="26" spans="1:256" s="32" customFormat="1" ht="17.25" customHeight="1" x14ac:dyDescent="0.25">
      <c r="A26" s="21" t="s">
        <v>542</v>
      </c>
      <c r="B26" s="32" t="s">
        <v>463</v>
      </c>
      <c r="C26" s="264">
        <f t="shared" si="10"/>
        <v>17070.75</v>
      </c>
      <c r="D26" s="264">
        <f t="shared" ref="D26:N32" si="12">C26</f>
        <v>17070.75</v>
      </c>
      <c r="E26" s="264">
        <f t="shared" si="12"/>
        <v>17070.75</v>
      </c>
      <c r="F26" s="264">
        <f t="shared" si="12"/>
        <v>17070.75</v>
      </c>
      <c r="G26" s="264">
        <f t="shared" si="12"/>
        <v>17070.75</v>
      </c>
      <c r="H26" s="264">
        <f t="shared" si="12"/>
        <v>17070.75</v>
      </c>
      <c r="I26" s="264">
        <f t="shared" si="12"/>
        <v>17070.75</v>
      </c>
      <c r="J26" s="264">
        <f t="shared" si="12"/>
        <v>17070.75</v>
      </c>
      <c r="K26" s="264">
        <f t="shared" si="12"/>
        <v>17070.75</v>
      </c>
      <c r="L26" s="264">
        <f t="shared" si="12"/>
        <v>17070.75</v>
      </c>
      <c r="M26" s="264">
        <f t="shared" si="12"/>
        <v>17070.75</v>
      </c>
      <c r="N26" s="264">
        <f t="shared" si="12"/>
        <v>17070.75</v>
      </c>
      <c r="O26" s="266">
        <f>Össz.önkor.mérleg.!I11</f>
        <v>204849</v>
      </c>
      <c r="P26" s="35"/>
    </row>
    <row r="27" spans="1:256" s="32" customFormat="1" ht="13.5" customHeight="1" x14ac:dyDescent="0.25">
      <c r="A27" s="21" t="s">
        <v>543</v>
      </c>
      <c r="B27" s="32" t="s">
        <v>464</v>
      </c>
      <c r="C27" s="264">
        <f t="shared" si="10"/>
        <v>90714.333333333328</v>
      </c>
      <c r="D27" s="264">
        <f t="shared" si="12"/>
        <v>90714.333333333328</v>
      </c>
      <c r="E27" s="264">
        <f t="shared" si="12"/>
        <v>90714.333333333328</v>
      </c>
      <c r="F27" s="264">
        <f t="shared" si="12"/>
        <v>90714.333333333328</v>
      </c>
      <c r="G27" s="264">
        <f t="shared" si="12"/>
        <v>90714.333333333328</v>
      </c>
      <c r="H27" s="264">
        <f t="shared" si="12"/>
        <v>90714.333333333328</v>
      </c>
      <c r="I27" s="264">
        <f t="shared" si="12"/>
        <v>90714.333333333328</v>
      </c>
      <c r="J27" s="264">
        <f t="shared" si="12"/>
        <v>90714.333333333328</v>
      </c>
      <c r="K27" s="264">
        <f t="shared" si="12"/>
        <v>90714.333333333328</v>
      </c>
      <c r="L27" s="264">
        <f t="shared" si="12"/>
        <v>90714.333333333328</v>
      </c>
      <c r="M27" s="264">
        <f t="shared" si="12"/>
        <v>90714.333333333328</v>
      </c>
      <c r="N27" s="264">
        <f t="shared" si="12"/>
        <v>90714.333333333328</v>
      </c>
      <c r="O27" s="266">
        <f>Össz.önkor.mérleg.!I12</f>
        <v>1088572</v>
      </c>
      <c r="P27" s="35"/>
    </row>
    <row r="28" spans="1:256" s="32" customFormat="1" ht="15" customHeight="1" x14ac:dyDescent="0.25">
      <c r="A28" s="21" t="s">
        <v>544</v>
      </c>
      <c r="B28" s="32" t="s">
        <v>624</v>
      </c>
      <c r="C28" s="264">
        <f t="shared" si="10"/>
        <v>1165.75</v>
      </c>
      <c r="D28" s="264">
        <f t="shared" si="12"/>
        <v>1165.75</v>
      </c>
      <c r="E28" s="264">
        <f t="shared" si="12"/>
        <v>1165.75</v>
      </c>
      <c r="F28" s="264">
        <f t="shared" si="12"/>
        <v>1165.75</v>
      </c>
      <c r="G28" s="264">
        <f t="shared" si="12"/>
        <v>1165.75</v>
      </c>
      <c r="H28" s="264">
        <f t="shared" si="12"/>
        <v>1165.75</v>
      </c>
      <c r="I28" s="264">
        <f t="shared" si="12"/>
        <v>1165.75</v>
      </c>
      <c r="J28" s="264">
        <f t="shared" si="12"/>
        <v>1165.75</v>
      </c>
      <c r="K28" s="264">
        <f t="shared" si="12"/>
        <v>1165.75</v>
      </c>
      <c r="L28" s="264">
        <f t="shared" si="12"/>
        <v>1165.75</v>
      </c>
      <c r="M28" s="264">
        <f t="shared" si="12"/>
        <v>1165.75</v>
      </c>
      <c r="N28" s="264">
        <f t="shared" si="12"/>
        <v>1165.75</v>
      </c>
      <c r="O28" s="266">
        <f>Össz.önkor.mérleg.!I14</f>
        <v>13989</v>
      </c>
      <c r="P28" s="35"/>
      <c r="IV28" s="35"/>
    </row>
    <row r="29" spans="1:256" s="32" customFormat="1" ht="15" customHeight="1" x14ac:dyDescent="0.25">
      <c r="A29" s="21" t="s">
        <v>545</v>
      </c>
      <c r="B29" s="32" t="s">
        <v>267</v>
      </c>
      <c r="C29" s="264">
        <v>38</v>
      </c>
      <c r="D29" s="264">
        <f t="shared" si="12"/>
        <v>38</v>
      </c>
      <c r="E29" s="264">
        <f t="shared" si="12"/>
        <v>38</v>
      </c>
      <c r="F29" s="264">
        <f t="shared" si="12"/>
        <v>38</v>
      </c>
      <c r="G29" s="264">
        <f t="shared" si="12"/>
        <v>38</v>
      </c>
      <c r="H29" s="264">
        <f t="shared" si="12"/>
        <v>38</v>
      </c>
      <c r="I29" s="264">
        <f t="shared" si="12"/>
        <v>38</v>
      </c>
      <c r="J29" s="264">
        <f t="shared" si="12"/>
        <v>38</v>
      </c>
      <c r="K29" s="264">
        <f t="shared" si="12"/>
        <v>38</v>
      </c>
      <c r="L29" s="264">
        <f t="shared" si="12"/>
        <v>38</v>
      </c>
      <c r="M29" s="264">
        <f t="shared" si="12"/>
        <v>38</v>
      </c>
      <c r="N29" s="264">
        <f t="shared" si="12"/>
        <v>38</v>
      </c>
      <c r="O29" s="266">
        <f>Össz.önkor.mérleg.!I19</f>
        <v>0</v>
      </c>
      <c r="P29" s="35"/>
    </row>
    <row r="30" spans="1:256" s="32" customFormat="1" ht="12.75" customHeight="1" x14ac:dyDescent="0.25">
      <c r="A30" s="21" t="s">
        <v>546</v>
      </c>
      <c r="B30" s="32" t="s">
        <v>465</v>
      </c>
      <c r="C30" s="264">
        <v>3993</v>
      </c>
      <c r="D30" s="264">
        <f t="shared" si="12"/>
        <v>3993</v>
      </c>
      <c r="E30" s="264">
        <f t="shared" si="12"/>
        <v>3993</v>
      </c>
      <c r="F30" s="264">
        <f t="shared" si="12"/>
        <v>3993</v>
      </c>
      <c r="G30" s="264">
        <f t="shared" si="12"/>
        <v>3993</v>
      </c>
      <c r="H30" s="264">
        <f t="shared" si="12"/>
        <v>3993</v>
      </c>
      <c r="I30" s="264">
        <f t="shared" si="12"/>
        <v>3993</v>
      </c>
      <c r="J30" s="264">
        <f t="shared" si="12"/>
        <v>3993</v>
      </c>
      <c r="K30" s="264">
        <f t="shared" si="12"/>
        <v>3993</v>
      </c>
      <c r="L30" s="264">
        <f t="shared" si="12"/>
        <v>3993</v>
      </c>
      <c r="M30" s="264">
        <f t="shared" si="12"/>
        <v>3993</v>
      </c>
      <c r="N30" s="264">
        <f t="shared" si="12"/>
        <v>3993</v>
      </c>
      <c r="O30" s="266">
        <f>Össz.önkor.mérleg.!I17</f>
        <v>59585</v>
      </c>
      <c r="P30" s="35"/>
    </row>
    <row r="31" spans="1:256" s="32" customFormat="1" ht="15.75" customHeight="1" x14ac:dyDescent="0.25">
      <c r="A31" s="21" t="s">
        <v>547</v>
      </c>
      <c r="B31" s="32" t="s">
        <v>466</v>
      </c>
      <c r="C31" s="264">
        <f t="shared" si="10"/>
        <v>24367.833333333332</v>
      </c>
      <c r="D31" s="264">
        <f t="shared" si="12"/>
        <v>24367.833333333332</v>
      </c>
      <c r="E31" s="264">
        <f t="shared" si="12"/>
        <v>24367.833333333332</v>
      </c>
      <c r="F31" s="264">
        <f t="shared" si="12"/>
        <v>24367.833333333332</v>
      </c>
      <c r="G31" s="264">
        <f t="shared" si="12"/>
        <v>24367.833333333332</v>
      </c>
      <c r="H31" s="264">
        <f t="shared" si="12"/>
        <v>24367.833333333332</v>
      </c>
      <c r="I31" s="264">
        <f t="shared" si="12"/>
        <v>24367.833333333332</v>
      </c>
      <c r="J31" s="264">
        <f t="shared" si="12"/>
        <v>24367.833333333332</v>
      </c>
      <c r="K31" s="264">
        <f t="shared" si="12"/>
        <v>24367.833333333332</v>
      </c>
      <c r="L31" s="264">
        <f t="shared" si="12"/>
        <v>24367.833333333332</v>
      </c>
      <c r="M31" s="264">
        <f t="shared" si="12"/>
        <v>24367.833333333332</v>
      </c>
      <c r="N31" s="264">
        <f t="shared" si="12"/>
        <v>24367.833333333332</v>
      </c>
      <c r="O31" s="266">
        <f>Össz.önkor.mérleg.!I18</f>
        <v>292414</v>
      </c>
      <c r="P31" s="35"/>
    </row>
    <row r="32" spans="1:256" s="32" customFormat="1" ht="15" customHeight="1" x14ac:dyDescent="0.25">
      <c r="A32" s="21" t="s">
        <v>567</v>
      </c>
      <c r="B32" s="32" t="s">
        <v>652</v>
      </c>
      <c r="C32" s="264">
        <f t="shared" si="10"/>
        <v>9148.1666666666661</v>
      </c>
      <c r="D32" s="264">
        <f t="shared" si="12"/>
        <v>9148.1666666666661</v>
      </c>
      <c r="E32" s="264">
        <f t="shared" si="12"/>
        <v>9148.1666666666661</v>
      </c>
      <c r="F32" s="264">
        <f t="shared" si="12"/>
        <v>9148.1666666666661</v>
      </c>
      <c r="G32" s="264">
        <f t="shared" si="12"/>
        <v>9148.1666666666661</v>
      </c>
      <c r="H32" s="264">
        <f t="shared" si="12"/>
        <v>9148.1666666666661</v>
      </c>
      <c r="I32" s="264">
        <f t="shared" si="12"/>
        <v>9148.1666666666661</v>
      </c>
      <c r="J32" s="264">
        <f t="shared" si="12"/>
        <v>9148.1666666666661</v>
      </c>
      <c r="K32" s="264">
        <f t="shared" si="12"/>
        <v>9148.1666666666661</v>
      </c>
      <c r="L32" s="264">
        <f t="shared" si="12"/>
        <v>9148.1666666666661</v>
      </c>
      <c r="M32" s="264">
        <f t="shared" si="12"/>
        <v>9148.1666666666661</v>
      </c>
      <c r="N32" s="264">
        <f t="shared" si="12"/>
        <v>9148.1666666666661</v>
      </c>
      <c r="O32" s="266">
        <f>Össz.önkor.mérleg.!I20+Össz.önkor.mérleg.!I21</f>
        <v>109778</v>
      </c>
      <c r="P32" s="35"/>
    </row>
    <row r="33" spans="1:16" s="33" customFormat="1" ht="15.75" customHeight="1" x14ac:dyDescent="0.25">
      <c r="A33" s="21" t="s">
        <v>568</v>
      </c>
      <c r="B33" s="970" t="s">
        <v>625</v>
      </c>
      <c r="C33" s="968">
        <f>SUM(C25:C32)</f>
        <v>226975.91666666666</v>
      </c>
      <c r="D33" s="968">
        <f>SUM(D25:D32)</f>
        <v>226975.91666666666</v>
      </c>
      <c r="E33" s="968">
        <f t="shared" ref="E33:N33" si="13">SUM(E25:E32)</f>
        <v>226975.91666666666</v>
      </c>
      <c r="F33" s="968">
        <f t="shared" si="13"/>
        <v>226975.91666666666</v>
      </c>
      <c r="G33" s="968">
        <f t="shared" si="13"/>
        <v>226975.91666666666</v>
      </c>
      <c r="H33" s="968">
        <f t="shared" si="13"/>
        <v>226975.91666666666</v>
      </c>
      <c r="I33" s="968">
        <f t="shared" si="13"/>
        <v>226975.91666666666</v>
      </c>
      <c r="J33" s="968">
        <f t="shared" si="13"/>
        <v>226975.91666666666</v>
      </c>
      <c r="K33" s="968">
        <f t="shared" si="13"/>
        <v>226975.91666666666</v>
      </c>
      <c r="L33" s="968">
        <f t="shared" si="13"/>
        <v>226975.91666666666</v>
      </c>
      <c r="M33" s="968">
        <f t="shared" si="13"/>
        <v>226975.91666666666</v>
      </c>
      <c r="N33" s="968">
        <f t="shared" si="13"/>
        <v>226975.91666666666</v>
      </c>
      <c r="O33" s="969">
        <f>SUM(O25:O32)</f>
        <v>2734924</v>
      </c>
      <c r="P33" s="623"/>
    </row>
    <row r="34" spans="1:16" s="33" customFormat="1" ht="15" customHeight="1" x14ac:dyDescent="0.25">
      <c r="A34" s="21" t="s">
        <v>569</v>
      </c>
      <c r="B34" s="33" t="s">
        <v>626</v>
      </c>
      <c r="C34" s="265">
        <f t="shared" ref="C34:C39" si="14">O34/12</f>
        <v>95290.666666666672</v>
      </c>
      <c r="D34" s="265">
        <f>C34</f>
        <v>95290.666666666672</v>
      </c>
      <c r="E34" s="265">
        <f t="shared" ref="E34:N34" si="15">D34</f>
        <v>95290.666666666672</v>
      </c>
      <c r="F34" s="265">
        <f t="shared" si="15"/>
        <v>95290.666666666672</v>
      </c>
      <c r="G34" s="265">
        <f t="shared" si="15"/>
        <v>95290.666666666672</v>
      </c>
      <c r="H34" s="265">
        <f t="shared" si="15"/>
        <v>95290.666666666672</v>
      </c>
      <c r="I34" s="265">
        <f t="shared" si="15"/>
        <v>95290.666666666672</v>
      </c>
      <c r="J34" s="265">
        <f t="shared" si="15"/>
        <v>95290.666666666672</v>
      </c>
      <c r="K34" s="265">
        <f t="shared" si="15"/>
        <v>95290.666666666672</v>
      </c>
      <c r="L34" s="265">
        <f t="shared" si="15"/>
        <v>95290.666666666672</v>
      </c>
      <c r="M34" s="265">
        <f t="shared" si="15"/>
        <v>95290.666666666672</v>
      </c>
      <c r="N34" s="265">
        <f t="shared" si="15"/>
        <v>95290.666666666672</v>
      </c>
      <c r="O34" s="267">
        <f>Össz.önkor.mérleg.!I27</f>
        <v>1143488</v>
      </c>
      <c r="P34" s="623"/>
    </row>
    <row r="35" spans="1:16" s="33" customFormat="1" ht="15" customHeight="1" x14ac:dyDescent="0.25">
      <c r="A35" s="21" t="s">
        <v>570</v>
      </c>
      <c r="B35" s="33" t="s">
        <v>484</v>
      </c>
      <c r="C35" s="265">
        <f t="shared" si="14"/>
        <v>0</v>
      </c>
      <c r="D35" s="265">
        <f t="shared" ref="D35:N39" si="16">C35</f>
        <v>0</v>
      </c>
      <c r="E35" s="265">
        <f t="shared" si="16"/>
        <v>0</v>
      </c>
      <c r="F35" s="265">
        <f t="shared" si="16"/>
        <v>0</v>
      </c>
      <c r="G35" s="265">
        <f t="shared" si="16"/>
        <v>0</v>
      </c>
      <c r="H35" s="265">
        <f t="shared" si="16"/>
        <v>0</v>
      </c>
      <c r="I35" s="265">
        <f t="shared" si="16"/>
        <v>0</v>
      </c>
      <c r="J35" s="265">
        <f t="shared" si="16"/>
        <v>0</v>
      </c>
      <c r="K35" s="265">
        <f t="shared" si="16"/>
        <v>0</v>
      </c>
      <c r="L35" s="265">
        <f t="shared" si="16"/>
        <v>0</v>
      </c>
      <c r="M35" s="265">
        <f t="shared" si="16"/>
        <v>0</v>
      </c>
      <c r="N35" s="265">
        <f t="shared" si="16"/>
        <v>0</v>
      </c>
      <c r="O35" s="267">
        <f>Össz.önkor.mérleg.!I28</f>
        <v>0</v>
      </c>
      <c r="P35" s="623"/>
    </row>
    <row r="36" spans="1:16" s="33" customFormat="1" ht="15.75" customHeight="1" x14ac:dyDescent="0.25">
      <c r="A36" s="21" t="s">
        <v>571</v>
      </c>
      <c r="B36" s="33" t="s">
        <v>467</v>
      </c>
      <c r="C36" s="265">
        <f t="shared" si="14"/>
        <v>416.66666666666669</v>
      </c>
      <c r="D36" s="265">
        <f t="shared" si="16"/>
        <v>416.66666666666669</v>
      </c>
      <c r="E36" s="265">
        <f t="shared" si="16"/>
        <v>416.66666666666669</v>
      </c>
      <c r="F36" s="265">
        <f t="shared" si="16"/>
        <v>416.66666666666669</v>
      </c>
      <c r="G36" s="265">
        <f t="shared" si="16"/>
        <v>416.66666666666669</v>
      </c>
      <c r="H36" s="265">
        <f t="shared" si="16"/>
        <v>416.66666666666669</v>
      </c>
      <c r="I36" s="265">
        <f t="shared" si="16"/>
        <v>416.66666666666669</v>
      </c>
      <c r="J36" s="265">
        <f t="shared" si="16"/>
        <v>416.66666666666669</v>
      </c>
      <c r="K36" s="265">
        <f t="shared" si="16"/>
        <v>416.66666666666669</v>
      </c>
      <c r="L36" s="265">
        <f t="shared" si="16"/>
        <v>416.66666666666669</v>
      </c>
      <c r="M36" s="265">
        <f t="shared" si="16"/>
        <v>416.66666666666669</v>
      </c>
      <c r="N36" s="265">
        <f t="shared" si="16"/>
        <v>416.66666666666669</v>
      </c>
      <c r="O36" s="267">
        <v>5000</v>
      </c>
    </row>
    <row r="37" spans="1:16" s="33" customFormat="1" ht="15.75" customHeight="1" x14ac:dyDescent="0.25">
      <c r="A37" s="21" t="s">
        <v>572</v>
      </c>
      <c r="B37" s="32" t="s">
        <v>650</v>
      </c>
      <c r="C37" s="265">
        <f t="shared" si="14"/>
        <v>0</v>
      </c>
      <c r="D37" s="265">
        <f t="shared" si="16"/>
        <v>0</v>
      </c>
      <c r="E37" s="265">
        <f t="shared" si="16"/>
        <v>0</v>
      </c>
      <c r="F37" s="265">
        <f t="shared" si="16"/>
        <v>0</v>
      </c>
      <c r="G37" s="265">
        <f t="shared" si="16"/>
        <v>0</v>
      </c>
      <c r="H37" s="265">
        <f t="shared" si="16"/>
        <v>0</v>
      </c>
      <c r="I37" s="265">
        <f t="shared" si="16"/>
        <v>0</v>
      </c>
      <c r="J37" s="265">
        <f t="shared" si="16"/>
        <v>0</v>
      </c>
      <c r="K37" s="265">
        <f t="shared" si="16"/>
        <v>0</v>
      </c>
      <c r="L37" s="265">
        <f t="shared" si="16"/>
        <v>0</v>
      </c>
      <c r="M37" s="265">
        <f t="shared" si="16"/>
        <v>0</v>
      </c>
      <c r="N37" s="265">
        <f t="shared" si="16"/>
        <v>0</v>
      </c>
      <c r="O37" s="267">
        <f>Össz.önkor.mérleg.!I30</f>
        <v>0</v>
      </c>
    </row>
    <row r="38" spans="1:16" s="33" customFormat="1" ht="16.5" customHeight="1" x14ac:dyDescent="0.25">
      <c r="A38" s="21" t="s">
        <v>573</v>
      </c>
      <c r="B38" s="32" t="s">
        <v>651</v>
      </c>
      <c r="C38" s="265">
        <f t="shared" si="14"/>
        <v>4340.916666666667</v>
      </c>
      <c r="D38" s="265">
        <f t="shared" si="16"/>
        <v>4340.916666666667</v>
      </c>
      <c r="E38" s="265">
        <f t="shared" si="16"/>
        <v>4340.916666666667</v>
      </c>
      <c r="F38" s="265">
        <f t="shared" si="16"/>
        <v>4340.916666666667</v>
      </c>
      <c r="G38" s="265">
        <f t="shared" si="16"/>
        <v>4340.916666666667</v>
      </c>
      <c r="H38" s="265">
        <f t="shared" si="16"/>
        <v>4340.916666666667</v>
      </c>
      <c r="I38" s="265">
        <f t="shared" si="16"/>
        <v>4340.916666666667</v>
      </c>
      <c r="J38" s="265">
        <f t="shared" si="16"/>
        <v>4340.916666666667</v>
      </c>
      <c r="K38" s="265">
        <f t="shared" si="16"/>
        <v>4340.916666666667</v>
      </c>
      <c r="L38" s="265">
        <f t="shared" si="16"/>
        <v>4340.916666666667</v>
      </c>
      <c r="M38" s="265">
        <f t="shared" si="16"/>
        <v>4340.916666666667</v>
      </c>
      <c r="N38" s="265">
        <f t="shared" si="16"/>
        <v>4340.916666666667</v>
      </c>
      <c r="O38" s="267">
        <f>Össz.önkor.mérleg.!I32</f>
        <v>52091</v>
      </c>
      <c r="P38" s="623"/>
    </row>
    <row r="39" spans="1:16" s="33" customFormat="1" ht="15" customHeight="1" x14ac:dyDescent="0.25">
      <c r="A39" s="21" t="s">
        <v>574</v>
      </c>
      <c r="B39" s="32" t="s">
        <v>653</v>
      </c>
      <c r="C39" s="265">
        <f t="shared" si="14"/>
        <v>9053.75</v>
      </c>
      <c r="D39" s="265">
        <f t="shared" si="16"/>
        <v>9053.75</v>
      </c>
      <c r="E39" s="265">
        <f t="shared" si="16"/>
        <v>9053.75</v>
      </c>
      <c r="F39" s="265">
        <f t="shared" si="16"/>
        <v>9053.75</v>
      </c>
      <c r="G39" s="265">
        <f t="shared" si="16"/>
        <v>9053.75</v>
      </c>
      <c r="H39" s="265">
        <f t="shared" si="16"/>
        <v>9053.75</v>
      </c>
      <c r="I39" s="265">
        <f t="shared" si="16"/>
        <v>9053.75</v>
      </c>
      <c r="J39" s="265">
        <f t="shared" si="16"/>
        <v>9053.75</v>
      </c>
      <c r="K39" s="265">
        <f t="shared" si="16"/>
        <v>9053.75</v>
      </c>
      <c r="L39" s="265">
        <f t="shared" si="16"/>
        <v>9053.75</v>
      </c>
      <c r="M39" s="265">
        <f t="shared" si="16"/>
        <v>9053.75</v>
      </c>
      <c r="N39" s="265">
        <f t="shared" si="16"/>
        <v>9053.75</v>
      </c>
      <c r="O39" s="267">
        <f>Össz.önkor.mérleg.!I33</f>
        <v>108645</v>
      </c>
      <c r="P39" s="623"/>
    </row>
    <row r="40" spans="1:16" s="38" customFormat="1" ht="15" customHeight="1" x14ac:dyDescent="0.25">
      <c r="A40" s="21" t="s">
        <v>575</v>
      </c>
      <c r="B40" s="785" t="s">
        <v>654</v>
      </c>
      <c r="C40" s="786">
        <f t="shared" ref="C40:O40" si="17">SUM(C34:C39)</f>
        <v>109102.00000000001</v>
      </c>
      <c r="D40" s="786">
        <f t="shared" si="17"/>
        <v>109102.00000000001</v>
      </c>
      <c r="E40" s="786">
        <f t="shared" si="17"/>
        <v>109102.00000000001</v>
      </c>
      <c r="F40" s="786">
        <f t="shared" si="17"/>
        <v>109102.00000000001</v>
      </c>
      <c r="G40" s="786">
        <f t="shared" si="17"/>
        <v>109102.00000000001</v>
      </c>
      <c r="H40" s="786">
        <f t="shared" si="17"/>
        <v>109102.00000000001</v>
      </c>
      <c r="I40" s="786">
        <f t="shared" si="17"/>
        <v>109102.00000000001</v>
      </c>
      <c r="J40" s="786">
        <f t="shared" si="17"/>
        <v>109102.00000000001</v>
      </c>
      <c r="K40" s="786">
        <f t="shared" si="17"/>
        <v>109102.00000000001</v>
      </c>
      <c r="L40" s="786">
        <f t="shared" si="17"/>
        <v>109102.00000000001</v>
      </c>
      <c r="M40" s="786">
        <f t="shared" si="17"/>
        <v>109102.00000000001</v>
      </c>
      <c r="N40" s="786">
        <f t="shared" si="17"/>
        <v>109102.00000000001</v>
      </c>
      <c r="O40" s="786">
        <f t="shared" si="17"/>
        <v>1309224</v>
      </c>
      <c r="P40" s="37"/>
    </row>
    <row r="41" spans="1:16" s="38" customFormat="1" ht="15" customHeight="1" x14ac:dyDescent="0.25">
      <c r="A41" s="21" t="s">
        <v>627</v>
      </c>
      <c r="B41" s="964" t="s">
        <v>1064</v>
      </c>
      <c r="C41" s="965">
        <f>O41/12</f>
        <v>2921.4166666666665</v>
      </c>
      <c r="D41" s="965">
        <f>C41</f>
        <v>2921.4166666666665</v>
      </c>
      <c r="E41" s="965">
        <f t="shared" ref="E41:N41" si="18">D41</f>
        <v>2921.4166666666665</v>
      </c>
      <c r="F41" s="965">
        <f t="shared" si="18"/>
        <v>2921.4166666666665</v>
      </c>
      <c r="G41" s="965">
        <f t="shared" si="18"/>
        <v>2921.4166666666665</v>
      </c>
      <c r="H41" s="965">
        <f t="shared" si="18"/>
        <v>2921.4166666666665</v>
      </c>
      <c r="I41" s="965">
        <f t="shared" si="18"/>
        <v>2921.4166666666665</v>
      </c>
      <c r="J41" s="965">
        <f t="shared" si="18"/>
        <v>2921.4166666666665</v>
      </c>
      <c r="K41" s="965">
        <f t="shared" si="18"/>
        <v>2921.4166666666665</v>
      </c>
      <c r="L41" s="965">
        <f t="shared" si="18"/>
        <v>2921.4166666666665</v>
      </c>
      <c r="M41" s="965">
        <f t="shared" si="18"/>
        <v>2921.4166666666665</v>
      </c>
      <c r="N41" s="965">
        <f t="shared" si="18"/>
        <v>2921.4166666666665</v>
      </c>
      <c r="O41" s="963">
        <f>Össz.önkor.mérleg.!I47</f>
        <v>35057</v>
      </c>
      <c r="P41" s="37"/>
    </row>
    <row r="42" spans="1:16" s="32" customFormat="1" ht="15.75" customHeight="1" x14ac:dyDescent="0.25">
      <c r="A42" s="21" t="s">
        <v>628</v>
      </c>
      <c r="B42" s="962" t="s">
        <v>1063</v>
      </c>
      <c r="C42" s="264">
        <f>SUM(C41)</f>
        <v>2921.4166666666665</v>
      </c>
      <c r="D42" s="264">
        <f>SUM(D41)</f>
        <v>2921.4166666666665</v>
      </c>
      <c r="E42" s="264">
        <f t="shared" ref="E42:N42" si="19">SUM(E41)</f>
        <v>2921.4166666666665</v>
      </c>
      <c r="F42" s="264">
        <f t="shared" si="19"/>
        <v>2921.4166666666665</v>
      </c>
      <c r="G42" s="264">
        <f t="shared" si="19"/>
        <v>2921.4166666666665</v>
      </c>
      <c r="H42" s="264">
        <f t="shared" si="19"/>
        <v>2921.4166666666665</v>
      </c>
      <c r="I42" s="264">
        <f t="shared" si="19"/>
        <v>2921.4166666666665</v>
      </c>
      <c r="J42" s="264">
        <f t="shared" si="19"/>
        <v>2921.4166666666665</v>
      </c>
      <c r="K42" s="264">
        <f t="shared" si="19"/>
        <v>2921.4166666666665</v>
      </c>
      <c r="L42" s="264">
        <f t="shared" si="19"/>
        <v>2921.4166666666665</v>
      </c>
      <c r="M42" s="264">
        <f t="shared" si="19"/>
        <v>2921.4166666666665</v>
      </c>
      <c r="N42" s="264">
        <f t="shared" si="19"/>
        <v>2921.4166666666665</v>
      </c>
      <c r="O42" s="266">
        <f>SUM(C42:N42)</f>
        <v>35057.000000000007</v>
      </c>
    </row>
    <row r="43" spans="1:16" s="34" customFormat="1" ht="16.5" customHeight="1" x14ac:dyDescent="0.25">
      <c r="A43" s="21" t="s">
        <v>629</v>
      </c>
      <c r="B43" s="789" t="s">
        <v>657</v>
      </c>
      <c r="C43" s="790">
        <f t="shared" ref="C43:N43" si="20">C40+C33+C42</f>
        <v>338999.33333333337</v>
      </c>
      <c r="D43" s="790">
        <f t="shared" si="20"/>
        <v>338999.33333333337</v>
      </c>
      <c r="E43" s="790">
        <f t="shared" si="20"/>
        <v>338999.33333333337</v>
      </c>
      <c r="F43" s="790">
        <f t="shared" si="20"/>
        <v>338999.33333333337</v>
      </c>
      <c r="G43" s="790">
        <f t="shared" si="20"/>
        <v>338999.33333333337</v>
      </c>
      <c r="H43" s="790">
        <f t="shared" si="20"/>
        <v>338999.33333333337</v>
      </c>
      <c r="I43" s="790">
        <f t="shared" si="20"/>
        <v>338999.33333333337</v>
      </c>
      <c r="J43" s="790">
        <f t="shared" si="20"/>
        <v>338999.33333333337</v>
      </c>
      <c r="K43" s="790">
        <f t="shared" si="20"/>
        <v>338999.33333333337</v>
      </c>
      <c r="L43" s="790">
        <f t="shared" si="20"/>
        <v>338999.33333333337</v>
      </c>
      <c r="M43" s="790">
        <f t="shared" si="20"/>
        <v>338999.33333333337</v>
      </c>
      <c r="N43" s="790">
        <f t="shared" si="20"/>
        <v>338999.33333333337</v>
      </c>
      <c r="O43" s="791">
        <f>O33+O40+O41</f>
        <v>4079205</v>
      </c>
      <c r="P43" s="36"/>
    </row>
    <row r="44" spans="1:16" ht="12.75" customHeight="1" x14ac:dyDescent="0.25"/>
    <row r="45" spans="1:16" ht="12.75" customHeight="1" x14ac:dyDescent="0.25"/>
    <row r="46" spans="1:16" ht="12.75" customHeight="1" x14ac:dyDescent="0.25"/>
    <row r="47" spans="1:16" ht="12.75" customHeight="1" x14ac:dyDescent="0.25"/>
    <row r="48" spans="1:16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</sheetData>
  <sheetProtection selectLockedCells="1" selectUnlockedCells="1"/>
  <mergeCells count="4">
    <mergeCell ref="B2:O2"/>
    <mergeCell ref="B3:O3"/>
    <mergeCell ref="A5:A6"/>
    <mergeCell ref="B1:O1"/>
  </mergeCells>
  <phoneticPr fontId="33" type="noConversion"/>
  <pageMargins left="0.39370078740157483" right="0.39370078740157483" top="0.19685039370078741" bottom="0.19685039370078741" header="0.51181102362204722" footer="0.51181102362204722"/>
  <pageSetup paperSize="9" scale="80" firstPageNumber="0" orientation="landscape" horizontalDpi="300" verticalDpi="300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  <pageSetUpPr fitToPage="1"/>
  </sheetPr>
  <dimension ref="A1:IO110"/>
  <sheetViews>
    <sheetView zoomScale="90" zoomScaleNormal="90" workbookViewId="0">
      <pane xSplit="2" ySplit="9" topLeftCell="C10" activePane="bottomRight" state="frozen"/>
      <selection activeCell="B65" sqref="B65"/>
      <selection pane="topRight" activeCell="B65" sqref="B65"/>
      <selection pane="bottomLeft" activeCell="B65" sqref="B65"/>
      <selection pane="bottomRight" sqref="A1:AE1"/>
    </sheetView>
  </sheetViews>
  <sheetFormatPr defaultColWidth="9.140625" defaultRowHeight="13.9" customHeight="1" x14ac:dyDescent="0.25"/>
  <cols>
    <col min="1" max="1" width="4.42578125" style="17" customWidth="1"/>
    <col min="2" max="2" width="38.85546875" style="24" customWidth="1"/>
    <col min="3" max="3" width="6.42578125" style="17" customWidth="1"/>
    <col min="4" max="4" width="5.5703125" style="17" customWidth="1"/>
    <col min="5" max="5" width="4.7109375" style="17" customWidth="1"/>
    <col min="6" max="6" width="5.42578125" style="17" customWidth="1"/>
    <col min="7" max="8" width="4" style="17" customWidth="1"/>
    <col min="9" max="9" width="5.85546875" style="17" customWidth="1"/>
    <col min="10" max="10" width="5.7109375" style="17" customWidth="1"/>
    <col min="11" max="11" width="4" style="17" customWidth="1"/>
    <col min="12" max="12" width="5.7109375" style="17" customWidth="1"/>
    <col min="13" max="14" width="7.28515625" style="17" customWidth="1"/>
    <col min="15" max="15" width="6.7109375" style="17" customWidth="1"/>
    <col min="16" max="17" width="5.140625" style="17" customWidth="1"/>
    <col min="18" max="18" width="5.7109375" style="17" customWidth="1"/>
    <col min="19" max="21" width="6.7109375" style="17" customWidth="1"/>
    <col min="22" max="22" width="6.42578125" style="17" customWidth="1"/>
    <col min="23" max="23" width="6.7109375" style="17" customWidth="1"/>
    <col min="24" max="25" width="6.85546875" style="17" customWidth="1"/>
    <col min="26" max="26" width="6.5703125" style="17" customWidth="1"/>
    <col min="27" max="29" width="7.140625" style="17" customWidth="1"/>
    <col min="30" max="30" width="6" style="17" customWidth="1"/>
    <col min="31" max="31" width="7.5703125" style="17" customWidth="1"/>
    <col min="32" max="16384" width="9.140625" style="16"/>
  </cols>
  <sheetData>
    <row r="1" spans="1:32" ht="15.75" customHeight="1" x14ac:dyDescent="0.25">
      <c r="A1" s="1449" t="s">
        <v>1342</v>
      </c>
      <c r="B1" s="1449"/>
      <c r="C1" s="1449"/>
      <c r="D1" s="1449"/>
      <c r="E1" s="1449"/>
      <c r="F1" s="1449"/>
      <c r="G1" s="1449"/>
      <c r="H1" s="1449"/>
      <c r="I1" s="1449"/>
      <c r="J1" s="1449"/>
      <c r="K1" s="1449"/>
      <c r="L1" s="1449"/>
      <c r="M1" s="1449"/>
      <c r="N1" s="1449"/>
      <c r="O1" s="1449"/>
      <c r="P1" s="1449"/>
      <c r="Q1" s="1449"/>
      <c r="R1" s="1449"/>
      <c r="S1" s="1449"/>
      <c r="T1" s="1449"/>
      <c r="U1" s="1449"/>
      <c r="V1" s="1449"/>
      <c r="W1" s="1449"/>
      <c r="X1" s="1449"/>
      <c r="Y1" s="1449"/>
      <c r="Z1" s="1449"/>
      <c r="AA1" s="1449"/>
      <c r="AB1" s="1449"/>
      <c r="AC1" s="1449"/>
      <c r="AD1" s="1449"/>
      <c r="AE1" s="1449"/>
    </row>
    <row r="2" spans="1:32" ht="15.75" customHeight="1" x14ac:dyDescent="0.25">
      <c r="A2" s="1454" t="s">
        <v>54</v>
      </c>
      <c r="B2" s="1454"/>
      <c r="C2" s="1454"/>
      <c r="D2" s="1454"/>
      <c r="E2" s="1454"/>
      <c r="F2" s="1454"/>
      <c r="G2" s="1454"/>
      <c r="H2" s="1454"/>
      <c r="I2" s="1454"/>
      <c r="J2" s="1454"/>
      <c r="K2" s="1454"/>
      <c r="L2" s="1454"/>
      <c r="M2" s="1454"/>
      <c r="N2" s="1454"/>
      <c r="O2" s="1454"/>
      <c r="P2" s="1454"/>
      <c r="Q2" s="1454"/>
      <c r="R2" s="1454"/>
      <c r="S2" s="1454"/>
      <c r="T2" s="1454"/>
      <c r="U2" s="1454"/>
      <c r="V2" s="1454"/>
      <c r="W2" s="1454"/>
      <c r="X2" s="1454"/>
      <c r="Y2" s="1454"/>
      <c r="Z2" s="1454"/>
      <c r="AA2" s="1454"/>
      <c r="AB2" s="1454"/>
      <c r="AC2" s="1454"/>
      <c r="AD2" s="1454"/>
      <c r="AE2" s="1454"/>
    </row>
    <row r="3" spans="1:32" ht="15.75" customHeight="1" x14ac:dyDescent="0.25">
      <c r="A3" s="1454" t="s">
        <v>1163</v>
      </c>
      <c r="B3" s="1454"/>
      <c r="C3" s="1454"/>
      <c r="D3" s="1454"/>
      <c r="E3" s="1454"/>
      <c r="F3" s="1454"/>
      <c r="G3" s="1454"/>
      <c r="H3" s="1454"/>
      <c r="I3" s="1454"/>
      <c r="J3" s="1454"/>
      <c r="K3" s="1454"/>
      <c r="L3" s="1454"/>
      <c r="M3" s="1454"/>
      <c r="N3" s="1454"/>
      <c r="O3" s="1454"/>
      <c r="P3" s="1454"/>
      <c r="Q3" s="1454"/>
      <c r="R3" s="1454"/>
      <c r="S3" s="1454"/>
      <c r="T3" s="1454"/>
      <c r="U3" s="1454"/>
      <c r="V3" s="1454"/>
      <c r="W3" s="1454"/>
      <c r="X3" s="1454"/>
      <c r="Y3" s="1454"/>
      <c r="Z3" s="1454"/>
      <c r="AA3" s="1454"/>
      <c r="AB3" s="1454"/>
      <c r="AC3" s="1454"/>
      <c r="AD3" s="1454"/>
      <c r="AE3" s="1454"/>
    </row>
    <row r="4" spans="1:32" ht="15.75" customHeight="1" x14ac:dyDescent="0.25">
      <c r="B4" s="40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 t="s">
        <v>658</v>
      </c>
    </row>
    <row r="5" spans="1:32" ht="27.75" customHeight="1" x14ac:dyDescent="0.25">
      <c r="A5" s="1457" t="s">
        <v>70</v>
      </c>
      <c r="B5" s="42" t="s">
        <v>57</v>
      </c>
      <c r="C5" s="1455" t="s">
        <v>58</v>
      </c>
      <c r="D5" s="1455"/>
      <c r="E5" s="1455" t="s">
        <v>59</v>
      </c>
      <c r="F5" s="1455"/>
      <c r="G5" s="1455" t="s">
        <v>60</v>
      </c>
      <c r="H5" s="1455"/>
      <c r="I5" s="1455"/>
      <c r="J5" s="1455"/>
      <c r="K5" s="1458" t="s">
        <v>471</v>
      </c>
      <c r="L5" s="1458"/>
      <c r="M5" s="1455" t="s">
        <v>472</v>
      </c>
      <c r="N5" s="1455"/>
      <c r="O5" s="1455"/>
      <c r="P5" s="1455" t="s">
        <v>473</v>
      </c>
      <c r="Q5" s="1455"/>
      <c r="R5" s="1455"/>
      <c r="S5" s="1456" t="s">
        <v>595</v>
      </c>
      <c r="T5" s="1456"/>
      <c r="U5" s="1456"/>
      <c r="V5" s="1456"/>
      <c r="W5" s="1456"/>
      <c r="X5" s="1455" t="s">
        <v>603</v>
      </c>
      <c r="Y5" s="1455"/>
      <c r="Z5" s="1455"/>
      <c r="AA5" s="1455" t="s">
        <v>604</v>
      </c>
      <c r="AB5" s="1455"/>
      <c r="AC5" s="1455"/>
      <c r="AD5" s="1455"/>
      <c r="AE5" s="1455"/>
    </row>
    <row r="6" spans="1:32" s="4" customFormat="1" ht="30.75" customHeight="1" x14ac:dyDescent="0.2">
      <c r="A6" s="1457"/>
      <c r="B6" s="1422" t="s">
        <v>659</v>
      </c>
      <c r="C6" s="1460" t="s">
        <v>660</v>
      </c>
      <c r="D6" s="1460"/>
      <c r="E6" s="1460"/>
      <c r="F6" s="1460"/>
      <c r="G6" s="1460" t="s">
        <v>661</v>
      </c>
      <c r="H6" s="1460"/>
      <c r="I6" s="1460"/>
      <c r="J6" s="1460"/>
      <c r="K6" s="1460"/>
      <c r="L6" s="1460"/>
      <c r="M6" s="1459" t="s">
        <v>662</v>
      </c>
      <c r="N6" s="1459"/>
      <c r="O6" s="1459"/>
      <c r="P6" s="1459"/>
      <c r="Q6" s="1459"/>
      <c r="R6" s="1459"/>
      <c r="S6" s="1459" t="s">
        <v>530</v>
      </c>
      <c r="T6" s="1459"/>
      <c r="U6" s="1459"/>
      <c r="V6" s="1459"/>
      <c r="W6" s="1459"/>
      <c r="X6" s="1459"/>
      <c r="Y6" s="1459"/>
      <c r="Z6" s="1459"/>
      <c r="AA6" s="1305" t="s">
        <v>663</v>
      </c>
      <c r="AB6" s="1305"/>
      <c r="AC6" s="1305"/>
      <c r="AD6" s="1305"/>
      <c r="AE6" s="1305"/>
    </row>
    <row r="7" spans="1:32" s="4" customFormat="1" ht="40.5" customHeight="1" x14ac:dyDescent="0.2">
      <c r="A7" s="1457"/>
      <c r="B7" s="1422"/>
      <c r="C7" s="1452" t="s">
        <v>664</v>
      </c>
      <c r="D7" s="1452"/>
      <c r="E7" s="1237" t="s">
        <v>665</v>
      </c>
      <c r="F7" s="1237"/>
      <c r="G7" s="1452" t="s">
        <v>666</v>
      </c>
      <c r="H7" s="1452"/>
      <c r="I7" s="1452"/>
      <c r="J7" s="1452"/>
      <c r="K7" s="1452" t="s">
        <v>665</v>
      </c>
      <c r="L7" s="1452"/>
      <c r="M7" s="1451" t="s">
        <v>666</v>
      </c>
      <c r="N7" s="1451"/>
      <c r="O7" s="1451"/>
      <c r="P7" s="1452" t="s">
        <v>665</v>
      </c>
      <c r="Q7" s="1452"/>
      <c r="R7" s="1452"/>
      <c r="S7" s="1451" t="s">
        <v>666</v>
      </c>
      <c r="T7" s="1451"/>
      <c r="U7" s="1451"/>
      <c r="V7" s="1451"/>
      <c r="W7" s="1451"/>
      <c r="X7" s="1451" t="s">
        <v>667</v>
      </c>
      <c r="Y7" s="1451"/>
      <c r="Z7" s="1451"/>
      <c r="AA7" s="1305"/>
      <c r="AB7" s="1305"/>
      <c r="AC7" s="1305"/>
      <c r="AD7" s="1305"/>
      <c r="AE7" s="1305"/>
    </row>
    <row r="8" spans="1:32" s="4" customFormat="1" ht="27" customHeight="1" x14ac:dyDescent="0.2">
      <c r="A8" s="1457"/>
      <c r="B8" s="1422"/>
      <c r="C8" s="43">
        <v>42736</v>
      </c>
      <c r="D8" s="43">
        <v>43100</v>
      </c>
      <c r="E8" s="43">
        <v>42736</v>
      </c>
      <c r="F8" s="43">
        <v>43100</v>
      </c>
      <c r="G8" s="43">
        <v>42736</v>
      </c>
      <c r="H8" s="43">
        <v>43221</v>
      </c>
      <c r="I8" s="43">
        <v>43374</v>
      </c>
      <c r="J8" s="43">
        <v>43100</v>
      </c>
      <c r="K8" s="43">
        <v>42736</v>
      </c>
      <c r="L8" s="43">
        <v>43100</v>
      </c>
      <c r="M8" s="43">
        <v>42736</v>
      </c>
      <c r="N8" s="1208">
        <v>43497</v>
      </c>
      <c r="O8" s="43">
        <v>43100</v>
      </c>
      <c r="P8" s="43">
        <v>42736</v>
      </c>
      <c r="Q8" s="43">
        <v>43497</v>
      </c>
      <c r="R8" s="43">
        <v>43100</v>
      </c>
      <c r="S8" s="43">
        <v>42736</v>
      </c>
      <c r="T8" s="1208">
        <v>43497</v>
      </c>
      <c r="U8" s="43">
        <v>43221</v>
      </c>
      <c r="V8" s="43">
        <v>43009</v>
      </c>
      <c r="W8" s="43">
        <v>43100</v>
      </c>
      <c r="X8" s="43">
        <v>42736</v>
      </c>
      <c r="Y8" s="43">
        <v>43497</v>
      </c>
      <c r="Z8" s="43">
        <v>43100</v>
      </c>
      <c r="AA8" s="43">
        <v>42736</v>
      </c>
      <c r="AB8" s="1208">
        <v>43497</v>
      </c>
      <c r="AC8" s="43">
        <v>43221</v>
      </c>
      <c r="AD8" s="855">
        <v>43009</v>
      </c>
      <c r="AE8" s="43">
        <v>43100</v>
      </c>
    </row>
    <row r="9" spans="1:32" s="4" customFormat="1" ht="13.9" customHeight="1" x14ac:dyDescent="0.25">
      <c r="A9" s="44"/>
      <c r="B9" s="31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5"/>
      <c r="AB9" s="45"/>
      <c r="AC9" s="45"/>
      <c r="AD9" s="45"/>
      <c r="AE9" s="45"/>
    </row>
    <row r="10" spans="1:32" s="4" customFormat="1" ht="13.9" customHeight="1" x14ac:dyDescent="0.25">
      <c r="A10" s="44" t="s">
        <v>480</v>
      </c>
      <c r="B10" s="46" t="s">
        <v>1264</v>
      </c>
      <c r="C10" s="1073">
        <v>6</v>
      </c>
      <c r="D10" s="1073">
        <f>C10</f>
        <v>6</v>
      </c>
      <c r="E10" s="1075"/>
      <c r="F10" s="1073">
        <f>+E10</f>
        <v>0</v>
      </c>
      <c r="G10" s="47">
        <v>2</v>
      </c>
      <c r="H10" s="47"/>
      <c r="I10" s="47"/>
      <c r="J10" s="47" t="s">
        <v>668</v>
      </c>
      <c r="K10" s="47"/>
      <c r="L10" s="47"/>
      <c r="M10" s="47" t="s">
        <v>564</v>
      </c>
      <c r="N10" s="47"/>
      <c r="O10" s="47" t="s">
        <v>564</v>
      </c>
      <c r="P10" s="47" t="s">
        <v>564</v>
      </c>
      <c r="Q10" s="47"/>
      <c r="R10" s="47" t="s">
        <v>564</v>
      </c>
      <c r="S10" s="1073">
        <f>C10+G10</f>
        <v>8</v>
      </c>
      <c r="T10" s="1073"/>
      <c r="U10" s="1073"/>
      <c r="V10" s="1073">
        <v>0</v>
      </c>
      <c r="W10" s="1073">
        <f>D10+J10</f>
        <v>8</v>
      </c>
      <c r="X10" s="1073">
        <v>0</v>
      </c>
      <c r="Y10" s="1073"/>
      <c r="Z10" s="1073">
        <f>X10</f>
        <v>0</v>
      </c>
      <c r="AA10" s="1076">
        <f>C10+E10/2+K10/2+P10/2+G10+M10</f>
        <v>8</v>
      </c>
      <c r="AB10" s="1076"/>
      <c r="AC10" s="508"/>
      <c r="AD10" s="508"/>
      <c r="AE10" s="508">
        <f>AA10+AD10</f>
        <v>8</v>
      </c>
    </row>
    <row r="11" spans="1:32" s="4" customFormat="1" ht="13.9" customHeight="1" x14ac:dyDescent="0.25">
      <c r="A11" s="44"/>
      <c r="B11" s="31"/>
      <c r="C11" s="48"/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5"/>
      <c r="AB11" s="45"/>
      <c r="AC11" s="45"/>
      <c r="AD11" s="45"/>
      <c r="AE11" s="45"/>
    </row>
    <row r="12" spans="1:32" s="17" customFormat="1" ht="14.45" customHeight="1" x14ac:dyDescent="0.25">
      <c r="A12" s="5" t="s">
        <v>488</v>
      </c>
      <c r="B12" s="49" t="s">
        <v>669</v>
      </c>
      <c r="C12" s="50">
        <v>3</v>
      </c>
      <c r="D12" s="51">
        <f>C12</f>
        <v>3</v>
      </c>
      <c r="E12" s="51"/>
      <c r="F12" s="51"/>
      <c r="G12" s="51">
        <v>36</v>
      </c>
      <c r="H12" s="988">
        <v>2</v>
      </c>
      <c r="I12" s="988">
        <v>-2</v>
      </c>
      <c r="J12" s="51">
        <f>G12</f>
        <v>36</v>
      </c>
      <c r="K12" s="51"/>
      <c r="L12" s="51"/>
      <c r="M12" s="51">
        <v>0</v>
      </c>
      <c r="N12" s="51"/>
      <c r="O12" s="51">
        <v>0</v>
      </c>
      <c r="P12" s="51">
        <v>0</v>
      </c>
      <c r="Q12" s="51"/>
      <c r="R12" s="51">
        <v>0</v>
      </c>
      <c r="S12" s="51">
        <f>C12+G12+M12</f>
        <v>39</v>
      </c>
      <c r="T12" s="51"/>
      <c r="U12" s="51">
        <v>2</v>
      </c>
      <c r="V12" s="856">
        <v>-2</v>
      </c>
      <c r="W12" s="51">
        <f>SUM(S12:V12)</f>
        <v>39</v>
      </c>
      <c r="X12" s="51">
        <v>0</v>
      </c>
      <c r="Y12" s="51"/>
      <c r="Z12" s="51">
        <v>0</v>
      </c>
      <c r="AA12" s="53">
        <f>S12</f>
        <v>39</v>
      </c>
      <c r="AB12" s="53"/>
      <c r="AC12" s="966">
        <v>2</v>
      </c>
      <c r="AD12" s="966">
        <f>V12</f>
        <v>-2</v>
      </c>
      <c r="AE12" s="53">
        <f>AA12+AC12+AD12</f>
        <v>39</v>
      </c>
    </row>
    <row r="13" spans="1:32" s="17" customFormat="1" ht="14.45" customHeight="1" x14ac:dyDescent="0.25">
      <c r="A13" s="5"/>
    </row>
    <row r="14" spans="1:32" ht="15.75" customHeight="1" x14ac:dyDescent="0.25">
      <c r="A14" s="5"/>
      <c r="B14" s="54"/>
      <c r="C14" s="55"/>
      <c r="D14" s="56"/>
      <c r="E14" s="56"/>
      <c r="F14" s="56"/>
      <c r="G14" s="56"/>
      <c r="H14" s="56"/>
      <c r="I14" s="56"/>
      <c r="J14" s="57"/>
      <c r="K14" s="57"/>
      <c r="L14" s="57"/>
      <c r="M14" s="57"/>
      <c r="N14" s="57"/>
      <c r="O14" s="57"/>
      <c r="P14" s="57"/>
      <c r="Q14" s="57"/>
      <c r="R14" s="57"/>
      <c r="S14" s="57"/>
      <c r="T14" s="57"/>
      <c r="U14" s="57"/>
      <c r="V14" s="57"/>
      <c r="W14" s="58"/>
      <c r="X14" s="58"/>
      <c r="Y14" s="58"/>
      <c r="Z14" s="58"/>
      <c r="AA14" s="58"/>
      <c r="AB14" s="58"/>
      <c r="AC14" s="58"/>
      <c r="AD14" s="58"/>
      <c r="AE14" s="58"/>
    </row>
    <row r="15" spans="1:32" s="17" customFormat="1" ht="14.45" customHeight="1" x14ac:dyDescent="0.25">
      <c r="A15" s="5" t="s">
        <v>489</v>
      </c>
      <c r="B15" s="59" t="s">
        <v>670</v>
      </c>
      <c r="C15" s="60"/>
      <c r="D15" s="61"/>
      <c r="E15" s="61"/>
      <c r="F15" s="61"/>
      <c r="G15" s="61"/>
      <c r="H15" s="61"/>
      <c r="I15" s="61"/>
      <c r="J15" s="62"/>
      <c r="K15" s="62"/>
      <c r="L15" s="62"/>
      <c r="M15" s="62"/>
      <c r="N15" s="62"/>
      <c r="O15" s="62"/>
      <c r="P15" s="62"/>
      <c r="Q15" s="62"/>
      <c r="R15" s="62"/>
      <c r="S15" s="62"/>
      <c r="T15" s="62"/>
      <c r="U15" s="62"/>
      <c r="V15" s="62"/>
      <c r="W15" s="63"/>
      <c r="X15" s="63"/>
      <c r="Y15" s="63"/>
      <c r="Z15" s="63"/>
      <c r="AA15" s="63"/>
      <c r="AB15" s="63"/>
      <c r="AC15" s="63"/>
      <c r="AD15" s="63"/>
      <c r="AE15" s="63"/>
    </row>
    <row r="16" spans="1:32" s="17" customFormat="1" ht="14.45" customHeight="1" x14ac:dyDescent="0.25">
      <c r="A16" s="5" t="s">
        <v>490</v>
      </c>
      <c r="B16" s="64" t="s">
        <v>671</v>
      </c>
      <c r="C16" s="960"/>
      <c r="D16" s="66"/>
      <c r="E16" s="66"/>
      <c r="F16" s="66"/>
      <c r="G16" s="66"/>
      <c r="H16" s="66"/>
      <c r="I16" s="66"/>
      <c r="J16" s="66"/>
      <c r="K16" s="66"/>
      <c r="L16" s="66"/>
      <c r="M16" s="987">
        <v>22.5</v>
      </c>
      <c r="N16" s="987"/>
      <c r="O16" s="988">
        <f t="shared" ref="O16:O23" si="0">M16</f>
        <v>22.5</v>
      </c>
      <c r="P16" s="987"/>
      <c r="Q16" s="987"/>
      <c r="R16" s="987"/>
      <c r="S16" s="988">
        <f t="shared" ref="S16:S24" si="1">C16+G16+M16</f>
        <v>22.5</v>
      </c>
      <c r="T16" s="988"/>
      <c r="U16" s="988"/>
      <c r="V16" s="988"/>
      <c r="W16" s="988">
        <f t="shared" ref="W16:W23" si="2">D16+J16+O16</f>
        <v>22.5</v>
      </c>
      <c r="X16" s="988"/>
      <c r="Y16" s="988"/>
      <c r="Z16" s="988"/>
      <c r="AA16" s="988">
        <f t="shared" ref="AA16:AA21" si="3">S16+X16/2</f>
        <v>22.5</v>
      </c>
      <c r="AB16" s="988"/>
      <c r="AC16" s="988"/>
      <c r="AD16" s="988"/>
      <c r="AE16" s="988">
        <f t="shared" ref="AE16:AE23" si="4">W16+Z16/2</f>
        <v>22.5</v>
      </c>
      <c r="AF16" s="961"/>
    </row>
    <row r="17" spans="1:32" s="17" customFormat="1" ht="14.45" customHeight="1" x14ac:dyDescent="0.25">
      <c r="A17" s="5" t="s">
        <v>491</v>
      </c>
      <c r="B17" s="64" t="s">
        <v>952</v>
      </c>
      <c r="C17" s="65"/>
      <c r="D17" s="66"/>
      <c r="E17" s="66"/>
      <c r="F17" s="66"/>
      <c r="G17" s="66"/>
      <c r="H17" s="66"/>
      <c r="I17" s="66"/>
      <c r="J17" s="66"/>
      <c r="K17" s="66"/>
      <c r="L17" s="66"/>
      <c r="M17" s="66">
        <v>20</v>
      </c>
      <c r="N17" s="66"/>
      <c r="O17" s="51">
        <f t="shared" si="0"/>
        <v>20</v>
      </c>
      <c r="P17" s="66"/>
      <c r="Q17" s="66"/>
      <c r="R17" s="66"/>
      <c r="S17" s="51">
        <f t="shared" si="1"/>
        <v>20</v>
      </c>
      <c r="T17" s="51"/>
      <c r="U17" s="51"/>
      <c r="V17" s="51"/>
      <c r="W17" s="51">
        <f t="shared" si="2"/>
        <v>20</v>
      </c>
      <c r="X17" s="51"/>
      <c r="Y17" s="51"/>
      <c r="Z17" s="51"/>
      <c r="AA17" s="51">
        <f t="shared" si="3"/>
        <v>20</v>
      </c>
      <c r="AB17" s="51"/>
      <c r="AC17" s="51"/>
      <c r="AD17" s="51"/>
      <c r="AE17" s="51">
        <f t="shared" si="4"/>
        <v>20</v>
      </c>
    </row>
    <row r="18" spans="1:32" s="17" customFormat="1" ht="14.45" customHeight="1" x14ac:dyDescent="0.25">
      <c r="A18" s="5" t="s">
        <v>492</v>
      </c>
      <c r="B18" s="64" t="s">
        <v>953</v>
      </c>
      <c r="C18" s="65"/>
      <c r="D18" s="66"/>
      <c r="E18" s="66"/>
      <c r="F18" s="66"/>
      <c r="G18" s="66"/>
      <c r="H18" s="66"/>
      <c r="I18" s="66"/>
      <c r="J18" s="66"/>
      <c r="K18" s="66"/>
      <c r="L18" s="66"/>
      <c r="M18" s="66">
        <v>9</v>
      </c>
      <c r="N18" s="66"/>
      <c r="O18" s="51">
        <f t="shared" si="0"/>
        <v>9</v>
      </c>
      <c r="P18" s="66"/>
      <c r="Q18" s="66"/>
      <c r="R18" s="66"/>
      <c r="S18" s="51">
        <f t="shared" si="1"/>
        <v>9</v>
      </c>
      <c r="T18" s="51"/>
      <c r="U18" s="51"/>
      <c r="V18" s="51"/>
      <c r="W18" s="51">
        <f t="shared" si="2"/>
        <v>9</v>
      </c>
      <c r="X18" s="51"/>
      <c r="Y18" s="51"/>
      <c r="Z18" s="51"/>
      <c r="AA18" s="51">
        <f t="shared" si="3"/>
        <v>9</v>
      </c>
      <c r="AB18" s="51"/>
      <c r="AC18" s="51"/>
      <c r="AD18" s="51"/>
      <c r="AE18" s="51">
        <f t="shared" si="4"/>
        <v>9</v>
      </c>
    </row>
    <row r="19" spans="1:32" s="17" customFormat="1" ht="14.45" customHeight="1" x14ac:dyDescent="0.25">
      <c r="A19" s="5" t="s">
        <v>493</v>
      </c>
      <c r="B19" s="64" t="s">
        <v>954</v>
      </c>
      <c r="C19" s="65"/>
      <c r="D19" s="66"/>
      <c r="E19" s="66"/>
      <c r="F19" s="66"/>
      <c r="G19" s="66"/>
      <c r="H19" s="66"/>
      <c r="I19" s="66"/>
      <c r="J19" s="66"/>
      <c r="K19" s="66"/>
      <c r="L19" s="66"/>
      <c r="M19" s="66">
        <v>11</v>
      </c>
      <c r="N19" s="66"/>
      <c r="O19" s="51">
        <f t="shared" si="0"/>
        <v>11</v>
      </c>
      <c r="P19" s="66"/>
      <c r="Q19" s="66"/>
      <c r="R19" s="66"/>
      <c r="S19" s="51">
        <f t="shared" si="1"/>
        <v>11</v>
      </c>
      <c r="T19" s="51"/>
      <c r="U19" s="51"/>
      <c r="V19" s="51"/>
      <c r="W19" s="51">
        <f t="shared" si="2"/>
        <v>11</v>
      </c>
      <c r="X19" s="51"/>
      <c r="Y19" s="51"/>
      <c r="Z19" s="51"/>
      <c r="AA19" s="51">
        <f t="shared" si="3"/>
        <v>11</v>
      </c>
      <c r="AB19" s="51"/>
      <c r="AC19" s="51"/>
      <c r="AD19" s="51"/>
      <c r="AE19" s="51">
        <f t="shared" si="4"/>
        <v>11</v>
      </c>
    </row>
    <row r="20" spans="1:32" s="17" customFormat="1" ht="14.45" customHeight="1" x14ac:dyDescent="0.25">
      <c r="A20" s="5" t="s">
        <v>494</v>
      </c>
      <c r="B20" s="64" t="s">
        <v>672</v>
      </c>
      <c r="C20" s="65"/>
      <c r="D20" s="66"/>
      <c r="E20" s="66"/>
      <c r="F20" s="66"/>
      <c r="G20" s="66"/>
      <c r="H20" s="66"/>
      <c r="I20" s="66"/>
      <c r="J20" s="66"/>
      <c r="K20" s="66"/>
      <c r="L20" s="66"/>
      <c r="M20" s="66">
        <v>1</v>
      </c>
      <c r="N20" s="66"/>
      <c r="O20" s="51">
        <f t="shared" si="0"/>
        <v>1</v>
      </c>
      <c r="P20" s="66"/>
      <c r="Q20" s="66"/>
      <c r="R20" s="66"/>
      <c r="S20" s="51">
        <f t="shared" si="1"/>
        <v>1</v>
      </c>
      <c r="T20" s="51"/>
      <c r="U20" s="51"/>
      <c r="V20" s="51"/>
      <c r="W20" s="51">
        <f t="shared" si="2"/>
        <v>1</v>
      </c>
      <c r="X20" s="51"/>
      <c r="Y20" s="51"/>
      <c r="Z20" s="51"/>
      <c r="AA20" s="51">
        <f t="shared" si="3"/>
        <v>1</v>
      </c>
      <c r="AB20" s="51"/>
      <c r="AC20" s="51"/>
      <c r="AD20" s="51"/>
      <c r="AE20" s="51">
        <f t="shared" si="4"/>
        <v>1</v>
      </c>
    </row>
    <row r="21" spans="1:32" s="17" customFormat="1" ht="14.45" customHeight="1" x14ac:dyDescent="0.25">
      <c r="A21" s="5" t="s">
        <v>495</v>
      </c>
      <c r="B21" s="64" t="s">
        <v>673</v>
      </c>
      <c r="C21" s="65"/>
      <c r="D21" s="66"/>
      <c r="E21" s="66"/>
      <c r="F21" s="66"/>
      <c r="G21" s="66"/>
      <c r="H21" s="66"/>
      <c r="I21" s="66"/>
      <c r="J21" s="66"/>
      <c r="K21" s="66"/>
      <c r="L21" s="66"/>
      <c r="M21" s="66">
        <v>5</v>
      </c>
      <c r="N21" s="66"/>
      <c r="O21" s="51">
        <f t="shared" si="0"/>
        <v>5</v>
      </c>
      <c r="P21" s="66"/>
      <c r="Q21" s="66"/>
      <c r="R21" s="66"/>
      <c r="S21" s="51">
        <f t="shared" si="1"/>
        <v>5</v>
      </c>
      <c r="T21" s="51"/>
      <c r="U21" s="51"/>
      <c r="V21" s="51"/>
      <c r="W21" s="51">
        <f t="shared" si="2"/>
        <v>5</v>
      </c>
      <c r="X21" s="51"/>
      <c r="Y21" s="51"/>
      <c r="Z21" s="51"/>
      <c r="AA21" s="51">
        <f t="shared" si="3"/>
        <v>5</v>
      </c>
      <c r="AB21" s="51"/>
      <c r="AC21" s="51"/>
      <c r="AD21" s="51"/>
      <c r="AE21" s="51">
        <f t="shared" si="4"/>
        <v>5</v>
      </c>
    </row>
    <row r="22" spans="1:32" s="17" customFormat="1" ht="14.45" customHeight="1" x14ac:dyDescent="0.25">
      <c r="A22" s="5" t="s">
        <v>532</v>
      </c>
      <c r="B22" s="64" t="s">
        <v>936</v>
      </c>
      <c r="C22" s="65"/>
      <c r="D22" s="66"/>
      <c r="E22" s="66"/>
      <c r="F22" s="66"/>
      <c r="G22" s="66"/>
      <c r="H22" s="66"/>
      <c r="I22" s="66"/>
      <c r="J22" s="66"/>
      <c r="K22" s="66"/>
      <c r="L22" s="66"/>
      <c r="M22" s="66">
        <v>3</v>
      </c>
      <c r="N22" s="66"/>
      <c r="O22" s="51">
        <f t="shared" si="0"/>
        <v>3</v>
      </c>
      <c r="P22" s="66"/>
      <c r="Q22" s="66"/>
      <c r="R22" s="66"/>
      <c r="S22" s="51">
        <f t="shared" si="1"/>
        <v>3</v>
      </c>
      <c r="T22" s="51"/>
      <c r="U22" s="51"/>
      <c r="V22" s="51"/>
      <c r="W22" s="51">
        <f t="shared" si="2"/>
        <v>3</v>
      </c>
      <c r="X22" s="51"/>
      <c r="Y22" s="51"/>
      <c r="Z22" s="51"/>
      <c r="AA22" s="51">
        <v>3</v>
      </c>
      <c r="AB22" s="51"/>
      <c r="AC22" s="51"/>
      <c r="AD22" s="51"/>
      <c r="AE22" s="51">
        <f t="shared" si="4"/>
        <v>3</v>
      </c>
    </row>
    <row r="23" spans="1:32" s="17" customFormat="1" ht="14.45" customHeight="1" x14ac:dyDescent="0.25">
      <c r="A23" s="5" t="s">
        <v>533</v>
      </c>
      <c r="B23" s="64" t="s">
        <v>674</v>
      </c>
      <c r="C23" s="65"/>
      <c r="D23" s="66"/>
      <c r="E23" s="66"/>
      <c r="F23" s="66"/>
      <c r="G23" s="66"/>
      <c r="H23" s="66"/>
      <c r="I23" s="66"/>
      <c r="J23" s="66"/>
      <c r="K23" s="66"/>
      <c r="L23" s="66"/>
      <c r="M23" s="66">
        <v>4</v>
      </c>
      <c r="N23" s="66"/>
      <c r="O23" s="51">
        <f t="shared" si="0"/>
        <v>4</v>
      </c>
      <c r="P23" s="66"/>
      <c r="Q23" s="66"/>
      <c r="R23" s="66"/>
      <c r="S23" s="51">
        <f t="shared" si="1"/>
        <v>4</v>
      </c>
      <c r="T23" s="51"/>
      <c r="U23" s="51"/>
      <c r="V23" s="51"/>
      <c r="W23" s="51">
        <f t="shared" si="2"/>
        <v>4</v>
      </c>
      <c r="X23" s="51"/>
      <c r="Y23" s="51"/>
      <c r="Z23" s="51"/>
      <c r="AA23" s="51">
        <f>S23+X23/2</f>
        <v>4</v>
      </c>
      <c r="AB23" s="51"/>
      <c r="AC23" s="51"/>
      <c r="AD23" s="51"/>
      <c r="AE23" s="51">
        <f t="shared" si="4"/>
        <v>4</v>
      </c>
    </row>
    <row r="24" spans="1:32" s="17" customFormat="1" ht="14.45" customHeight="1" x14ac:dyDescent="0.25">
      <c r="A24" s="5" t="s">
        <v>534</v>
      </c>
      <c r="B24" s="49" t="s">
        <v>675</v>
      </c>
      <c r="C24" s="50"/>
      <c r="D24" s="67"/>
      <c r="E24" s="67"/>
      <c r="F24" s="67"/>
      <c r="G24" s="67"/>
      <c r="H24" s="67"/>
      <c r="I24" s="67"/>
      <c r="J24" s="66"/>
      <c r="K24" s="66"/>
      <c r="L24" s="66"/>
      <c r="M24" s="51">
        <f>SUM(M16:M23)</f>
        <v>75.5</v>
      </c>
      <c r="N24" s="51"/>
      <c r="O24" s="51">
        <f>SUM(O16:O23)</f>
        <v>75.5</v>
      </c>
      <c r="P24" s="51">
        <v>0</v>
      </c>
      <c r="Q24" s="51"/>
      <c r="R24" s="51">
        <v>0</v>
      </c>
      <c r="S24" s="51">
        <f t="shared" si="1"/>
        <v>75.5</v>
      </c>
      <c r="T24" s="51"/>
      <c r="U24" s="51"/>
      <c r="V24" s="51"/>
      <c r="W24" s="51">
        <f>SUM(W16:W23)</f>
        <v>75.5</v>
      </c>
      <c r="X24" s="51">
        <v>0</v>
      </c>
      <c r="Y24" s="51"/>
      <c r="Z24" s="51">
        <v>0</v>
      </c>
      <c r="AA24" s="270">
        <f>S24+X24/2</f>
        <v>75.5</v>
      </c>
      <c r="AB24" s="270"/>
      <c r="AC24" s="270"/>
      <c r="AD24" s="856">
        <v>0</v>
      </c>
      <c r="AE24" s="51">
        <f>SUM(AE16:AE23)</f>
        <v>75.5</v>
      </c>
      <c r="AF24" s="804"/>
    </row>
    <row r="25" spans="1:32" s="17" customFormat="1" ht="13.5" customHeight="1" x14ac:dyDescent="0.25">
      <c r="A25" s="5"/>
      <c r="B25" s="131"/>
      <c r="C25" s="132"/>
      <c r="D25" s="133"/>
      <c r="E25" s="133"/>
      <c r="F25" s="133"/>
      <c r="G25" s="133"/>
      <c r="H25" s="133"/>
      <c r="I25" s="133"/>
      <c r="J25" s="134"/>
      <c r="K25" s="134"/>
      <c r="L25" s="134"/>
      <c r="M25" s="134"/>
      <c r="N25" s="134"/>
      <c r="O25" s="134"/>
      <c r="P25" s="134"/>
      <c r="Q25" s="134"/>
      <c r="R25" s="134"/>
      <c r="S25" s="134"/>
      <c r="T25" s="134"/>
      <c r="U25" s="134"/>
      <c r="V25" s="134"/>
      <c r="W25" s="134"/>
      <c r="X25" s="134"/>
      <c r="Y25" s="134"/>
      <c r="Z25" s="134"/>
      <c r="AA25" s="134"/>
      <c r="AB25" s="134"/>
      <c r="AC25" s="134"/>
      <c r="AD25" s="134"/>
      <c r="AE25" s="134"/>
    </row>
    <row r="26" spans="1:32" ht="12.75" customHeight="1" x14ac:dyDescent="0.25">
      <c r="A26" s="5"/>
      <c r="B26" s="54"/>
      <c r="C26" s="55"/>
      <c r="D26" s="56"/>
      <c r="E26" s="56"/>
      <c r="F26" s="56"/>
      <c r="G26" s="56"/>
      <c r="H26" s="56"/>
      <c r="I26" s="56"/>
      <c r="J26" s="74"/>
      <c r="K26" s="74"/>
      <c r="L26" s="74"/>
      <c r="M26" s="74"/>
      <c r="N26" s="74"/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7"/>
      <c r="Z26" s="57"/>
      <c r="AA26" s="57"/>
      <c r="AB26" s="57"/>
      <c r="AC26" s="57"/>
      <c r="AD26" s="57"/>
      <c r="AE26" s="57"/>
    </row>
    <row r="27" spans="1:32" s="17" customFormat="1" ht="27" customHeight="1" x14ac:dyDescent="0.25">
      <c r="A27" s="5" t="s">
        <v>535</v>
      </c>
      <c r="B27" s="59" t="s">
        <v>676</v>
      </c>
      <c r="C27" s="60"/>
      <c r="D27" s="61"/>
      <c r="E27" s="61"/>
      <c r="F27" s="61"/>
      <c r="G27" s="61"/>
      <c r="H27" s="61"/>
      <c r="I27" s="61"/>
      <c r="J27" s="61"/>
      <c r="K27" s="61"/>
      <c r="L27" s="61"/>
      <c r="M27" s="61"/>
      <c r="N27" s="61"/>
      <c r="O27" s="61"/>
      <c r="P27" s="61"/>
      <c r="Q27" s="61"/>
      <c r="R27" s="61"/>
      <c r="S27" s="57"/>
      <c r="T27" s="57"/>
      <c r="U27" s="57"/>
      <c r="V27" s="57"/>
      <c r="W27" s="57"/>
      <c r="X27" s="57"/>
      <c r="Y27" s="57"/>
      <c r="Z27" s="57"/>
      <c r="AA27" s="57"/>
      <c r="AB27" s="57"/>
      <c r="AC27" s="57"/>
      <c r="AD27" s="57"/>
      <c r="AE27" s="61"/>
    </row>
    <row r="28" spans="1:32" s="17" customFormat="1" ht="27.75" customHeight="1" x14ac:dyDescent="0.25">
      <c r="A28" s="5" t="s">
        <v>536</v>
      </c>
      <c r="B28" s="1202" t="s">
        <v>1290</v>
      </c>
      <c r="C28" s="1203"/>
      <c r="D28" s="987"/>
      <c r="E28" s="987"/>
      <c r="F28" s="987"/>
      <c r="G28" s="987"/>
      <c r="H28" s="987"/>
      <c r="I28" s="987"/>
      <c r="J28" s="988"/>
      <c r="K28" s="988"/>
      <c r="L28" s="988"/>
      <c r="M28" s="987">
        <v>7</v>
      </c>
      <c r="N28" s="987">
        <v>1</v>
      </c>
      <c r="O28" s="988">
        <f>M28+N28</f>
        <v>8</v>
      </c>
      <c r="P28" s="987"/>
      <c r="Q28" s="987"/>
      <c r="R28" s="987"/>
      <c r="S28" s="988">
        <f>C28+G28+M28</f>
        <v>7</v>
      </c>
      <c r="T28" s="988">
        <v>1</v>
      </c>
      <c r="U28" s="988"/>
      <c r="V28" s="988"/>
      <c r="W28" s="988">
        <f>D28+J28+O28</f>
        <v>8</v>
      </c>
      <c r="X28" s="988"/>
      <c r="Y28" s="988"/>
      <c r="Z28" s="988"/>
      <c r="AA28" s="988">
        <f t="shared" ref="AA28:AA40" si="5">C28+G28+M28+P28/2</f>
        <v>7</v>
      </c>
      <c r="AB28" s="988">
        <f>N28</f>
        <v>1</v>
      </c>
      <c r="AC28" s="988"/>
      <c r="AD28" s="987"/>
      <c r="AE28" s="988">
        <f>D28+J28+O28+R28/2</f>
        <v>8</v>
      </c>
      <c r="AF28" s="29"/>
    </row>
    <row r="29" spans="1:32" s="17" customFormat="1" ht="14.45" customHeight="1" x14ac:dyDescent="0.25">
      <c r="A29" s="5" t="s">
        <v>537</v>
      </c>
      <c r="B29" s="1202" t="s">
        <v>677</v>
      </c>
      <c r="C29" s="1203"/>
      <c r="D29" s="987"/>
      <c r="E29" s="987"/>
      <c r="F29" s="987"/>
      <c r="G29" s="987"/>
      <c r="H29" s="987"/>
      <c r="I29" s="987"/>
      <c r="J29" s="987"/>
      <c r="K29" s="987"/>
      <c r="L29" s="987"/>
      <c r="M29" s="987">
        <v>1</v>
      </c>
      <c r="N29" s="987"/>
      <c r="O29" s="988">
        <f t="shared" ref="O29:O38" si="6">M29</f>
        <v>1</v>
      </c>
      <c r="P29" s="987"/>
      <c r="Q29" s="987"/>
      <c r="R29" s="987"/>
      <c r="S29" s="988">
        <f>C29+G29+M29</f>
        <v>1</v>
      </c>
      <c r="T29" s="988"/>
      <c r="U29" s="988"/>
      <c r="V29" s="988"/>
      <c r="W29" s="988">
        <f>D29+J29+O29</f>
        <v>1</v>
      </c>
      <c r="X29" s="988"/>
      <c r="Y29" s="988"/>
      <c r="Z29" s="988"/>
      <c r="AA29" s="988">
        <f t="shared" si="5"/>
        <v>1</v>
      </c>
      <c r="AB29" s="988"/>
      <c r="AC29" s="988"/>
      <c r="AD29" s="987"/>
      <c r="AE29" s="988">
        <f>D29+J29+O29+R29/2</f>
        <v>1</v>
      </c>
      <c r="AF29" s="29"/>
    </row>
    <row r="30" spans="1:32" s="17" customFormat="1" ht="14.25" customHeight="1" x14ac:dyDescent="0.25">
      <c r="A30" s="5" t="s">
        <v>538</v>
      </c>
      <c r="B30" s="1202" t="s">
        <v>1284</v>
      </c>
      <c r="C30" s="65"/>
      <c r="D30" s="66"/>
      <c r="E30" s="66"/>
      <c r="F30" s="66"/>
      <c r="G30" s="66"/>
      <c r="H30" s="66"/>
      <c r="I30" s="66"/>
      <c r="J30" s="66"/>
      <c r="K30" s="66"/>
      <c r="L30" s="66"/>
      <c r="M30" s="66">
        <v>31</v>
      </c>
      <c r="N30" s="66"/>
      <c r="O30" s="51">
        <f t="shared" si="6"/>
        <v>31</v>
      </c>
      <c r="P30" s="66">
        <v>1</v>
      </c>
      <c r="Q30" s="66">
        <v>-1</v>
      </c>
      <c r="R30" s="66">
        <f>P30+Q30</f>
        <v>0</v>
      </c>
      <c r="S30" s="51">
        <v>31</v>
      </c>
      <c r="T30" s="51"/>
      <c r="U30" s="51"/>
      <c r="V30" s="51"/>
      <c r="W30" s="51">
        <f>D30+J30+O30</f>
        <v>31</v>
      </c>
      <c r="X30" s="988">
        <f>P30+K30+E30</f>
        <v>1</v>
      </c>
      <c r="Y30" s="988">
        <v>-1</v>
      </c>
      <c r="Z30" s="988">
        <f>F30+L30+R30</f>
        <v>0</v>
      </c>
      <c r="AA30" s="988">
        <f t="shared" si="5"/>
        <v>31.5</v>
      </c>
      <c r="AB30" s="988">
        <v>-0.5</v>
      </c>
      <c r="AC30" s="988"/>
      <c r="AD30" s="987"/>
      <c r="AE30" s="988">
        <f>D30+J30+O30+R30/2+AB30</f>
        <v>30.5</v>
      </c>
      <c r="AF30" s="29"/>
    </row>
    <row r="31" spans="1:32" s="17" customFormat="1" ht="29.25" customHeight="1" x14ac:dyDescent="0.25">
      <c r="A31" s="5" t="s">
        <v>540</v>
      </c>
      <c r="B31" s="1202" t="s">
        <v>1285</v>
      </c>
      <c r="C31" s="1203"/>
      <c r="D31" s="987"/>
      <c r="E31" s="987"/>
      <c r="F31" s="987"/>
      <c r="G31" s="987"/>
      <c r="H31" s="987"/>
      <c r="I31" s="987"/>
      <c r="J31" s="987"/>
      <c r="K31" s="987"/>
      <c r="L31" s="987"/>
      <c r="M31" s="1204">
        <v>2</v>
      </c>
      <c r="N31" s="1204"/>
      <c r="O31" s="1205">
        <f t="shared" si="6"/>
        <v>2</v>
      </c>
      <c r="P31" s="1204"/>
      <c r="Q31" s="1204"/>
      <c r="R31" s="1204"/>
      <c r="S31" s="1205">
        <f>C31+G31+M31</f>
        <v>2</v>
      </c>
      <c r="T31" s="1205"/>
      <c r="U31" s="1205"/>
      <c r="V31" s="1205"/>
      <c r="W31" s="1205">
        <f>D31+J31+O31</f>
        <v>2</v>
      </c>
      <c r="X31" s="1205"/>
      <c r="Y31" s="1205"/>
      <c r="Z31" s="1205"/>
      <c r="AA31" s="1205">
        <f t="shared" si="5"/>
        <v>2</v>
      </c>
      <c r="AB31" s="1205"/>
      <c r="AC31" s="1205"/>
      <c r="AD31" s="1204"/>
      <c r="AE31" s="1205">
        <f>D31+J31+O31+R31/2</f>
        <v>2</v>
      </c>
      <c r="AF31" s="29"/>
    </row>
    <row r="32" spans="1:32" s="17" customFormat="1" ht="14.45" customHeight="1" x14ac:dyDescent="0.25">
      <c r="A32" s="5" t="s">
        <v>541</v>
      </c>
      <c r="B32" s="1202" t="s">
        <v>692</v>
      </c>
      <c r="C32" s="1203"/>
      <c r="D32" s="987"/>
      <c r="E32" s="987"/>
      <c r="F32" s="987"/>
      <c r="G32" s="987"/>
      <c r="H32" s="987"/>
      <c r="I32" s="987"/>
      <c r="J32" s="987"/>
      <c r="K32" s="987"/>
      <c r="L32" s="987"/>
      <c r="M32" s="987">
        <v>2</v>
      </c>
      <c r="N32" s="987"/>
      <c r="O32" s="988">
        <f t="shared" si="6"/>
        <v>2</v>
      </c>
      <c r="P32" s="987"/>
      <c r="Q32" s="987"/>
      <c r="R32" s="987"/>
      <c r="S32" s="988">
        <f>C32+G32+M32</f>
        <v>2</v>
      </c>
      <c r="T32" s="988"/>
      <c r="U32" s="988"/>
      <c r="V32" s="988"/>
      <c r="W32" s="988">
        <f>D32+J32+O32</f>
        <v>2</v>
      </c>
      <c r="X32" s="988"/>
      <c r="Y32" s="988"/>
      <c r="Z32" s="988"/>
      <c r="AA32" s="988">
        <f t="shared" si="5"/>
        <v>2</v>
      </c>
      <c r="AB32" s="988"/>
      <c r="AC32" s="988"/>
      <c r="AD32" s="988"/>
      <c r="AE32" s="988">
        <f>D32+J32+O32+R32/2</f>
        <v>2</v>
      </c>
      <c r="AF32" s="29"/>
    </row>
    <row r="33" spans="1:34" s="17" customFormat="1" ht="14.45" customHeight="1" x14ac:dyDescent="0.25">
      <c r="A33" s="5" t="s">
        <v>542</v>
      </c>
      <c r="B33" s="1202" t="s">
        <v>678</v>
      </c>
      <c r="C33" s="1203"/>
      <c r="D33" s="987"/>
      <c r="E33" s="987"/>
      <c r="F33" s="987"/>
      <c r="G33" s="987"/>
      <c r="H33" s="987"/>
      <c r="I33" s="987"/>
      <c r="J33" s="987"/>
      <c r="K33" s="987"/>
      <c r="L33" s="987"/>
      <c r="M33" s="987">
        <v>2</v>
      </c>
      <c r="N33" s="987">
        <v>1</v>
      </c>
      <c r="O33" s="988">
        <f>M33+N33</f>
        <v>3</v>
      </c>
      <c r="P33" s="987"/>
      <c r="Q33" s="987"/>
      <c r="R33" s="987"/>
      <c r="S33" s="988">
        <v>2</v>
      </c>
      <c r="T33" s="988">
        <v>1</v>
      </c>
      <c r="U33" s="988"/>
      <c r="V33" s="988"/>
      <c r="W33" s="988">
        <f>S33+T33</f>
        <v>3</v>
      </c>
      <c r="X33" s="988"/>
      <c r="Y33" s="988"/>
      <c r="Z33" s="988"/>
      <c r="AA33" s="988">
        <f t="shared" si="5"/>
        <v>2</v>
      </c>
      <c r="AB33" s="988">
        <f>T33</f>
        <v>1</v>
      </c>
      <c r="AC33" s="988"/>
      <c r="AD33" s="987"/>
      <c r="AE33" s="988">
        <f>AB33+AA33</f>
        <v>3</v>
      </c>
      <c r="AF33" s="29"/>
      <c r="AH33" s="583"/>
    </row>
    <row r="34" spans="1:34" s="17" customFormat="1" ht="14.45" customHeight="1" x14ac:dyDescent="0.25">
      <c r="A34" s="5" t="s">
        <v>543</v>
      </c>
      <c r="B34" s="1202" t="s">
        <v>679</v>
      </c>
      <c r="C34" s="1203"/>
      <c r="D34" s="987"/>
      <c r="E34" s="987"/>
      <c r="F34" s="987"/>
      <c r="G34" s="987"/>
      <c r="H34" s="987"/>
      <c r="I34" s="987"/>
      <c r="J34" s="987"/>
      <c r="K34" s="987"/>
      <c r="L34" s="987"/>
      <c r="M34" s="987">
        <v>5</v>
      </c>
      <c r="N34" s="987"/>
      <c r="O34" s="988">
        <f t="shared" si="6"/>
        <v>5</v>
      </c>
      <c r="P34" s="987"/>
      <c r="Q34" s="987"/>
      <c r="R34" s="987"/>
      <c r="S34" s="988">
        <f>M34+P34</f>
        <v>5</v>
      </c>
      <c r="T34" s="988"/>
      <c r="U34" s="988"/>
      <c r="V34" s="988"/>
      <c r="W34" s="988">
        <f>D34+J34+O34</f>
        <v>5</v>
      </c>
      <c r="X34" s="988"/>
      <c r="Y34" s="988"/>
      <c r="Z34" s="988"/>
      <c r="AA34" s="988">
        <f t="shared" si="5"/>
        <v>5</v>
      </c>
      <c r="AB34" s="988"/>
      <c r="AC34" s="988"/>
      <c r="AD34" s="987"/>
      <c r="AE34" s="988">
        <f>D34+J34+O34+R34/2</f>
        <v>5</v>
      </c>
      <c r="AF34" s="29"/>
    </row>
    <row r="35" spans="1:34" s="17" customFormat="1" ht="29.25" customHeight="1" x14ac:dyDescent="0.25">
      <c r="A35" s="5" t="s">
        <v>544</v>
      </c>
      <c r="B35" s="1202" t="s">
        <v>1289</v>
      </c>
      <c r="C35" s="1203"/>
      <c r="D35" s="987"/>
      <c r="E35" s="987"/>
      <c r="F35" s="987"/>
      <c r="G35" s="987"/>
      <c r="H35" s="987"/>
      <c r="I35" s="987"/>
      <c r="J35" s="987"/>
      <c r="K35" s="987"/>
      <c r="L35" s="987"/>
      <c r="M35" s="987">
        <v>4</v>
      </c>
      <c r="N35" s="987">
        <v>1</v>
      </c>
      <c r="O35" s="988">
        <f>M35+N35</f>
        <v>5</v>
      </c>
      <c r="P35" s="987"/>
      <c r="Q35" s="987"/>
      <c r="R35" s="987"/>
      <c r="S35" s="988">
        <v>4</v>
      </c>
      <c r="T35" s="988">
        <v>1</v>
      </c>
      <c r="U35" s="988"/>
      <c r="V35" s="988"/>
      <c r="W35" s="988">
        <f>D35+J35+O35</f>
        <v>5</v>
      </c>
      <c r="X35" s="988"/>
      <c r="Y35" s="988"/>
      <c r="Z35" s="988"/>
      <c r="AA35" s="988">
        <f t="shared" si="5"/>
        <v>4</v>
      </c>
      <c r="AB35" s="988">
        <f>T35</f>
        <v>1</v>
      </c>
      <c r="AC35" s="988"/>
      <c r="AD35" s="987"/>
      <c r="AE35" s="988">
        <f>D35+J35+O35+R35/2</f>
        <v>5</v>
      </c>
    </row>
    <row r="36" spans="1:34" s="17" customFormat="1" ht="14.45" customHeight="1" x14ac:dyDescent="0.25">
      <c r="A36" s="5" t="s">
        <v>545</v>
      </c>
      <c r="B36" s="1202" t="s">
        <v>1291</v>
      </c>
      <c r="C36" s="1203"/>
      <c r="D36" s="987"/>
      <c r="E36" s="987"/>
      <c r="F36" s="987"/>
      <c r="G36" s="987"/>
      <c r="H36" s="987"/>
      <c r="I36" s="987"/>
      <c r="J36" s="987"/>
      <c r="K36" s="987"/>
      <c r="L36" s="987"/>
      <c r="M36" s="987">
        <v>1</v>
      </c>
      <c r="N36" s="987">
        <v>-1</v>
      </c>
      <c r="O36" s="988">
        <f>M36+N36</f>
        <v>0</v>
      </c>
      <c r="P36" s="987"/>
      <c r="Q36" s="987"/>
      <c r="R36" s="987"/>
      <c r="S36" s="988">
        <v>1</v>
      </c>
      <c r="T36" s="988">
        <f>N36</f>
        <v>-1</v>
      </c>
      <c r="U36" s="988"/>
      <c r="V36" s="988"/>
      <c r="W36" s="988">
        <f>D36+J36+O36</f>
        <v>0</v>
      </c>
      <c r="X36" s="988"/>
      <c r="Y36" s="988"/>
      <c r="Z36" s="988"/>
      <c r="AA36" s="988">
        <f t="shared" si="5"/>
        <v>1</v>
      </c>
      <c r="AB36" s="988">
        <f>T36</f>
        <v>-1</v>
      </c>
      <c r="AC36" s="988"/>
      <c r="AD36" s="987"/>
      <c r="AE36" s="988">
        <f>D36+J36+O36+R36/2</f>
        <v>0</v>
      </c>
    </row>
    <row r="37" spans="1:34" s="17" customFormat="1" ht="42.75" customHeight="1" x14ac:dyDescent="0.25">
      <c r="A37" s="5" t="s">
        <v>546</v>
      </c>
      <c r="B37" s="1202" t="s">
        <v>1287</v>
      </c>
      <c r="C37" s="1203"/>
      <c r="D37" s="987"/>
      <c r="E37" s="987"/>
      <c r="F37" s="987"/>
      <c r="G37" s="987"/>
      <c r="H37" s="987"/>
      <c r="I37" s="987"/>
      <c r="J37" s="987"/>
      <c r="K37" s="987"/>
      <c r="L37" s="987"/>
      <c r="M37" s="987">
        <v>4</v>
      </c>
      <c r="N37" s="987">
        <v>1</v>
      </c>
      <c r="O37" s="988">
        <f t="shared" si="6"/>
        <v>4</v>
      </c>
      <c r="P37" s="987"/>
      <c r="Q37" s="987"/>
      <c r="R37" s="987"/>
      <c r="S37" s="988">
        <v>4</v>
      </c>
      <c r="T37" s="988">
        <f>N37</f>
        <v>1</v>
      </c>
      <c r="U37" s="988"/>
      <c r="V37" s="988"/>
      <c r="W37" s="988">
        <f>S37+T37</f>
        <v>5</v>
      </c>
      <c r="X37" s="988"/>
      <c r="Y37" s="988"/>
      <c r="Z37" s="988"/>
      <c r="AA37" s="988">
        <f t="shared" si="5"/>
        <v>4</v>
      </c>
      <c r="AB37" s="988">
        <f>T37</f>
        <v>1</v>
      </c>
      <c r="AC37" s="988"/>
      <c r="AD37" s="987"/>
      <c r="AE37" s="988">
        <f>D37+J37+O37+R37/2+AB37</f>
        <v>5</v>
      </c>
    </row>
    <row r="38" spans="1:34" s="17" customFormat="1" ht="14.25" customHeight="1" x14ac:dyDescent="0.25">
      <c r="A38" s="5" t="s">
        <v>547</v>
      </c>
      <c r="B38" s="1202" t="s">
        <v>1286</v>
      </c>
      <c r="C38" s="1203"/>
      <c r="D38" s="987"/>
      <c r="E38" s="987"/>
      <c r="F38" s="987"/>
      <c r="G38" s="987"/>
      <c r="H38" s="987"/>
      <c r="I38" s="987"/>
      <c r="J38" s="987"/>
      <c r="K38" s="987"/>
      <c r="L38" s="987"/>
      <c r="M38" s="987">
        <v>4</v>
      </c>
      <c r="N38" s="987">
        <v>-1</v>
      </c>
      <c r="O38" s="988">
        <f t="shared" si="6"/>
        <v>4</v>
      </c>
      <c r="P38" s="987"/>
      <c r="Q38" s="987"/>
      <c r="R38" s="987"/>
      <c r="S38" s="988">
        <v>4</v>
      </c>
      <c r="T38" s="988">
        <f>N38</f>
        <v>-1</v>
      </c>
      <c r="U38" s="988"/>
      <c r="V38" s="988"/>
      <c r="W38" s="988">
        <f>S38+T38</f>
        <v>3</v>
      </c>
      <c r="X38" s="988"/>
      <c r="Y38" s="988"/>
      <c r="Z38" s="988"/>
      <c r="AA38" s="988">
        <f t="shared" si="5"/>
        <v>4</v>
      </c>
      <c r="AB38" s="988">
        <f>T38</f>
        <v>-1</v>
      </c>
      <c r="AC38" s="988"/>
      <c r="AD38" s="987"/>
      <c r="AE38" s="988">
        <f>D38+J38+O38+R38/2+N38</f>
        <v>3</v>
      </c>
    </row>
    <row r="39" spans="1:34" s="17" customFormat="1" ht="27.75" customHeight="1" x14ac:dyDescent="0.25">
      <c r="A39" s="5" t="s">
        <v>567</v>
      </c>
      <c r="B39" s="1202" t="s">
        <v>1288</v>
      </c>
      <c r="C39" s="1203"/>
      <c r="D39" s="987"/>
      <c r="E39" s="987"/>
      <c r="F39" s="987"/>
      <c r="G39" s="987"/>
      <c r="H39" s="987"/>
      <c r="I39" s="987"/>
      <c r="J39" s="987"/>
      <c r="K39" s="987"/>
      <c r="L39" s="987"/>
      <c r="M39" s="987">
        <v>1</v>
      </c>
      <c r="N39" s="987"/>
      <c r="O39" s="988">
        <f>SUM(M39:M39)</f>
        <v>1</v>
      </c>
      <c r="P39" s="987"/>
      <c r="Q39" s="987"/>
      <c r="R39" s="987"/>
      <c r="S39" s="988">
        <f>M39</f>
        <v>1</v>
      </c>
      <c r="T39" s="988"/>
      <c r="U39" s="988"/>
      <c r="V39" s="988"/>
      <c r="W39" s="988">
        <f>D39+J39+O39</f>
        <v>1</v>
      </c>
      <c r="X39" s="988"/>
      <c r="Y39" s="988"/>
      <c r="Z39" s="988"/>
      <c r="AA39" s="988">
        <f t="shared" si="5"/>
        <v>1</v>
      </c>
      <c r="AB39" s="988"/>
      <c r="AC39" s="988"/>
      <c r="AD39" s="987"/>
      <c r="AE39" s="988">
        <f>D39+J39+O39+R39/2</f>
        <v>1</v>
      </c>
    </row>
    <row r="40" spans="1:34" s="17" customFormat="1" ht="14.25" customHeight="1" x14ac:dyDescent="0.25">
      <c r="A40" s="5" t="s">
        <v>568</v>
      </c>
      <c r="B40" s="49" t="s">
        <v>680</v>
      </c>
      <c r="C40" s="50"/>
      <c r="D40" s="67"/>
      <c r="E40" s="67"/>
      <c r="F40" s="67"/>
      <c r="G40" s="67"/>
      <c r="H40" s="67"/>
      <c r="I40" s="67"/>
      <c r="J40" s="51"/>
      <c r="K40" s="51"/>
      <c r="L40" s="51"/>
      <c r="M40" s="988">
        <f>SUM(M28:M39)</f>
        <v>64</v>
      </c>
      <c r="N40" s="988">
        <f>SUM(N28:N39)</f>
        <v>2</v>
      </c>
      <c r="O40" s="988">
        <f>SUM(O28:O39)</f>
        <v>66</v>
      </c>
      <c r="P40" s="988">
        <f>SUM(P28:P38)</f>
        <v>1</v>
      </c>
      <c r="Q40" s="988">
        <f>SUM(Q28:Q39)</f>
        <v>-1</v>
      </c>
      <c r="R40" s="988">
        <f>SUM(R28:R38)</f>
        <v>0</v>
      </c>
      <c r="S40" s="988">
        <f>SUM(S28:S39)</f>
        <v>64</v>
      </c>
      <c r="T40" s="988">
        <f>SUM(T28:T39)</f>
        <v>2</v>
      </c>
      <c r="U40" s="988"/>
      <c r="V40" s="988"/>
      <c r="W40" s="988">
        <f>D40+J40+O40</f>
        <v>66</v>
      </c>
      <c r="X40" s="988">
        <f>P40+K40+E40</f>
        <v>1</v>
      </c>
      <c r="Y40" s="988">
        <f>SUM(Y28:Y39)</f>
        <v>-1</v>
      </c>
      <c r="Z40" s="988">
        <f>F40+L40+R40</f>
        <v>0</v>
      </c>
      <c r="AA40" s="1206">
        <f t="shared" si="5"/>
        <v>64.5</v>
      </c>
      <c r="AB40" s="1206">
        <f>SUM(AB28:AB39)</f>
        <v>1.5</v>
      </c>
      <c r="AC40" s="1206"/>
      <c r="AD40" s="988"/>
      <c r="AE40" s="988">
        <f>D40+J40+O40+R40/2</f>
        <v>66</v>
      </c>
    </row>
    <row r="41" spans="1:34" ht="12.75" hidden="1" customHeight="1" x14ac:dyDescent="0.25">
      <c r="A41" s="5" t="s">
        <v>569</v>
      </c>
      <c r="B41" s="68"/>
      <c r="C41" s="69"/>
      <c r="D41" s="70"/>
      <c r="E41" s="70"/>
      <c r="F41" s="70"/>
      <c r="G41" s="70"/>
      <c r="H41" s="70"/>
      <c r="I41" s="70"/>
      <c r="J41" s="71"/>
      <c r="K41" s="71"/>
      <c r="L41" s="71"/>
      <c r="M41" s="71"/>
      <c r="N41" s="71"/>
      <c r="O41" s="51">
        <f>M41</f>
        <v>0</v>
      </c>
      <c r="P41" s="71">
        <f>SUM(P28:P40)</f>
        <v>2</v>
      </c>
      <c r="Q41" s="71"/>
      <c r="R41" s="71"/>
      <c r="S41" s="71"/>
      <c r="T41" s="71"/>
      <c r="U41" s="71"/>
      <c r="V41" s="71"/>
      <c r="W41" s="71"/>
      <c r="X41" s="57"/>
      <c r="Y41" s="57"/>
      <c r="Z41" s="57"/>
      <c r="AA41" s="57"/>
      <c r="AB41" s="57"/>
      <c r="AC41" s="57"/>
      <c r="AD41" s="57"/>
      <c r="AE41" s="584"/>
      <c r="AF41" s="507"/>
    </row>
    <row r="42" spans="1:34" s="32" customFormat="1" ht="14.25" hidden="1" customHeight="1" x14ac:dyDescent="0.25">
      <c r="A42" s="5" t="s">
        <v>570</v>
      </c>
      <c r="B42" s="59"/>
      <c r="C42" s="73"/>
      <c r="D42" s="57"/>
      <c r="E42" s="57"/>
      <c r="F42" s="57"/>
      <c r="G42" s="57"/>
      <c r="H42" s="57"/>
      <c r="I42" s="57"/>
      <c r="J42" s="74"/>
      <c r="K42" s="74"/>
      <c r="L42" s="74"/>
      <c r="M42" s="74"/>
      <c r="N42" s="74"/>
      <c r="O42" s="57"/>
      <c r="P42" s="57"/>
      <c r="Q42" s="57"/>
      <c r="R42" s="57"/>
      <c r="S42" s="57"/>
      <c r="T42" s="57"/>
      <c r="U42" s="57"/>
      <c r="V42" s="57"/>
      <c r="W42" s="74"/>
      <c r="X42" s="74"/>
      <c r="Y42" s="74"/>
      <c r="Z42" s="57"/>
      <c r="AA42" s="57"/>
      <c r="AB42" s="57"/>
      <c r="AC42" s="57"/>
      <c r="AD42" s="57"/>
      <c r="AE42" s="57"/>
    </row>
    <row r="43" spans="1:34" s="32" customFormat="1" ht="14.45" hidden="1" customHeight="1" x14ac:dyDescent="0.25">
      <c r="A43" s="5" t="s">
        <v>571</v>
      </c>
      <c r="B43" s="75"/>
      <c r="C43" s="76"/>
      <c r="D43" s="51"/>
      <c r="E43" s="51"/>
      <c r="F43" s="51"/>
      <c r="G43" s="51"/>
      <c r="H43" s="51"/>
      <c r="I43" s="51"/>
      <c r="J43" s="66"/>
      <c r="K43" s="66"/>
      <c r="L43" s="66"/>
      <c r="M43" s="66"/>
      <c r="N43" s="66"/>
      <c r="O43" s="51"/>
      <c r="P43" s="51"/>
      <c r="Q43" s="51"/>
      <c r="R43" s="51"/>
      <c r="S43" s="51"/>
      <c r="T43" s="51"/>
      <c r="U43" s="51"/>
      <c r="V43" s="51"/>
      <c r="W43" s="66"/>
      <c r="X43" s="66"/>
      <c r="Y43" s="66"/>
      <c r="Z43" s="51"/>
      <c r="AA43" s="51"/>
      <c r="AB43" s="51"/>
      <c r="AC43" s="51"/>
      <c r="AD43" s="51"/>
      <c r="AE43" s="51"/>
    </row>
    <row r="44" spans="1:34" s="32" customFormat="1" ht="14.25" hidden="1" customHeight="1" x14ac:dyDescent="0.25">
      <c r="A44" s="5" t="s">
        <v>572</v>
      </c>
      <c r="B44" s="64"/>
      <c r="C44" s="65"/>
      <c r="D44" s="66"/>
      <c r="E44" s="66"/>
      <c r="F44" s="66"/>
      <c r="G44" s="66"/>
      <c r="H44" s="66"/>
      <c r="I44" s="66"/>
      <c r="J44" s="66"/>
      <c r="K44" s="66"/>
      <c r="L44" s="66"/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6"/>
      <c r="Z44" s="51"/>
      <c r="AA44" s="51"/>
      <c r="AB44" s="51"/>
      <c r="AC44" s="51"/>
      <c r="AD44" s="51"/>
      <c r="AE44" s="51"/>
    </row>
    <row r="45" spans="1:34" s="32" customFormat="1" ht="14.25" hidden="1" customHeight="1" x14ac:dyDescent="0.25">
      <c r="A45" s="5" t="s">
        <v>573</v>
      </c>
      <c r="B45" s="64"/>
      <c r="C45" s="65"/>
      <c r="D45" s="66"/>
      <c r="E45" s="66"/>
      <c r="F45" s="66"/>
      <c r="G45" s="66"/>
      <c r="H45" s="66"/>
      <c r="I45" s="66"/>
      <c r="J45" s="66"/>
      <c r="K45" s="66"/>
      <c r="L45" s="66"/>
      <c r="M45" s="66"/>
      <c r="N45" s="66"/>
      <c r="O45" s="66"/>
      <c r="P45" s="66"/>
      <c r="Q45" s="66"/>
      <c r="R45" s="66"/>
      <c r="S45" s="66"/>
      <c r="T45" s="66"/>
      <c r="U45" s="66"/>
      <c r="V45" s="66"/>
      <c r="W45" s="66"/>
      <c r="X45" s="66"/>
      <c r="Y45" s="66"/>
      <c r="Z45" s="51"/>
      <c r="AA45" s="51"/>
      <c r="AB45" s="51"/>
      <c r="AC45" s="51"/>
      <c r="AD45" s="51"/>
      <c r="AE45" s="51"/>
    </row>
    <row r="46" spans="1:34" s="32" customFormat="1" ht="14.25" hidden="1" customHeight="1" x14ac:dyDescent="0.25">
      <c r="A46" s="5" t="s">
        <v>574</v>
      </c>
      <c r="B46" s="64"/>
      <c r="C46" s="65"/>
      <c r="D46" s="66"/>
      <c r="E46" s="66"/>
      <c r="F46" s="66"/>
      <c r="G46" s="66"/>
      <c r="H46" s="66"/>
      <c r="I46" s="66"/>
      <c r="J46" s="66"/>
      <c r="K46" s="66"/>
      <c r="L46" s="66"/>
      <c r="M46" s="66"/>
      <c r="N46" s="66"/>
      <c r="O46" s="66"/>
      <c r="P46" s="66"/>
      <c r="Q46" s="66"/>
      <c r="R46" s="66"/>
      <c r="S46" s="66"/>
      <c r="T46" s="66"/>
      <c r="U46" s="66"/>
      <c r="V46" s="66"/>
      <c r="W46" s="66"/>
      <c r="X46" s="66"/>
      <c r="Y46" s="66"/>
      <c r="Z46" s="51"/>
      <c r="AA46" s="51"/>
      <c r="AB46" s="51"/>
      <c r="AC46" s="51"/>
      <c r="AD46" s="51"/>
      <c r="AE46" s="51"/>
    </row>
    <row r="47" spans="1:34" s="32" customFormat="1" ht="14.25" hidden="1" customHeight="1" x14ac:dyDescent="0.25">
      <c r="A47" s="5" t="s">
        <v>575</v>
      </c>
      <c r="B47" s="64"/>
      <c r="C47" s="65"/>
      <c r="D47" s="66"/>
      <c r="E47" s="66"/>
      <c r="F47" s="66"/>
      <c r="G47" s="66"/>
      <c r="H47" s="66"/>
      <c r="I47" s="66"/>
      <c r="J47" s="66"/>
      <c r="K47" s="66"/>
      <c r="L47" s="66"/>
      <c r="M47" s="66"/>
      <c r="N47" s="66"/>
      <c r="O47" s="66"/>
      <c r="P47" s="66"/>
      <c r="Q47" s="66"/>
      <c r="R47" s="66"/>
      <c r="S47" s="66"/>
      <c r="T47" s="66"/>
      <c r="U47" s="66"/>
      <c r="V47" s="66"/>
      <c r="W47" s="66"/>
      <c r="X47" s="66"/>
      <c r="Y47" s="66"/>
      <c r="Z47" s="51"/>
      <c r="AA47" s="51"/>
      <c r="AB47" s="51"/>
      <c r="AC47" s="51"/>
      <c r="AD47" s="51"/>
      <c r="AE47" s="51"/>
    </row>
    <row r="48" spans="1:34" s="32" customFormat="1" ht="14.25" hidden="1" customHeight="1" x14ac:dyDescent="0.25">
      <c r="A48" s="5" t="s">
        <v>627</v>
      </c>
      <c r="B48" s="64"/>
      <c r="C48" s="65"/>
      <c r="D48" s="66"/>
      <c r="E48" s="66"/>
      <c r="F48" s="66"/>
      <c r="G48" s="66"/>
      <c r="H48" s="66"/>
      <c r="I48" s="66"/>
      <c r="J48" s="66"/>
      <c r="K48" s="66"/>
      <c r="L48" s="66"/>
      <c r="M48" s="66"/>
      <c r="N48" s="66"/>
      <c r="O48" s="66"/>
      <c r="P48" s="66"/>
      <c r="Q48" s="66"/>
      <c r="R48" s="66"/>
      <c r="S48" s="66"/>
      <c r="T48" s="66"/>
      <c r="U48" s="66"/>
      <c r="V48" s="66"/>
      <c r="W48" s="66"/>
      <c r="X48" s="66"/>
      <c r="Y48" s="66"/>
      <c r="Z48" s="51"/>
      <c r="AA48" s="51"/>
      <c r="AB48" s="51"/>
      <c r="AC48" s="51"/>
      <c r="AD48" s="51"/>
      <c r="AE48" s="51"/>
    </row>
    <row r="49" spans="1:31" s="32" customFormat="1" ht="14.25" hidden="1" customHeight="1" x14ac:dyDescent="0.25">
      <c r="A49" s="5" t="s">
        <v>628</v>
      </c>
      <c r="B49" s="64"/>
      <c r="C49" s="65"/>
      <c r="D49" s="66"/>
      <c r="E49" s="66"/>
      <c r="F49" s="66"/>
      <c r="G49" s="66"/>
      <c r="H49" s="66"/>
      <c r="I49" s="66"/>
      <c r="J49" s="66"/>
      <c r="K49" s="66"/>
      <c r="L49" s="66"/>
      <c r="M49" s="66"/>
      <c r="N49" s="66"/>
      <c r="O49" s="66"/>
      <c r="P49" s="66"/>
      <c r="Q49" s="66"/>
      <c r="R49" s="66"/>
      <c r="S49" s="66"/>
      <c r="T49" s="66"/>
      <c r="U49" s="66"/>
      <c r="V49" s="66"/>
      <c r="W49" s="66"/>
      <c r="X49" s="66"/>
      <c r="Y49" s="66"/>
      <c r="Z49" s="51"/>
      <c r="AA49" s="51"/>
      <c r="AB49" s="51"/>
      <c r="AC49" s="51"/>
      <c r="AD49" s="51"/>
      <c r="AE49" s="51"/>
    </row>
    <row r="50" spans="1:31" s="32" customFormat="1" ht="14.25" hidden="1" customHeight="1" x14ac:dyDescent="0.25">
      <c r="A50" s="5" t="s">
        <v>629</v>
      </c>
      <c r="B50" s="64"/>
      <c r="C50" s="65"/>
      <c r="D50" s="66"/>
      <c r="E50" s="66"/>
      <c r="F50" s="66"/>
      <c r="G50" s="66"/>
      <c r="H50" s="66"/>
      <c r="I50" s="66"/>
      <c r="J50" s="66"/>
      <c r="K50" s="66"/>
      <c r="L50" s="66"/>
      <c r="M50" s="66"/>
      <c r="N50" s="66"/>
      <c r="O50" s="66"/>
      <c r="P50" s="66"/>
      <c r="Q50" s="66"/>
      <c r="R50" s="66"/>
      <c r="S50" s="66"/>
      <c r="T50" s="66"/>
      <c r="U50" s="66"/>
      <c r="V50" s="66"/>
      <c r="W50" s="66"/>
      <c r="X50" s="66"/>
      <c r="Y50" s="66"/>
      <c r="Z50" s="66"/>
      <c r="AA50" s="51"/>
      <c r="AB50" s="51"/>
      <c r="AC50" s="51"/>
      <c r="AD50" s="66"/>
      <c r="AE50" s="51"/>
    </row>
    <row r="51" spans="1:31" s="32" customFormat="1" ht="14.25" hidden="1" customHeight="1" x14ac:dyDescent="0.25">
      <c r="A51" s="5" t="s">
        <v>630</v>
      </c>
      <c r="B51" s="64"/>
      <c r="C51" s="65"/>
      <c r="D51" s="66"/>
      <c r="E51" s="66"/>
      <c r="F51" s="66"/>
      <c r="G51" s="66"/>
      <c r="H51" s="66"/>
      <c r="I51" s="66"/>
      <c r="J51" s="66"/>
      <c r="K51" s="66"/>
      <c r="L51" s="66"/>
      <c r="M51" s="66"/>
      <c r="N51" s="66"/>
      <c r="O51" s="66"/>
      <c r="P51" s="66"/>
      <c r="Q51" s="66"/>
      <c r="R51" s="66"/>
      <c r="S51" s="66"/>
      <c r="T51" s="66"/>
      <c r="U51" s="66"/>
      <c r="V51" s="66"/>
      <c r="W51" s="66"/>
      <c r="X51" s="66"/>
      <c r="Y51" s="66"/>
      <c r="Z51" s="66"/>
      <c r="AA51" s="51"/>
      <c r="AB51" s="51"/>
      <c r="AC51" s="51"/>
      <c r="AD51" s="66"/>
      <c r="AE51" s="51"/>
    </row>
    <row r="52" spans="1:31" s="32" customFormat="1" ht="14.25" hidden="1" customHeight="1" x14ac:dyDescent="0.25">
      <c r="A52" s="5" t="s">
        <v>116</v>
      </c>
      <c r="B52" s="64"/>
      <c r="C52" s="65"/>
      <c r="D52" s="66"/>
      <c r="E52" s="66"/>
      <c r="F52" s="66"/>
      <c r="G52" s="66"/>
      <c r="H52" s="66"/>
      <c r="I52" s="66"/>
      <c r="J52" s="66"/>
      <c r="K52" s="66"/>
      <c r="L52" s="66"/>
      <c r="M52" s="66"/>
      <c r="N52" s="66"/>
      <c r="O52" s="66"/>
      <c r="P52" s="66"/>
      <c r="Q52" s="66"/>
      <c r="R52" s="66"/>
      <c r="S52" s="66"/>
      <c r="T52" s="66"/>
      <c r="U52" s="66"/>
      <c r="V52" s="66"/>
      <c r="W52" s="66"/>
      <c r="X52" s="66"/>
      <c r="Y52" s="66"/>
      <c r="Z52" s="66"/>
      <c r="AA52" s="51"/>
      <c r="AB52" s="51"/>
      <c r="AC52" s="51"/>
      <c r="AD52" s="66"/>
      <c r="AE52" s="51"/>
    </row>
    <row r="53" spans="1:31" s="32" customFormat="1" ht="14.25" hidden="1" customHeight="1" x14ac:dyDescent="0.25">
      <c r="A53" s="5" t="s">
        <v>655</v>
      </c>
      <c r="B53" s="77"/>
      <c r="C53" s="76"/>
      <c r="D53" s="66"/>
      <c r="E53" s="66"/>
      <c r="F53" s="66"/>
      <c r="G53" s="66"/>
      <c r="H53" s="66"/>
      <c r="I53" s="66"/>
      <c r="J53" s="66"/>
      <c r="K53" s="66"/>
      <c r="L53" s="66"/>
      <c r="M53" s="66"/>
      <c r="N53" s="66"/>
      <c r="O53" s="66"/>
      <c r="P53" s="66"/>
      <c r="Q53" s="66"/>
      <c r="R53" s="66"/>
      <c r="S53" s="66"/>
      <c r="T53" s="66"/>
      <c r="U53" s="66"/>
      <c r="V53" s="66"/>
      <c r="W53" s="66"/>
      <c r="X53" s="66"/>
      <c r="Y53" s="66"/>
      <c r="Z53" s="51"/>
      <c r="AA53" s="51"/>
      <c r="AB53" s="51"/>
      <c r="AC53" s="51"/>
      <c r="AD53" s="51"/>
      <c r="AE53" s="51"/>
    </row>
    <row r="54" spans="1:31" s="32" customFormat="1" ht="14.25" hidden="1" customHeight="1" x14ac:dyDescent="0.25">
      <c r="A54" s="5" t="s">
        <v>656</v>
      </c>
      <c r="B54" s="64"/>
      <c r="C54" s="65"/>
      <c r="D54" s="66"/>
      <c r="E54" s="66"/>
      <c r="F54" s="66"/>
      <c r="G54" s="66"/>
      <c r="H54" s="66"/>
      <c r="I54" s="66"/>
      <c r="J54" s="66"/>
      <c r="K54" s="66"/>
      <c r="L54" s="66"/>
      <c r="M54" s="66"/>
      <c r="N54" s="66"/>
      <c r="O54" s="66"/>
      <c r="P54" s="66"/>
      <c r="Q54" s="66"/>
      <c r="R54" s="66"/>
      <c r="S54" s="66"/>
      <c r="T54" s="66"/>
      <c r="U54" s="66"/>
      <c r="V54" s="66"/>
      <c r="W54" s="66"/>
      <c r="X54" s="66"/>
      <c r="Y54" s="66"/>
      <c r="Z54" s="51"/>
      <c r="AA54" s="51"/>
      <c r="AB54" s="51"/>
      <c r="AC54" s="51"/>
      <c r="AD54" s="51"/>
      <c r="AE54" s="51"/>
    </row>
    <row r="55" spans="1:31" s="32" customFormat="1" ht="14.25" hidden="1" customHeight="1" x14ac:dyDescent="0.25">
      <c r="A55" s="5" t="s">
        <v>119</v>
      </c>
      <c r="B55" s="64"/>
      <c r="C55" s="65"/>
      <c r="D55" s="66"/>
      <c r="E55" s="66"/>
      <c r="F55" s="66"/>
      <c r="G55" s="66"/>
      <c r="H55" s="66"/>
      <c r="I55" s="66"/>
      <c r="J55" s="66"/>
      <c r="K55" s="66"/>
      <c r="L55" s="66"/>
      <c r="M55" s="66"/>
      <c r="N55" s="66"/>
      <c r="O55" s="66"/>
      <c r="P55" s="66"/>
      <c r="Q55" s="66"/>
      <c r="R55" s="66"/>
      <c r="S55" s="66"/>
      <c r="T55" s="66"/>
      <c r="U55" s="66"/>
      <c r="V55" s="66"/>
      <c r="W55" s="66"/>
      <c r="X55" s="66"/>
      <c r="Y55" s="66"/>
      <c r="Z55" s="51"/>
      <c r="AA55" s="51"/>
      <c r="AB55" s="51"/>
      <c r="AC55" s="51"/>
      <c r="AD55" s="51"/>
      <c r="AE55" s="51"/>
    </row>
    <row r="56" spans="1:31" s="32" customFormat="1" ht="14.25" hidden="1" customHeight="1" x14ac:dyDescent="0.25">
      <c r="A56" s="5" t="s">
        <v>120</v>
      </c>
      <c r="B56" s="64"/>
      <c r="C56" s="65"/>
      <c r="D56" s="66"/>
      <c r="E56" s="66"/>
      <c r="F56" s="66"/>
      <c r="G56" s="66"/>
      <c r="H56" s="66"/>
      <c r="I56" s="66"/>
      <c r="J56" s="66"/>
      <c r="K56" s="66"/>
      <c r="L56" s="66"/>
      <c r="M56" s="66"/>
      <c r="N56" s="66"/>
      <c r="O56" s="66"/>
      <c r="P56" s="66"/>
      <c r="Q56" s="66"/>
      <c r="R56" s="66"/>
      <c r="S56" s="66"/>
      <c r="T56" s="66"/>
      <c r="U56" s="66"/>
      <c r="V56" s="66"/>
      <c r="W56" s="66"/>
      <c r="X56" s="66"/>
      <c r="Y56" s="66"/>
      <c r="Z56" s="51"/>
      <c r="AA56" s="51"/>
      <c r="AB56" s="51"/>
      <c r="AC56" s="51"/>
      <c r="AD56" s="51"/>
      <c r="AE56" s="51"/>
    </row>
    <row r="57" spans="1:31" s="32" customFormat="1" ht="14.25" hidden="1" customHeight="1" x14ac:dyDescent="0.25">
      <c r="A57" s="5" t="s">
        <v>121</v>
      </c>
      <c r="B57" s="77"/>
      <c r="C57" s="76"/>
      <c r="D57" s="66"/>
      <c r="E57" s="66"/>
      <c r="F57" s="66"/>
      <c r="G57" s="66"/>
      <c r="H57" s="66"/>
      <c r="I57" s="66"/>
      <c r="J57" s="66"/>
      <c r="K57" s="66"/>
      <c r="L57" s="66"/>
      <c r="M57" s="66"/>
      <c r="N57" s="66"/>
      <c r="O57" s="66"/>
      <c r="P57" s="66"/>
      <c r="Q57" s="66"/>
      <c r="R57" s="66"/>
      <c r="S57" s="66"/>
      <c r="T57" s="66"/>
      <c r="U57" s="66"/>
      <c r="V57" s="66"/>
      <c r="W57" s="66"/>
      <c r="X57" s="66"/>
      <c r="Y57" s="66"/>
      <c r="Z57" s="51"/>
      <c r="AA57" s="51"/>
      <c r="AB57" s="51"/>
      <c r="AC57" s="51"/>
      <c r="AD57" s="51"/>
      <c r="AE57" s="51"/>
    </row>
    <row r="58" spans="1:31" s="32" customFormat="1" ht="14.25" hidden="1" customHeight="1" x14ac:dyDescent="0.25">
      <c r="A58" s="5" t="s">
        <v>124</v>
      </c>
      <c r="B58" s="64"/>
      <c r="C58" s="65"/>
      <c r="D58" s="66"/>
      <c r="E58" s="66"/>
      <c r="F58" s="66"/>
      <c r="G58" s="66"/>
      <c r="H58" s="66"/>
      <c r="I58" s="66"/>
      <c r="J58" s="66"/>
      <c r="K58" s="66"/>
      <c r="L58" s="66"/>
      <c r="M58" s="66"/>
      <c r="N58" s="66"/>
      <c r="O58" s="66"/>
      <c r="P58" s="66"/>
      <c r="Q58" s="66"/>
      <c r="R58" s="66"/>
      <c r="S58" s="66"/>
      <c r="T58" s="66"/>
      <c r="U58" s="66"/>
      <c r="V58" s="66"/>
      <c r="W58" s="66"/>
      <c r="X58" s="66"/>
      <c r="Y58" s="66"/>
      <c r="Z58" s="51"/>
      <c r="AA58" s="51"/>
      <c r="AB58" s="51"/>
      <c r="AC58" s="51"/>
      <c r="AD58" s="51"/>
      <c r="AE58" s="51"/>
    </row>
    <row r="59" spans="1:31" s="32" customFormat="1" ht="14.25" hidden="1" customHeight="1" x14ac:dyDescent="0.25">
      <c r="A59" s="5" t="s">
        <v>127</v>
      </c>
      <c r="B59" s="64"/>
      <c r="C59" s="65"/>
      <c r="D59" s="66"/>
      <c r="E59" s="66"/>
      <c r="F59" s="66"/>
      <c r="G59" s="66"/>
      <c r="H59" s="66"/>
      <c r="I59" s="66"/>
      <c r="J59" s="66"/>
      <c r="K59" s="66"/>
      <c r="L59" s="66"/>
      <c r="M59" s="66"/>
      <c r="N59" s="66"/>
      <c r="O59" s="66"/>
      <c r="P59" s="66"/>
      <c r="Q59" s="66"/>
      <c r="R59" s="66"/>
      <c r="S59" s="66"/>
      <c r="T59" s="66"/>
      <c r="U59" s="66"/>
      <c r="V59" s="66"/>
      <c r="W59" s="66"/>
      <c r="X59" s="66"/>
      <c r="Y59" s="66"/>
      <c r="Z59" s="51"/>
      <c r="AA59" s="51"/>
      <c r="AB59" s="51"/>
      <c r="AC59" s="51"/>
      <c r="AD59" s="51"/>
      <c r="AE59" s="51"/>
    </row>
    <row r="60" spans="1:31" s="32" customFormat="1" ht="14.45" hidden="1" customHeight="1" x14ac:dyDescent="0.25">
      <c r="A60" s="5" t="s">
        <v>128</v>
      </c>
      <c r="B60" s="77"/>
      <c r="C60" s="76"/>
      <c r="D60" s="66"/>
      <c r="E60" s="66"/>
      <c r="F60" s="66"/>
      <c r="G60" s="66"/>
      <c r="H60" s="66"/>
      <c r="I60" s="66"/>
      <c r="J60" s="66"/>
      <c r="K60" s="66"/>
      <c r="L60" s="66"/>
      <c r="M60" s="66"/>
      <c r="N60" s="66"/>
      <c r="O60" s="66"/>
      <c r="P60" s="66"/>
      <c r="Q60" s="66"/>
      <c r="R60" s="66"/>
      <c r="S60" s="66"/>
      <c r="T60" s="66"/>
      <c r="U60" s="66"/>
      <c r="V60" s="66"/>
      <c r="W60" s="66"/>
      <c r="X60" s="66"/>
      <c r="Y60" s="66"/>
      <c r="Z60" s="51"/>
      <c r="AA60" s="51"/>
      <c r="AB60" s="51"/>
      <c r="AC60" s="51"/>
      <c r="AD60" s="51"/>
      <c r="AE60" s="51"/>
    </row>
    <row r="61" spans="1:31" s="32" customFormat="1" ht="14.45" hidden="1" customHeight="1" x14ac:dyDescent="0.25">
      <c r="A61" s="5" t="s">
        <v>129</v>
      </c>
      <c r="B61" s="64"/>
      <c r="C61" s="65"/>
      <c r="D61" s="66"/>
      <c r="E61" s="66"/>
      <c r="F61" s="66"/>
      <c r="G61" s="66"/>
      <c r="H61" s="66"/>
      <c r="I61" s="66"/>
      <c r="J61" s="66"/>
      <c r="K61" s="66"/>
      <c r="L61" s="66"/>
      <c r="M61" s="66"/>
      <c r="N61" s="66"/>
      <c r="O61" s="66"/>
      <c r="P61" s="66"/>
      <c r="Q61" s="66"/>
      <c r="R61" s="66"/>
      <c r="S61" s="66"/>
      <c r="T61" s="66"/>
      <c r="U61" s="66"/>
      <c r="V61" s="66"/>
      <c r="W61" s="66"/>
      <c r="X61" s="66"/>
      <c r="Y61" s="66"/>
      <c r="Z61" s="51"/>
      <c r="AA61" s="51"/>
      <c r="AB61" s="51"/>
      <c r="AC61" s="51"/>
      <c r="AD61" s="51"/>
      <c r="AE61" s="51"/>
    </row>
    <row r="62" spans="1:31" s="32" customFormat="1" ht="14.45" hidden="1" customHeight="1" x14ac:dyDescent="0.25">
      <c r="A62" s="5" t="s">
        <v>130</v>
      </c>
      <c r="B62" s="64"/>
      <c r="C62" s="65"/>
      <c r="D62" s="66"/>
      <c r="E62" s="66"/>
      <c r="F62" s="66"/>
      <c r="G62" s="66"/>
      <c r="H62" s="66"/>
      <c r="I62" s="66"/>
      <c r="J62" s="66"/>
      <c r="K62" s="66"/>
      <c r="L62" s="66"/>
      <c r="M62" s="66"/>
      <c r="N62" s="66"/>
      <c r="O62" s="66"/>
      <c r="P62" s="66"/>
      <c r="Q62" s="66"/>
      <c r="R62" s="66"/>
      <c r="S62" s="66"/>
      <c r="T62" s="66"/>
      <c r="U62" s="66"/>
      <c r="V62" s="66"/>
      <c r="W62" s="66"/>
      <c r="X62" s="66"/>
      <c r="Y62" s="66"/>
      <c r="Z62" s="51"/>
      <c r="AA62" s="51"/>
      <c r="AB62" s="51"/>
      <c r="AC62" s="51"/>
      <c r="AD62" s="51"/>
      <c r="AE62" s="51"/>
    </row>
    <row r="63" spans="1:31" s="32" customFormat="1" ht="14.45" hidden="1" customHeight="1" x14ac:dyDescent="0.25">
      <c r="A63" s="5" t="s">
        <v>133</v>
      </c>
      <c r="B63" s="64"/>
      <c r="C63" s="65"/>
      <c r="D63" s="66"/>
      <c r="E63" s="66"/>
      <c r="F63" s="66"/>
      <c r="G63" s="66"/>
      <c r="H63" s="66"/>
      <c r="I63" s="66"/>
      <c r="J63" s="66"/>
      <c r="K63" s="66"/>
      <c r="L63" s="66"/>
      <c r="M63" s="66"/>
      <c r="N63" s="66"/>
      <c r="O63" s="66"/>
      <c r="P63" s="66"/>
      <c r="Q63" s="66"/>
      <c r="R63" s="66"/>
      <c r="S63" s="66"/>
      <c r="T63" s="66"/>
      <c r="U63" s="66"/>
      <c r="V63" s="66"/>
      <c r="W63" s="66"/>
      <c r="X63" s="66"/>
      <c r="Y63" s="66"/>
      <c r="Z63" s="51"/>
      <c r="AA63" s="51"/>
      <c r="AB63" s="51"/>
      <c r="AC63" s="51"/>
      <c r="AD63" s="51"/>
      <c r="AE63" s="51"/>
    </row>
    <row r="64" spans="1:31" s="32" customFormat="1" ht="14.45" hidden="1" customHeight="1" x14ac:dyDescent="0.25">
      <c r="A64" s="5" t="s">
        <v>136</v>
      </c>
      <c r="B64" s="49"/>
      <c r="C64" s="50"/>
      <c r="D64" s="67"/>
      <c r="E64" s="67"/>
      <c r="F64" s="67"/>
      <c r="G64" s="67"/>
      <c r="H64" s="67"/>
      <c r="I64" s="67"/>
      <c r="J64" s="66"/>
      <c r="K64" s="66"/>
      <c r="L64" s="66"/>
      <c r="M64" s="51"/>
      <c r="N64" s="51"/>
      <c r="O64" s="51"/>
      <c r="P64" s="51"/>
      <c r="Q64" s="51"/>
      <c r="R64" s="51"/>
      <c r="S64" s="51"/>
      <c r="T64" s="51"/>
      <c r="U64" s="51"/>
      <c r="V64" s="51"/>
      <c r="W64" s="51"/>
      <c r="X64" s="51"/>
      <c r="Y64" s="51"/>
      <c r="Z64" s="51"/>
      <c r="AA64" s="52"/>
      <c r="AB64" s="52"/>
      <c r="AC64" s="52"/>
      <c r="AD64" s="51"/>
      <c r="AE64" s="51"/>
    </row>
    <row r="65" spans="1:31" s="32" customFormat="1" ht="14.45" customHeight="1" x14ac:dyDescent="0.25">
      <c r="A65" s="5"/>
      <c r="B65" s="632"/>
      <c r="C65" s="633"/>
      <c r="D65" s="133"/>
      <c r="E65" s="133"/>
      <c r="F65" s="133"/>
      <c r="G65" s="133"/>
      <c r="H65" s="133"/>
      <c r="I65" s="133"/>
      <c r="J65" s="634"/>
      <c r="K65" s="634"/>
      <c r="L65" s="634"/>
      <c r="M65" s="134"/>
      <c r="N65" s="134"/>
      <c r="O65" s="134"/>
      <c r="P65" s="134"/>
      <c r="Q65" s="134"/>
      <c r="R65" s="134"/>
      <c r="S65" s="134"/>
      <c r="T65" s="134"/>
      <c r="U65" s="134"/>
      <c r="V65" s="134"/>
      <c r="W65" s="134"/>
      <c r="X65" s="134"/>
      <c r="Y65" s="134"/>
      <c r="Z65" s="134"/>
      <c r="AA65" s="635"/>
      <c r="AB65" s="635"/>
      <c r="AC65" s="635"/>
      <c r="AD65" s="134"/>
      <c r="AE65" s="134"/>
    </row>
    <row r="66" spans="1:31" s="32" customFormat="1" ht="14.45" customHeight="1" x14ac:dyDescent="0.25">
      <c r="A66" s="5"/>
      <c r="B66" s="79"/>
      <c r="C66" s="73"/>
      <c r="D66" s="56"/>
      <c r="E66" s="56"/>
      <c r="F66" s="56"/>
      <c r="G66" s="56"/>
      <c r="H66" s="56"/>
      <c r="I66" s="56"/>
      <c r="J66" s="74"/>
      <c r="K66" s="74"/>
      <c r="L66" s="74"/>
      <c r="M66" s="57"/>
      <c r="N66" s="57"/>
      <c r="O66" s="57"/>
      <c r="P66" s="57"/>
      <c r="Q66" s="57"/>
      <c r="R66" s="57"/>
      <c r="S66" s="57"/>
      <c r="T66" s="57"/>
      <c r="U66" s="57"/>
      <c r="V66" s="57"/>
      <c r="W66" s="57"/>
      <c r="X66" s="57"/>
      <c r="Y66" s="57"/>
      <c r="Z66" s="57"/>
      <c r="AA66" s="273"/>
      <c r="AB66" s="273"/>
      <c r="AC66" s="273"/>
      <c r="AD66" s="57"/>
      <c r="AE66" s="57"/>
    </row>
    <row r="67" spans="1:31" s="32" customFormat="1" ht="14.45" customHeight="1" x14ac:dyDescent="0.25">
      <c r="A67" s="5"/>
      <c r="B67" s="79"/>
      <c r="C67" s="73"/>
      <c r="D67" s="56"/>
      <c r="E67" s="56"/>
      <c r="F67" s="56"/>
      <c r="G67" s="56"/>
      <c r="H67" s="56"/>
      <c r="I67" s="56"/>
      <c r="J67" s="74"/>
      <c r="K67" s="74"/>
      <c r="L67" s="74"/>
      <c r="M67" s="57"/>
      <c r="N67" s="57"/>
      <c r="O67" s="57"/>
      <c r="P67" s="57"/>
      <c r="Q67" s="57"/>
      <c r="R67" s="57"/>
      <c r="S67" s="57"/>
      <c r="T67" s="57"/>
      <c r="U67" s="57"/>
      <c r="V67" s="57"/>
      <c r="W67" s="57"/>
      <c r="X67" s="57"/>
      <c r="Y67" s="57"/>
      <c r="Z67" s="57"/>
      <c r="AA67" s="273"/>
      <c r="AB67" s="273"/>
      <c r="AC67" s="273"/>
      <c r="AD67" s="57"/>
      <c r="AE67" s="57"/>
    </row>
    <row r="68" spans="1:31" s="32" customFormat="1" ht="14.45" customHeight="1" x14ac:dyDescent="0.25">
      <c r="A68" s="5" t="s">
        <v>569</v>
      </c>
      <c r="B68" s="34" t="s">
        <v>695</v>
      </c>
      <c r="C68" s="73"/>
      <c r="D68" s="56"/>
      <c r="E68" s="56"/>
      <c r="F68" s="56"/>
      <c r="G68" s="56"/>
      <c r="H68" s="56"/>
      <c r="I68" s="56"/>
      <c r="J68" s="74"/>
      <c r="K68" s="74"/>
      <c r="L68" s="74"/>
      <c r="M68" s="57"/>
      <c r="N68" s="57"/>
      <c r="O68" s="57"/>
      <c r="P68" s="57"/>
      <c r="Q68" s="57"/>
      <c r="R68" s="57"/>
      <c r="S68" s="57"/>
      <c r="T68" s="57"/>
      <c r="U68" s="57"/>
      <c r="V68" s="57"/>
      <c r="W68" s="57"/>
      <c r="X68" s="57"/>
      <c r="Y68" s="57"/>
      <c r="Z68" s="57"/>
      <c r="AA68" s="273"/>
      <c r="AB68" s="273"/>
      <c r="AC68" s="273"/>
      <c r="AD68" s="57"/>
      <c r="AE68" s="57"/>
    </row>
    <row r="69" spans="1:31" s="32" customFormat="1" ht="14.45" customHeight="1" x14ac:dyDescent="0.25">
      <c r="A69" s="5" t="s">
        <v>570</v>
      </c>
      <c r="B69" s="637" t="s">
        <v>696</v>
      </c>
      <c r="C69" s="275"/>
      <c r="D69" s="276"/>
      <c r="E69" s="276"/>
      <c r="F69" s="276"/>
      <c r="G69" s="276"/>
      <c r="H69" s="276"/>
      <c r="I69" s="276"/>
      <c r="J69" s="277"/>
      <c r="K69" s="277"/>
      <c r="L69" s="277"/>
      <c r="M69" s="278"/>
      <c r="N69" s="278"/>
      <c r="O69" s="278"/>
      <c r="P69" s="278"/>
      <c r="Q69" s="278"/>
      <c r="R69" s="278"/>
      <c r="S69" s="278"/>
      <c r="T69" s="278"/>
      <c r="U69" s="278"/>
      <c r="V69" s="278"/>
      <c r="W69" s="278"/>
      <c r="X69" s="278"/>
      <c r="Y69" s="278"/>
      <c r="Z69" s="278"/>
      <c r="AA69" s="636"/>
      <c r="AB69" s="636"/>
      <c r="AC69" s="636"/>
      <c r="AD69" s="636"/>
      <c r="AE69" s="636"/>
    </row>
    <row r="70" spans="1:31" s="32" customFormat="1" ht="14.45" customHeight="1" x14ac:dyDescent="0.25">
      <c r="A70" s="5" t="s">
        <v>571</v>
      </c>
      <c r="B70" s="631" t="s">
        <v>697</v>
      </c>
      <c r="C70" s="275"/>
      <c r="D70" s="276"/>
      <c r="E70" s="276"/>
      <c r="F70" s="276"/>
      <c r="G70" s="276"/>
      <c r="H70" s="276"/>
      <c r="I70" s="276"/>
      <c r="J70" s="277"/>
      <c r="K70" s="277"/>
      <c r="L70" s="277"/>
      <c r="M70" s="278">
        <v>1</v>
      </c>
      <c r="N70" s="278"/>
      <c r="O70" s="278">
        <f t="shared" ref="O70:O78" si="7">M70</f>
        <v>1</v>
      </c>
      <c r="P70" s="278"/>
      <c r="Q70" s="278"/>
      <c r="R70" s="278"/>
      <c r="S70" s="278">
        <v>1</v>
      </c>
      <c r="T70" s="278"/>
      <c r="U70" s="278"/>
      <c r="V70" s="278"/>
      <c r="W70" s="278">
        <f t="shared" ref="W70:W78" si="8">D70+J70+O70</f>
        <v>1</v>
      </c>
      <c r="X70" s="278"/>
      <c r="Y70" s="278"/>
      <c r="Z70" s="278"/>
      <c r="AA70" s="636">
        <f t="shared" ref="AA70:AA78" si="9">S70+X70/2</f>
        <v>1</v>
      </c>
      <c r="AB70" s="636"/>
      <c r="AC70" s="636"/>
      <c r="AD70" s="636"/>
      <c r="AE70" s="636">
        <f t="shared" ref="AE70:AE78" si="10">W70+Z70/2</f>
        <v>1</v>
      </c>
    </row>
    <row r="71" spans="1:31" s="32" customFormat="1" ht="14.45" customHeight="1" x14ac:dyDescent="0.25">
      <c r="A71" s="5" t="s">
        <v>572</v>
      </c>
      <c r="B71" s="631" t="s">
        <v>698</v>
      </c>
      <c r="C71" s="275"/>
      <c r="D71" s="276"/>
      <c r="E71" s="276"/>
      <c r="F71" s="276"/>
      <c r="G71" s="276"/>
      <c r="H71" s="276"/>
      <c r="I71" s="276"/>
      <c r="J71" s="277"/>
      <c r="K71" s="277"/>
      <c r="L71" s="277"/>
      <c r="M71" s="278">
        <v>1</v>
      </c>
      <c r="N71" s="278"/>
      <c r="O71" s="278">
        <f t="shared" si="7"/>
        <v>1</v>
      </c>
      <c r="P71" s="278"/>
      <c r="Q71" s="278"/>
      <c r="R71" s="278"/>
      <c r="S71" s="278">
        <v>1</v>
      </c>
      <c r="T71" s="278"/>
      <c r="U71" s="278"/>
      <c r="V71" s="278"/>
      <c r="W71" s="278">
        <f t="shared" si="8"/>
        <v>1</v>
      </c>
      <c r="X71" s="278"/>
      <c r="Y71" s="278"/>
      <c r="Z71" s="278"/>
      <c r="AA71" s="636">
        <f t="shared" si="9"/>
        <v>1</v>
      </c>
      <c r="AB71" s="636"/>
      <c r="AC71" s="636"/>
      <c r="AD71" s="636"/>
      <c r="AE71" s="636">
        <f t="shared" si="10"/>
        <v>1</v>
      </c>
    </row>
    <row r="72" spans="1:31" s="32" customFormat="1" ht="14.45" customHeight="1" x14ac:dyDescent="0.25">
      <c r="A72" s="5" t="s">
        <v>573</v>
      </c>
      <c r="B72" s="631" t="s">
        <v>699</v>
      </c>
      <c r="C72" s="275"/>
      <c r="D72" s="276"/>
      <c r="E72" s="276"/>
      <c r="F72" s="276"/>
      <c r="G72" s="276"/>
      <c r="H72" s="276"/>
      <c r="I72" s="276"/>
      <c r="J72" s="277"/>
      <c r="K72" s="277"/>
      <c r="L72" s="277"/>
      <c r="M72" s="278">
        <v>2</v>
      </c>
      <c r="N72" s="278"/>
      <c r="O72" s="278">
        <f t="shared" si="7"/>
        <v>2</v>
      </c>
      <c r="P72" s="278"/>
      <c r="Q72" s="278"/>
      <c r="R72" s="278"/>
      <c r="S72" s="278">
        <v>2</v>
      </c>
      <c r="T72" s="278"/>
      <c r="U72" s="278"/>
      <c r="V72" s="278"/>
      <c r="W72" s="278">
        <f t="shared" si="8"/>
        <v>2</v>
      </c>
      <c r="X72" s="278"/>
      <c r="Y72" s="278"/>
      <c r="Z72" s="278"/>
      <c r="AA72" s="636">
        <f t="shared" si="9"/>
        <v>2</v>
      </c>
      <c r="AB72" s="636"/>
      <c r="AC72" s="636"/>
      <c r="AD72" s="636"/>
      <c r="AE72" s="636">
        <f t="shared" si="10"/>
        <v>2</v>
      </c>
    </row>
    <row r="73" spans="1:31" s="32" customFormat="1" ht="14.45" customHeight="1" x14ac:dyDescent="0.25">
      <c r="A73" s="5" t="s">
        <v>574</v>
      </c>
      <c r="B73" s="631" t="s">
        <v>700</v>
      </c>
      <c r="C73" s="275"/>
      <c r="D73" s="276"/>
      <c r="E73" s="276"/>
      <c r="F73" s="276"/>
      <c r="G73" s="276"/>
      <c r="H73" s="276"/>
      <c r="I73" s="276"/>
      <c r="J73" s="277"/>
      <c r="K73" s="277"/>
      <c r="L73" s="277"/>
      <c r="M73" s="278">
        <v>1</v>
      </c>
      <c r="N73" s="278"/>
      <c r="O73" s="278">
        <f t="shared" si="7"/>
        <v>1</v>
      </c>
      <c r="P73" s="278"/>
      <c r="Q73" s="278"/>
      <c r="R73" s="278"/>
      <c r="S73" s="278">
        <v>1</v>
      </c>
      <c r="T73" s="278"/>
      <c r="U73" s="278"/>
      <c r="V73" s="278"/>
      <c r="W73" s="278">
        <f t="shared" si="8"/>
        <v>1</v>
      </c>
      <c r="X73" s="278"/>
      <c r="Y73" s="278"/>
      <c r="Z73" s="278"/>
      <c r="AA73" s="636">
        <f t="shared" si="9"/>
        <v>1</v>
      </c>
      <c r="AB73" s="636"/>
      <c r="AC73" s="636"/>
      <c r="AD73" s="636"/>
      <c r="AE73" s="636">
        <f t="shared" si="10"/>
        <v>1</v>
      </c>
    </row>
    <row r="74" spans="1:31" s="32" customFormat="1" ht="14.45" customHeight="1" x14ac:dyDescent="0.25">
      <c r="A74" s="5" t="s">
        <v>575</v>
      </c>
      <c r="B74" s="631" t="s">
        <v>701</v>
      </c>
      <c r="C74" s="275"/>
      <c r="D74" s="276"/>
      <c r="E74" s="276"/>
      <c r="F74" s="276"/>
      <c r="G74" s="276"/>
      <c r="H74" s="276"/>
      <c r="I74" s="276"/>
      <c r="J74" s="277"/>
      <c r="K74" s="277"/>
      <c r="L74" s="277"/>
      <c r="M74" s="278">
        <v>1</v>
      </c>
      <c r="N74" s="278"/>
      <c r="O74" s="278">
        <f t="shared" si="7"/>
        <v>1</v>
      </c>
      <c r="P74" s="278"/>
      <c r="Q74" s="278"/>
      <c r="R74" s="278"/>
      <c r="S74" s="278">
        <v>1</v>
      </c>
      <c r="T74" s="278"/>
      <c r="U74" s="278"/>
      <c r="V74" s="278"/>
      <c r="W74" s="278">
        <f t="shared" si="8"/>
        <v>1</v>
      </c>
      <c r="X74" s="278"/>
      <c r="Y74" s="278"/>
      <c r="Z74" s="278"/>
      <c r="AA74" s="636">
        <f t="shared" si="9"/>
        <v>1</v>
      </c>
      <c r="AB74" s="636"/>
      <c r="AC74" s="636"/>
      <c r="AD74" s="636"/>
      <c r="AE74" s="636">
        <f t="shared" si="10"/>
        <v>1</v>
      </c>
    </row>
    <row r="75" spans="1:31" s="32" customFormat="1" ht="14.45" customHeight="1" x14ac:dyDescent="0.25">
      <c r="A75" s="5" t="s">
        <v>627</v>
      </c>
      <c r="B75" s="631" t="s">
        <v>1061</v>
      </c>
      <c r="C75" s="275"/>
      <c r="D75" s="276"/>
      <c r="E75" s="276"/>
      <c r="F75" s="276"/>
      <c r="G75" s="276"/>
      <c r="H75" s="276"/>
      <c r="I75" s="276"/>
      <c r="J75" s="277"/>
      <c r="K75" s="277"/>
      <c r="L75" s="277"/>
      <c r="M75" s="278">
        <v>1</v>
      </c>
      <c r="N75" s="278"/>
      <c r="O75" s="278">
        <f t="shared" si="7"/>
        <v>1</v>
      </c>
      <c r="P75" s="278"/>
      <c r="Q75" s="278"/>
      <c r="R75" s="278"/>
      <c r="S75" s="278">
        <v>1</v>
      </c>
      <c r="T75" s="278"/>
      <c r="U75" s="278"/>
      <c r="V75" s="278"/>
      <c r="W75" s="278">
        <f t="shared" si="8"/>
        <v>1</v>
      </c>
      <c r="X75" s="278"/>
      <c r="Y75" s="278"/>
      <c r="Z75" s="278"/>
      <c r="AA75" s="636">
        <f t="shared" si="9"/>
        <v>1</v>
      </c>
      <c r="AB75" s="636"/>
      <c r="AC75" s="636"/>
      <c r="AD75" s="636"/>
      <c r="AE75" s="636">
        <f t="shared" si="10"/>
        <v>1</v>
      </c>
    </row>
    <row r="76" spans="1:31" s="32" customFormat="1" ht="14.45" customHeight="1" x14ac:dyDescent="0.25">
      <c r="A76" s="5" t="s">
        <v>628</v>
      </c>
      <c r="B76" s="631" t="s">
        <v>1062</v>
      </c>
      <c r="C76" s="275"/>
      <c r="D76" s="276"/>
      <c r="E76" s="276"/>
      <c r="F76" s="276"/>
      <c r="G76" s="276"/>
      <c r="H76" s="276"/>
      <c r="I76" s="276"/>
      <c r="J76" s="277"/>
      <c r="K76" s="277"/>
      <c r="L76" s="277"/>
      <c r="M76" s="278">
        <v>1</v>
      </c>
      <c r="N76" s="278"/>
      <c r="O76" s="278">
        <f t="shared" si="7"/>
        <v>1</v>
      </c>
      <c r="P76" s="278"/>
      <c r="Q76" s="278"/>
      <c r="R76" s="278"/>
      <c r="S76" s="278">
        <v>1</v>
      </c>
      <c r="T76" s="278"/>
      <c r="U76" s="278"/>
      <c r="V76" s="278"/>
      <c r="W76" s="278">
        <f t="shared" si="8"/>
        <v>1</v>
      </c>
      <c r="X76" s="278"/>
      <c r="Y76" s="278"/>
      <c r="Z76" s="278"/>
      <c r="AA76" s="636">
        <f t="shared" si="9"/>
        <v>1</v>
      </c>
      <c r="AB76" s="636"/>
      <c r="AC76" s="636"/>
      <c r="AD76" s="636"/>
      <c r="AE76" s="636">
        <f t="shared" si="10"/>
        <v>1</v>
      </c>
    </row>
    <row r="77" spans="1:31" s="32" customFormat="1" ht="14.45" customHeight="1" x14ac:dyDescent="0.25">
      <c r="A77" s="5" t="s">
        <v>629</v>
      </c>
      <c r="B77" s="631" t="s">
        <v>702</v>
      </c>
      <c r="C77" s="275"/>
      <c r="D77" s="276"/>
      <c r="E77" s="276"/>
      <c r="F77" s="276"/>
      <c r="G77" s="276"/>
      <c r="H77" s="276"/>
      <c r="I77" s="276"/>
      <c r="J77" s="277"/>
      <c r="K77" s="277"/>
      <c r="L77" s="277"/>
      <c r="M77" s="278">
        <v>1</v>
      </c>
      <c r="N77" s="278"/>
      <c r="O77" s="278">
        <f t="shared" si="7"/>
        <v>1</v>
      </c>
      <c r="P77" s="278"/>
      <c r="Q77" s="278"/>
      <c r="R77" s="278"/>
      <c r="S77" s="278">
        <v>1</v>
      </c>
      <c r="T77" s="278"/>
      <c r="U77" s="278"/>
      <c r="V77" s="278"/>
      <c r="W77" s="278">
        <f t="shared" si="8"/>
        <v>1</v>
      </c>
      <c r="X77" s="278"/>
      <c r="Y77" s="278"/>
      <c r="Z77" s="278"/>
      <c r="AA77" s="636">
        <f t="shared" si="9"/>
        <v>1</v>
      </c>
      <c r="AB77" s="636"/>
      <c r="AC77" s="636"/>
      <c r="AD77" s="636"/>
      <c r="AE77" s="636">
        <f t="shared" si="10"/>
        <v>1</v>
      </c>
    </row>
    <row r="78" spans="1:31" s="32" customFormat="1" ht="14.45" customHeight="1" x14ac:dyDescent="0.25">
      <c r="A78" s="5" t="s">
        <v>630</v>
      </c>
      <c r="B78" s="631" t="s">
        <v>703</v>
      </c>
      <c r="C78" s="275"/>
      <c r="D78" s="276"/>
      <c r="E78" s="276"/>
      <c r="F78" s="276"/>
      <c r="G78" s="276"/>
      <c r="H78" s="276"/>
      <c r="I78" s="276"/>
      <c r="J78" s="277"/>
      <c r="K78" s="277"/>
      <c r="L78" s="277"/>
      <c r="M78" s="278">
        <v>1</v>
      </c>
      <c r="N78" s="278"/>
      <c r="O78" s="278">
        <f t="shared" si="7"/>
        <v>1</v>
      </c>
      <c r="P78" s="278"/>
      <c r="Q78" s="278"/>
      <c r="R78" s="278"/>
      <c r="S78" s="278">
        <v>1</v>
      </c>
      <c r="T78" s="278"/>
      <c r="U78" s="278"/>
      <c r="V78" s="278"/>
      <c r="W78" s="278">
        <f t="shared" si="8"/>
        <v>1</v>
      </c>
      <c r="X78" s="278"/>
      <c r="Y78" s="278"/>
      <c r="Z78" s="278"/>
      <c r="AA78" s="636">
        <f t="shared" si="9"/>
        <v>1</v>
      </c>
      <c r="AB78" s="636"/>
      <c r="AC78" s="636"/>
      <c r="AD78" s="636"/>
      <c r="AE78" s="636">
        <f t="shared" si="10"/>
        <v>1</v>
      </c>
    </row>
    <row r="79" spans="1:31" s="32" customFormat="1" ht="14.45" customHeight="1" x14ac:dyDescent="0.25">
      <c r="A79" s="5" t="s">
        <v>116</v>
      </c>
      <c r="B79" s="637" t="s">
        <v>704</v>
      </c>
      <c r="C79" s="275"/>
      <c r="D79" s="276"/>
      <c r="E79" s="276"/>
      <c r="F79" s="276"/>
      <c r="G79" s="276"/>
      <c r="H79" s="276"/>
      <c r="I79" s="276"/>
      <c r="J79" s="277"/>
      <c r="K79" s="277"/>
      <c r="L79" s="277"/>
      <c r="M79" s="278"/>
      <c r="N79" s="278"/>
      <c r="O79" s="278"/>
      <c r="P79" s="278"/>
      <c r="Q79" s="278"/>
      <c r="R79" s="278"/>
      <c r="S79" s="278"/>
      <c r="T79" s="278"/>
      <c r="U79" s="278"/>
      <c r="V79" s="278"/>
      <c r="W79" s="278"/>
      <c r="X79" s="278"/>
      <c r="Y79" s="278"/>
      <c r="Z79" s="278"/>
      <c r="AA79" s="636"/>
      <c r="AB79" s="636"/>
      <c r="AC79" s="636"/>
      <c r="AD79" s="636"/>
      <c r="AE79" s="636"/>
    </row>
    <row r="80" spans="1:31" s="32" customFormat="1" ht="14.45" customHeight="1" x14ac:dyDescent="0.25">
      <c r="A80" s="5" t="s">
        <v>655</v>
      </c>
      <c r="B80" s="631" t="s">
        <v>705</v>
      </c>
      <c r="C80" s="275"/>
      <c r="D80" s="276"/>
      <c r="E80" s="276"/>
      <c r="F80" s="276"/>
      <c r="G80" s="276"/>
      <c r="H80" s="276"/>
      <c r="I80" s="276"/>
      <c r="J80" s="277"/>
      <c r="K80" s="277"/>
      <c r="L80" s="277"/>
      <c r="M80" s="278">
        <v>1</v>
      </c>
      <c r="N80" s="278"/>
      <c r="O80" s="278">
        <f t="shared" ref="O80:O87" si="11">M80</f>
        <v>1</v>
      </c>
      <c r="P80" s="278"/>
      <c r="Q80" s="278"/>
      <c r="R80" s="278"/>
      <c r="S80" s="278">
        <v>1</v>
      </c>
      <c r="T80" s="278"/>
      <c r="U80" s="278"/>
      <c r="V80" s="278"/>
      <c r="W80" s="278">
        <f t="shared" ref="W80:W87" si="12">D80+J80+O80</f>
        <v>1</v>
      </c>
      <c r="X80" s="278"/>
      <c r="Y80" s="278"/>
      <c r="Z80" s="278"/>
      <c r="AA80" s="636">
        <f t="shared" ref="AA80:AA87" si="13">S80+X80/2</f>
        <v>1</v>
      </c>
      <c r="AB80" s="636"/>
      <c r="AC80" s="636"/>
      <c r="AD80" s="636"/>
      <c r="AE80" s="636">
        <f t="shared" ref="AE80:AE87" si="14">W80+Z80/2</f>
        <v>1</v>
      </c>
    </row>
    <row r="81" spans="1:31" s="32" customFormat="1" ht="14.45" customHeight="1" x14ac:dyDescent="0.25">
      <c r="A81" s="5" t="s">
        <v>656</v>
      </c>
      <c r="B81" s="631" t="s">
        <v>706</v>
      </c>
      <c r="C81" s="275"/>
      <c r="D81" s="276"/>
      <c r="E81" s="276"/>
      <c r="F81" s="276"/>
      <c r="G81" s="276"/>
      <c r="H81" s="276"/>
      <c r="I81" s="276"/>
      <c r="J81" s="277"/>
      <c r="K81" s="277"/>
      <c r="L81" s="277"/>
      <c r="M81" s="278">
        <v>1</v>
      </c>
      <c r="N81" s="278"/>
      <c r="O81" s="278">
        <f t="shared" si="11"/>
        <v>1</v>
      </c>
      <c r="P81" s="278"/>
      <c r="Q81" s="278"/>
      <c r="R81" s="278"/>
      <c r="S81" s="278">
        <v>1</v>
      </c>
      <c r="T81" s="278"/>
      <c r="U81" s="278"/>
      <c r="V81" s="278"/>
      <c r="W81" s="278">
        <f t="shared" si="12"/>
        <v>1</v>
      </c>
      <c r="X81" s="278"/>
      <c r="Y81" s="278"/>
      <c r="Z81" s="278"/>
      <c r="AA81" s="636">
        <f t="shared" si="13"/>
        <v>1</v>
      </c>
      <c r="AB81" s="636"/>
      <c r="AC81" s="636"/>
      <c r="AD81" s="636"/>
      <c r="AE81" s="636">
        <f t="shared" si="14"/>
        <v>1</v>
      </c>
    </row>
    <row r="82" spans="1:31" s="32" customFormat="1" ht="14.45" customHeight="1" x14ac:dyDescent="0.25">
      <c r="A82" s="5" t="s">
        <v>119</v>
      </c>
      <c r="B82" s="631" t="s">
        <v>707</v>
      </c>
      <c r="C82" s="275"/>
      <c r="D82" s="276"/>
      <c r="E82" s="276"/>
      <c r="F82" s="276"/>
      <c r="G82" s="276"/>
      <c r="H82" s="276"/>
      <c r="I82" s="276"/>
      <c r="J82" s="277"/>
      <c r="K82" s="277"/>
      <c r="L82" s="277"/>
      <c r="M82" s="278">
        <v>1</v>
      </c>
      <c r="N82" s="278"/>
      <c r="O82" s="278">
        <f t="shared" si="11"/>
        <v>1</v>
      </c>
      <c r="P82" s="278"/>
      <c r="Q82" s="278"/>
      <c r="R82" s="278"/>
      <c r="S82" s="278">
        <v>1</v>
      </c>
      <c r="T82" s="278"/>
      <c r="U82" s="278"/>
      <c r="V82" s="278"/>
      <c r="W82" s="278">
        <f t="shared" si="12"/>
        <v>1</v>
      </c>
      <c r="X82" s="278"/>
      <c r="Y82" s="278"/>
      <c r="Z82" s="278"/>
      <c r="AA82" s="636">
        <f t="shared" si="13"/>
        <v>1</v>
      </c>
      <c r="AB82" s="636"/>
      <c r="AC82" s="636"/>
      <c r="AD82" s="636"/>
      <c r="AE82" s="636">
        <f t="shared" si="14"/>
        <v>1</v>
      </c>
    </row>
    <row r="83" spans="1:31" s="32" customFormat="1" ht="14.45" customHeight="1" x14ac:dyDescent="0.25">
      <c r="A83" s="5" t="s">
        <v>120</v>
      </c>
      <c r="B83" s="637" t="s">
        <v>708</v>
      </c>
      <c r="C83" s="275"/>
      <c r="D83" s="276"/>
      <c r="E83" s="276"/>
      <c r="F83" s="276"/>
      <c r="G83" s="276"/>
      <c r="H83" s="276"/>
      <c r="I83" s="276"/>
      <c r="J83" s="277"/>
      <c r="K83" s="277"/>
      <c r="L83" s="277"/>
      <c r="M83" s="278"/>
      <c r="N83" s="278"/>
      <c r="O83" s="278">
        <f t="shared" si="11"/>
        <v>0</v>
      </c>
      <c r="P83" s="278"/>
      <c r="Q83" s="278"/>
      <c r="R83" s="278"/>
      <c r="S83" s="278"/>
      <c r="T83" s="278"/>
      <c r="U83" s="278"/>
      <c r="V83" s="278"/>
      <c r="W83" s="278">
        <f t="shared" si="12"/>
        <v>0</v>
      </c>
      <c r="X83" s="278"/>
      <c r="Y83" s="278"/>
      <c r="Z83" s="278"/>
      <c r="AA83" s="636">
        <f t="shared" si="13"/>
        <v>0</v>
      </c>
      <c r="AB83" s="636"/>
      <c r="AC83" s="636"/>
      <c r="AD83" s="636"/>
      <c r="AE83" s="636">
        <f t="shared" si="14"/>
        <v>0</v>
      </c>
    </row>
    <row r="84" spans="1:31" s="32" customFormat="1" ht="14.45" customHeight="1" x14ac:dyDescent="0.25">
      <c r="A84" s="5" t="s">
        <v>121</v>
      </c>
      <c r="B84" s="631" t="s">
        <v>709</v>
      </c>
      <c r="C84" s="275"/>
      <c r="D84" s="276"/>
      <c r="E84" s="276"/>
      <c r="F84" s="276"/>
      <c r="G84" s="276"/>
      <c r="H84" s="276"/>
      <c r="I84" s="276"/>
      <c r="J84" s="277"/>
      <c r="K84" s="277"/>
      <c r="L84" s="277"/>
      <c r="M84" s="278">
        <v>1</v>
      </c>
      <c r="N84" s="278"/>
      <c r="O84" s="278">
        <f t="shared" si="11"/>
        <v>1</v>
      </c>
      <c r="P84" s="278"/>
      <c r="Q84" s="278"/>
      <c r="R84" s="278"/>
      <c r="S84" s="278">
        <v>1</v>
      </c>
      <c r="T84" s="278"/>
      <c r="U84" s="278"/>
      <c r="V84" s="278"/>
      <c r="W84" s="278">
        <f t="shared" si="12"/>
        <v>1</v>
      </c>
      <c r="X84" s="278"/>
      <c r="Y84" s="278"/>
      <c r="Z84" s="278"/>
      <c r="AA84" s="636">
        <f t="shared" si="13"/>
        <v>1</v>
      </c>
      <c r="AB84" s="636"/>
      <c r="AC84" s="636"/>
      <c r="AD84" s="636"/>
      <c r="AE84" s="636">
        <f t="shared" si="14"/>
        <v>1</v>
      </c>
    </row>
    <row r="85" spans="1:31" s="32" customFormat="1" ht="14.45" customHeight="1" x14ac:dyDescent="0.25">
      <c r="A85" s="5" t="s">
        <v>124</v>
      </c>
      <c r="B85" s="631" t="s">
        <v>710</v>
      </c>
      <c r="C85" s="275"/>
      <c r="D85" s="276"/>
      <c r="E85" s="276"/>
      <c r="F85" s="276"/>
      <c r="G85" s="276"/>
      <c r="H85" s="276"/>
      <c r="I85" s="276"/>
      <c r="J85" s="277"/>
      <c r="K85" s="277"/>
      <c r="L85" s="277"/>
      <c r="M85" s="278">
        <v>1</v>
      </c>
      <c r="N85" s="278"/>
      <c r="O85" s="278">
        <f t="shared" si="11"/>
        <v>1</v>
      </c>
      <c r="P85" s="278"/>
      <c r="Q85" s="278"/>
      <c r="R85" s="278"/>
      <c r="S85" s="278">
        <v>1</v>
      </c>
      <c r="T85" s="278"/>
      <c r="U85" s="278"/>
      <c r="V85" s="278"/>
      <c r="W85" s="278">
        <f t="shared" si="12"/>
        <v>1</v>
      </c>
      <c r="X85" s="278"/>
      <c r="Y85" s="278"/>
      <c r="Z85" s="278"/>
      <c r="AA85" s="636">
        <f t="shared" si="13"/>
        <v>1</v>
      </c>
      <c r="AB85" s="636"/>
      <c r="AC85" s="636"/>
      <c r="AD85" s="636"/>
      <c r="AE85" s="636">
        <f t="shared" si="14"/>
        <v>1</v>
      </c>
    </row>
    <row r="86" spans="1:31" s="32" customFormat="1" ht="14.45" customHeight="1" x14ac:dyDescent="0.25">
      <c r="A86" s="5" t="s">
        <v>127</v>
      </c>
      <c r="B86" s="631" t="s">
        <v>711</v>
      </c>
      <c r="C86" s="275"/>
      <c r="D86" s="276"/>
      <c r="E86" s="276"/>
      <c r="F86" s="276"/>
      <c r="G86" s="276"/>
      <c r="H86" s="276"/>
      <c r="I86" s="276"/>
      <c r="J86" s="277"/>
      <c r="K86" s="277"/>
      <c r="L86" s="277"/>
      <c r="M86" s="278">
        <v>3</v>
      </c>
      <c r="N86" s="278"/>
      <c r="O86" s="278">
        <f t="shared" si="11"/>
        <v>3</v>
      </c>
      <c r="P86" s="278"/>
      <c r="Q86" s="278"/>
      <c r="R86" s="278"/>
      <c r="S86" s="278">
        <v>3</v>
      </c>
      <c r="T86" s="278"/>
      <c r="U86" s="278"/>
      <c r="V86" s="278"/>
      <c r="W86" s="278">
        <f t="shared" si="12"/>
        <v>3</v>
      </c>
      <c r="X86" s="278"/>
      <c r="Y86" s="278"/>
      <c r="Z86" s="278"/>
      <c r="AA86" s="636">
        <f t="shared" si="13"/>
        <v>3</v>
      </c>
      <c r="AB86" s="636"/>
      <c r="AC86" s="636"/>
      <c r="AD86" s="636"/>
      <c r="AE86" s="636">
        <f t="shared" si="14"/>
        <v>3</v>
      </c>
    </row>
    <row r="87" spans="1:31" s="32" customFormat="1" ht="14.45" customHeight="1" x14ac:dyDescent="0.25">
      <c r="A87" s="5" t="s">
        <v>128</v>
      </c>
      <c r="B87" s="631" t="s">
        <v>912</v>
      </c>
      <c r="C87" s="275"/>
      <c r="D87" s="276"/>
      <c r="E87" s="276"/>
      <c r="F87" s="276"/>
      <c r="G87" s="276"/>
      <c r="H87" s="276"/>
      <c r="I87" s="276"/>
      <c r="J87" s="277"/>
      <c r="K87" s="277"/>
      <c r="L87" s="277"/>
      <c r="M87" s="278">
        <v>1</v>
      </c>
      <c r="N87" s="278"/>
      <c r="O87" s="278">
        <f t="shared" si="11"/>
        <v>1</v>
      </c>
      <c r="P87" s="278"/>
      <c r="Q87" s="278"/>
      <c r="R87" s="278"/>
      <c r="S87" s="278">
        <v>1</v>
      </c>
      <c r="T87" s="278"/>
      <c r="U87" s="278"/>
      <c r="V87" s="278"/>
      <c r="W87" s="278">
        <f t="shared" si="12"/>
        <v>1</v>
      </c>
      <c r="X87" s="278"/>
      <c r="Y87" s="278"/>
      <c r="Z87" s="278"/>
      <c r="AA87" s="636">
        <f t="shared" si="13"/>
        <v>1</v>
      </c>
      <c r="AB87" s="636"/>
      <c r="AC87" s="636"/>
      <c r="AD87" s="636"/>
      <c r="AE87" s="636">
        <f t="shared" si="14"/>
        <v>1</v>
      </c>
    </row>
    <row r="88" spans="1:31" s="32" customFormat="1" ht="14.45" customHeight="1" x14ac:dyDescent="0.25">
      <c r="A88" s="5" t="s">
        <v>129</v>
      </c>
      <c r="B88" s="637" t="s">
        <v>712</v>
      </c>
      <c r="C88" s="275"/>
      <c r="D88" s="276"/>
      <c r="E88" s="276"/>
      <c r="F88" s="276"/>
      <c r="G88" s="276"/>
      <c r="H88" s="276"/>
      <c r="I88" s="276"/>
      <c r="J88" s="277"/>
      <c r="K88" s="277"/>
      <c r="L88" s="277"/>
      <c r="M88" s="278"/>
      <c r="N88" s="278"/>
      <c r="O88" s="278"/>
      <c r="P88" s="278"/>
      <c r="Q88" s="278"/>
      <c r="R88" s="278"/>
      <c r="S88" s="278"/>
      <c r="T88" s="278"/>
      <c r="U88" s="278"/>
      <c r="V88" s="278"/>
      <c r="W88" s="278"/>
      <c r="X88" s="278"/>
      <c r="Y88" s="278"/>
      <c r="Z88" s="278"/>
      <c r="AA88" s="636"/>
      <c r="AB88" s="636"/>
      <c r="AC88" s="636"/>
      <c r="AD88" s="636"/>
      <c r="AE88" s="636"/>
    </row>
    <row r="89" spans="1:31" s="32" customFormat="1" ht="14.45" customHeight="1" x14ac:dyDescent="0.25">
      <c r="A89" s="5" t="s">
        <v>130</v>
      </c>
      <c r="B89" s="631" t="s">
        <v>713</v>
      </c>
      <c r="C89" s="275"/>
      <c r="D89" s="276"/>
      <c r="E89" s="276"/>
      <c r="F89" s="276"/>
      <c r="G89" s="276"/>
      <c r="H89" s="276"/>
      <c r="I89" s="276"/>
      <c r="J89" s="277"/>
      <c r="K89" s="277"/>
      <c r="L89" s="277"/>
      <c r="M89" s="278">
        <v>1</v>
      </c>
      <c r="N89" s="278"/>
      <c r="O89" s="278">
        <f>M89</f>
        <v>1</v>
      </c>
      <c r="P89" s="278"/>
      <c r="Q89" s="278"/>
      <c r="R89" s="278"/>
      <c r="S89" s="278">
        <v>1</v>
      </c>
      <c r="T89" s="278"/>
      <c r="U89" s="278"/>
      <c r="V89" s="278"/>
      <c r="W89" s="278">
        <f>D89+J89+O89</f>
        <v>1</v>
      </c>
      <c r="X89" s="278"/>
      <c r="Y89" s="278"/>
      <c r="Z89" s="278"/>
      <c r="AA89" s="636">
        <f>S89+X89/2</f>
        <v>1</v>
      </c>
      <c r="AB89" s="636"/>
      <c r="AC89" s="636"/>
      <c r="AD89" s="636"/>
      <c r="AE89" s="636">
        <f>W89+Z89/2</f>
        <v>1</v>
      </c>
    </row>
    <row r="90" spans="1:31" s="32" customFormat="1" ht="14.45" customHeight="1" x14ac:dyDescent="0.25">
      <c r="A90" s="5" t="s">
        <v>133</v>
      </c>
      <c r="B90" s="631" t="s">
        <v>714</v>
      </c>
      <c r="C90" s="275"/>
      <c r="D90" s="276"/>
      <c r="E90" s="276"/>
      <c r="F90" s="276"/>
      <c r="G90" s="276"/>
      <c r="H90" s="276"/>
      <c r="I90" s="276"/>
      <c r="J90" s="277"/>
      <c r="K90" s="277"/>
      <c r="L90" s="277"/>
      <c r="M90" s="278">
        <v>2</v>
      </c>
      <c r="N90" s="278"/>
      <c r="O90" s="278">
        <f>M90</f>
        <v>2</v>
      </c>
      <c r="P90" s="278"/>
      <c r="Q90" s="278"/>
      <c r="R90" s="278"/>
      <c r="S90" s="278">
        <v>2</v>
      </c>
      <c r="T90" s="278"/>
      <c r="U90" s="278"/>
      <c r="V90" s="278"/>
      <c r="W90" s="278">
        <f>D90+J90+O90</f>
        <v>2</v>
      </c>
      <c r="X90" s="278"/>
      <c r="Y90" s="278"/>
      <c r="Z90" s="278"/>
      <c r="AA90" s="636">
        <f>S90+X90/2</f>
        <v>2</v>
      </c>
      <c r="AB90" s="636"/>
      <c r="AC90" s="636"/>
      <c r="AD90" s="636"/>
      <c r="AE90" s="636">
        <f>W90+Z90/2</f>
        <v>2</v>
      </c>
    </row>
    <row r="91" spans="1:31" s="32" customFormat="1" ht="14.45" customHeight="1" x14ac:dyDescent="0.25">
      <c r="A91" s="5" t="s">
        <v>136</v>
      </c>
      <c r="B91" s="631" t="s">
        <v>715</v>
      </c>
      <c r="C91" s="275"/>
      <c r="D91" s="276"/>
      <c r="E91" s="276"/>
      <c r="F91" s="276"/>
      <c r="G91" s="276"/>
      <c r="H91" s="276"/>
      <c r="I91" s="276"/>
      <c r="J91" s="277"/>
      <c r="K91" s="277"/>
      <c r="L91" s="277"/>
      <c r="M91" s="278">
        <v>1</v>
      </c>
      <c r="N91" s="278"/>
      <c r="O91" s="278">
        <f>M91</f>
        <v>1</v>
      </c>
      <c r="P91" s="278"/>
      <c r="Q91" s="278"/>
      <c r="R91" s="278"/>
      <c r="S91" s="278">
        <v>1</v>
      </c>
      <c r="T91" s="278"/>
      <c r="U91" s="278"/>
      <c r="V91" s="278"/>
      <c r="W91" s="278">
        <f>D91+J91+O91</f>
        <v>1</v>
      </c>
      <c r="X91" s="278"/>
      <c r="Y91" s="278"/>
      <c r="Z91" s="278"/>
      <c r="AA91" s="636">
        <f>S91+X91/2</f>
        <v>1</v>
      </c>
      <c r="AB91" s="636"/>
      <c r="AC91" s="636"/>
      <c r="AD91" s="636"/>
      <c r="AE91" s="636">
        <f>W91+Z91/2</f>
        <v>1</v>
      </c>
    </row>
    <row r="92" spans="1:31" s="32" customFormat="1" ht="14.45" customHeight="1" x14ac:dyDescent="0.25">
      <c r="A92" s="5" t="s">
        <v>139</v>
      </c>
      <c r="B92" s="1033" t="s">
        <v>1077</v>
      </c>
      <c r="C92" s="1034"/>
      <c r="D92" s="1035"/>
      <c r="E92" s="1035"/>
      <c r="F92" s="1035"/>
      <c r="G92" s="1035"/>
      <c r="H92" s="1035"/>
      <c r="I92" s="1035"/>
      <c r="J92" s="1036"/>
      <c r="K92" s="1036"/>
      <c r="L92" s="1036"/>
      <c r="M92" s="1037">
        <v>0.5</v>
      </c>
      <c r="N92" s="1037"/>
      <c r="O92" s="1037">
        <f>M92</f>
        <v>0.5</v>
      </c>
      <c r="P92" s="1037"/>
      <c r="Q92" s="1037"/>
      <c r="R92" s="1037"/>
      <c r="S92" s="1037">
        <f>M92+P92</f>
        <v>0.5</v>
      </c>
      <c r="T92" s="1037"/>
      <c r="U92" s="1037"/>
      <c r="V92" s="1037"/>
      <c r="W92" s="1037">
        <f>D92+J92+O92</f>
        <v>0.5</v>
      </c>
      <c r="X92" s="1037"/>
      <c r="Y92" s="1037"/>
      <c r="Z92" s="1037"/>
      <c r="AA92" s="1038">
        <f>S92+X92</f>
        <v>0.5</v>
      </c>
      <c r="AB92" s="1038"/>
      <c r="AC92" s="1038"/>
      <c r="AD92" s="1039"/>
      <c r="AE92" s="1040">
        <f>W92+Z92/2</f>
        <v>0.5</v>
      </c>
    </row>
    <row r="93" spans="1:31" s="32" customFormat="1" ht="14.45" customHeight="1" x14ac:dyDescent="0.25">
      <c r="A93" s="5" t="s">
        <v>140</v>
      </c>
      <c r="B93" s="271" t="s">
        <v>716</v>
      </c>
      <c r="C93" s="275"/>
      <c r="D93" s="276"/>
      <c r="E93" s="276"/>
      <c r="F93" s="276"/>
      <c r="G93" s="276"/>
      <c r="H93" s="276"/>
      <c r="I93" s="276"/>
      <c r="J93" s="277"/>
      <c r="K93" s="277"/>
      <c r="L93" s="277"/>
      <c r="M93" s="278">
        <f>SUM(M70:M92)</f>
        <v>23.5</v>
      </c>
      <c r="N93" s="278"/>
      <c r="O93" s="278">
        <f>M93</f>
        <v>23.5</v>
      </c>
      <c r="P93" s="278">
        <f>SUM(P70:P91)</f>
        <v>0</v>
      </c>
      <c r="Q93" s="278"/>
      <c r="R93" s="278">
        <f>SUM(R70:R91)</f>
        <v>0</v>
      </c>
      <c r="S93" s="278">
        <f>SUM(S70:S92)</f>
        <v>23.5</v>
      </c>
      <c r="T93" s="278"/>
      <c r="U93" s="278"/>
      <c r="V93" s="278"/>
      <c r="W93" s="278">
        <f>D93+J93+O93</f>
        <v>23.5</v>
      </c>
      <c r="X93" s="278">
        <f>SUM(X70:X91)</f>
        <v>0</v>
      </c>
      <c r="Y93" s="278"/>
      <c r="Z93" s="278">
        <f>SUM(Z70:Z91)</f>
        <v>0</v>
      </c>
      <c r="AA93" s="735">
        <f>S93+X93/2</f>
        <v>23.5</v>
      </c>
      <c r="AB93" s="735"/>
      <c r="AC93" s="735"/>
      <c r="AD93" s="906">
        <v>0</v>
      </c>
      <c r="AE93" s="735">
        <f>SUM(AE70:AE92)</f>
        <v>23.5</v>
      </c>
    </row>
    <row r="94" spans="1:31" s="32" customFormat="1" ht="14.45" customHeight="1" x14ac:dyDescent="0.25">
      <c r="A94" s="5"/>
      <c r="B94" s="632"/>
      <c r="C94" s="716"/>
      <c r="D94" s="717"/>
      <c r="E94" s="717"/>
      <c r="F94" s="717"/>
      <c r="G94" s="717"/>
      <c r="H94" s="717"/>
      <c r="I94" s="717"/>
      <c r="J94" s="718"/>
      <c r="K94" s="718"/>
      <c r="L94" s="718"/>
      <c r="M94" s="719"/>
      <c r="N94" s="719"/>
      <c r="O94" s="719"/>
      <c r="P94" s="719"/>
      <c r="Q94" s="719"/>
      <c r="R94" s="719"/>
      <c r="S94" s="719"/>
      <c r="T94" s="719"/>
      <c r="U94" s="719"/>
      <c r="V94" s="719"/>
      <c r="W94" s="719"/>
      <c r="X94" s="719"/>
      <c r="Y94" s="719"/>
      <c r="Z94" s="719"/>
      <c r="AA94" s="720"/>
      <c r="AB94" s="720"/>
      <c r="AC94" s="720"/>
      <c r="AD94" s="719"/>
      <c r="AE94" s="719"/>
    </row>
    <row r="95" spans="1:31" s="32" customFormat="1" ht="14.45" customHeight="1" x14ac:dyDescent="0.25">
      <c r="A95" s="5"/>
      <c r="B95" s="79"/>
      <c r="C95" s="73"/>
      <c r="D95" s="56"/>
      <c r="E95" s="56"/>
      <c r="F95" s="56"/>
      <c r="G95" s="56"/>
      <c r="H95" s="56"/>
      <c r="I95" s="56"/>
      <c r="J95" s="74"/>
      <c r="K95" s="74"/>
      <c r="L95" s="74"/>
      <c r="M95" s="57"/>
      <c r="N95" s="57"/>
      <c r="O95" s="57"/>
      <c r="P95" s="57"/>
      <c r="Q95" s="57"/>
      <c r="R95" s="57"/>
      <c r="S95" s="57"/>
      <c r="T95" s="57"/>
      <c r="U95" s="57"/>
      <c r="V95" s="57"/>
      <c r="W95" s="57"/>
      <c r="X95" s="57"/>
      <c r="Y95" s="57"/>
      <c r="Z95" s="57"/>
      <c r="AA95" s="273"/>
      <c r="AB95" s="273"/>
      <c r="AC95" s="273"/>
      <c r="AD95" s="57"/>
      <c r="AE95" s="57"/>
    </row>
    <row r="96" spans="1:31" s="32" customFormat="1" ht="14.45" customHeight="1" x14ac:dyDescent="0.25">
      <c r="A96" s="5"/>
      <c r="B96" s="79"/>
      <c r="C96" s="73"/>
      <c r="D96" s="56"/>
      <c r="E96" s="56"/>
      <c r="F96" s="56"/>
      <c r="G96" s="56"/>
      <c r="H96" s="56"/>
      <c r="I96" s="56"/>
      <c r="J96" s="74"/>
      <c r="K96" s="74"/>
      <c r="L96" s="74"/>
      <c r="M96" s="57"/>
      <c r="N96" s="57"/>
      <c r="O96" s="57"/>
      <c r="P96" s="57"/>
      <c r="Q96" s="57"/>
      <c r="R96" s="57"/>
      <c r="S96" s="57"/>
      <c r="T96" s="57"/>
      <c r="U96" s="57"/>
      <c r="V96" s="57"/>
      <c r="W96" s="57"/>
      <c r="X96" s="57"/>
      <c r="Y96" s="57"/>
      <c r="Z96" s="57"/>
      <c r="AA96" s="273"/>
      <c r="AB96" s="273"/>
      <c r="AC96" s="273"/>
      <c r="AD96" s="57"/>
      <c r="AE96" s="57"/>
    </row>
    <row r="97" spans="1:249" s="32" customFormat="1" ht="14.45" customHeight="1" x14ac:dyDescent="0.25">
      <c r="A97" s="272" t="s">
        <v>143</v>
      </c>
      <c r="B97" s="79" t="s">
        <v>516</v>
      </c>
      <c r="C97" s="73"/>
      <c r="D97" s="56"/>
      <c r="E97" s="56"/>
      <c r="F97" s="56"/>
      <c r="G97" s="56"/>
      <c r="H97" s="56"/>
      <c r="I97" s="56"/>
      <c r="J97" s="74"/>
      <c r="K97" s="74"/>
      <c r="L97" s="74"/>
      <c r="M97" s="57"/>
      <c r="N97" s="57"/>
      <c r="O97" s="57"/>
      <c r="P97" s="57"/>
      <c r="Q97" s="57"/>
      <c r="R97" s="57"/>
      <c r="S97" s="57"/>
      <c r="T97" s="57"/>
      <c r="U97" s="57"/>
      <c r="V97" s="57"/>
      <c r="W97" s="57"/>
      <c r="X97" s="57"/>
      <c r="Y97" s="57"/>
      <c r="Z97" s="57"/>
      <c r="AA97" s="273"/>
      <c r="AB97" s="273"/>
      <c r="AC97" s="273"/>
      <c r="AD97" s="57"/>
      <c r="AE97" s="57"/>
    </row>
    <row r="98" spans="1:249" s="32" customFormat="1" ht="14.45" customHeight="1" x14ac:dyDescent="0.25">
      <c r="A98" s="272" t="s">
        <v>144</v>
      </c>
      <c r="B98" s="274" t="s">
        <v>517</v>
      </c>
      <c r="C98" s="275"/>
      <c r="D98" s="276"/>
      <c r="E98" s="276"/>
      <c r="F98" s="276"/>
      <c r="G98" s="276"/>
      <c r="H98" s="276"/>
      <c r="I98" s="276"/>
      <c r="J98" s="277"/>
      <c r="K98" s="277"/>
      <c r="L98" s="277"/>
      <c r="M98" s="277">
        <v>13</v>
      </c>
      <c r="N98" s="277"/>
      <c r="O98" s="277">
        <f>M98</f>
        <v>13</v>
      </c>
      <c r="P98" s="278"/>
      <c r="Q98" s="278"/>
      <c r="R98" s="278"/>
      <c r="S98" s="277">
        <f>M98</f>
        <v>13</v>
      </c>
      <c r="T98" s="277"/>
      <c r="U98" s="277"/>
      <c r="V98" s="278"/>
      <c r="W98" s="278">
        <f>O98+J98+D98</f>
        <v>13</v>
      </c>
      <c r="X98" s="278"/>
      <c r="Y98" s="278"/>
      <c r="Z98" s="278"/>
      <c r="AA98" s="277">
        <f>S98+X98/2</f>
        <v>13</v>
      </c>
      <c r="AB98" s="277"/>
      <c r="AC98" s="277"/>
      <c r="AD98" s="278"/>
      <c r="AE98" s="278">
        <f>W98+Z98/2</f>
        <v>13</v>
      </c>
    </row>
    <row r="99" spans="1:249" s="32" customFormat="1" ht="14.45" customHeight="1" x14ac:dyDescent="0.25">
      <c r="A99" s="272" t="s">
        <v>145</v>
      </c>
      <c r="B99" s="274" t="s">
        <v>518</v>
      </c>
      <c r="C99" s="275"/>
      <c r="D99" s="276"/>
      <c r="E99" s="276"/>
      <c r="F99" s="276"/>
      <c r="G99" s="276"/>
      <c r="H99" s="276"/>
      <c r="I99" s="276"/>
      <c r="J99" s="277"/>
      <c r="K99" s="277"/>
      <c r="L99" s="277"/>
      <c r="M99" s="277">
        <v>8</v>
      </c>
      <c r="N99" s="277"/>
      <c r="O99" s="277">
        <f>M99</f>
        <v>8</v>
      </c>
      <c r="P99" s="278"/>
      <c r="Q99" s="278"/>
      <c r="R99" s="278"/>
      <c r="S99" s="277">
        <f>M99</f>
        <v>8</v>
      </c>
      <c r="T99" s="277"/>
      <c r="U99" s="277"/>
      <c r="V99" s="278"/>
      <c r="W99" s="278">
        <f>S99+V99</f>
        <v>8</v>
      </c>
      <c r="X99" s="278"/>
      <c r="Y99" s="278"/>
      <c r="Z99" s="278"/>
      <c r="AA99" s="277">
        <f>S99+X99/2</f>
        <v>8</v>
      </c>
      <c r="AB99" s="277"/>
      <c r="AC99" s="277"/>
      <c r="AD99" s="278"/>
      <c r="AE99" s="278">
        <f>W99+Z99/2</f>
        <v>8</v>
      </c>
    </row>
    <row r="100" spans="1:249" s="32" customFormat="1" ht="14.45" customHeight="1" x14ac:dyDescent="0.25">
      <c r="A100" s="272" t="s">
        <v>146</v>
      </c>
      <c r="B100" s="274" t="s">
        <v>519</v>
      </c>
      <c r="C100" s="275"/>
      <c r="D100" s="276"/>
      <c r="E100" s="276"/>
      <c r="F100" s="276"/>
      <c r="G100" s="276"/>
      <c r="H100" s="276"/>
      <c r="I100" s="276"/>
      <c r="J100" s="277"/>
      <c r="K100" s="277"/>
      <c r="L100" s="277"/>
      <c r="M100" s="277">
        <v>3</v>
      </c>
      <c r="N100" s="277"/>
      <c r="O100" s="277">
        <f>M100</f>
        <v>3</v>
      </c>
      <c r="P100" s="278"/>
      <c r="Q100" s="278"/>
      <c r="R100" s="278"/>
      <c r="S100" s="277">
        <v>3</v>
      </c>
      <c r="T100" s="277"/>
      <c r="U100" s="277"/>
      <c r="V100" s="278"/>
      <c r="W100" s="278">
        <v>3</v>
      </c>
      <c r="X100" s="278"/>
      <c r="Y100" s="278"/>
      <c r="Z100" s="278"/>
      <c r="AA100" s="277">
        <f>S100+X100/2</f>
        <v>3</v>
      </c>
      <c r="AB100" s="277"/>
      <c r="AC100" s="277"/>
      <c r="AD100" s="278"/>
      <c r="AE100" s="278">
        <f>W100+Z100/2</f>
        <v>3</v>
      </c>
    </row>
    <row r="101" spans="1:249" s="32" customFormat="1" ht="14.45" customHeight="1" x14ac:dyDescent="0.25">
      <c r="A101" s="272" t="s">
        <v>147</v>
      </c>
      <c r="B101" s="279" t="s">
        <v>1159</v>
      </c>
      <c r="C101" s="280"/>
      <c r="D101" s="281"/>
      <c r="E101" s="281"/>
      <c r="F101" s="281"/>
      <c r="G101" s="281"/>
      <c r="H101" s="281"/>
      <c r="I101" s="281"/>
      <c r="J101" s="277"/>
      <c r="K101" s="277"/>
      <c r="L101" s="277"/>
      <c r="M101" s="278">
        <f>M98+M99+M100</f>
        <v>24</v>
      </c>
      <c r="N101" s="278"/>
      <c r="O101" s="278">
        <f>M101</f>
        <v>24</v>
      </c>
      <c r="P101" s="278">
        <v>0</v>
      </c>
      <c r="Q101" s="278"/>
      <c r="R101" s="278">
        <f>R98+R99+R100</f>
        <v>0</v>
      </c>
      <c r="S101" s="278">
        <f>S98+S99+S100</f>
        <v>24</v>
      </c>
      <c r="T101" s="278"/>
      <c r="U101" s="278"/>
      <c r="V101" s="278"/>
      <c r="W101" s="278">
        <f>W98+W99+W100</f>
        <v>24</v>
      </c>
      <c r="X101" s="278">
        <f>X98+X99+X100</f>
        <v>0</v>
      </c>
      <c r="Y101" s="278"/>
      <c r="Z101" s="278">
        <f>Z98+Z99+Z100</f>
        <v>0</v>
      </c>
      <c r="AA101" s="735">
        <f>S101+X101/2</f>
        <v>24</v>
      </c>
      <c r="AB101" s="735"/>
      <c r="AC101" s="735"/>
      <c r="AD101" s="906">
        <v>0</v>
      </c>
      <c r="AE101" s="735">
        <f>W101+Z101/2</f>
        <v>24</v>
      </c>
    </row>
    <row r="102" spans="1:249" ht="15.75" customHeight="1" x14ac:dyDescent="0.25">
      <c r="A102" s="272"/>
      <c r="B102" s="721"/>
      <c r="C102" s="722"/>
      <c r="D102" s="723"/>
      <c r="E102" s="723"/>
      <c r="F102" s="723"/>
      <c r="G102" s="723"/>
      <c r="H102" s="723"/>
      <c r="I102" s="723"/>
      <c r="J102" s="724"/>
      <c r="K102" s="724"/>
      <c r="L102" s="724"/>
      <c r="M102" s="725"/>
      <c r="N102" s="725"/>
      <c r="O102" s="725"/>
      <c r="P102" s="725"/>
      <c r="Q102" s="725"/>
      <c r="R102" s="725"/>
      <c r="S102" s="725"/>
      <c r="T102" s="725"/>
      <c r="U102" s="725"/>
      <c r="V102" s="725"/>
      <c r="W102" s="725"/>
      <c r="X102" s="725"/>
      <c r="Y102" s="725"/>
      <c r="Z102" s="725"/>
      <c r="AA102" s="725"/>
      <c r="AB102" s="725"/>
      <c r="AC102" s="725"/>
      <c r="AD102" s="725"/>
      <c r="AE102" s="726"/>
      <c r="AF102" s="32"/>
      <c r="AG102" s="32"/>
      <c r="AH102" s="32"/>
      <c r="AI102" s="32"/>
      <c r="AJ102" s="32"/>
      <c r="AK102" s="32"/>
      <c r="AL102" s="32"/>
      <c r="AM102" s="32"/>
      <c r="AN102" s="32"/>
      <c r="AO102" s="32"/>
      <c r="AP102" s="32"/>
      <c r="AQ102" s="32"/>
      <c r="AR102" s="32"/>
      <c r="AS102" s="32"/>
      <c r="AT102" s="32"/>
      <c r="AU102" s="32"/>
      <c r="AV102" s="32"/>
      <c r="AW102" s="32"/>
      <c r="AX102" s="32"/>
      <c r="AY102" s="32"/>
      <c r="AZ102" s="32"/>
      <c r="BA102" s="32"/>
      <c r="BB102" s="32"/>
      <c r="BC102" s="32"/>
      <c r="BD102" s="32"/>
      <c r="BE102" s="32"/>
      <c r="BF102" s="32"/>
      <c r="BG102" s="32"/>
      <c r="BH102" s="32"/>
      <c r="BI102" s="32"/>
      <c r="BJ102" s="32"/>
      <c r="BK102" s="32"/>
      <c r="BL102" s="32"/>
      <c r="BM102" s="32"/>
      <c r="BN102" s="32"/>
      <c r="BO102" s="32"/>
      <c r="BP102" s="32"/>
      <c r="BQ102" s="32"/>
      <c r="BR102" s="32"/>
      <c r="BS102" s="32"/>
      <c r="BT102" s="32"/>
      <c r="BU102" s="32"/>
      <c r="BV102" s="32"/>
      <c r="BW102" s="32"/>
      <c r="BX102" s="32"/>
      <c r="BY102" s="32"/>
      <c r="BZ102" s="32"/>
      <c r="CA102" s="32"/>
      <c r="CB102" s="32"/>
      <c r="CC102" s="32"/>
      <c r="CD102" s="32"/>
      <c r="CE102" s="32"/>
      <c r="CF102" s="32"/>
      <c r="CG102" s="32"/>
      <c r="CH102" s="32"/>
      <c r="CI102" s="32"/>
      <c r="CJ102" s="32"/>
      <c r="CK102" s="32"/>
      <c r="CL102" s="32"/>
      <c r="CM102" s="32"/>
      <c r="CN102" s="32"/>
      <c r="CO102" s="32"/>
      <c r="CP102" s="32"/>
      <c r="CQ102" s="32"/>
      <c r="CR102" s="32"/>
      <c r="CS102" s="32"/>
      <c r="CT102" s="32"/>
      <c r="CU102" s="32"/>
      <c r="CV102" s="32"/>
      <c r="CW102" s="32"/>
      <c r="CX102" s="32"/>
      <c r="CY102" s="32"/>
      <c r="CZ102" s="32"/>
      <c r="DA102" s="32"/>
      <c r="DB102" s="32"/>
      <c r="DC102" s="32"/>
      <c r="DD102" s="32"/>
      <c r="DE102" s="32"/>
      <c r="DF102" s="32"/>
      <c r="DG102" s="32"/>
      <c r="DH102" s="32"/>
      <c r="DI102" s="32"/>
      <c r="DJ102" s="32"/>
      <c r="DK102" s="32"/>
      <c r="DL102" s="32"/>
      <c r="DM102" s="32"/>
      <c r="DN102" s="32"/>
      <c r="DO102" s="32"/>
      <c r="DP102" s="32"/>
      <c r="DQ102" s="32"/>
      <c r="DR102" s="32"/>
      <c r="DS102" s="32"/>
      <c r="DT102" s="32"/>
      <c r="DU102" s="32"/>
      <c r="DV102" s="32"/>
      <c r="DW102" s="32"/>
      <c r="DX102" s="32"/>
      <c r="DY102" s="32"/>
      <c r="DZ102" s="32"/>
      <c r="EA102" s="32"/>
      <c r="EB102" s="32"/>
      <c r="EC102" s="32"/>
      <c r="ED102" s="32"/>
      <c r="EE102" s="32"/>
      <c r="EF102" s="32"/>
      <c r="EG102" s="32"/>
      <c r="EH102" s="32"/>
      <c r="EI102" s="32"/>
      <c r="EJ102" s="32"/>
      <c r="EK102" s="32"/>
      <c r="EL102" s="32"/>
      <c r="EM102" s="32"/>
      <c r="EN102" s="32"/>
      <c r="EO102" s="32"/>
      <c r="EP102" s="32"/>
      <c r="EQ102" s="32"/>
      <c r="ER102" s="32"/>
      <c r="ES102" s="32"/>
      <c r="ET102" s="32"/>
      <c r="EU102" s="32"/>
      <c r="EV102" s="32"/>
      <c r="EW102" s="32"/>
      <c r="EX102" s="32"/>
      <c r="EY102" s="32"/>
      <c r="EZ102" s="32"/>
      <c r="FA102" s="32"/>
      <c r="FB102" s="32"/>
      <c r="FC102" s="32"/>
      <c r="FD102" s="32"/>
      <c r="FE102" s="32"/>
      <c r="FF102" s="32"/>
      <c r="FG102" s="32"/>
      <c r="FH102" s="32"/>
      <c r="FI102" s="32"/>
      <c r="FJ102" s="32"/>
      <c r="FK102" s="32"/>
      <c r="FL102" s="32"/>
      <c r="FM102" s="32"/>
      <c r="FN102" s="32"/>
      <c r="FO102" s="32"/>
      <c r="FP102" s="32"/>
      <c r="FQ102" s="32"/>
      <c r="FR102" s="32"/>
      <c r="FS102" s="32"/>
      <c r="FT102" s="32"/>
      <c r="FU102" s="32"/>
      <c r="FV102" s="32"/>
      <c r="FW102" s="32"/>
      <c r="FX102" s="32"/>
      <c r="FY102" s="32"/>
      <c r="FZ102" s="32"/>
      <c r="GA102" s="32"/>
      <c r="GB102" s="32"/>
      <c r="GC102" s="32"/>
      <c r="GD102" s="32"/>
      <c r="GE102" s="32"/>
      <c r="GF102" s="32"/>
      <c r="GG102" s="32"/>
      <c r="GH102" s="32"/>
      <c r="GI102" s="32"/>
      <c r="GJ102" s="32"/>
      <c r="GK102" s="32"/>
      <c r="GL102" s="32"/>
      <c r="GM102" s="32"/>
      <c r="GN102" s="32"/>
      <c r="GO102" s="32"/>
      <c r="GP102" s="32"/>
      <c r="GQ102" s="32"/>
      <c r="GR102" s="32"/>
      <c r="GS102" s="32"/>
      <c r="GT102" s="32"/>
      <c r="GU102" s="32"/>
      <c r="GV102" s="32"/>
      <c r="GW102" s="32"/>
      <c r="GX102" s="32"/>
      <c r="GY102" s="32"/>
      <c r="GZ102" s="32"/>
      <c r="HA102" s="32"/>
      <c r="HB102" s="32"/>
      <c r="HC102" s="32"/>
      <c r="HD102" s="32"/>
      <c r="HE102" s="32"/>
      <c r="HF102" s="32"/>
      <c r="HG102" s="32"/>
      <c r="HH102" s="32"/>
      <c r="HI102" s="32"/>
      <c r="HJ102" s="32"/>
      <c r="HK102" s="32"/>
      <c r="HL102" s="32"/>
      <c r="HM102" s="32"/>
      <c r="HN102" s="32"/>
      <c r="HO102" s="32"/>
      <c r="HP102" s="32"/>
      <c r="HQ102" s="32"/>
      <c r="HR102" s="32"/>
      <c r="HS102" s="32"/>
      <c r="HT102" s="32"/>
      <c r="HU102" s="32"/>
      <c r="HV102" s="32"/>
      <c r="HW102" s="32"/>
      <c r="HX102" s="32"/>
      <c r="HY102" s="32"/>
      <c r="HZ102" s="32"/>
      <c r="IA102" s="32"/>
      <c r="IB102" s="32"/>
      <c r="IC102" s="32"/>
      <c r="ID102" s="32"/>
      <c r="IE102" s="32"/>
      <c r="IF102" s="32"/>
      <c r="IG102" s="32"/>
      <c r="IH102" s="32"/>
      <c r="II102" s="32"/>
      <c r="IJ102" s="32"/>
      <c r="IK102" s="32"/>
      <c r="IL102" s="32"/>
      <c r="IM102" s="32"/>
      <c r="IN102" s="32"/>
      <c r="IO102" s="32"/>
    </row>
    <row r="103" spans="1:249" s="32" customFormat="1" ht="14.45" customHeight="1" x14ac:dyDescent="0.25">
      <c r="A103" s="272"/>
      <c r="B103" s="54"/>
      <c r="C103" s="55"/>
      <c r="D103" s="56"/>
      <c r="E103" s="56"/>
      <c r="F103" s="56"/>
      <c r="G103" s="56"/>
      <c r="H103" s="56"/>
      <c r="I103" s="56"/>
      <c r="J103" s="74"/>
      <c r="K103" s="74"/>
      <c r="L103" s="74"/>
      <c r="M103" s="74"/>
      <c r="N103" s="74"/>
      <c r="O103" s="74"/>
      <c r="P103" s="74"/>
      <c r="Q103" s="74"/>
      <c r="R103" s="74"/>
      <c r="S103" s="74"/>
      <c r="T103" s="74"/>
      <c r="U103" s="74"/>
      <c r="V103" s="74"/>
      <c r="W103" s="61"/>
      <c r="X103" s="61"/>
      <c r="Y103" s="61"/>
      <c r="Z103" s="61"/>
      <c r="AA103" s="61"/>
      <c r="AB103" s="61"/>
      <c r="AC103" s="61"/>
      <c r="AD103" s="61"/>
      <c r="AE103" s="61"/>
      <c r="AF103" s="16"/>
      <c r="AG103" s="16"/>
      <c r="AH103" s="16"/>
      <c r="AI103" s="16"/>
      <c r="AJ103" s="16"/>
      <c r="AK103" s="16"/>
      <c r="AL103" s="16"/>
      <c r="AM103" s="16"/>
      <c r="AN103" s="16"/>
      <c r="AO103" s="16"/>
      <c r="AP103" s="16"/>
      <c r="AQ103" s="16"/>
      <c r="AR103" s="16"/>
      <c r="AS103" s="16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  <c r="BF103" s="16"/>
      <c r="BG103" s="16"/>
      <c r="BH103" s="16"/>
      <c r="BI103" s="16"/>
      <c r="BJ103" s="16"/>
      <c r="BK103" s="16"/>
      <c r="BL103" s="16"/>
      <c r="BM103" s="16"/>
      <c r="BN103" s="16"/>
      <c r="BO103" s="16"/>
      <c r="BP103" s="16"/>
      <c r="BQ103" s="16"/>
      <c r="BR103" s="16"/>
      <c r="BS103" s="16"/>
      <c r="BT103" s="16"/>
      <c r="BU103" s="16"/>
      <c r="BV103" s="16"/>
      <c r="BW103" s="16"/>
      <c r="BX103" s="16"/>
      <c r="BY103" s="16"/>
      <c r="BZ103" s="16"/>
      <c r="CA103" s="16"/>
      <c r="CB103" s="16"/>
      <c r="CC103" s="16"/>
      <c r="CD103" s="16"/>
      <c r="CE103" s="16"/>
      <c r="CF103" s="16"/>
      <c r="CG103" s="16"/>
      <c r="CH103" s="16"/>
      <c r="CI103" s="16"/>
      <c r="CJ103" s="16"/>
      <c r="CK103" s="16"/>
      <c r="CL103" s="16"/>
      <c r="CM103" s="16"/>
      <c r="CN103" s="16"/>
      <c r="CO103" s="16"/>
      <c r="CP103" s="16"/>
      <c r="CQ103" s="16"/>
      <c r="CR103" s="16"/>
      <c r="CS103" s="16"/>
      <c r="CT103" s="16"/>
      <c r="CU103" s="16"/>
      <c r="CV103" s="16"/>
      <c r="CW103" s="16"/>
      <c r="CX103" s="16"/>
      <c r="CY103" s="16"/>
      <c r="CZ103" s="16"/>
      <c r="DA103" s="16"/>
      <c r="DB103" s="16"/>
      <c r="DC103" s="16"/>
      <c r="DD103" s="16"/>
      <c r="DE103" s="16"/>
      <c r="DF103" s="16"/>
      <c r="DG103" s="16"/>
      <c r="DH103" s="16"/>
      <c r="DI103" s="16"/>
      <c r="DJ103" s="16"/>
      <c r="DK103" s="16"/>
      <c r="DL103" s="16"/>
      <c r="DM103" s="16"/>
      <c r="DN103" s="16"/>
      <c r="DO103" s="16"/>
      <c r="DP103" s="16"/>
      <c r="DQ103" s="16"/>
      <c r="DR103" s="16"/>
      <c r="DS103" s="16"/>
      <c r="DT103" s="16"/>
      <c r="DU103" s="16"/>
      <c r="DV103" s="16"/>
      <c r="DW103" s="16"/>
      <c r="DX103" s="16"/>
      <c r="DY103" s="16"/>
      <c r="DZ103" s="16"/>
      <c r="EA103" s="16"/>
      <c r="EB103" s="16"/>
      <c r="EC103" s="16"/>
      <c r="ED103" s="16"/>
      <c r="EE103" s="16"/>
      <c r="EF103" s="16"/>
      <c r="EG103" s="16"/>
      <c r="EH103" s="16"/>
      <c r="EI103" s="16"/>
      <c r="EJ103" s="16"/>
      <c r="EK103" s="16"/>
      <c r="EL103" s="16"/>
      <c r="EM103" s="16"/>
      <c r="EN103" s="16"/>
      <c r="EO103" s="16"/>
      <c r="EP103" s="16"/>
      <c r="EQ103" s="16"/>
      <c r="ER103" s="16"/>
      <c r="ES103" s="16"/>
      <c r="ET103" s="16"/>
      <c r="EU103" s="16"/>
      <c r="EV103" s="16"/>
      <c r="EW103" s="16"/>
      <c r="EX103" s="16"/>
      <c r="EY103" s="16"/>
      <c r="EZ103" s="16"/>
      <c r="FA103" s="16"/>
      <c r="FB103" s="16"/>
      <c r="FC103" s="16"/>
      <c r="FD103" s="16"/>
      <c r="FE103" s="16"/>
      <c r="FF103" s="16"/>
      <c r="FG103" s="16"/>
      <c r="FH103" s="16"/>
      <c r="FI103" s="16"/>
      <c r="FJ103" s="16"/>
      <c r="FK103" s="16"/>
      <c r="FL103" s="16"/>
      <c r="FM103" s="16"/>
      <c r="FN103" s="16"/>
      <c r="FO103" s="16"/>
      <c r="FP103" s="16"/>
      <c r="FQ103" s="16"/>
      <c r="FR103" s="16"/>
      <c r="FS103" s="16"/>
      <c r="FT103" s="16"/>
      <c r="FU103" s="16"/>
      <c r="FV103" s="16"/>
      <c r="FW103" s="16"/>
      <c r="FX103" s="16"/>
      <c r="FY103" s="16"/>
      <c r="FZ103" s="16"/>
      <c r="GA103" s="16"/>
      <c r="GB103" s="16"/>
      <c r="GC103" s="16"/>
      <c r="GD103" s="16"/>
      <c r="GE103" s="16"/>
      <c r="GF103" s="16"/>
      <c r="GG103" s="16"/>
      <c r="GH103" s="16"/>
      <c r="GI103" s="16"/>
      <c r="GJ103" s="16"/>
      <c r="GK103" s="16"/>
      <c r="GL103" s="16"/>
      <c r="GM103" s="16"/>
      <c r="GN103" s="16"/>
      <c r="GO103" s="16"/>
      <c r="GP103" s="16"/>
      <c r="GQ103" s="16"/>
      <c r="GR103" s="16"/>
      <c r="GS103" s="16"/>
      <c r="GT103" s="16"/>
      <c r="GU103" s="16"/>
      <c r="GV103" s="16"/>
      <c r="GW103" s="16"/>
      <c r="GX103" s="16"/>
      <c r="GY103" s="16"/>
      <c r="GZ103" s="16"/>
      <c r="HA103" s="16"/>
      <c r="HB103" s="16"/>
      <c r="HC103" s="16"/>
      <c r="HD103" s="16"/>
      <c r="HE103" s="16"/>
      <c r="HF103" s="16"/>
      <c r="HG103" s="16"/>
      <c r="HH103" s="16"/>
      <c r="HI103" s="16"/>
      <c r="HJ103" s="16"/>
      <c r="HK103" s="16"/>
      <c r="HL103" s="16"/>
      <c r="HM103" s="16"/>
      <c r="HN103" s="16"/>
      <c r="HO103" s="16"/>
      <c r="HP103" s="16"/>
      <c r="HQ103" s="16"/>
      <c r="HR103" s="16"/>
      <c r="HS103" s="16"/>
      <c r="HT103" s="16"/>
      <c r="HU103" s="16"/>
      <c r="HV103" s="16"/>
      <c r="HW103" s="16"/>
      <c r="HX103" s="16"/>
      <c r="HY103" s="16"/>
      <c r="HZ103" s="16"/>
      <c r="IA103" s="16"/>
      <c r="IB103" s="16"/>
      <c r="IC103" s="16"/>
      <c r="ID103" s="16"/>
      <c r="IE103" s="16"/>
      <c r="IF103" s="16"/>
      <c r="IG103" s="16"/>
      <c r="IH103" s="16"/>
      <c r="II103" s="16"/>
      <c r="IJ103" s="16"/>
      <c r="IK103" s="16"/>
      <c r="IL103" s="16"/>
      <c r="IM103" s="16"/>
      <c r="IN103" s="16"/>
      <c r="IO103" s="16"/>
    </row>
    <row r="104" spans="1:249" s="32" customFormat="1" ht="15.75" customHeight="1" x14ac:dyDescent="0.25">
      <c r="A104" s="272" t="s">
        <v>149</v>
      </c>
      <c r="B104" s="49" t="s">
        <v>681</v>
      </c>
      <c r="C104" s="50">
        <f>C24+C40+C64</f>
        <v>0</v>
      </c>
      <c r="D104" s="50">
        <f>D24+D40+D64</f>
        <v>0</v>
      </c>
      <c r="E104" s="50"/>
      <c r="F104" s="50"/>
      <c r="G104" s="50">
        <f>G24+G40+G64</f>
        <v>0</v>
      </c>
      <c r="H104" s="50"/>
      <c r="I104" s="50"/>
      <c r="J104" s="50">
        <f>J24+J40+J64</f>
        <v>0</v>
      </c>
      <c r="K104" s="50">
        <f>K24+K40+K64</f>
        <v>0</v>
      </c>
      <c r="L104" s="50">
        <f>L24+L40+L64</f>
        <v>0</v>
      </c>
      <c r="M104" s="50">
        <f t="shared" ref="M104:AE104" si="15">M24+M40+M101+M93</f>
        <v>187</v>
      </c>
      <c r="N104" s="1207">
        <f>N24+N40+N93+N101</f>
        <v>2</v>
      </c>
      <c r="O104" s="50">
        <f t="shared" si="15"/>
        <v>189</v>
      </c>
      <c r="P104" s="50">
        <f t="shared" si="15"/>
        <v>1</v>
      </c>
      <c r="Q104" s="50"/>
      <c r="R104" s="50">
        <f t="shared" si="15"/>
        <v>0</v>
      </c>
      <c r="S104" s="50">
        <f t="shared" si="15"/>
        <v>187</v>
      </c>
      <c r="T104" s="50">
        <f>T24+T40+T93+T101</f>
        <v>2</v>
      </c>
      <c r="U104" s="50"/>
      <c r="V104" s="907">
        <f>V101+V93+V40+V24</f>
        <v>0</v>
      </c>
      <c r="W104" s="50">
        <f t="shared" si="15"/>
        <v>189</v>
      </c>
      <c r="X104" s="50">
        <f t="shared" si="15"/>
        <v>1</v>
      </c>
      <c r="Y104" s="50">
        <f>Y24+Y40+Y93+Y101</f>
        <v>-1</v>
      </c>
      <c r="Z104" s="50">
        <f t="shared" si="15"/>
        <v>0</v>
      </c>
      <c r="AA104" s="736">
        <f t="shared" si="15"/>
        <v>187.5</v>
      </c>
      <c r="AB104" s="736">
        <f>AB24+AB40+AB93+AB101</f>
        <v>1.5</v>
      </c>
      <c r="AC104" s="736"/>
      <c r="AD104" s="736">
        <f t="shared" ref="AD104" si="16">AD101+AD93+AD40+AD24</f>
        <v>0</v>
      </c>
      <c r="AE104" s="736">
        <f t="shared" si="15"/>
        <v>189</v>
      </c>
    </row>
    <row r="105" spans="1:249" s="32" customFormat="1" ht="14.45" customHeight="1" x14ac:dyDescent="0.25">
      <c r="A105" s="272"/>
      <c r="B105" s="59"/>
      <c r="C105" s="60"/>
      <c r="D105" s="61"/>
      <c r="E105" s="61"/>
      <c r="F105" s="61"/>
      <c r="G105" s="61"/>
      <c r="H105" s="61"/>
      <c r="I105" s="61"/>
      <c r="J105" s="62"/>
      <c r="K105" s="62"/>
      <c r="L105" s="62"/>
      <c r="M105" s="62"/>
      <c r="N105" s="62"/>
      <c r="O105" s="61"/>
      <c r="P105" s="61"/>
      <c r="Q105" s="61"/>
      <c r="R105" s="61"/>
      <c r="S105" s="61"/>
      <c r="T105" s="57"/>
      <c r="U105" s="57"/>
      <c r="V105" s="57"/>
      <c r="W105" s="71"/>
      <c r="X105" s="72"/>
      <c r="Y105" s="72"/>
      <c r="Z105" s="72"/>
      <c r="AA105" s="473"/>
      <c r="AB105" s="473"/>
      <c r="AC105" s="473"/>
      <c r="AD105" s="473"/>
      <c r="AE105" s="473"/>
    </row>
    <row r="106" spans="1:249" ht="14.45" customHeight="1" x14ac:dyDescent="0.25">
      <c r="A106" s="272" t="s">
        <v>152</v>
      </c>
      <c r="B106" s="49" t="s">
        <v>600</v>
      </c>
      <c r="C106" s="78">
        <f>C10+C12+C104</f>
        <v>9</v>
      </c>
      <c r="D106" s="908">
        <f>D10+D12+D104</f>
        <v>9</v>
      </c>
      <c r="E106" s="857">
        <f>E10++E12+E104</f>
        <v>0</v>
      </c>
      <c r="F106" s="857">
        <f>F104+F12+F10</f>
        <v>0</v>
      </c>
      <c r="G106" s="78">
        <f>G10+G12+G104</f>
        <v>38</v>
      </c>
      <c r="H106" s="78">
        <f t="shared" ref="H106:I106" si="17">H10+H12+H104</f>
        <v>2</v>
      </c>
      <c r="I106" s="78">
        <f t="shared" si="17"/>
        <v>-2</v>
      </c>
      <c r="J106" s="78">
        <f>J10+J12+J104</f>
        <v>38</v>
      </c>
      <c r="K106" s="78">
        <f>K10+K12+K104</f>
        <v>0</v>
      </c>
      <c r="L106" s="78">
        <f>L10+L12+L104</f>
        <v>0</v>
      </c>
      <c r="M106" s="474">
        <f>M104</f>
        <v>187</v>
      </c>
      <c r="N106" s="78">
        <f>N104+N10+N12</f>
        <v>2</v>
      </c>
      <c r="O106" s="474">
        <f>O10+O12+O104</f>
        <v>189</v>
      </c>
      <c r="P106" s="474">
        <f>P10+P12+P104</f>
        <v>1</v>
      </c>
      <c r="Q106" s="474"/>
      <c r="R106" s="474">
        <f>R10+R12+R104</f>
        <v>0</v>
      </c>
      <c r="S106" s="53">
        <f>C106+G106+M106</f>
        <v>234</v>
      </c>
      <c r="T106" s="857">
        <f>T104+T10+T12</f>
        <v>2</v>
      </c>
      <c r="U106" s="857">
        <f>U12+U10</f>
        <v>2</v>
      </c>
      <c r="V106" s="857">
        <f>V10+V12+V104</f>
        <v>-2</v>
      </c>
      <c r="W106" s="270">
        <f>W104+W12+W10</f>
        <v>236</v>
      </c>
      <c r="X106" s="1074">
        <f>X10+X12+X104</f>
        <v>1</v>
      </c>
      <c r="Y106" s="1074">
        <f>Y104+Y10+Y12</f>
        <v>-1</v>
      </c>
      <c r="Z106" s="505">
        <f>Z10+Z12+Z104</f>
        <v>0</v>
      </c>
      <c r="AA106" s="966">
        <f>AA10+AA12+AA104</f>
        <v>234.5</v>
      </c>
      <c r="AB106" s="966">
        <f>AB104+AB10+AB12</f>
        <v>1.5</v>
      </c>
      <c r="AC106" s="966">
        <f t="shared" ref="AC106" si="18">AC10+AC12+AC104</f>
        <v>2</v>
      </c>
      <c r="AD106" s="966">
        <f>AD10+AD12+AD104</f>
        <v>-2</v>
      </c>
      <c r="AE106" s="537">
        <f>AE104+AE12+AE10</f>
        <v>236</v>
      </c>
      <c r="AF106" s="585"/>
      <c r="AG106" s="32"/>
      <c r="AH106" s="32"/>
      <c r="AI106" s="32"/>
      <c r="AJ106" s="32"/>
      <c r="AK106" s="32"/>
      <c r="AL106" s="32"/>
      <c r="AM106" s="32"/>
      <c r="AN106" s="32"/>
      <c r="AO106" s="32"/>
      <c r="AP106" s="32"/>
      <c r="AQ106" s="32"/>
      <c r="AR106" s="32"/>
      <c r="AS106" s="32"/>
      <c r="AT106" s="32"/>
      <c r="AU106" s="32"/>
      <c r="AV106" s="32"/>
      <c r="AW106" s="32"/>
      <c r="AX106" s="32"/>
      <c r="AY106" s="32"/>
      <c r="AZ106" s="32"/>
      <c r="BA106" s="32"/>
      <c r="BB106" s="32"/>
      <c r="BC106" s="32"/>
      <c r="BD106" s="32"/>
      <c r="BE106" s="32"/>
      <c r="BF106" s="32"/>
      <c r="BG106" s="32"/>
      <c r="BH106" s="32"/>
      <c r="BI106" s="32"/>
      <c r="BJ106" s="32"/>
      <c r="BK106" s="32"/>
      <c r="BL106" s="32"/>
      <c r="BM106" s="32"/>
      <c r="BN106" s="32"/>
      <c r="BO106" s="32"/>
      <c r="BP106" s="32"/>
      <c r="BQ106" s="32"/>
      <c r="BR106" s="32"/>
      <c r="BS106" s="32"/>
      <c r="BT106" s="32"/>
      <c r="BU106" s="32"/>
      <c r="BV106" s="32"/>
      <c r="BW106" s="32"/>
      <c r="BX106" s="32"/>
      <c r="BY106" s="32"/>
      <c r="BZ106" s="32"/>
      <c r="CA106" s="32"/>
      <c r="CB106" s="32"/>
      <c r="CC106" s="32"/>
      <c r="CD106" s="32"/>
      <c r="CE106" s="32"/>
      <c r="CF106" s="32"/>
      <c r="CG106" s="32"/>
      <c r="CH106" s="32"/>
      <c r="CI106" s="32"/>
      <c r="CJ106" s="32"/>
      <c r="CK106" s="32"/>
      <c r="CL106" s="32"/>
      <c r="CM106" s="32"/>
      <c r="CN106" s="32"/>
      <c r="CO106" s="32"/>
      <c r="CP106" s="32"/>
      <c r="CQ106" s="32"/>
      <c r="CR106" s="32"/>
      <c r="CS106" s="32"/>
      <c r="CT106" s="32"/>
      <c r="CU106" s="32"/>
      <c r="CV106" s="32"/>
      <c r="CW106" s="32"/>
      <c r="CX106" s="32"/>
      <c r="CY106" s="32"/>
      <c r="CZ106" s="32"/>
      <c r="DA106" s="32"/>
      <c r="DB106" s="32"/>
      <c r="DC106" s="32"/>
      <c r="DD106" s="32"/>
      <c r="DE106" s="32"/>
      <c r="DF106" s="32"/>
      <c r="DG106" s="32"/>
      <c r="DH106" s="32"/>
      <c r="DI106" s="32"/>
      <c r="DJ106" s="32"/>
      <c r="DK106" s="32"/>
      <c r="DL106" s="32"/>
      <c r="DM106" s="32"/>
      <c r="DN106" s="32"/>
      <c r="DO106" s="32"/>
      <c r="DP106" s="32"/>
      <c r="DQ106" s="32"/>
      <c r="DR106" s="32"/>
      <c r="DS106" s="32"/>
      <c r="DT106" s="32"/>
      <c r="DU106" s="32"/>
      <c r="DV106" s="32"/>
      <c r="DW106" s="32"/>
      <c r="DX106" s="32"/>
      <c r="DY106" s="32"/>
      <c r="DZ106" s="32"/>
      <c r="EA106" s="32"/>
      <c r="EB106" s="32"/>
      <c r="EC106" s="32"/>
      <c r="ED106" s="32"/>
      <c r="EE106" s="32"/>
      <c r="EF106" s="32"/>
      <c r="EG106" s="32"/>
      <c r="EH106" s="32"/>
      <c r="EI106" s="32"/>
      <c r="EJ106" s="32"/>
      <c r="EK106" s="32"/>
      <c r="EL106" s="32"/>
      <c r="EM106" s="32"/>
      <c r="EN106" s="32"/>
      <c r="EO106" s="32"/>
      <c r="EP106" s="32"/>
      <c r="EQ106" s="32"/>
      <c r="ER106" s="32"/>
      <c r="ES106" s="32"/>
      <c r="ET106" s="32"/>
      <c r="EU106" s="32"/>
      <c r="EV106" s="32"/>
      <c r="EW106" s="32"/>
      <c r="EX106" s="32"/>
      <c r="EY106" s="32"/>
      <c r="EZ106" s="32"/>
      <c r="FA106" s="32"/>
      <c r="FB106" s="32"/>
      <c r="FC106" s="32"/>
      <c r="FD106" s="32"/>
      <c r="FE106" s="32"/>
      <c r="FF106" s="32"/>
      <c r="FG106" s="32"/>
      <c r="FH106" s="32"/>
      <c r="FI106" s="32"/>
      <c r="FJ106" s="32"/>
      <c r="FK106" s="32"/>
      <c r="FL106" s="32"/>
      <c r="FM106" s="32"/>
      <c r="FN106" s="32"/>
      <c r="FO106" s="32"/>
      <c r="FP106" s="32"/>
      <c r="FQ106" s="32"/>
      <c r="FR106" s="32"/>
      <c r="FS106" s="32"/>
      <c r="FT106" s="32"/>
      <c r="FU106" s="32"/>
      <c r="FV106" s="32"/>
      <c r="FW106" s="32"/>
      <c r="FX106" s="32"/>
      <c r="FY106" s="32"/>
      <c r="FZ106" s="32"/>
      <c r="GA106" s="32"/>
      <c r="GB106" s="32"/>
      <c r="GC106" s="32"/>
      <c r="GD106" s="32"/>
      <c r="GE106" s="32"/>
      <c r="GF106" s="32"/>
      <c r="GG106" s="32"/>
      <c r="GH106" s="32"/>
      <c r="GI106" s="32"/>
      <c r="GJ106" s="32"/>
      <c r="GK106" s="32"/>
      <c r="GL106" s="32"/>
      <c r="GM106" s="32"/>
      <c r="GN106" s="32"/>
      <c r="GO106" s="32"/>
      <c r="GP106" s="32"/>
      <c r="GQ106" s="32"/>
      <c r="GR106" s="32"/>
      <c r="GS106" s="32"/>
      <c r="GT106" s="32"/>
      <c r="GU106" s="32"/>
      <c r="GV106" s="32"/>
      <c r="GW106" s="32"/>
      <c r="GX106" s="32"/>
      <c r="GY106" s="32"/>
      <c r="GZ106" s="32"/>
      <c r="HA106" s="32"/>
      <c r="HB106" s="32"/>
      <c r="HC106" s="32"/>
      <c r="HD106" s="32"/>
      <c r="HE106" s="32"/>
      <c r="HF106" s="32"/>
      <c r="HG106" s="32"/>
      <c r="HH106" s="32"/>
      <c r="HI106" s="32"/>
      <c r="HJ106" s="32"/>
      <c r="HK106" s="32"/>
      <c r="HL106" s="32"/>
      <c r="HM106" s="32"/>
      <c r="HN106" s="32"/>
      <c r="HO106" s="32"/>
      <c r="HP106" s="32"/>
      <c r="HQ106" s="32"/>
      <c r="HR106" s="32"/>
      <c r="HS106" s="32"/>
      <c r="HT106" s="32"/>
      <c r="HU106" s="32"/>
      <c r="HV106" s="32"/>
      <c r="HW106" s="32"/>
      <c r="HX106" s="32"/>
      <c r="HY106" s="32"/>
      <c r="HZ106" s="32"/>
      <c r="IA106" s="32"/>
      <c r="IB106" s="32"/>
      <c r="IC106" s="32"/>
      <c r="ID106" s="32"/>
      <c r="IE106" s="32"/>
      <c r="IF106" s="32"/>
      <c r="IG106" s="32"/>
      <c r="IH106" s="32"/>
      <c r="II106" s="32"/>
      <c r="IJ106" s="32"/>
      <c r="IK106" s="32"/>
      <c r="IL106" s="32"/>
      <c r="IM106" s="32"/>
      <c r="IN106" s="32"/>
      <c r="IO106" s="32"/>
    </row>
    <row r="107" spans="1:249" ht="15.75" customHeight="1" x14ac:dyDescent="0.25">
      <c r="B107" s="79"/>
      <c r="C107" s="73"/>
      <c r="D107" s="57"/>
      <c r="E107" s="57"/>
      <c r="F107" s="57"/>
      <c r="G107" s="57"/>
      <c r="H107" s="57"/>
      <c r="I107" s="57"/>
      <c r="J107" s="57"/>
      <c r="K107" s="57"/>
      <c r="L107" s="57"/>
      <c r="M107" s="57"/>
      <c r="N107" s="57"/>
      <c r="O107" s="57"/>
      <c r="P107" s="57"/>
      <c r="Q107" s="57"/>
      <c r="R107" s="57"/>
      <c r="S107" s="506"/>
      <c r="T107" s="506"/>
      <c r="U107" s="506"/>
      <c r="V107" s="627"/>
      <c r="W107" s="506"/>
      <c r="X107" s="627"/>
      <c r="Y107" s="627"/>
      <c r="Z107" s="627"/>
      <c r="AA107" s="627"/>
      <c r="AB107" s="627"/>
      <c r="AC107" s="627"/>
      <c r="AD107" s="627"/>
      <c r="AE107" s="627"/>
    </row>
    <row r="108" spans="1:249" ht="30" customHeight="1" x14ac:dyDescent="0.25">
      <c r="B108" s="1453" t="s">
        <v>1160</v>
      </c>
      <c r="C108" s="1453"/>
      <c r="D108" s="1453"/>
      <c r="E108" s="1453"/>
      <c r="F108" s="1453"/>
      <c r="G108" s="1453"/>
      <c r="H108" s="1453"/>
      <c r="I108" s="1453"/>
      <c r="J108" s="1453"/>
      <c r="K108" s="1453"/>
      <c r="L108" s="1453"/>
      <c r="M108" s="1453"/>
      <c r="N108" s="1453"/>
      <c r="O108" s="1453"/>
      <c r="P108" s="1453"/>
      <c r="Q108" s="1453"/>
      <c r="R108" s="1453"/>
      <c r="S108" s="1453"/>
      <c r="T108" s="1453"/>
      <c r="U108" s="1453"/>
      <c r="V108" s="1453"/>
      <c r="W108" s="1453"/>
      <c r="X108" s="1453"/>
      <c r="Y108" s="1453"/>
      <c r="Z108" s="1453"/>
      <c r="AA108" s="1453"/>
      <c r="AB108" s="1453"/>
      <c r="AC108" s="1453"/>
      <c r="AD108" s="1453"/>
      <c r="AE108" s="1453"/>
      <c r="AF108" s="507"/>
    </row>
    <row r="109" spans="1:249" ht="29.25" customHeight="1" x14ac:dyDescent="0.25">
      <c r="A109" s="16"/>
      <c r="B109" s="1450" t="s">
        <v>1265</v>
      </c>
      <c r="C109" s="1450"/>
      <c r="D109" s="1450"/>
      <c r="E109" s="1450"/>
      <c r="F109" s="1450"/>
      <c r="G109" s="1450"/>
      <c r="H109" s="1450"/>
      <c r="I109" s="1450"/>
      <c r="J109" s="1450"/>
      <c r="K109" s="1450"/>
      <c r="L109" s="1450"/>
      <c r="M109" s="1450"/>
      <c r="N109" s="1450"/>
      <c r="O109" s="1450"/>
      <c r="P109" s="1450"/>
      <c r="Q109" s="1450"/>
      <c r="R109" s="1450"/>
      <c r="S109" s="1450"/>
      <c r="T109" s="1450"/>
      <c r="U109" s="1450"/>
      <c r="V109" s="1450"/>
      <c r="W109" s="1450"/>
      <c r="X109" s="1450"/>
      <c r="Y109" s="1450"/>
      <c r="Z109" s="1450"/>
      <c r="AA109" s="1450"/>
      <c r="AB109" s="1450"/>
      <c r="AC109" s="1450"/>
      <c r="AD109" s="1450"/>
      <c r="AE109" s="1450"/>
      <c r="AF109" s="507"/>
    </row>
    <row r="110" spans="1:249" ht="13.9" customHeight="1" x14ac:dyDescent="0.25">
      <c r="B110" s="24" t="s">
        <v>282</v>
      </c>
    </row>
  </sheetData>
  <sheetProtection selectLockedCells="1" selectUnlockedCells="1"/>
  <mergeCells count="29">
    <mergeCell ref="S6:Z6"/>
    <mergeCell ref="AA6:AE7"/>
    <mergeCell ref="C6:F6"/>
    <mergeCell ref="G6:L6"/>
    <mergeCell ref="B6:B8"/>
    <mergeCell ref="K7:L7"/>
    <mergeCell ref="M6:R6"/>
    <mergeCell ref="A1:AE1"/>
    <mergeCell ref="A2:AE2"/>
    <mergeCell ref="A3:AE3"/>
    <mergeCell ref="M5:O5"/>
    <mergeCell ref="P5:R5"/>
    <mergeCell ref="S5:W5"/>
    <mergeCell ref="X5:Z5"/>
    <mergeCell ref="AA5:AE5"/>
    <mergeCell ref="E5:F5"/>
    <mergeCell ref="G5:J5"/>
    <mergeCell ref="A5:A8"/>
    <mergeCell ref="C5:D5"/>
    <mergeCell ref="K5:L5"/>
    <mergeCell ref="E7:F7"/>
    <mergeCell ref="G7:J7"/>
    <mergeCell ref="C7:D7"/>
    <mergeCell ref="B109:AE109"/>
    <mergeCell ref="M7:O7"/>
    <mergeCell ref="P7:R7"/>
    <mergeCell ref="S7:W7"/>
    <mergeCell ref="X7:Z7"/>
    <mergeCell ref="B108:AE108"/>
  </mergeCells>
  <pageMargins left="0.39370078740157483" right="0.19685039370078741" top="0.19685039370078741" bottom="0.19685039370078741" header="0.51181102362204722" footer="0.51181102362204722"/>
  <pageSetup paperSize="9" scale="53" firstPageNumber="0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41"/>
  <sheetViews>
    <sheetView workbookViewId="0">
      <selection activeCell="C22" sqref="C22"/>
    </sheetView>
  </sheetViews>
  <sheetFormatPr defaultRowHeight="12.75" x14ac:dyDescent="0.2"/>
  <cols>
    <col min="2" max="2" width="21.85546875" customWidth="1"/>
    <col min="3" max="3" width="58.42578125" customWidth="1"/>
    <col min="4" max="4" width="15.140625" customWidth="1"/>
  </cols>
  <sheetData>
    <row r="1" spans="1:35" ht="15" x14ac:dyDescent="0.25">
      <c r="A1" s="1449" t="s">
        <v>1273</v>
      </c>
      <c r="B1" s="1449"/>
      <c r="C1" s="1449"/>
      <c r="D1" s="1449"/>
      <c r="E1" s="1449"/>
      <c r="F1" s="1449"/>
      <c r="G1" s="1449"/>
      <c r="H1" s="1449"/>
      <c r="I1" s="678"/>
      <c r="J1" s="678"/>
      <c r="K1" s="678"/>
      <c r="L1" s="678"/>
      <c r="M1" s="678"/>
      <c r="N1" s="678"/>
      <c r="O1" s="678"/>
      <c r="P1" s="678"/>
      <c r="Q1" s="678"/>
      <c r="R1" s="678"/>
      <c r="S1" s="678"/>
      <c r="T1" s="678"/>
      <c r="U1" s="678"/>
      <c r="V1" s="678"/>
      <c r="W1" s="678"/>
      <c r="X1" s="678"/>
      <c r="Y1" s="678"/>
      <c r="Z1" s="678"/>
      <c r="AA1" s="678"/>
      <c r="AB1" s="678"/>
      <c r="AC1" s="678"/>
      <c r="AD1" s="678"/>
      <c r="AE1" s="678"/>
      <c r="AF1" s="678"/>
      <c r="AG1" s="678"/>
      <c r="AH1" s="678"/>
      <c r="AI1" s="678"/>
    </row>
    <row r="2" spans="1:35" x14ac:dyDescent="0.2">
      <c r="C2" t="s">
        <v>328</v>
      </c>
    </row>
    <row r="3" spans="1:35" ht="14.25" x14ac:dyDescent="0.2">
      <c r="A3" s="1461" t="s">
        <v>317</v>
      </c>
      <c r="B3" s="1461"/>
      <c r="C3" s="1461"/>
      <c r="D3" s="1461"/>
      <c r="E3" s="1461"/>
      <c r="F3" s="1461"/>
      <c r="G3" s="1461"/>
      <c r="H3" s="1461"/>
    </row>
    <row r="4" spans="1:35" ht="14.25" x14ac:dyDescent="0.2">
      <c r="A4" s="1461" t="s">
        <v>318</v>
      </c>
      <c r="B4" s="1461"/>
      <c r="C4" s="1461"/>
      <c r="D4" s="1461"/>
      <c r="E4" s="1461"/>
      <c r="F4" s="1461"/>
      <c r="G4" s="1461"/>
      <c r="H4" s="1461"/>
    </row>
    <row r="5" spans="1:35" ht="14.25" x14ac:dyDescent="0.2">
      <c r="A5" s="1462" t="s">
        <v>55</v>
      </c>
      <c r="B5" s="1462"/>
      <c r="C5" s="1462"/>
      <c r="D5" s="1462"/>
      <c r="E5" s="1462"/>
      <c r="F5" s="1462"/>
      <c r="G5" s="1462"/>
      <c r="H5" s="1462"/>
    </row>
    <row r="6" spans="1:35" ht="15" x14ac:dyDescent="0.25">
      <c r="A6" s="388"/>
      <c r="B6" s="640"/>
      <c r="C6" s="640"/>
      <c r="D6" s="640"/>
      <c r="E6" s="640"/>
    </row>
    <row r="7" spans="1:35" ht="14.25" customHeight="1" x14ac:dyDescent="0.2">
      <c r="A7" s="1463"/>
      <c r="B7" s="641" t="s">
        <v>57</v>
      </c>
      <c r="C7" s="641" t="s">
        <v>58</v>
      </c>
      <c r="D7" s="641" t="s">
        <v>59</v>
      </c>
      <c r="E7" s="641" t="s">
        <v>60</v>
      </c>
      <c r="F7" s="642" t="s">
        <v>471</v>
      </c>
      <c r="G7" s="642" t="s">
        <v>472</v>
      </c>
      <c r="H7" s="642" t="s">
        <v>473</v>
      </c>
    </row>
    <row r="8" spans="1:35" ht="14.25" customHeight="1" x14ac:dyDescent="0.2">
      <c r="A8" s="1463"/>
      <c r="B8" s="1464" t="s">
        <v>780</v>
      </c>
      <c r="C8" s="1465" t="s">
        <v>320</v>
      </c>
      <c r="D8" s="1466" t="s">
        <v>321</v>
      </c>
      <c r="E8" s="1467"/>
      <c r="F8" s="1468"/>
    </row>
    <row r="9" spans="1:35" ht="15.75" x14ac:dyDescent="0.25">
      <c r="A9" s="1463"/>
      <c r="B9" s="1464"/>
      <c r="C9" s="1465"/>
      <c r="D9" s="1466"/>
      <c r="E9" s="391">
        <v>2015</v>
      </c>
      <c r="F9" s="643">
        <v>2017</v>
      </c>
      <c r="G9" s="665">
        <v>2017</v>
      </c>
      <c r="H9" s="665">
        <v>2018</v>
      </c>
    </row>
    <row r="10" spans="1:35" ht="15" x14ac:dyDescent="0.25">
      <c r="A10" s="644"/>
      <c r="B10" s="645" t="s">
        <v>327</v>
      </c>
      <c r="C10" s="646"/>
      <c r="D10" s="666"/>
      <c r="E10" s="646"/>
    </row>
    <row r="11" spans="1:35" ht="15" x14ac:dyDescent="0.25">
      <c r="A11" s="647">
        <v>1</v>
      </c>
      <c r="B11" s="648" t="s">
        <v>781</v>
      </c>
      <c r="C11" s="649" t="s">
        <v>782</v>
      </c>
      <c r="D11" s="667" t="s">
        <v>333</v>
      </c>
      <c r="E11" s="650">
        <v>41</v>
      </c>
      <c r="F11" s="650">
        <v>50</v>
      </c>
      <c r="G11" s="650">
        <v>50</v>
      </c>
      <c r="H11" s="650">
        <v>50</v>
      </c>
    </row>
    <row r="12" spans="1:35" ht="15" x14ac:dyDescent="0.25">
      <c r="A12" s="647">
        <v>2</v>
      </c>
      <c r="B12" s="648" t="s">
        <v>783</v>
      </c>
      <c r="C12" s="649" t="s">
        <v>784</v>
      </c>
      <c r="D12" s="667" t="s">
        <v>333</v>
      </c>
      <c r="E12" s="650">
        <v>125</v>
      </c>
      <c r="F12" s="650">
        <v>147</v>
      </c>
      <c r="G12" s="650">
        <v>147</v>
      </c>
      <c r="H12" s="650">
        <v>147</v>
      </c>
    </row>
    <row r="13" spans="1:35" ht="25.5" customHeight="1" x14ac:dyDescent="0.25">
      <c r="A13" s="647">
        <v>3</v>
      </c>
      <c r="B13" s="651" t="s">
        <v>785</v>
      </c>
      <c r="C13" s="652" t="s">
        <v>728</v>
      </c>
      <c r="D13" s="668" t="s">
        <v>333</v>
      </c>
      <c r="E13" s="653"/>
      <c r="F13" s="653">
        <v>240</v>
      </c>
      <c r="G13" s="653">
        <v>240</v>
      </c>
      <c r="H13" s="653">
        <v>240</v>
      </c>
    </row>
    <row r="14" spans="1:35" ht="15" x14ac:dyDescent="0.25">
      <c r="A14" s="647">
        <v>4</v>
      </c>
      <c r="B14" s="648" t="s">
        <v>376</v>
      </c>
      <c r="C14" s="649" t="s">
        <v>786</v>
      </c>
      <c r="D14" s="667" t="s">
        <v>333</v>
      </c>
      <c r="E14" s="650">
        <v>330</v>
      </c>
      <c r="F14" s="650">
        <v>335</v>
      </c>
      <c r="G14" s="650">
        <v>335</v>
      </c>
      <c r="H14" s="650">
        <v>335</v>
      </c>
    </row>
    <row r="15" spans="1:35" ht="15" x14ac:dyDescent="0.25">
      <c r="A15" s="647">
        <v>5</v>
      </c>
      <c r="B15" s="648" t="s">
        <v>378</v>
      </c>
      <c r="C15" s="649" t="s">
        <v>787</v>
      </c>
      <c r="D15" s="667" t="s">
        <v>333</v>
      </c>
      <c r="E15" s="650">
        <v>930</v>
      </c>
      <c r="F15" s="650">
        <v>960</v>
      </c>
      <c r="G15" s="650">
        <v>960</v>
      </c>
      <c r="H15" s="650">
        <v>960</v>
      </c>
    </row>
    <row r="16" spans="1:35" ht="15" x14ac:dyDescent="0.25">
      <c r="A16" s="647">
        <v>6</v>
      </c>
      <c r="B16" s="648" t="s">
        <v>788</v>
      </c>
      <c r="C16" s="649" t="s">
        <v>789</v>
      </c>
      <c r="D16" s="667" t="s">
        <v>333</v>
      </c>
      <c r="E16" s="650"/>
      <c r="F16" s="650">
        <v>700</v>
      </c>
      <c r="G16" s="650">
        <v>700</v>
      </c>
      <c r="H16" s="650">
        <v>700</v>
      </c>
    </row>
    <row r="17" spans="1:8" ht="15" x14ac:dyDescent="0.25">
      <c r="A17" s="647">
        <v>7</v>
      </c>
      <c r="B17" s="649" t="s">
        <v>396</v>
      </c>
      <c r="C17" s="649" t="s">
        <v>790</v>
      </c>
      <c r="D17" s="669" t="s">
        <v>333</v>
      </c>
      <c r="E17" s="650">
        <v>225</v>
      </c>
      <c r="F17" s="650">
        <v>271</v>
      </c>
      <c r="G17" s="650">
        <v>271</v>
      </c>
      <c r="H17" s="650">
        <v>271</v>
      </c>
    </row>
    <row r="18" spans="1:8" ht="24.75" customHeight="1" x14ac:dyDescent="0.25">
      <c r="A18" s="647">
        <v>8</v>
      </c>
      <c r="B18" s="654" t="s">
        <v>791</v>
      </c>
      <c r="C18" s="655" t="s">
        <v>792</v>
      </c>
      <c r="D18" s="670" t="s">
        <v>333</v>
      </c>
      <c r="E18" s="656">
        <v>233</v>
      </c>
      <c r="F18" s="656">
        <v>236</v>
      </c>
      <c r="G18" s="656">
        <v>236</v>
      </c>
      <c r="H18" s="656">
        <v>236</v>
      </c>
    </row>
    <row r="19" spans="1:8" ht="20.25" customHeight="1" x14ac:dyDescent="0.25">
      <c r="A19" s="647">
        <v>9</v>
      </c>
      <c r="B19" s="654" t="s">
        <v>402</v>
      </c>
      <c r="C19" s="655" t="s">
        <v>793</v>
      </c>
      <c r="D19" s="670" t="s">
        <v>333</v>
      </c>
      <c r="E19" s="656">
        <v>250</v>
      </c>
      <c r="F19" s="656">
        <v>200</v>
      </c>
      <c r="G19" s="656">
        <v>200</v>
      </c>
      <c r="H19" s="656">
        <v>200</v>
      </c>
    </row>
    <row r="20" spans="1:8" ht="27.75" customHeight="1" x14ac:dyDescent="0.25">
      <c r="A20" s="647">
        <v>10</v>
      </c>
      <c r="B20" s="654" t="s">
        <v>413</v>
      </c>
      <c r="C20" s="655" t="s">
        <v>794</v>
      </c>
      <c r="D20" s="670" t="s">
        <v>333</v>
      </c>
      <c r="E20" s="656">
        <v>1800</v>
      </c>
      <c r="F20" s="656">
        <v>1800</v>
      </c>
      <c r="G20" s="656">
        <v>1800</v>
      </c>
      <c r="H20" s="656">
        <v>1800</v>
      </c>
    </row>
    <row r="21" spans="1:8" ht="28.5" customHeight="1" x14ac:dyDescent="0.25">
      <c r="A21" s="647">
        <v>11</v>
      </c>
      <c r="B21" s="654" t="s">
        <v>415</v>
      </c>
      <c r="C21" s="655" t="s">
        <v>795</v>
      </c>
      <c r="D21" s="670" t="s">
        <v>333</v>
      </c>
      <c r="E21" s="656">
        <v>2000</v>
      </c>
      <c r="F21" s="656">
        <v>2000</v>
      </c>
      <c r="G21" s="656">
        <v>2000</v>
      </c>
      <c r="H21" s="656">
        <v>2000</v>
      </c>
    </row>
    <row r="22" spans="1:8" ht="48" customHeight="1" x14ac:dyDescent="0.2">
      <c r="A22" s="671">
        <v>12</v>
      </c>
      <c r="B22" s="657" t="s">
        <v>796</v>
      </c>
      <c r="C22" s="672" t="s">
        <v>797</v>
      </c>
      <c r="D22" s="673" t="s">
        <v>333</v>
      </c>
      <c r="E22" s="674"/>
      <c r="F22" s="674">
        <v>97</v>
      </c>
      <c r="G22" s="674">
        <v>97</v>
      </c>
      <c r="H22" s="674">
        <v>97</v>
      </c>
    </row>
    <row r="23" spans="1:8" ht="30" customHeight="1" x14ac:dyDescent="0.25">
      <c r="A23" s="647">
        <v>13</v>
      </c>
      <c r="B23" s="654" t="s">
        <v>798</v>
      </c>
      <c r="C23" s="655" t="s">
        <v>799</v>
      </c>
      <c r="D23" s="670">
        <v>43465</v>
      </c>
      <c r="E23" s="656"/>
      <c r="F23" s="656">
        <v>991</v>
      </c>
      <c r="G23" s="656">
        <v>991</v>
      </c>
      <c r="H23" s="656">
        <v>991</v>
      </c>
    </row>
    <row r="24" spans="1:8" ht="33" customHeight="1" x14ac:dyDescent="0.25">
      <c r="A24" s="647">
        <v>14</v>
      </c>
      <c r="B24" s="654" t="s">
        <v>800</v>
      </c>
      <c r="C24" s="655" t="s">
        <v>801</v>
      </c>
      <c r="D24" s="670" t="s">
        <v>333</v>
      </c>
      <c r="E24" s="656"/>
      <c r="F24" s="656">
        <v>515</v>
      </c>
      <c r="G24" s="656">
        <v>515</v>
      </c>
      <c r="H24" s="656">
        <v>515</v>
      </c>
    </row>
    <row r="25" spans="1:8" ht="15" x14ac:dyDescent="0.25">
      <c r="A25" s="647">
        <v>17</v>
      </c>
      <c r="B25" s="659" t="s">
        <v>802</v>
      </c>
      <c r="C25" s="659" t="s">
        <v>803</v>
      </c>
      <c r="D25" s="675">
        <v>43009</v>
      </c>
      <c r="E25" s="660"/>
      <c r="F25" s="661">
        <v>3500</v>
      </c>
      <c r="G25" s="661">
        <v>3500</v>
      </c>
      <c r="H25" s="661">
        <v>3500</v>
      </c>
    </row>
    <row r="26" spans="1:8" ht="15" x14ac:dyDescent="0.25">
      <c r="A26" s="647">
        <v>22</v>
      </c>
      <c r="B26" s="659" t="s">
        <v>804</v>
      </c>
      <c r="C26" s="659" t="s">
        <v>805</v>
      </c>
      <c r="D26" s="675" t="s">
        <v>333</v>
      </c>
      <c r="E26" s="662"/>
      <c r="F26" s="661">
        <v>248</v>
      </c>
      <c r="G26" s="661">
        <v>248</v>
      </c>
      <c r="H26" s="661">
        <v>248</v>
      </c>
    </row>
    <row r="27" spans="1:8" ht="15.75" x14ac:dyDescent="0.25">
      <c r="A27" s="647">
        <v>23</v>
      </c>
      <c r="B27" s="659" t="s">
        <v>806</v>
      </c>
      <c r="C27" s="659" t="s">
        <v>807</v>
      </c>
      <c r="D27" s="664" t="s">
        <v>333</v>
      </c>
      <c r="E27" s="663"/>
      <c r="F27" s="661">
        <v>168</v>
      </c>
      <c r="G27" s="661">
        <v>168</v>
      </c>
      <c r="H27" s="661">
        <v>168</v>
      </c>
    </row>
    <row r="28" spans="1:8" ht="15.75" x14ac:dyDescent="0.25">
      <c r="A28" s="676">
        <v>24</v>
      </c>
      <c r="B28" s="659" t="s">
        <v>808</v>
      </c>
      <c r="C28" s="659" t="s">
        <v>809</v>
      </c>
      <c r="D28" s="664" t="s">
        <v>333</v>
      </c>
      <c r="E28" s="663"/>
      <c r="F28" s="661">
        <v>76</v>
      </c>
      <c r="G28" s="661">
        <v>76</v>
      </c>
      <c r="H28" s="661">
        <v>76</v>
      </c>
    </row>
    <row r="29" spans="1:8" ht="15.75" x14ac:dyDescent="0.25">
      <c r="A29" s="647">
        <v>25</v>
      </c>
      <c r="B29" s="663"/>
      <c r="C29" s="659" t="s">
        <v>810</v>
      </c>
      <c r="D29" s="664" t="s">
        <v>333</v>
      </c>
      <c r="E29" s="663"/>
      <c r="F29" s="658">
        <v>127</v>
      </c>
      <c r="G29" s="658">
        <v>127</v>
      </c>
      <c r="H29" s="658">
        <v>127</v>
      </c>
    </row>
    <row r="30" spans="1:8" ht="15" x14ac:dyDescent="0.25">
      <c r="A30" s="647">
        <v>26</v>
      </c>
      <c r="B30" s="659" t="s">
        <v>811</v>
      </c>
      <c r="C30" s="659" t="s">
        <v>812</v>
      </c>
      <c r="D30" s="675">
        <v>42855</v>
      </c>
      <c r="E30" s="662"/>
      <c r="F30" s="661">
        <v>1531</v>
      </c>
      <c r="G30" s="661">
        <v>1531</v>
      </c>
      <c r="H30" s="661">
        <v>1531</v>
      </c>
    </row>
    <row r="31" spans="1:8" ht="15" x14ac:dyDescent="0.25">
      <c r="A31" s="647">
        <v>27</v>
      </c>
      <c r="B31" s="659" t="s">
        <v>768</v>
      </c>
      <c r="C31" s="659" t="s">
        <v>813</v>
      </c>
      <c r="D31" s="675">
        <v>42855</v>
      </c>
      <c r="E31" s="662"/>
      <c r="F31" s="661">
        <v>3446</v>
      </c>
      <c r="G31" s="661">
        <v>3446</v>
      </c>
      <c r="H31" s="661">
        <v>3446</v>
      </c>
    </row>
    <row r="32" spans="1:8" ht="15" x14ac:dyDescent="0.25">
      <c r="A32" s="647">
        <v>28</v>
      </c>
      <c r="B32" s="659" t="s">
        <v>766</v>
      </c>
      <c r="C32" s="659" t="s">
        <v>814</v>
      </c>
      <c r="D32" s="675">
        <v>42825</v>
      </c>
      <c r="E32" s="662"/>
      <c r="F32" s="661">
        <v>1727</v>
      </c>
      <c r="G32" s="661">
        <v>1727</v>
      </c>
      <c r="H32" s="661">
        <v>1727</v>
      </c>
    </row>
    <row r="33" spans="1:8" ht="15" x14ac:dyDescent="0.25">
      <c r="A33" s="647">
        <v>29</v>
      </c>
      <c r="B33" s="659" t="s">
        <v>815</v>
      </c>
      <c r="C33" s="659" t="s">
        <v>816</v>
      </c>
      <c r="D33" s="675">
        <v>42916</v>
      </c>
      <c r="E33" s="660"/>
      <c r="F33" s="661">
        <v>1270</v>
      </c>
      <c r="G33" s="661">
        <v>1270</v>
      </c>
      <c r="H33" s="661">
        <v>1270</v>
      </c>
    </row>
    <row r="34" spans="1:8" ht="15" x14ac:dyDescent="0.25">
      <c r="A34" s="647">
        <v>30</v>
      </c>
      <c r="B34" s="659"/>
      <c r="C34" s="659" t="s">
        <v>817</v>
      </c>
      <c r="D34" s="675" t="s">
        <v>333</v>
      </c>
      <c r="E34" s="660"/>
      <c r="F34" s="661">
        <v>355</v>
      </c>
      <c r="G34" s="661">
        <v>355</v>
      </c>
      <c r="H34" s="661">
        <v>355</v>
      </c>
    </row>
    <row r="35" spans="1:8" ht="15" x14ac:dyDescent="0.25">
      <c r="A35" s="647">
        <v>31</v>
      </c>
      <c r="B35" s="659"/>
      <c r="C35" s="659" t="s">
        <v>818</v>
      </c>
      <c r="D35" s="675" t="s">
        <v>333</v>
      </c>
      <c r="E35" s="660"/>
      <c r="F35" s="661">
        <v>321</v>
      </c>
      <c r="G35" s="661">
        <v>321</v>
      </c>
      <c r="H35" s="661">
        <v>321</v>
      </c>
    </row>
    <row r="36" spans="1:8" ht="15" x14ac:dyDescent="0.25">
      <c r="A36" s="647">
        <v>32</v>
      </c>
      <c r="B36" s="659"/>
      <c r="C36" s="659" t="s">
        <v>819</v>
      </c>
      <c r="D36" s="675" t="s">
        <v>333</v>
      </c>
      <c r="E36" s="660"/>
      <c r="F36" s="661">
        <v>458</v>
      </c>
      <c r="G36" s="661">
        <v>458</v>
      </c>
      <c r="H36" s="661">
        <v>458</v>
      </c>
    </row>
    <row r="37" spans="1:8" ht="15" x14ac:dyDescent="0.25">
      <c r="A37" s="647">
        <v>33</v>
      </c>
      <c r="B37" s="659" t="s">
        <v>894</v>
      </c>
      <c r="C37" s="659" t="s">
        <v>895</v>
      </c>
      <c r="D37" s="675" t="s">
        <v>333</v>
      </c>
      <c r="E37" s="660"/>
      <c r="F37" s="661">
        <v>131</v>
      </c>
      <c r="G37" s="661">
        <v>131</v>
      </c>
      <c r="H37" s="661">
        <v>131</v>
      </c>
    </row>
    <row r="38" spans="1:8" ht="30" x14ac:dyDescent="0.25">
      <c r="A38" s="647">
        <v>34</v>
      </c>
      <c r="B38" s="659" t="s">
        <v>896</v>
      </c>
      <c r="C38" s="727" t="s">
        <v>897</v>
      </c>
      <c r="D38" s="675" t="s">
        <v>333</v>
      </c>
      <c r="E38" s="660"/>
      <c r="F38" s="661">
        <v>686</v>
      </c>
      <c r="G38" s="661">
        <v>686</v>
      </c>
      <c r="H38" s="661">
        <v>686</v>
      </c>
    </row>
    <row r="39" spans="1:8" ht="15" x14ac:dyDescent="0.25">
      <c r="A39" s="647"/>
      <c r="B39" s="659"/>
      <c r="C39" s="727" t="s">
        <v>898</v>
      </c>
      <c r="D39" s="675" t="s">
        <v>333</v>
      </c>
      <c r="E39" s="660"/>
      <c r="F39" s="661">
        <v>550</v>
      </c>
      <c r="G39" s="661">
        <v>550</v>
      </c>
      <c r="H39" s="661">
        <v>550</v>
      </c>
    </row>
    <row r="40" spans="1:8" ht="15" x14ac:dyDescent="0.25">
      <c r="A40" s="647"/>
      <c r="B40" s="659"/>
      <c r="C40" s="727" t="s">
        <v>893</v>
      </c>
      <c r="D40" s="675" t="s">
        <v>333</v>
      </c>
      <c r="E40" s="660"/>
      <c r="F40" s="661">
        <v>4000</v>
      </c>
      <c r="G40" s="661">
        <v>4000</v>
      </c>
      <c r="H40" s="661">
        <v>4000</v>
      </c>
    </row>
    <row r="41" spans="1:8" ht="15.75" x14ac:dyDescent="0.25">
      <c r="E41" s="677">
        <v>5934</v>
      </c>
      <c r="F41" s="677">
        <f>SUM(F11:F40)</f>
        <v>27136</v>
      </c>
      <c r="G41" s="677">
        <f>SUM(G11:G40)</f>
        <v>27136</v>
      </c>
      <c r="H41" s="677">
        <f>SUM(H11:H40)</f>
        <v>27136</v>
      </c>
    </row>
  </sheetData>
  <mergeCells count="9">
    <mergeCell ref="A1:H1"/>
    <mergeCell ref="A3:H3"/>
    <mergeCell ref="A4:H4"/>
    <mergeCell ref="A5:H5"/>
    <mergeCell ref="A7:A9"/>
    <mergeCell ref="B8:B9"/>
    <mergeCell ref="C8:C9"/>
    <mergeCell ref="D8:D9"/>
    <mergeCell ref="E8:F8"/>
  </mergeCells>
  <pageMargins left="0.70866141732283472" right="0.70866141732283472" top="0.74803149606299213" bottom="0.74803149606299213" header="0.31496062992125984" footer="0.31496062992125984"/>
  <pageSetup paperSize="9" scale="6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  <pageSetUpPr fitToPage="1"/>
  </sheetPr>
  <dimension ref="A1:V50"/>
  <sheetViews>
    <sheetView zoomScale="120" workbookViewId="0">
      <selection sqref="A1:I1"/>
    </sheetView>
  </sheetViews>
  <sheetFormatPr defaultColWidth="9.140625" defaultRowHeight="11.25" x14ac:dyDescent="0.2"/>
  <cols>
    <col min="1" max="1" width="4.85546875" style="157" customWidth="1"/>
    <col min="2" max="2" width="42.85546875" style="157" customWidth="1"/>
    <col min="3" max="3" width="11" style="158" customWidth="1"/>
    <col min="4" max="4" width="11.42578125" style="158" customWidth="1"/>
    <col min="5" max="5" width="12" style="158" customWidth="1"/>
    <col min="6" max="6" width="41.7109375" style="158" customWidth="1"/>
    <col min="7" max="7" width="11.140625" style="158" customWidth="1"/>
    <col min="8" max="8" width="12.85546875" style="158" customWidth="1"/>
    <col min="9" max="9" width="16" style="158" customWidth="1"/>
    <col min="10" max="22" width="9.140625" style="157"/>
    <col min="23" max="16384" width="9.140625" style="10"/>
  </cols>
  <sheetData>
    <row r="1" spans="1:22" ht="12.75" customHeight="1" x14ac:dyDescent="0.2">
      <c r="A1" s="1229" t="s">
        <v>1329</v>
      </c>
      <c r="B1" s="1229"/>
      <c r="C1" s="1229"/>
      <c r="D1" s="1229"/>
      <c r="E1" s="1229"/>
      <c r="F1" s="1229"/>
      <c r="G1" s="1229"/>
      <c r="H1" s="1229"/>
      <c r="I1" s="1229"/>
    </row>
    <row r="2" spans="1:22" x14ac:dyDescent="0.2">
      <c r="B2" s="571"/>
      <c r="I2" s="159"/>
    </row>
    <row r="3" spans="1:22" s="122" customFormat="1" x14ac:dyDescent="0.2">
      <c r="A3" s="160"/>
      <c r="B3" s="1232" t="s">
        <v>54</v>
      </c>
      <c r="C3" s="1232"/>
      <c r="D3" s="1232"/>
      <c r="E3" s="1232"/>
      <c r="F3" s="1232"/>
      <c r="G3" s="1232"/>
      <c r="H3" s="1232"/>
      <c r="I3" s="1232"/>
      <c r="J3" s="160"/>
      <c r="K3" s="160"/>
      <c r="L3" s="160"/>
      <c r="M3" s="160"/>
      <c r="N3" s="160"/>
      <c r="O3" s="160"/>
      <c r="P3" s="160"/>
      <c r="Q3" s="160"/>
      <c r="R3" s="160"/>
      <c r="S3" s="160"/>
      <c r="T3" s="160"/>
      <c r="U3" s="160"/>
      <c r="V3" s="160"/>
    </row>
    <row r="4" spans="1:22" s="122" customFormat="1" x14ac:dyDescent="0.2">
      <c r="A4" s="160"/>
      <c r="B4" s="1232" t="s">
        <v>1173</v>
      </c>
      <c r="C4" s="1232"/>
      <c r="D4" s="1232"/>
      <c r="E4" s="1232"/>
      <c r="F4" s="1232"/>
      <c r="G4" s="1232"/>
      <c r="H4" s="1232"/>
      <c r="I4" s="1232"/>
      <c r="J4" s="160"/>
      <c r="K4" s="160"/>
      <c r="L4" s="160"/>
      <c r="M4" s="160"/>
      <c r="N4" s="160"/>
      <c r="O4" s="160"/>
      <c r="P4" s="160"/>
      <c r="Q4" s="160"/>
      <c r="R4" s="160"/>
      <c r="S4" s="160"/>
      <c r="T4" s="160"/>
      <c r="U4" s="160"/>
      <c r="V4" s="160"/>
    </row>
    <row r="5" spans="1:22" s="122" customFormat="1" ht="12.75" customHeight="1" x14ac:dyDescent="0.2">
      <c r="A5" s="1233" t="s">
        <v>305</v>
      </c>
      <c r="B5" s="1233"/>
      <c r="C5" s="1233"/>
      <c r="D5" s="1233"/>
      <c r="E5" s="1233"/>
      <c r="F5" s="1233"/>
      <c r="G5" s="1233"/>
      <c r="H5" s="1233"/>
      <c r="I5" s="1233"/>
      <c r="J5" s="160"/>
      <c r="K5" s="160"/>
      <c r="L5" s="160"/>
      <c r="M5" s="160"/>
      <c r="N5" s="160"/>
      <c r="O5" s="160"/>
      <c r="P5" s="160"/>
      <c r="Q5" s="160"/>
      <c r="R5" s="160"/>
      <c r="S5" s="160"/>
      <c r="T5" s="160"/>
      <c r="U5" s="160"/>
      <c r="V5" s="160"/>
    </row>
    <row r="6" spans="1:22" s="122" customFormat="1" ht="12.75" customHeight="1" x14ac:dyDescent="0.2">
      <c r="A6" s="1256" t="s">
        <v>56</v>
      </c>
      <c r="B6" s="1238" t="s">
        <v>57</v>
      </c>
      <c r="C6" s="1253" t="s">
        <v>58</v>
      </c>
      <c r="D6" s="1253"/>
      <c r="E6" s="1254"/>
      <c r="F6" s="1" t="s">
        <v>59</v>
      </c>
      <c r="G6" s="1255" t="s">
        <v>60</v>
      </c>
      <c r="H6" s="1255"/>
      <c r="I6" s="1255"/>
      <c r="J6" s="160"/>
      <c r="K6" s="160"/>
      <c r="L6" s="160"/>
      <c r="M6" s="160"/>
      <c r="N6" s="160"/>
      <c r="O6" s="160"/>
      <c r="P6" s="160"/>
    </row>
    <row r="7" spans="1:22" s="122" customFormat="1" ht="12.75" customHeight="1" x14ac:dyDescent="0.2">
      <c r="A7" s="1257"/>
      <c r="B7" s="1238"/>
      <c r="C7" s="1230" t="s">
        <v>1162</v>
      </c>
      <c r="D7" s="1230"/>
      <c r="E7" s="1231"/>
      <c r="F7" s="2"/>
      <c r="G7" s="1230" t="s">
        <v>1162</v>
      </c>
      <c r="H7" s="1230"/>
      <c r="I7" s="1230"/>
      <c r="J7" s="160"/>
      <c r="K7" s="160"/>
      <c r="L7" s="160"/>
      <c r="M7" s="160"/>
    </row>
    <row r="8" spans="1:22" s="123" customFormat="1" ht="36.6" customHeight="1" x14ac:dyDescent="0.2">
      <c r="A8" s="1258"/>
      <c r="B8" s="161" t="s">
        <v>61</v>
      </c>
      <c r="C8" s="135" t="s">
        <v>62</v>
      </c>
      <c r="D8" s="135" t="s">
        <v>63</v>
      </c>
      <c r="E8" s="162" t="s">
        <v>64</v>
      </c>
      <c r="F8" s="163" t="s">
        <v>65</v>
      </c>
      <c r="G8" s="135" t="s">
        <v>62</v>
      </c>
      <c r="H8" s="135" t="s">
        <v>63</v>
      </c>
      <c r="I8" s="135" t="s">
        <v>64</v>
      </c>
      <c r="J8" s="587"/>
      <c r="K8" s="187"/>
      <c r="L8" s="187"/>
      <c r="M8" s="187"/>
    </row>
    <row r="9" spans="1:22" ht="11.45" customHeight="1" x14ac:dyDescent="0.2">
      <c r="A9" s="164">
        <v>1</v>
      </c>
      <c r="B9" s="165" t="s">
        <v>24</v>
      </c>
      <c r="C9" s="166"/>
      <c r="D9" s="166"/>
      <c r="E9" s="166"/>
      <c r="F9" s="138" t="s">
        <v>25</v>
      </c>
      <c r="G9" s="166"/>
      <c r="H9" s="166"/>
      <c r="I9" s="448"/>
      <c r="J9" s="184"/>
      <c r="N9" s="10"/>
      <c r="O9" s="10"/>
      <c r="P9" s="10"/>
      <c r="Q9" s="10"/>
      <c r="R9" s="10"/>
      <c r="S9" s="10"/>
      <c r="T9" s="10"/>
      <c r="U9" s="10"/>
      <c r="V9" s="10"/>
    </row>
    <row r="10" spans="1:22" x14ac:dyDescent="0.2">
      <c r="A10" s="164">
        <f t="shared" ref="A10:A45" si="0">A9+1</f>
        <v>2</v>
      </c>
      <c r="B10" s="167"/>
      <c r="C10" s="118"/>
      <c r="D10" s="118"/>
      <c r="E10" s="119"/>
      <c r="F10" s="139"/>
      <c r="G10" s="119"/>
      <c r="H10" s="119"/>
      <c r="I10" s="441"/>
      <c r="J10" s="184"/>
      <c r="N10" s="10"/>
      <c r="O10" s="10"/>
      <c r="P10" s="10"/>
      <c r="Q10" s="10"/>
      <c r="R10" s="10"/>
      <c r="S10" s="10"/>
      <c r="T10" s="10"/>
      <c r="U10" s="10"/>
      <c r="V10" s="10"/>
    </row>
    <row r="11" spans="1:22" x14ac:dyDescent="0.2">
      <c r="A11" s="164">
        <f t="shared" si="0"/>
        <v>3</v>
      </c>
      <c r="B11" s="167" t="s">
        <v>38</v>
      </c>
      <c r="C11" s="118">
        <f>Össz.önkor.mérleg.!C14</f>
        <v>0</v>
      </c>
      <c r="D11" s="118">
        <f>Össz.önkor.mérleg.!D14</f>
        <v>0</v>
      </c>
      <c r="E11" s="118">
        <f>Össz.önkor.mérleg.!E14</f>
        <v>0</v>
      </c>
      <c r="F11" s="140" t="s">
        <v>34</v>
      </c>
      <c r="G11" s="173"/>
      <c r="H11" s="173"/>
      <c r="I11" s="443"/>
      <c r="J11" s="184"/>
      <c r="N11" s="10"/>
      <c r="O11" s="10"/>
      <c r="P11" s="10"/>
      <c r="Q11" s="10"/>
      <c r="R11" s="10"/>
      <c r="S11" s="10"/>
      <c r="T11" s="10"/>
      <c r="U11" s="10"/>
      <c r="V11" s="10"/>
    </row>
    <row r="12" spans="1:22" x14ac:dyDescent="0.2">
      <c r="A12" s="164">
        <f t="shared" si="0"/>
        <v>4</v>
      </c>
      <c r="B12" s="167" t="s">
        <v>1139</v>
      </c>
      <c r="C12" s="118">
        <f>Össz.önkor.mérleg.!C15</f>
        <v>0</v>
      </c>
      <c r="D12" s="118">
        <f>Össz.önkor.mérleg.!D15</f>
        <v>0</v>
      </c>
      <c r="E12" s="118">
        <f>Össz.önkor.mérleg.!E15</f>
        <v>0</v>
      </c>
      <c r="F12" s="140"/>
      <c r="G12" s="173"/>
      <c r="H12" s="173"/>
      <c r="I12" s="443"/>
      <c r="J12" s="184"/>
      <c r="N12" s="10"/>
      <c r="O12" s="10"/>
      <c r="P12" s="10"/>
      <c r="Q12" s="10"/>
      <c r="R12" s="10"/>
      <c r="S12" s="10"/>
      <c r="T12" s="10"/>
      <c r="U12" s="10"/>
      <c r="V12" s="10"/>
    </row>
    <row r="13" spans="1:22" x14ac:dyDescent="0.2">
      <c r="A13" s="164">
        <f t="shared" si="0"/>
        <v>5</v>
      </c>
      <c r="B13" s="1110" t="s">
        <v>1140</v>
      </c>
      <c r="C13" s="118">
        <f>Össz.önkor.mérleg.!C16</f>
        <v>0</v>
      </c>
      <c r="D13" s="118">
        <f>Össz.önkor.mérleg.!D16</f>
        <v>0</v>
      </c>
      <c r="E13" s="118">
        <f>Össz.önkor.mérleg.!E16</f>
        <v>0</v>
      </c>
      <c r="F13" s="140"/>
      <c r="G13" s="173"/>
      <c r="H13" s="173"/>
      <c r="I13" s="443"/>
      <c r="J13" s="184"/>
      <c r="N13" s="10"/>
      <c r="O13" s="10"/>
      <c r="P13" s="10"/>
      <c r="Q13" s="10"/>
      <c r="R13" s="10"/>
      <c r="S13" s="10"/>
      <c r="T13" s="10"/>
      <c r="U13" s="10"/>
      <c r="V13" s="10"/>
    </row>
    <row r="14" spans="1:22" x14ac:dyDescent="0.2">
      <c r="A14" s="164">
        <f t="shared" si="0"/>
        <v>6</v>
      </c>
      <c r="B14" s="157" t="s">
        <v>636</v>
      </c>
      <c r="C14" s="118"/>
      <c r="D14" s="168"/>
      <c r="E14" s="168"/>
      <c r="F14" s="139" t="s">
        <v>631</v>
      </c>
      <c r="G14" s="169">
        <f>Össz.önkor.mérleg.!G27</f>
        <v>924503</v>
      </c>
      <c r="H14" s="169">
        <f>Össz.önkor.mérleg.!H27</f>
        <v>218985</v>
      </c>
      <c r="I14" s="443">
        <f>Össz.önkor.mérleg.!I27</f>
        <v>1143488</v>
      </c>
      <c r="J14" s="184"/>
      <c r="N14" s="10"/>
      <c r="O14" s="10"/>
      <c r="P14" s="10"/>
      <c r="Q14" s="10"/>
      <c r="R14" s="10"/>
      <c r="S14" s="10"/>
      <c r="T14" s="10"/>
      <c r="U14" s="10"/>
      <c r="V14" s="10"/>
    </row>
    <row r="15" spans="1:22" ht="12" customHeight="1" x14ac:dyDescent="0.2">
      <c r="A15" s="164">
        <f t="shared" si="0"/>
        <v>7</v>
      </c>
      <c r="B15" s="157" t="s">
        <v>43</v>
      </c>
      <c r="C15" s="118"/>
      <c r="D15" s="168"/>
      <c r="E15" s="168"/>
      <c r="F15" s="139" t="s">
        <v>31</v>
      </c>
      <c r="G15" s="169">
        <f>Össz.önkor.mérleg.!G28</f>
        <v>0</v>
      </c>
      <c r="H15" s="169">
        <f>Össz.önkor.mérleg.!H28</f>
        <v>0</v>
      </c>
      <c r="I15" s="443">
        <f>SUM(G15:H15)</f>
        <v>0</v>
      </c>
      <c r="J15" s="184"/>
      <c r="N15" s="10"/>
      <c r="O15" s="10"/>
      <c r="P15" s="10"/>
      <c r="Q15" s="10"/>
      <c r="R15" s="10"/>
      <c r="S15" s="10"/>
      <c r="T15" s="10"/>
      <c r="U15" s="10"/>
      <c r="V15" s="10"/>
    </row>
    <row r="16" spans="1:22" x14ac:dyDescent="0.2">
      <c r="A16" s="164">
        <f t="shared" si="0"/>
        <v>8</v>
      </c>
      <c r="B16" s="167" t="s">
        <v>44</v>
      </c>
      <c r="C16" s="129">
        <f>Össz.önkor.mérleg.!C24</f>
        <v>0</v>
      </c>
      <c r="D16" s="129">
        <f>Össz.önkor.mérleg.!D24</f>
        <v>19400</v>
      </c>
      <c r="E16" s="118">
        <f>Össz.önkor.mérleg.!E24</f>
        <v>19400</v>
      </c>
      <c r="F16" s="139" t="s">
        <v>32</v>
      </c>
      <c r="G16" s="169">
        <f>Össz.önkor.mérleg.!G29</f>
        <v>0</v>
      </c>
      <c r="H16" s="169">
        <f>Össz.önkor.mérleg.!H29</f>
        <v>0</v>
      </c>
      <c r="I16" s="443">
        <f>SUM(G16:H16)</f>
        <v>0</v>
      </c>
      <c r="J16" s="184"/>
      <c r="N16" s="10"/>
      <c r="O16" s="10"/>
      <c r="P16" s="10"/>
      <c r="Q16" s="10"/>
      <c r="R16" s="10"/>
      <c r="S16" s="10"/>
      <c r="T16" s="10"/>
      <c r="U16" s="10"/>
      <c r="V16" s="10"/>
    </row>
    <row r="17" spans="1:22" x14ac:dyDescent="0.2">
      <c r="A17" s="164">
        <f t="shared" si="0"/>
        <v>9</v>
      </c>
      <c r="B17" s="167" t="s">
        <v>45</v>
      </c>
      <c r="C17" s="118">
        <f>Össz.önkor.mérleg.!C25</f>
        <v>0</v>
      </c>
      <c r="D17" s="118">
        <f>Össz.önkor.mérleg.!D25</f>
        <v>0</v>
      </c>
      <c r="E17" s="118">
        <f>Össz.önkor.mérleg.!E25</f>
        <v>0</v>
      </c>
      <c r="F17" s="139" t="s">
        <v>448</v>
      </c>
      <c r="G17" s="169">
        <f>Össz.önkor.mérleg.!G30</f>
        <v>0</v>
      </c>
      <c r="H17" s="169">
        <f>Össz.önkor.mérleg.!H30</f>
        <v>0</v>
      </c>
      <c r="I17" s="443">
        <f>SUM(G17:H17)</f>
        <v>0</v>
      </c>
      <c r="J17" s="184"/>
      <c r="N17" s="10"/>
      <c r="O17" s="10"/>
      <c r="P17" s="10"/>
      <c r="Q17" s="10"/>
      <c r="R17" s="10"/>
      <c r="S17" s="10"/>
      <c r="T17" s="10"/>
      <c r="U17" s="10"/>
      <c r="V17" s="10"/>
    </row>
    <row r="18" spans="1:22" x14ac:dyDescent="0.2">
      <c r="A18" s="164">
        <f t="shared" si="0"/>
        <v>10</v>
      </c>
      <c r="B18" s="167"/>
      <c r="C18" s="118"/>
      <c r="D18" s="118"/>
      <c r="E18" s="118"/>
      <c r="F18" s="139" t="s">
        <v>1156</v>
      </c>
      <c r="G18" s="169">
        <f>Össz.önkor.mérleg.!G31</f>
        <v>0</v>
      </c>
      <c r="H18" s="169">
        <f>Össz.önkor.mérleg.!H31</f>
        <v>5000</v>
      </c>
      <c r="I18" s="169">
        <f>Össz.önkor.mérleg.!I31</f>
        <v>5000</v>
      </c>
      <c r="J18" s="184"/>
      <c r="N18" s="10"/>
      <c r="O18" s="10"/>
      <c r="P18" s="10"/>
      <c r="Q18" s="10"/>
      <c r="R18" s="10"/>
      <c r="S18" s="10"/>
      <c r="T18" s="10"/>
      <c r="U18" s="10"/>
      <c r="V18" s="10"/>
    </row>
    <row r="19" spans="1:22" x14ac:dyDescent="0.2">
      <c r="A19" s="164">
        <f t="shared" si="0"/>
        <v>11</v>
      </c>
      <c r="B19" s="116" t="s">
        <v>46</v>
      </c>
      <c r="C19" s="118">
        <f>Össz.önkor.mérleg.!C21</f>
        <v>0</v>
      </c>
      <c r="D19" s="119">
        <f>Össz.önkor.mérleg.!D26</f>
        <v>180</v>
      </c>
      <c r="E19" s="118">
        <f>Össz.önkor.mérleg.!E26</f>
        <v>180</v>
      </c>
      <c r="F19" s="139" t="s">
        <v>1157</v>
      </c>
      <c r="G19" s="169">
        <f>Össz.önkor.mérleg.!G32</f>
        <v>47741</v>
      </c>
      <c r="H19" s="169">
        <f>Össz.önkor.mérleg.!H32</f>
        <v>4350</v>
      </c>
      <c r="I19" s="443">
        <f>Össz.önkor.mérleg.!I32</f>
        <v>52091</v>
      </c>
      <c r="J19" s="184"/>
      <c r="N19" s="10"/>
      <c r="O19" s="10"/>
      <c r="P19" s="10"/>
      <c r="Q19" s="10"/>
      <c r="R19" s="10"/>
      <c r="S19" s="10"/>
      <c r="T19" s="10"/>
      <c r="U19" s="10"/>
      <c r="V19" s="10"/>
    </row>
    <row r="20" spans="1:22" x14ac:dyDescent="0.2">
      <c r="A20" s="164">
        <f t="shared" si="0"/>
        <v>12</v>
      </c>
      <c r="B20" s="167" t="s">
        <v>47</v>
      </c>
      <c r="C20" s="118">
        <f>Össz.önkor.mérleg.!C22</f>
        <v>0</v>
      </c>
      <c r="D20" s="118">
        <f>Össz.önkor.mérleg.!D22</f>
        <v>0</v>
      </c>
      <c r="E20" s="118">
        <f>Össz.önkor.mérleg.!E22</f>
        <v>0</v>
      </c>
      <c r="F20" s="139" t="s">
        <v>1158</v>
      </c>
      <c r="G20" s="169">
        <f>Össz.önkor.mérleg.!G33</f>
        <v>27422</v>
      </c>
      <c r="H20" s="169">
        <f>Össz.önkor.mérleg.!H33</f>
        <v>81223</v>
      </c>
      <c r="I20" s="443">
        <f>Össz.önkor.mérleg.!I33</f>
        <v>108645</v>
      </c>
      <c r="J20" s="184"/>
      <c r="N20" s="10"/>
      <c r="O20" s="10"/>
      <c r="P20" s="10"/>
      <c r="Q20" s="10"/>
      <c r="R20" s="10"/>
      <c r="S20" s="10"/>
      <c r="T20" s="10"/>
      <c r="U20" s="10"/>
      <c r="V20" s="10"/>
    </row>
    <row r="21" spans="1:22" x14ac:dyDescent="0.2">
      <c r="A21" s="164">
        <f t="shared" si="0"/>
        <v>13</v>
      </c>
      <c r="B21" s="167"/>
      <c r="C21" s="118"/>
      <c r="D21" s="119"/>
      <c r="E21" s="119"/>
      <c r="F21" s="176" t="s">
        <v>68</v>
      </c>
      <c r="G21" s="177">
        <f>SUM(G14:G20)</f>
        <v>999666</v>
      </c>
      <c r="H21" s="177">
        <f>SUM(H14:H20)</f>
        <v>309558</v>
      </c>
      <c r="I21" s="445">
        <f>SUM(I14:I20)</f>
        <v>1309224</v>
      </c>
      <c r="J21" s="184"/>
      <c r="N21" s="10"/>
      <c r="O21" s="10"/>
      <c r="P21" s="10"/>
      <c r="Q21" s="10"/>
      <c r="R21" s="10"/>
      <c r="S21" s="10"/>
      <c r="T21" s="10"/>
      <c r="U21" s="10"/>
      <c r="V21" s="10"/>
    </row>
    <row r="22" spans="1:22" x14ac:dyDescent="0.2">
      <c r="A22" s="164">
        <f t="shared" si="0"/>
        <v>14</v>
      </c>
      <c r="B22" s="157" t="s">
        <v>637</v>
      </c>
      <c r="C22" s="119">
        <f>Össz.önkor.mérleg.!C30</f>
        <v>0</v>
      </c>
      <c r="D22" s="119">
        <f>Össz.önkor.mérleg.!D30</f>
        <v>2870</v>
      </c>
      <c r="E22" s="119">
        <f>Össz.önkor.mérleg.!E30</f>
        <v>2870</v>
      </c>
      <c r="F22" s="139"/>
      <c r="G22" s="169"/>
      <c r="H22" s="169"/>
      <c r="I22" s="441"/>
      <c r="J22" s="184"/>
      <c r="N22" s="10"/>
      <c r="O22" s="10"/>
      <c r="P22" s="10"/>
      <c r="Q22" s="10"/>
      <c r="R22" s="10"/>
      <c r="S22" s="10"/>
      <c r="T22" s="10"/>
      <c r="U22" s="10"/>
      <c r="V22" s="10"/>
    </row>
    <row r="23" spans="1:22" s="124" customFormat="1" x14ac:dyDescent="0.2">
      <c r="A23" s="164">
        <f t="shared" si="0"/>
        <v>15</v>
      </c>
      <c r="B23" s="157"/>
      <c r="C23" s="119"/>
      <c r="D23" s="119"/>
      <c r="E23" s="119"/>
      <c r="F23" s="171"/>
      <c r="G23" s="169"/>
      <c r="H23" s="169"/>
      <c r="I23" s="443"/>
      <c r="J23" s="532"/>
      <c r="K23" s="188"/>
      <c r="L23" s="188"/>
      <c r="M23" s="188"/>
    </row>
    <row r="24" spans="1:22" s="124" customFormat="1" x14ac:dyDescent="0.2">
      <c r="A24" s="164">
        <f t="shared" si="0"/>
        <v>16</v>
      </c>
      <c r="B24" s="174"/>
      <c r="C24" s="168"/>
      <c r="D24" s="168"/>
      <c r="E24" s="168"/>
      <c r="F24" s="171"/>
      <c r="G24" s="169"/>
      <c r="H24" s="169"/>
      <c r="I24" s="443"/>
      <c r="J24" s="532"/>
      <c r="K24" s="188"/>
      <c r="L24" s="188"/>
      <c r="M24" s="188"/>
    </row>
    <row r="25" spans="1:22" x14ac:dyDescent="0.2">
      <c r="A25" s="164">
        <f t="shared" si="0"/>
        <v>17</v>
      </c>
      <c r="B25" s="175" t="s">
        <v>67</v>
      </c>
      <c r="C25" s="125">
        <f>C12+C13+C16+C17+C19+C20+C22</f>
        <v>0</v>
      </c>
      <c r="D25" s="125">
        <f t="shared" ref="D25:E25" si="1">D12+D13+D16+D17+D19+D20+D22</f>
        <v>22450</v>
      </c>
      <c r="E25" s="125">
        <f t="shared" si="1"/>
        <v>22450</v>
      </c>
      <c r="F25" s="172"/>
      <c r="G25" s="125"/>
      <c r="H25" s="125"/>
      <c r="I25" s="442"/>
      <c r="J25" s="184"/>
      <c r="N25" s="10"/>
      <c r="O25" s="10"/>
      <c r="P25" s="10"/>
      <c r="Q25" s="10"/>
      <c r="R25" s="10"/>
      <c r="S25" s="10"/>
      <c r="T25" s="10"/>
      <c r="U25" s="10"/>
      <c r="V25" s="10"/>
    </row>
    <row r="26" spans="1:22" x14ac:dyDescent="0.2">
      <c r="A26" s="164">
        <f t="shared" si="0"/>
        <v>18</v>
      </c>
      <c r="B26" s="178" t="s">
        <v>51</v>
      </c>
      <c r="C26" s="173">
        <f>SUM(C24:C25)</f>
        <v>0</v>
      </c>
      <c r="D26" s="173">
        <f>SUM(D24:D25)</f>
        <v>22450</v>
      </c>
      <c r="E26" s="173">
        <f>SUM(E24:E25)</f>
        <v>22450</v>
      </c>
      <c r="F26" s="179" t="s">
        <v>69</v>
      </c>
      <c r="G26" s="173">
        <f>G25+G21</f>
        <v>999666</v>
      </c>
      <c r="H26" s="173">
        <f>H25+H21</f>
        <v>309558</v>
      </c>
      <c r="I26" s="446">
        <f>I25+I21</f>
        <v>1309224</v>
      </c>
      <c r="J26" s="184"/>
      <c r="N26" s="10"/>
      <c r="O26" s="10"/>
      <c r="P26" s="10"/>
      <c r="Q26" s="10"/>
      <c r="R26" s="10"/>
      <c r="S26" s="10"/>
      <c r="T26" s="10"/>
      <c r="U26" s="10"/>
      <c r="V26" s="10"/>
    </row>
    <row r="27" spans="1:22" x14ac:dyDescent="0.2">
      <c r="A27" s="164">
        <f t="shared" si="0"/>
        <v>19</v>
      </c>
      <c r="B27" s="180"/>
      <c r="C27" s="169"/>
      <c r="D27" s="169"/>
      <c r="E27" s="169"/>
      <c r="F27" s="171"/>
      <c r="I27" s="443"/>
      <c r="J27" s="184"/>
      <c r="N27" s="10"/>
      <c r="O27" s="10"/>
      <c r="P27" s="10"/>
      <c r="Q27" s="10"/>
      <c r="R27" s="10"/>
      <c r="S27" s="10"/>
      <c r="T27" s="10"/>
      <c r="U27" s="10"/>
      <c r="V27" s="10"/>
    </row>
    <row r="28" spans="1:22" x14ac:dyDescent="0.2">
      <c r="A28" s="164">
        <f t="shared" si="0"/>
        <v>20</v>
      </c>
      <c r="B28" s="178" t="s">
        <v>638</v>
      </c>
      <c r="C28" s="173">
        <f>C26-G26</f>
        <v>-999666</v>
      </c>
      <c r="D28" s="173">
        <f>D26-H26</f>
        <v>-287108</v>
      </c>
      <c r="E28" s="586">
        <f>E26-I26</f>
        <v>-1286774</v>
      </c>
      <c r="F28" s="171"/>
      <c r="I28" s="443"/>
      <c r="J28" s="184"/>
      <c r="N28" s="10"/>
      <c r="O28" s="10"/>
      <c r="P28" s="10"/>
      <c r="Q28" s="10"/>
      <c r="R28" s="10"/>
      <c r="S28" s="10"/>
      <c r="T28" s="10"/>
      <c r="U28" s="10"/>
      <c r="V28" s="10"/>
    </row>
    <row r="29" spans="1:22" ht="16.5" customHeight="1" x14ac:dyDescent="0.2">
      <c r="A29" s="164">
        <f t="shared" si="0"/>
        <v>21</v>
      </c>
      <c r="B29" s="829" t="s">
        <v>1321</v>
      </c>
      <c r="C29" s="288">
        <f>-'működ. mérleg '!C27</f>
        <v>28632</v>
      </c>
      <c r="D29" s="288">
        <f>-'működ. mérleg '!D27</f>
        <v>0</v>
      </c>
      <c r="E29" s="288">
        <f>-'működ. mérleg '!E27</f>
        <v>28632</v>
      </c>
      <c r="F29" s="171"/>
      <c r="I29" s="443"/>
      <c r="J29" s="184"/>
      <c r="N29" s="10"/>
      <c r="O29" s="10"/>
      <c r="P29" s="10"/>
      <c r="Q29" s="10"/>
      <c r="R29" s="10"/>
      <c r="S29" s="10"/>
      <c r="T29" s="10"/>
      <c r="U29" s="10"/>
      <c r="V29" s="10"/>
    </row>
    <row r="30" spans="1:22" s="11" customFormat="1" x14ac:dyDescent="0.2">
      <c r="A30" s="164">
        <f t="shared" si="0"/>
        <v>22</v>
      </c>
      <c r="B30" s="127"/>
      <c r="C30" s="169"/>
      <c r="D30" s="169"/>
      <c r="E30" s="169">
        <f>C30+D30</f>
        <v>0</v>
      </c>
      <c r="F30" s="171"/>
      <c r="G30" s="169"/>
      <c r="H30" s="169"/>
      <c r="I30" s="443"/>
      <c r="J30" s="510"/>
      <c r="K30" s="183"/>
      <c r="L30" s="183"/>
      <c r="M30" s="183"/>
    </row>
    <row r="31" spans="1:22" s="11" customFormat="1" x14ac:dyDescent="0.2">
      <c r="A31" s="164">
        <f t="shared" si="0"/>
        <v>23</v>
      </c>
      <c r="B31" s="126" t="s">
        <v>53</v>
      </c>
      <c r="C31" s="126"/>
      <c r="D31" s="126"/>
      <c r="E31" s="126"/>
      <c r="F31" s="140" t="s">
        <v>33</v>
      </c>
      <c r="G31" s="173"/>
      <c r="H31" s="173"/>
      <c r="I31" s="446"/>
      <c r="J31" s="510"/>
      <c r="K31" s="183"/>
      <c r="L31" s="183"/>
      <c r="M31" s="183"/>
    </row>
    <row r="32" spans="1:22" s="11" customFormat="1" x14ac:dyDescent="0.2">
      <c r="A32" s="164">
        <f t="shared" si="0"/>
        <v>24</v>
      </c>
      <c r="B32" s="136" t="s">
        <v>685</v>
      </c>
      <c r="C32" s="126"/>
      <c r="D32" s="126"/>
      <c r="E32" s="126"/>
      <c r="F32" s="181" t="s">
        <v>4</v>
      </c>
      <c r="G32" s="182"/>
      <c r="H32" s="183"/>
      <c r="I32" s="447"/>
      <c r="J32" s="510"/>
      <c r="K32" s="183"/>
      <c r="L32" s="183"/>
      <c r="M32" s="183"/>
    </row>
    <row r="33" spans="1:22" s="11" customFormat="1" x14ac:dyDescent="0.2">
      <c r="A33" s="164">
        <f t="shared" si="0"/>
        <v>25</v>
      </c>
      <c r="B33" s="157" t="s">
        <v>1016</v>
      </c>
      <c r="C33" s="119">
        <f>Össz.önkor.mérleg.!C41</f>
        <v>634227</v>
      </c>
      <c r="D33" s="119">
        <f>Össz.önkor.mérleg.!D41</f>
        <v>0</v>
      </c>
      <c r="E33" s="119">
        <f>Össz.önkor.mérleg.!E41</f>
        <v>634227</v>
      </c>
      <c r="F33" s="184" t="s">
        <v>3</v>
      </c>
      <c r="G33" s="173"/>
      <c r="H33" s="173"/>
      <c r="I33" s="446"/>
      <c r="J33" s="510"/>
      <c r="K33" s="183"/>
      <c r="L33" s="183"/>
      <c r="M33" s="183"/>
    </row>
    <row r="34" spans="1:22" x14ac:dyDescent="0.2">
      <c r="A34" s="164">
        <f t="shared" si="0"/>
        <v>26</v>
      </c>
      <c r="B34" s="118" t="s">
        <v>687</v>
      </c>
      <c r="C34" s="185"/>
      <c r="D34" s="137"/>
      <c r="E34" s="137">
        <f>SUM(C34:D34)</f>
        <v>0</v>
      </c>
      <c r="F34" s="139" t="s">
        <v>5</v>
      </c>
      <c r="G34" s="173"/>
      <c r="H34" s="173"/>
      <c r="I34" s="446"/>
      <c r="J34" s="184"/>
      <c r="N34" s="10"/>
      <c r="O34" s="10"/>
      <c r="P34" s="10"/>
      <c r="Q34" s="10"/>
      <c r="R34" s="10"/>
      <c r="S34" s="10"/>
      <c r="T34" s="10"/>
      <c r="U34" s="10"/>
      <c r="V34" s="10"/>
    </row>
    <row r="35" spans="1:22" x14ac:dyDescent="0.2">
      <c r="A35" s="164">
        <f t="shared" si="0"/>
        <v>27</v>
      </c>
      <c r="B35" s="118" t="s">
        <v>686</v>
      </c>
      <c r="C35" s="119"/>
      <c r="D35" s="119"/>
      <c r="E35" s="119"/>
      <c r="F35" s="139" t="s">
        <v>6</v>
      </c>
      <c r="G35" s="182"/>
      <c r="H35" s="182"/>
      <c r="I35" s="446"/>
      <c r="J35" s="184"/>
      <c r="N35" s="10"/>
      <c r="O35" s="10"/>
      <c r="P35" s="10"/>
      <c r="Q35" s="10"/>
      <c r="R35" s="10"/>
      <c r="S35" s="10"/>
      <c r="T35" s="10"/>
      <c r="U35" s="10"/>
      <c r="V35" s="10"/>
    </row>
    <row r="36" spans="1:22" x14ac:dyDescent="0.2">
      <c r="A36" s="164">
        <f t="shared" si="0"/>
        <v>28</v>
      </c>
      <c r="B36" s="118" t="s">
        <v>1060</v>
      </c>
      <c r="C36" s="283">
        <f>-(C28+C33)-C30-C29</f>
        <v>336807</v>
      </c>
      <c r="D36" s="283">
        <f t="shared" ref="D36:E36" si="2">-(D28+D33)-D30-D29</f>
        <v>287108</v>
      </c>
      <c r="E36" s="283">
        <f t="shared" si="2"/>
        <v>623915</v>
      </c>
      <c r="F36" s="139" t="s">
        <v>7</v>
      </c>
      <c r="G36" s="182"/>
      <c r="H36" s="182"/>
      <c r="I36" s="446"/>
      <c r="J36" s="184"/>
      <c r="N36" s="10"/>
      <c r="O36" s="10"/>
      <c r="P36" s="10"/>
      <c r="Q36" s="10"/>
      <c r="R36" s="10"/>
      <c r="S36" s="10"/>
      <c r="T36" s="10"/>
      <c r="U36" s="10"/>
      <c r="V36" s="10"/>
    </row>
    <row r="37" spans="1:22" x14ac:dyDescent="0.2">
      <c r="A37" s="164">
        <f t="shared" si="0"/>
        <v>29</v>
      </c>
      <c r="B37" s="119" t="s">
        <v>688</v>
      </c>
      <c r="C37" s="126"/>
      <c r="D37" s="126"/>
      <c r="E37" s="519"/>
      <c r="F37" s="139" t="s">
        <v>9</v>
      </c>
      <c r="G37" s="173"/>
      <c r="H37" s="173"/>
      <c r="I37" s="443"/>
      <c r="J37" s="184"/>
      <c r="N37" s="10"/>
      <c r="O37" s="10"/>
      <c r="P37" s="10"/>
      <c r="Q37" s="10"/>
      <c r="R37" s="10"/>
      <c r="S37" s="10"/>
      <c r="T37" s="10"/>
      <c r="U37" s="10"/>
      <c r="V37" s="10"/>
    </row>
    <row r="38" spans="1:22" x14ac:dyDescent="0.2">
      <c r="A38" s="164">
        <f t="shared" si="0"/>
        <v>30</v>
      </c>
      <c r="B38" s="119" t="s">
        <v>689</v>
      </c>
      <c r="C38" s="119"/>
      <c r="D38" s="119"/>
      <c r="E38" s="119"/>
      <c r="F38" s="139" t="s">
        <v>10</v>
      </c>
      <c r="G38" s="169"/>
      <c r="H38" s="169"/>
      <c r="I38" s="443"/>
      <c r="J38" s="184"/>
      <c r="N38" s="10"/>
      <c r="O38" s="10"/>
      <c r="P38" s="10"/>
      <c r="Q38" s="10"/>
      <c r="R38" s="10"/>
      <c r="S38" s="10"/>
      <c r="T38" s="10"/>
      <c r="U38" s="10"/>
      <c r="V38" s="10"/>
    </row>
    <row r="39" spans="1:22" x14ac:dyDescent="0.2">
      <c r="A39" s="164">
        <f t="shared" si="0"/>
        <v>31</v>
      </c>
      <c r="B39" s="118" t="s">
        <v>690</v>
      </c>
      <c r="C39" s="119"/>
      <c r="D39" s="119"/>
      <c r="E39" s="119"/>
      <c r="F39" s="139" t="s">
        <v>11</v>
      </c>
      <c r="G39" s="169"/>
      <c r="H39" s="169"/>
      <c r="I39" s="443"/>
      <c r="J39" s="184"/>
      <c r="N39" s="10"/>
      <c r="O39" s="10"/>
      <c r="P39" s="10"/>
      <c r="Q39" s="10"/>
      <c r="R39" s="10"/>
      <c r="S39" s="10"/>
      <c r="T39" s="10"/>
      <c r="U39" s="10"/>
      <c r="V39" s="10"/>
    </row>
    <row r="40" spans="1:22" x14ac:dyDescent="0.2">
      <c r="A40" s="164">
        <f t="shared" si="0"/>
        <v>32</v>
      </c>
      <c r="B40" s="118" t="s">
        <v>691</v>
      </c>
      <c r="C40" s="119"/>
      <c r="D40" s="119"/>
      <c r="E40" s="119"/>
      <c r="F40" s="139" t="s">
        <v>12</v>
      </c>
      <c r="G40" s="169"/>
      <c r="H40" s="169"/>
      <c r="I40" s="443"/>
      <c r="J40" s="184"/>
      <c r="N40" s="10"/>
      <c r="O40" s="10"/>
      <c r="P40" s="10"/>
      <c r="Q40" s="10"/>
      <c r="R40" s="10"/>
      <c r="S40" s="10"/>
      <c r="T40" s="10"/>
      <c r="U40" s="10"/>
      <c r="V40" s="10"/>
    </row>
    <row r="41" spans="1:22" x14ac:dyDescent="0.2">
      <c r="A41" s="164">
        <f t="shared" si="0"/>
        <v>33</v>
      </c>
      <c r="B41" s="118" t="s">
        <v>0</v>
      </c>
      <c r="C41" s="119"/>
      <c r="D41" s="119"/>
      <c r="E41" s="119"/>
      <c r="F41" s="139" t="s">
        <v>13</v>
      </c>
      <c r="G41" s="169"/>
      <c r="H41" s="169"/>
      <c r="I41" s="443"/>
      <c r="J41" s="184"/>
      <c r="N41" s="10"/>
      <c r="O41" s="10"/>
      <c r="P41" s="10"/>
      <c r="Q41" s="10"/>
      <c r="R41" s="10"/>
      <c r="S41" s="10"/>
      <c r="T41" s="10"/>
      <c r="U41" s="10"/>
      <c r="V41" s="10"/>
    </row>
    <row r="42" spans="1:22" x14ac:dyDescent="0.2">
      <c r="A42" s="164">
        <f t="shared" si="0"/>
        <v>34</v>
      </c>
      <c r="B42" s="118" t="s">
        <v>1</v>
      </c>
      <c r="C42" s="119"/>
      <c r="D42" s="119"/>
      <c r="E42" s="119"/>
      <c r="F42" s="139" t="s">
        <v>14</v>
      </c>
      <c r="G42" s="169"/>
      <c r="H42" s="169"/>
      <c r="I42" s="443"/>
      <c r="J42" s="184"/>
      <c r="N42" s="10"/>
      <c r="O42" s="10"/>
      <c r="P42" s="10"/>
      <c r="Q42" s="10"/>
      <c r="R42" s="10"/>
      <c r="S42" s="10"/>
      <c r="T42" s="10"/>
      <c r="U42" s="10"/>
      <c r="V42" s="10"/>
    </row>
    <row r="43" spans="1:22" x14ac:dyDescent="0.2">
      <c r="A43" s="164">
        <f t="shared" si="0"/>
        <v>35</v>
      </c>
      <c r="B43" s="118" t="s">
        <v>2</v>
      </c>
      <c r="C43" s="119"/>
      <c r="D43" s="119"/>
      <c r="E43" s="119"/>
      <c r="F43" s="139" t="s">
        <v>15</v>
      </c>
      <c r="G43" s="169"/>
      <c r="H43" s="169"/>
      <c r="I43" s="443"/>
      <c r="J43" s="184"/>
      <c r="N43" s="10"/>
      <c r="O43" s="10"/>
      <c r="P43" s="10"/>
      <c r="Q43" s="10"/>
      <c r="R43" s="10"/>
      <c r="S43" s="10"/>
      <c r="T43" s="10"/>
      <c r="U43" s="10"/>
      <c r="V43" s="10"/>
    </row>
    <row r="44" spans="1:22" ht="12" thickBot="1" x14ac:dyDescent="0.25">
      <c r="A44" s="164">
        <f t="shared" si="0"/>
        <v>36</v>
      </c>
      <c r="B44" s="178" t="s">
        <v>449</v>
      </c>
      <c r="C44" s="504">
        <f t="shared" ref="C44:D44" si="3">SUM(C31:C42)</f>
        <v>971034</v>
      </c>
      <c r="D44" s="504">
        <f t="shared" si="3"/>
        <v>287108</v>
      </c>
      <c r="E44" s="504">
        <f>SUM(E31:E42)</f>
        <v>1258142</v>
      </c>
      <c r="F44" s="140" t="s">
        <v>442</v>
      </c>
      <c r="G44" s="173">
        <f>SUM(G32:G43)</f>
        <v>0</v>
      </c>
      <c r="H44" s="173">
        <f>SUM(H32:H43)</f>
        <v>0</v>
      </c>
      <c r="I44" s="450">
        <f>SUM(I32:I43)</f>
        <v>0</v>
      </c>
      <c r="J44" s="184"/>
      <c r="N44" s="10"/>
      <c r="O44" s="10"/>
      <c r="P44" s="10"/>
      <c r="Q44" s="10"/>
      <c r="R44" s="10"/>
      <c r="S44" s="10"/>
      <c r="T44" s="10"/>
      <c r="U44" s="10"/>
      <c r="V44" s="10"/>
    </row>
    <row r="45" spans="1:22" ht="12" thickBot="1" x14ac:dyDescent="0.25">
      <c r="A45" s="1115">
        <f t="shared" si="0"/>
        <v>37</v>
      </c>
      <c r="B45" s="1116" t="s">
        <v>444</v>
      </c>
      <c r="C45" s="186">
        <f t="shared" ref="C45:D45" si="4">C26+C29+C44</f>
        <v>999666</v>
      </c>
      <c r="D45" s="186">
        <f t="shared" si="4"/>
        <v>309558</v>
      </c>
      <c r="E45" s="186">
        <f>E26+E29+E44</f>
        <v>1309224</v>
      </c>
      <c r="F45" s="503" t="s">
        <v>443</v>
      </c>
      <c r="G45" s="1068">
        <f>G26+G44</f>
        <v>999666</v>
      </c>
      <c r="H45" s="1068">
        <f>H26+H44</f>
        <v>309558</v>
      </c>
      <c r="I45" s="1069">
        <f>I26+I44</f>
        <v>1309224</v>
      </c>
      <c r="J45" s="184"/>
      <c r="N45" s="10"/>
      <c r="O45" s="10"/>
      <c r="P45" s="10"/>
      <c r="Q45" s="10"/>
      <c r="R45" s="10"/>
      <c r="S45" s="10"/>
      <c r="T45" s="10"/>
      <c r="U45" s="10"/>
      <c r="V45" s="10"/>
    </row>
    <row r="46" spans="1:22" x14ac:dyDescent="0.2">
      <c r="B46" s="183"/>
      <c r="C46" s="182"/>
      <c r="D46" s="182"/>
      <c r="E46" s="182"/>
      <c r="F46" s="182"/>
      <c r="G46" s="182"/>
      <c r="H46" s="182"/>
      <c r="I46" s="182"/>
      <c r="N46" s="10"/>
      <c r="O46" s="10"/>
      <c r="P46" s="10"/>
      <c r="Q46" s="10"/>
      <c r="R46" s="10"/>
      <c r="S46" s="10"/>
      <c r="T46" s="10"/>
      <c r="U46" s="10"/>
      <c r="V46" s="10"/>
    </row>
    <row r="47" spans="1:22" x14ac:dyDescent="0.2">
      <c r="T47" s="10"/>
      <c r="U47" s="10"/>
      <c r="V47" s="10"/>
    </row>
    <row r="50" spans="4:4" x14ac:dyDescent="0.2">
      <c r="D50" s="169"/>
    </row>
  </sheetData>
  <sheetProtection selectLockedCells="1" selectUnlockedCells="1"/>
  <mergeCells count="10">
    <mergeCell ref="A1:I1"/>
    <mergeCell ref="C6:E6"/>
    <mergeCell ref="G6:I6"/>
    <mergeCell ref="C7:E7"/>
    <mergeCell ref="G7:I7"/>
    <mergeCell ref="B3:I3"/>
    <mergeCell ref="A5:I5"/>
    <mergeCell ref="B4:I4"/>
    <mergeCell ref="A6:A8"/>
    <mergeCell ref="B6:B7"/>
  </mergeCells>
  <phoneticPr fontId="33" type="noConversion"/>
  <pageMargins left="0.19685039370078741" right="0.19685039370078741" top="0.19685039370078741" bottom="0.19685039370078741" header="0.51181102362204722" footer="0.51181102362204722"/>
  <pageSetup paperSize="9" scale="85" firstPageNumber="0"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S75"/>
  <sheetViews>
    <sheetView workbookViewId="0">
      <selection sqref="A1:H1"/>
    </sheetView>
  </sheetViews>
  <sheetFormatPr defaultRowHeight="12.75" x14ac:dyDescent="0.2"/>
  <cols>
    <col min="1" max="1" width="9.140625" customWidth="1"/>
    <col min="2" max="2" width="21.42578125" customWidth="1"/>
    <col min="3" max="3" width="47.5703125" customWidth="1"/>
    <col min="4" max="4" width="16.5703125" customWidth="1"/>
  </cols>
  <sheetData>
    <row r="1" spans="1:8" ht="15" x14ac:dyDescent="0.25">
      <c r="A1" s="1469" t="s">
        <v>1282</v>
      </c>
      <c r="B1" s="1469"/>
      <c r="C1" s="1469"/>
      <c r="D1" s="1469"/>
      <c r="E1" s="1469"/>
      <c r="F1" s="1469"/>
      <c r="G1" s="1469"/>
      <c r="H1" s="1469"/>
    </row>
    <row r="2" spans="1:8" x14ac:dyDescent="0.2">
      <c r="A2" s="792"/>
      <c r="B2" s="792"/>
      <c r="C2" s="792"/>
      <c r="D2" s="793"/>
      <c r="E2" s="792"/>
      <c r="F2" s="792"/>
      <c r="G2" s="792"/>
      <c r="H2" s="792"/>
    </row>
    <row r="3" spans="1:8" x14ac:dyDescent="0.2">
      <c r="A3" s="1473" t="s">
        <v>77</v>
      </c>
      <c r="B3" s="1473"/>
      <c r="C3" s="1473"/>
      <c r="D3" s="1473"/>
      <c r="E3" s="1473"/>
      <c r="F3" s="1473"/>
      <c r="G3" s="1473"/>
      <c r="H3" s="1473"/>
    </row>
    <row r="4" spans="1:8" ht="14.25" x14ac:dyDescent="0.2">
      <c r="A4" s="1461" t="s">
        <v>317</v>
      </c>
      <c r="B4" s="1461"/>
      <c r="C4" s="1461"/>
      <c r="D4" s="1461"/>
      <c r="E4" s="1461"/>
      <c r="F4" s="1461"/>
      <c r="G4" s="1461"/>
      <c r="H4" s="1461"/>
    </row>
    <row r="5" spans="1:8" ht="14.25" x14ac:dyDescent="0.2">
      <c r="A5" s="1461" t="s">
        <v>1078</v>
      </c>
      <c r="B5" s="1461"/>
      <c r="C5" s="1461"/>
      <c r="D5" s="1461"/>
      <c r="E5" s="1461"/>
      <c r="F5" s="1461"/>
      <c r="G5" s="1461"/>
      <c r="H5" s="1461"/>
    </row>
    <row r="6" spans="1:8" ht="14.25" x14ac:dyDescent="0.2">
      <c r="A6" s="1462" t="s">
        <v>55</v>
      </c>
      <c r="B6" s="1462"/>
      <c r="C6" s="1462"/>
      <c r="D6" s="1462"/>
      <c r="E6" s="1462"/>
      <c r="F6" s="1462"/>
      <c r="G6" s="1462"/>
      <c r="H6" s="1462"/>
    </row>
    <row r="7" spans="1:8" ht="15" x14ac:dyDescent="0.25">
      <c r="A7" s="989"/>
      <c r="B7" s="990"/>
      <c r="C7" s="990"/>
      <c r="D7" s="990"/>
      <c r="E7" s="990"/>
      <c r="F7" s="792"/>
      <c r="G7" s="792"/>
      <c r="H7" s="792"/>
    </row>
    <row r="8" spans="1:8" ht="14.25" customHeight="1" x14ac:dyDescent="0.2">
      <c r="A8" s="1470"/>
      <c r="B8" s="991" t="s">
        <v>57</v>
      </c>
      <c r="C8" s="991" t="s">
        <v>58</v>
      </c>
      <c r="D8" s="991" t="s">
        <v>59</v>
      </c>
      <c r="E8" s="991" t="s">
        <v>60</v>
      </c>
      <c r="F8" s="992" t="s">
        <v>471</v>
      </c>
      <c r="G8" s="992" t="s">
        <v>472</v>
      </c>
      <c r="H8" s="992" t="s">
        <v>473</v>
      </c>
    </row>
    <row r="9" spans="1:8" ht="14.25" customHeight="1" x14ac:dyDescent="0.2">
      <c r="A9" s="1470"/>
      <c r="B9" s="1471" t="s">
        <v>319</v>
      </c>
      <c r="C9" s="1472" t="s">
        <v>320</v>
      </c>
      <c r="D9" s="1472" t="s">
        <v>321</v>
      </c>
      <c r="E9" s="993"/>
      <c r="F9" s="994"/>
      <c r="G9" s="995"/>
      <c r="H9" s="995"/>
    </row>
    <row r="10" spans="1:8" ht="14.25" customHeight="1" x14ac:dyDescent="0.2">
      <c r="A10" s="1470"/>
      <c r="B10" s="1471"/>
      <c r="C10" s="1472"/>
      <c r="D10" s="1472"/>
      <c r="E10" s="996" t="s">
        <v>938</v>
      </c>
      <c r="F10" s="997" t="s">
        <v>1275</v>
      </c>
      <c r="G10" s="998" t="s">
        <v>1079</v>
      </c>
      <c r="H10" s="998" t="s">
        <v>1272</v>
      </c>
    </row>
    <row r="11" spans="1:8" ht="15" x14ac:dyDescent="0.25">
      <c r="A11" s="399"/>
      <c r="B11" s="435" t="s">
        <v>327</v>
      </c>
      <c r="C11" s="436"/>
      <c r="D11" s="436"/>
      <c r="E11" s="792"/>
      <c r="F11" s="792"/>
      <c r="G11" s="792"/>
      <c r="H11" s="792"/>
    </row>
    <row r="12" spans="1:8" ht="15" x14ac:dyDescent="0.25">
      <c r="A12" s="999">
        <v>1</v>
      </c>
      <c r="B12" s="1000" t="s">
        <v>331</v>
      </c>
      <c r="C12" s="1001" t="s">
        <v>330</v>
      </c>
      <c r="D12" s="1002" t="s">
        <v>333</v>
      </c>
      <c r="E12" s="1003">
        <v>300</v>
      </c>
      <c r="F12" s="1003">
        <v>300</v>
      </c>
      <c r="G12" s="1003">
        <v>300</v>
      </c>
      <c r="H12" s="1003">
        <v>300</v>
      </c>
    </row>
    <row r="13" spans="1:8" ht="15" x14ac:dyDescent="0.25">
      <c r="A13" s="999">
        <v>2</v>
      </c>
      <c r="B13" s="1004" t="s">
        <v>334</v>
      </c>
      <c r="C13" s="1005" t="s">
        <v>335</v>
      </c>
      <c r="D13" s="1002" t="s">
        <v>333</v>
      </c>
      <c r="E13" s="1006">
        <v>100</v>
      </c>
      <c r="F13" s="1006">
        <v>100</v>
      </c>
      <c r="G13" s="1006">
        <v>100</v>
      </c>
      <c r="H13" s="1006">
        <v>100</v>
      </c>
    </row>
    <row r="14" spans="1:8" ht="15" x14ac:dyDescent="0.25">
      <c r="A14" s="999">
        <v>3</v>
      </c>
      <c r="B14" s="1004" t="s">
        <v>338</v>
      </c>
      <c r="C14" s="1005" t="s">
        <v>718</v>
      </c>
      <c r="D14" s="1002" t="s">
        <v>333</v>
      </c>
      <c r="E14" s="1006">
        <v>24241</v>
      </c>
      <c r="F14" s="1006">
        <v>24241</v>
      </c>
      <c r="G14" s="1006">
        <v>24241</v>
      </c>
      <c r="H14" s="1006">
        <v>24241</v>
      </c>
    </row>
    <row r="15" spans="1:8" ht="15" x14ac:dyDescent="0.25">
      <c r="A15" s="999">
        <v>4</v>
      </c>
      <c r="B15" s="1004" t="s">
        <v>338</v>
      </c>
      <c r="C15" s="1005" t="s">
        <v>719</v>
      </c>
      <c r="D15" s="1002" t="s">
        <v>333</v>
      </c>
      <c r="E15" s="1006">
        <v>27321</v>
      </c>
      <c r="F15" s="1006">
        <v>27321</v>
      </c>
      <c r="G15" s="1006">
        <v>27321</v>
      </c>
      <c r="H15" s="1006">
        <v>27321</v>
      </c>
    </row>
    <row r="16" spans="1:8" ht="15" x14ac:dyDescent="0.25">
      <c r="A16" s="999">
        <v>5</v>
      </c>
      <c r="B16" s="1004" t="s">
        <v>346</v>
      </c>
      <c r="C16" s="1005" t="s">
        <v>347</v>
      </c>
      <c r="D16" s="1002" t="s">
        <v>333</v>
      </c>
      <c r="E16" s="1006">
        <v>10</v>
      </c>
      <c r="F16" s="1006">
        <v>10</v>
      </c>
      <c r="G16" s="1006">
        <v>10</v>
      </c>
      <c r="H16" s="1006">
        <v>10</v>
      </c>
    </row>
    <row r="17" spans="1:19" ht="15" x14ac:dyDescent="0.25">
      <c r="A17" s="999">
        <v>6</v>
      </c>
      <c r="B17" s="1004" t="s">
        <v>720</v>
      </c>
      <c r="C17" s="1005" t="s">
        <v>721</v>
      </c>
      <c r="D17" s="1007" t="s">
        <v>333</v>
      </c>
      <c r="E17" s="1006">
        <v>62</v>
      </c>
      <c r="F17" s="1006">
        <v>62</v>
      </c>
      <c r="G17" s="1006">
        <v>62</v>
      </c>
      <c r="H17" s="1006">
        <v>62</v>
      </c>
    </row>
    <row r="18" spans="1:19" ht="15" x14ac:dyDescent="0.25">
      <c r="A18" s="999">
        <v>7</v>
      </c>
      <c r="B18" s="1004" t="s">
        <v>722</v>
      </c>
      <c r="C18" s="1005" t="s">
        <v>723</v>
      </c>
      <c r="D18" s="1007" t="s">
        <v>333</v>
      </c>
      <c r="E18" s="1006">
        <v>900</v>
      </c>
      <c r="F18" s="1006">
        <v>900</v>
      </c>
      <c r="G18" s="1006">
        <v>900</v>
      </c>
      <c r="H18" s="1006">
        <v>900</v>
      </c>
    </row>
    <row r="19" spans="1:19" ht="15" x14ac:dyDescent="0.25">
      <c r="A19" s="999">
        <v>8</v>
      </c>
      <c r="B19" s="1004" t="s">
        <v>724</v>
      </c>
      <c r="C19" s="1005" t="s">
        <v>725</v>
      </c>
      <c r="D19" s="1007" t="s">
        <v>333</v>
      </c>
      <c r="E19" s="1006">
        <v>1190</v>
      </c>
      <c r="F19" s="1006">
        <v>1190</v>
      </c>
      <c r="G19" s="1006">
        <v>1190</v>
      </c>
      <c r="H19" s="1006">
        <v>1190</v>
      </c>
    </row>
    <row r="20" spans="1:19" ht="15" x14ac:dyDescent="0.25">
      <c r="A20" s="999">
        <v>9</v>
      </c>
      <c r="B20" s="1004" t="s">
        <v>358</v>
      </c>
      <c r="C20" s="1005" t="s">
        <v>726</v>
      </c>
      <c r="D20" s="1007" t="s">
        <v>333</v>
      </c>
      <c r="E20" s="1006">
        <v>1600</v>
      </c>
      <c r="F20" s="1006">
        <v>1600</v>
      </c>
      <c r="G20" s="1006">
        <v>1600</v>
      </c>
      <c r="H20" s="1006">
        <v>1600</v>
      </c>
    </row>
    <row r="21" spans="1:19" ht="31.5" customHeight="1" x14ac:dyDescent="0.25">
      <c r="A21" s="999">
        <v>10</v>
      </c>
      <c r="B21" s="1008" t="s">
        <v>727</v>
      </c>
      <c r="C21" s="1009" t="s">
        <v>728</v>
      </c>
      <c r="D21" s="1010" t="s">
        <v>333</v>
      </c>
      <c r="E21" s="1011">
        <v>35</v>
      </c>
      <c r="F21" s="1011">
        <v>35</v>
      </c>
      <c r="G21" s="1011">
        <v>35</v>
      </c>
      <c r="H21" s="1011">
        <v>35</v>
      </c>
    </row>
    <row r="22" spans="1:19" ht="15" x14ac:dyDescent="0.25">
      <c r="A22" s="999">
        <f>A21+1</f>
        <v>11</v>
      </c>
      <c r="B22" s="1005"/>
      <c r="C22" s="1005" t="s">
        <v>729</v>
      </c>
      <c r="D22" s="1002"/>
      <c r="E22" s="1006">
        <v>1844</v>
      </c>
      <c r="F22" s="1006">
        <v>1844</v>
      </c>
      <c r="G22" s="1006">
        <v>1844</v>
      </c>
      <c r="H22" s="1006">
        <v>1844</v>
      </c>
    </row>
    <row r="23" spans="1:19" ht="15" x14ac:dyDescent="0.25">
      <c r="A23" s="999">
        <v>12</v>
      </c>
      <c r="B23" s="1004" t="s">
        <v>958</v>
      </c>
      <c r="C23" s="1005" t="s">
        <v>955</v>
      </c>
      <c r="D23" s="1002" t="s">
        <v>333</v>
      </c>
      <c r="E23" s="1006">
        <v>900</v>
      </c>
      <c r="F23" s="1006">
        <v>900</v>
      </c>
      <c r="G23" s="1006">
        <v>900</v>
      </c>
      <c r="H23" s="1006">
        <v>900</v>
      </c>
    </row>
    <row r="24" spans="1:19" ht="31.5" customHeight="1" x14ac:dyDescent="0.25">
      <c r="A24" s="999">
        <f t="shared" ref="A24:A68" si="0">A23+1</f>
        <v>13</v>
      </c>
      <c r="B24" s="659" t="s">
        <v>382</v>
      </c>
      <c r="C24" s="1012" t="s">
        <v>383</v>
      </c>
      <c r="D24" s="1013" t="s">
        <v>333</v>
      </c>
      <c r="E24" s="1014">
        <v>40</v>
      </c>
      <c r="F24" s="1014">
        <v>40</v>
      </c>
      <c r="G24" s="1014">
        <v>40</v>
      </c>
      <c r="H24" s="1014">
        <v>40</v>
      </c>
    </row>
    <row r="25" spans="1:19" ht="30" customHeight="1" x14ac:dyDescent="0.25">
      <c r="A25" s="999">
        <f t="shared" si="0"/>
        <v>14</v>
      </c>
      <c r="B25" s="659" t="s">
        <v>386</v>
      </c>
      <c r="C25" s="1012" t="s">
        <v>730</v>
      </c>
      <c r="D25" s="1013" t="s">
        <v>333</v>
      </c>
      <c r="E25" s="1015">
        <v>210</v>
      </c>
      <c r="F25" s="1015">
        <v>210</v>
      </c>
      <c r="G25" s="1015">
        <v>210</v>
      </c>
      <c r="H25" s="1015">
        <v>210</v>
      </c>
    </row>
    <row r="26" spans="1:19" ht="27" customHeight="1" x14ac:dyDescent="0.25">
      <c r="A26" s="999">
        <f t="shared" si="0"/>
        <v>15</v>
      </c>
      <c r="B26" s="1008" t="s">
        <v>388</v>
      </c>
      <c r="C26" s="1009" t="s">
        <v>731</v>
      </c>
      <c r="D26" s="1010" t="s">
        <v>333</v>
      </c>
      <c r="E26" s="1011">
        <v>199</v>
      </c>
      <c r="F26" s="1011">
        <v>199</v>
      </c>
      <c r="G26" s="1011">
        <v>199</v>
      </c>
      <c r="H26" s="1011">
        <v>199</v>
      </c>
    </row>
    <row r="27" spans="1:19" ht="26.25" customHeight="1" x14ac:dyDescent="0.25">
      <c r="A27" s="999">
        <f t="shared" si="0"/>
        <v>16</v>
      </c>
      <c r="B27" s="1008" t="s">
        <v>390</v>
      </c>
      <c r="C27" s="1009" t="s">
        <v>391</v>
      </c>
      <c r="D27" s="1010" t="s">
        <v>333</v>
      </c>
      <c r="E27" s="1011">
        <v>1863</v>
      </c>
      <c r="F27" s="1011">
        <v>1863</v>
      </c>
      <c r="G27" s="1011">
        <v>1863</v>
      </c>
      <c r="H27" s="1011">
        <v>1863</v>
      </c>
    </row>
    <row r="28" spans="1:19" s="1017" customFormat="1" ht="30" customHeight="1" x14ac:dyDescent="0.25">
      <c r="A28" s="999">
        <f t="shared" si="0"/>
        <v>17</v>
      </c>
      <c r="B28" s="659" t="s">
        <v>1080</v>
      </c>
      <c r="C28" s="1016" t="s">
        <v>1081</v>
      </c>
      <c r="D28" s="1013" t="s">
        <v>333</v>
      </c>
      <c r="E28" s="662">
        <v>5985</v>
      </c>
      <c r="F28" s="662">
        <v>5985</v>
      </c>
      <c r="G28" s="662">
        <v>5985</v>
      </c>
      <c r="H28" s="662">
        <v>5985</v>
      </c>
      <c r="I28" s="663"/>
      <c r="J28" s="663"/>
      <c r="K28" s="663"/>
      <c r="L28" s="663"/>
      <c r="M28" s="663"/>
      <c r="N28" s="663"/>
      <c r="O28" s="663"/>
      <c r="P28" s="663"/>
      <c r="Q28" s="663"/>
      <c r="R28" s="663"/>
      <c r="S28" s="663"/>
    </row>
    <row r="29" spans="1:19" ht="15" x14ac:dyDescent="0.25">
      <c r="A29" s="999">
        <f t="shared" si="0"/>
        <v>18</v>
      </c>
      <c r="B29" s="1005" t="s">
        <v>398</v>
      </c>
      <c r="C29" s="1005" t="s">
        <v>732</v>
      </c>
      <c r="D29" s="1002" t="s">
        <v>333</v>
      </c>
      <c r="E29" s="1006">
        <v>36</v>
      </c>
      <c r="F29" s="1006">
        <v>36</v>
      </c>
      <c r="G29" s="1006">
        <v>36</v>
      </c>
      <c r="H29" s="1006">
        <v>36</v>
      </c>
    </row>
    <row r="30" spans="1:19" ht="27" customHeight="1" x14ac:dyDescent="0.25">
      <c r="A30" s="999">
        <f t="shared" si="0"/>
        <v>19</v>
      </c>
      <c r="B30" s="659"/>
      <c r="C30" s="1016" t="s">
        <v>733</v>
      </c>
      <c r="D30" s="1013" t="s">
        <v>333</v>
      </c>
      <c r="E30" s="1015">
        <v>15</v>
      </c>
      <c r="F30" s="1015">
        <v>15</v>
      </c>
      <c r="G30" s="1015">
        <v>15</v>
      </c>
      <c r="H30" s="1015">
        <v>15</v>
      </c>
    </row>
    <row r="31" spans="1:19" ht="35.25" customHeight="1" x14ac:dyDescent="0.25">
      <c r="A31" s="999">
        <f t="shared" si="0"/>
        <v>20</v>
      </c>
      <c r="B31" s="659" t="s">
        <v>404</v>
      </c>
      <c r="C31" s="1016" t="s">
        <v>405</v>
      </c>
      <c r="D31" s="1013">
        <v>43497</v>
      </c>
      <c r="E31" s="662">
        <v>3553</v>
      </c>
      <c r="F31" s="662">
        <v>3553</v>
      </c>
      <c r="G31" s="662">
        <v>3553</v>
      </c>
      <c r="H31" s="662">
        <v>3553</v>
      </c>
    </row>
    <row r="32" spans="1:19" ht="30.75" customHeight="1" x14ac:dyDescent="0.25">
      <c r="A32" s="999">
        <f t="shared" si="0"/>
        <v>21</v>
      </c>
      <c r="B32" s="659" t="s">
        <v>734</v>
      </c>
      <c r="C32" s="1016" t="s">
        <v>1082</v>
      </c>
      <c r="D32" s="1013" t="s">
        <v>333</v>
      </c>
      <c r="E32" s="662">
        <v>1920</v>
      </c>
      <c r="F32" s="662">
        <v>1920</v>
      </c>
      <c r="G32" s="662">
        <v>1920</v>
      </c>
      <c r="H32" s="662">
        <v>1920</v>
      </c>
    </row>
    <row r="33" spans="1:19" s="1017" customFormat="1" ht="27.75" customHeight="1" x14ac:dyDescent="0.25">
      <c r="A33" s="999">
        <f t="shared" si="0"/>
        <v>22</v>
      </c>
      <c r="B33" s="659" t="s">
        <v>734</v>
      </c>
      <c r="C33" s="1016" t="s">
        <v>1083</v>
      </c>
      <c r="D33" s="1013" t="s">
        <v>333</v>
      </c>
      <c r="E33" s="662">
        <v>1800</v>
      </c>
      <c r="F33" s="662">
        <v>1800</v>
      </c>
      <c r="G33" s="662">
        <v>1800</v>
      </c>
      <c r="H33" s="662">
        <v>1800</v>
      </c>
      <c r="I33" s="663"/>
      <c r="J33" s="663"/>
      <c r="K33" s="663"/>
      <c r="L33" s="663"/>
      <c r="M33" s="663"/>
      <c r="N33" s="663"/>
      <c r="O33" s="663"/>
      <c r="P33" s="663"/>
      <c r="Q33" s="663"/>
      <c r="R33" s="663"/>
      <c r="S33" s="663"/>
    </row>
    <row r="34" spans="1:19" ht="27.75" customHeight="1" x14ac:dyDescent="0.25">
      <c r="A34" s="999">
        <f t="shared" si="0"/>
        <v>23</v>
      </c>
      <c r="B34" s="659" t="s">
        <v>735</v>
      </c>
      <c r="C34" s="1016" t="s">
        <v>736</v>
      </c>
      <c r="D34" s="1013" t="s">
        <v>333</v>
      </c>
      <c r="E34" s="662">
        <v>30</v>
      </c>
      <c r="F34" s="662">
        <v>30</v>
      </c>
      <c r="G34" s="662">
        <v>30</v>
      </c>
      <c r="H34" s="662">
        <v>30</v>
      </c>
    </row>
    <row r="35" spans="1:19" ht="21.75" customHeight="1" x14ac:dyDescent="0.25">
      <c r="A35" s="999">
        <f t="shared" si="0"/>
        <v>24</v>
      </c>
      <c r="B35" s="659" t="s">
        <v>737</v>
      </c>
      <c r="C35" s="1016" t="s">
        <v>738</v>
      </c>
      <c r="D35" s="1013">
        <v>44196</v>
      </c>
      <c r="E35" s="662">
        <v>153</v>
      </c>
      <c r="F35" s="662">
        <v>153</v>
      </c>
      <c r="G35" s="662">
        <v>153</v>
      </c>
      <c r="H35" s="662">
        <v>153</v>
      </c>
    </row>
    <row r="36" spans="1:19" ht="24.75" customHeight="1" x14ac:dyDescent="0.25">
      <c r="A36" s="999">
        <f t="shared" si="0"/>
        <v>25</v>
      </c>
      <c r="B36" s="659" t="s">
        <v>739</v>
      </c>
      <c r="C36" s="1016" t="s">
        <v>740</v>
      </c>
      <c r="D36" s="1013" t="s">
        <v>333</v>
      </c>
      <c r="E36" s="662">
        <v>457</v>
      </c>
      <c r="F36" s="662">
        <v>457</v>
      </c>
      <c r="G36" s="662">
        <v>457</v>
      </c>
      <c r="H36" s="662">
        <v>457</v>
      </c>
    </row>
    <row r="37" spans="1:19" ht="28.5" customHeight="1" x14ac:dyDescent="0.25">
      <c r="A37" s="999">
        <f t="shared" si="0"/>
        <v>26</v>
      </c>
      <c r="B37" s="659" t="s">
        <v>741</v>
      </c>
      <c r="C37" s="1016" t="s">
        <v>937</v>
      </c>
      <c r="D37" s="1013" t="s">
        <v>333</v>
      </c>
      <c r="E37" s="662">
        <v>198</v>
      </c>
      <c r="F37" s="662">
        <v>198</v>
      </c>
      <c r="G37" s="662">
        <v>198</v>
      </c>
      <c r="H37" s="662">
        <v>198</v>
      </c>
    </row>
    <row r="38" spans="1:19" ht="36" customHeight="1" x14ac:dyDescent="0.25">
      <c r="A38" s="999">
        <f t="shared" si="0"/>
        <v>27</v>
      </c>
      <c r="B38" s="659" t="s">
        <v>742</v>
      </c>
      <c r="C38" s="1016" t="s">
        <v>743</v>
      </c>
      <c r="D38" s="1013" t="s">
        <v>333</v>
      </c>
      <c r="E38" s="662">
        <v>217</v>
      </c>
      <c r="F38" s="662">
        <v>217</v>
      </c>
      <c r="G38" s="662">
        <v>217</v>
      </c>
      <c r="H38" s="662">
        <v>217</v>
      </c>
    </row>
    <row r="39" spans="1:19" ht="26.25" customHeight="1" x14ac:dyDescent="0.25">
      <c r="A39" s="999">
        <f t="shared" si="0"/>
        <v>28</v>
      </c>
      <c r="B39" s="659" t="s">
        <v>122</v>
      </c>
      <c r="C39" s="1016" t="s">
        <v>744</v>
      </c>
      <c r="D39" s="1013" t="s">
        <v>333</v>
      </c>
      <c r="E39" s="662">
        <v>1200</v>
      </c>
      <c r="F39" s="662">
        <v>1200</v>
      </c>
      <c r="G39" s="662">
        <v>1200</v>
      </c>
      <c r="H39" s="662">
        <v>1200</v>
      </c>
    </row>
    <row r="40" spans="1:19" ht="30.75" customHeight="1" x14ac:dyDescent="0.25">
      <c r="A40" s="999">
        <f t="shared" si="0"/>
        <v>29</v>
      </c>
      <c r="B40" s="659" t="s">
        <v>745</v>
      </c>
      <c r="C40" s="1016" t="s">
        <v>746</v>
      </c>
      <c r="D40" s="1013">
        <v>43709</v>
      </c>
      <c r="E40" s="662">
        <v>2439</v>
      </c>
      <c r="F40" s="662">
        <v>2439</v>
      </c>
      <c r="G40" s="662">
        <v>2439</v>
      </c>
      <c r="H40" s="662">
        <v>2439</v>
      </c>
    </row>
    <row r="41" spans="1:19" ht="36" customHeight="1" x14ac:dyDescent="0.25">
      <c r="A41" s="999">
        <f t="shared" si="0"/>
        <v>30</v>
      </c>
      <c r="B41" s="1018" t="s">
        <v>747</v>
      </c>
      <c r="C41" s="1016" t="s">
        <v>748</v>
      </c>
      <c r="D41" s="1013" t="s">
        <v>333</v>
      </c>
      <c r="E41" s="661">
        <v>508</v>
      </c>
      <c r="F41" s="661">
        <v>508</v>
      </c>
      <c r="G41" s="661">
        <v>508</v>
      </c>
      <c r="H41" s="661">
        <v>508</v>
      </c>
    </row>
    <row r="42" spans="1:19" ht="30" customHeight="1" x14ac:dyDescent="0.25">
      <c r="A42" s="999">
        <f t="shared" si="0"/>
        <v>31</v>
      </c>
      <c r="B42" s="1018"/>
      <c r="C42" s="1016" t="s">
        <v>749</v>
      </c>
      <c r="D42" s="1013" t="s">
        <v>333</v>
      </c>
      <c r="E42" s="661">
        <v>230</v>
      </c>
      <c r="F42" s="661">
        <v>230</v>
      </c>
      <c r="G42" s="661">
        <v>230</v>
      </c>
      <c r="H42" s="661">
        <v>230</v>
      </c>
    </row>
    <row r="43" spans="1:19" ht="15" x14ac:dyDescent="0.25">
      <c r="A43" s="999">
        <v>32</v>
      </c>
      <c r="B43" s="659" t="s">
        <v>1084</v>
      </c>
      <c r="C43" s="659" t="s">
        <v>750</v>
      </c>
      <c r="D43" s="1013">
        <v>43251</v>
      </c>
      <c r="E43" s="661">
        <v>302</v>
      </c>
      <c r="F43" s="661">
        <v>302</v>
      </c>
      <c r="G43" s="661">
        <v>302</v>
      </c>
      <c r="H43" s="661">
        <v>302</v>
      </c>
    </row>
    <row r="44" spans="1:19" ht="15" x14ac:dyDescent="0.25">
      <c r="A44" s="999">
        <v>33</v>
      </c>
      <c r="B44" s="659" t="s">
        <v>751</v>
      </c>
      <c r="C44" s="659" t="s">
        <v>752</v>
      </c>
      <c r="D44" s="1013" t="s">
        <v>1085</v>
      </c>
      <c r="E44" s="661">
        <v>10672</v>
      </c>
      <c r="F44" s="661">
        <v>10672</v>
      </c>
      <c r="G44" s="661">
        <v>10672</v>
      </c>
      <c r="H44" s="661"/>
    </row>
    <row r="45" spans="1:19" ht="15" x14ac:dyDescent="0.25">
      <c r="A45" s="999">
        <f t="shared" si="0"/>
        <v>34</v>
      </c>
      <c r="B45" s="659" t="s">
        <v>753</v>
      </c>
      <c r="C45" s="659" t="s">
        <v>754</v>
      </c>
      <c r="D45" s="1013" t="s">
        <v>333</v>
      </c>
      <c r="E45" s="661">
        <v>5760</v>
      </c>
      <c r="F45" s="661">
        <v>5760</v>
      </c>
      <c r="G45" s="661">
        <v>5760</v>
      </c>
      <c r="H45" s="661">
        <v>5760</v>
      </c>
    </row>
    <row r="46" spans="1:19" ht="15" x14ac:dyDescent="0.25">
      <c r="A46" s="999">
        <f t="shared" si="0"/>
        <v>35</v>
      </c>
      <c r="B46" s="659" t="s">
        <v>755</v>
      </c>
      <c r="C46" s="659" t="s">
        <v>756</v>
      </c>
      <c r="D46" s="1013" t="s">
        <v>333</v>
      </c>
      <c r="E46" s="661">
        <v>3658</v>
      </c>
      <c r="F46" s="661">
        <v>3658</v>
      </c>
      <c r="G46" s="661">
        <v>3658</v>
      </c>
      <c r="H46" s="661">
        <v>3658</v>
      </c>
    </row>
    <row r="47" spans="1:19" ht="15" x14ac:dyDescent="0.25">
      <c r="A47" s="999">
        <f t="shared" si="0"/>
        <v>36</v>
      </c>
      <c r="B47" s="659" t="s">
        <v>110</v>
      </c>
      <c r="C47" s="659" t="s">
        <v>758</v>
      </c>
      <c r="D47" s="1013" t="s">
        <v>333</v>
      </c>
      <c r="E47" s="661">
        <v>242</v>
      </c>
      <c r="F47" s="661">
        <v>242</v>
      </c>
      <c r="G47" s="661">
        <v>242</v>
      </c>
      <c r="H47" s="661">
        <v>242</v>
      </c>
    </row>
    <row r="48" spans="1:19" ht="15" x14ac:dyDescent="0.25">
      <c r="A48" s="999">
        <f t="shared" si="0"/>
        <v>37</v>
      </c>
      <c r="B48" s="659" t="s">
        <v>759</v>
      </c>
      <c r="C48" s="659" t="s">
        <v>760</v>
      </c>
      <c r="D48" s="1013" t="s">
        <v>333</v>
      </c>
      <c r="E48" s="661">
        <v>993</v>
      </c>
      <c r="F48" s="661">
        <v>993</v>
      </c>
      <c r="G48" s="661">
        <v>993</v>
      </c>
      <c r="H48" s="661">
        <v>993</v>
      </c>
    </row>
    <row r="49" spans="1:11" ht="30" x14ac:dyDescent="0.25">
      <c r="A49" s="999">
        <f t="shared" si="0"/>
        <v>38</v>
      </c>
      <c r="B49" s="1018" t="s">
        <v>761</v>
      </c>
      <c r="C49" s="1016" t="s">
        <v>762</v>
      </c>
      <c r="D49" s="1013" t="s">
        <v>333</v>
      </c>
      <c r="E49" s="661">
        <v>38</v>
      </c>
      <c r="F49" s="661">
        <v>38</v>
      </c>
      <c r="G49" s="661">
        <v>38</v>
      </c>
      <c r="H49" s="661">
        <v>38</v>
      </c>
    </row>
    <row r="50" spans="1:11" ht="15" customHeight="1" x14ac:dyDescent="0.25">
      <c r="A50" s="999">
        <f t="shared" si="0"/>
        <v>39</v>
      </c>
      <c r="B50" s="659"/>
      <c r="C50" s="659" t="s">
        <v>763</v>
      </c>
      <c r="D50" s="1013" t="s">
        <v>333</v>
      </c>
      <c r="E50" s="661">
        <v>45</v>
      </c>
      <c r="F50" s="661">
        <v>45</v>
      </c>
      <c r="G50" s="661">
        <v>45</v>
      </c>
      <c r="H50" s="661">
        <v>45</v>
      </c>
    </row>
    <row r="51" spans="1:11" ht="15" x14ac:dyDescent="0.25">
      <c r="A51" s="999">
        <f t="shared" si="0"/>
        <v>40</v>
      </c>
      <c r="B51" s="659" t="s">
        <v>1086</v>
      </c>
      <c r="C51" s="659" t="s">
        <v>764</v>
      </c>
      <c r="D51" s="1013">
        <v>43190</v>
      </c>
      <c r="E51" s="661">
        <v>610</v>
      </c>
      <c r="F51" s="661">
        <v>610</v>
      </c>
      <c r="G51" s="661">
        <v>610</v>
      </c>
      <c r="H51" s="661">
        <v>610</v>
      </c>
    </row>
    <row r="52" spans="1:11" ht="15" x14ac:dyDescent="0.25">
      <c r="A52" s="999">
        <f t="shared" si="0"/>
        <v>41</v>
      </c>
      <c r="B52" s="659" t="s">
        <v>1087</v>
      </c>
      <c r="C52" s="659" t="s">
        <v>765</v>
      </c>
      <c r="D52" s="1013">
        <v>43190</v>
      </c>
      <c r="E52" s="661">
        <v>610</v>
      </c>
      <c r="F52" s="661">
        <v>610</v>
      </c>
      <c r="G52" s="661">
        <v>610</v>
      </c>
      <c r="H52" s="661">
        <v>610</v>
      </c>
    </row>
    <row r="53" spans="1:11" ht="15" x14ac:dyDescent="0.25">
      <c r="A53" s="999">
        <f t="shared" si="0"/>
        <v>42</v>
      </c>
      <c r="B53" s="659" t="s">
        <v>766</v>
      </c>
      <c r="C53" s="659" t="s">
        <v>767</v>
      </c>
      <c r="D53" s="1013">
        <v>42825</v>
      </c>
      <c r="E53" s="661">
        <v>210</v>
      </c>
      <c r="F53" s="661">
        <v>210</v>
      </c>
      <c r="G53" s="661">
        <v>210</v>
      </c>
      <c r="H53" s="661">
        <v>210</v>
      </c>
    </row>
    <row r="54" spans="1:11" ht="15" x14ac:dyDescent="0.25">
      <c r="A54" s="999">
        <f t="shared" si="0"/>
        <v>43</v>
      </c>
      <c r="B54" s="659" t="s">
        <v>768</v>
      </c>
      <c r="C54" s="659" t="s">
        <v>769</v>
      </c>
      <c r="D54" s="1013">
        <v>42855</v>
      </c>
      <c r="E54" s="661">
        <v>972</v>
      </c>
      <c r="F54" s="661">
        <v>972</v>
      </c>
      <c r="G54" s="661">
        <v>972</v>
      </c>
      <c r="H54" s="661">
        <v>972</v>
      </c>
    </row>
    <row r="55" spans="1:11" ht="15" x14ac:dyDescent="0.25">
      <c r="A55" s="999">
        <f t="shared" si="0"/>
        <v>44</v>
      </c>
      <c r="B55" s="659" t="s">
        <v>757</v>
      </c>
      <c r="C55" s="659" t="s">
        <v>770</v>
      </c>
      <c r="D55" s="1013" t="s">
        <v>333</v>
      </c>
      <c r="E55" s="661">
        <v>486</v>
      </c>
      <c r="F55" s="661">
        <v>486</v>
      </c>
      <c r="G55" s="661">
        <v>486</v>
      </c>
      <c r="H55" s="661">
        <v>486</v>
      </c>
    </row>
    <row r="56" spans="1:11" ht="15.75" x14ac:dyDescent="0.25">
      <c r="A56" s="999">
        <v>45</v>
      </c>
      <c r="B56" s="1019"/>
      <c r="C56" s="659" t="s">
        <v>771</v>
      </c>
      <c r="D56" s="1020" t="s">
        <v>333</v>
      </c>
      <c r="E56" s="661">
        <v>175</v>
      </c>
      <c r="F56" s="661">
        <v>175</v>
      </c>
      <c r="G56" s="661">
        <v>175</v>
      </c>
      <c r="H56" s="661">
        <v>175</v>
      </c>
    </row>
    <row r="57" spans="1:11" ht="15.75" x14ac:dyDescent="0.25">
      <c r="A57" s="999">
        <f t="shared" si="0"/>
        <v>46</v>
      </c>
      <c r="B57" s="1019"/>
      <c r="C57" s="659" t="s">
        <v>772</v>
      </c>
      <c r="D57" s="1020" t="s">
        <v>333</v>
      </c>
      <c r="E57" s="661">
        <v>55</v>
      </c>
      <c r="F57" s="661">
        <v>55</v>
      </c>
      <c r="G57" s="661">
        <v>55</v>
      </c>
      <c r="H57" s="661">
        <v>55</v>
      </c>
    </row>
    <row r="58" spans="1:11" ht="15" x14ac:dyDescent="0.25">
      <c r="A58" s="999">
        <f t="shared" si="0"/>
        <v>47</v>
      </c>
      <c r="B58" s="1019"/>
      <c r="C58" s="659" t="s">
        <v>773</v>
      </c>
      <c r="D58" s="1021">
        <v>45291</v>
      </c>
      <c r="E58" s="661">
        <v>19500</v>
      </c>
      <c r="F58" s="661">
        <v>19500</v>
      </c>
      <c r="G58" s="661">
        <v>19500</v>
      </c>
      <c r="H58" s="661">
        <v>19500</v>
      </c>
    </row>
    <row r="59" spans="1:11" ht="15.75" x14ac:dyDescent="0.25">
      <c r="A59" s="999">
        <f t="shared" si="0"/>
        <v>48</v>
      </c>
      <c r="B59" s="1019"/>
      <c r="C59" s="659" t="s">
        <v>774</v>
      </c>
      <c r="D59" s="1020" t="s">
        <v>333</v>
      </c>
      <c r="E59" s="661">
        <v>37</v>
      </c>
      <c r="F59" s="661">
        <v>37</v>
      </c>
      <c r="G59" s="661">
        <v>37</v>
      </c>
      <c r="H59" s="661">
        <v>37</v>
      </c>
    </row>
    <row r="60" spans="1:11" ht="15.75" x14ac:dyDescent="0.25">
      <c r="A60" s="999">
        <f t="shared" si="0"/>
        <v>49</v>
      </c>
      <c r="B60" s="1019"/>
      <c r="C60" s="659" t="s">
        <v>775</v>
      </c>
      <c r="D60" s="1020" t="s">
        <v>333</v>
      </c>
      <c r="E60" s="661">
        <v>53</v>
      </c>
      <c r="F60" s="661">
        <v>53</v>
      </c>
      <c r="G60" s="661">
        <v>53</v>
      </c>
      <c r="H60" s="661">
        <v>53</v>
      </c>
      <c r="K60" s="661"/>
    </row>
    <row r="61" spans="1:11" ht="15.75" x14ac:dyDescent="0.25">
      <c r="A61" s="999">
        <f t="shared" si="0"/>
        <v>50</v>
      </c>
      <c r="B61" s="1019"/>
      <c r="C61" s="659" t="s">
        <v>776</v>
      </c>
      <c r="D61" s="1020" t="s">
        <v>333</v>
      </c>
      <c r="E61" s="661">
        <v>104</v>
      </c>
      <c r="F61" s="661">
        <v>104</v>
      </c>
      <c r="G61" s="661">
        <v>104</v>
      </c>
      <c r="H61" s="661">
        <v>104</v>
      </c>
    </row>
    <row r="62" spans="1:11" ht="15.75" x14ac:dyDescent="0.25">
      <c r="A62" s="999">
        <f t="shared" si="0"/>
        <v>51</v>
      </c>
      <c r="B62" s="1019"/>
      <c r="C62" s="659" t="s">
        <v>777</v>
      </c>
      <c r="D62" s="1020" t="s">
        <v>333</v>
      </c>
      <c r="E62" s="661">
        <v>192</v>
      </c>
      <c r="F62" s="661">
        <v>192</v>
      </c>
      <c r="G62" s="661">
        <v>192</v>
      </c>
      <c r="H62" s="661">
        <v>192</v>
      </c>
    </row>
    <row r="63" spans="1:11" ht="15.75" x14ac:dyDescent="0.25">
      <c r="A63" s="999">
        <f t="shared" si="0"/>
        <v>52</v>
      </c>
      <c r="B63" s="1019"/>
      <c r="C63" s="659" t="s">
        <v>778</v>
      </c>
      <c r="D63" s="1020" t="s">
        <v>333</v>
      </c>
      <c r="E63" s="661">
        <v>134</v>
      </c>
      <c r="F63" s="661">
        <v>134</v>
      </c>
      <c r="G63" s="661">
        <v>134</v>
      </c>
      <c r="H63" s="661">
        <v>134</v>
      </c>
    </row>
    <row r="64" spans="1:11" ht="15.75" x14ac:dyDescent="0.25">
      <c r="A64" s="999">
        <f t="shared" si="0"/>
        <v>53</v>
      </c>
      <c r="B64" s="1019"/>
      <c r="C64" s="659" t="s">
        <v>779</v>
      </c>
      <c r="D64" s="1020" t="s">
        <v>333</v>
      </c>
      <c r="E64" s="661">
        <v>159</v>
      </c>
      <c r="F64" s="661">
        <v>159</v>
      </c>
      <c r="G64" s="661">
        <v>159</v>
      </c>
      <c r="H64" s="661">
        <v>159</v>
      </c>
    </row>
    <row r="65" spans="1:11" ht="15" x14ac:dyDescent="0.25">
      <c r="A65" s="999">
        <f t="shared" si="0"/>
        <v>54</v>
      </c>
      <c r="B65" s="1022">
        <v>68360</v>
      </c>
      <c r="C65" s="659" t="s">
        <v>939</v>
      </c>
      <c r="D65" s="1023" t="s">
        <v>333</v>
      </c>
      <c r="E65" s="661">
        <v>1844</v>
      </c>
      <c r="F65" s="661">
        <v>1844</v>
      </c>
      <c r="G65" s="661">
        <v>1844</v>
      </c>
      <c r="H65" s="661">
        <v>1844</v>
      </c>
    </row>
    <row r="66" spans="1:11" ht="15" x14ac:dyDescent="0.25">
      <c r="A66" s="999">
        <f t="shared" si="0"/>
        <v>55</v>
      </c>
      <c r="B66" s="1024" t="s">
        <v>889</v>
      </c>
      <c r="C66" s="659" t="s">
        <v>890</v>
      </c>
      <c r="D66" s="1021">
        <v>43465</v>
      </c>
      <c r="E66" s="661">
        <v>21000</v>
      </c>
      <c r="F66" s="661">
        <v>21000</v>
      </c>
      <c r="G66" s="661">
        <v>21000</v>
      </c>
      <c r="H66" s="661">
        <v>21000</v>
      </c>
    </row>
    <row r="67" spans="1:11" ht="15" x14ac:dyDescent="0.25">
      <c r="A67" s="999">
        <f t="shared" si="0"/>
        <v>56</v>
      </c>
      <c r="B67" s="1024" t="s">
        <v>891</v>
      </c>
      <c r="C67" s="659" t="s">
        <v>892</v>
      </c>
      <c r="D67" s="1023" t="s">
        <v>333</v>
      </c>
      <c r="E67" s="661">
        <v>31000</v>
      </c>
      <c r="F67" s="661">
        <v>31000</v>
      </c>
      <c r="G67" s="661">
        <v>31000</v>
      </c>
      <c r="H67" s="661">
        <v>31000</v>
      </c>
      <c r="I67" s="792"/>
    </row>
    <row r="68" spans="1:11" ht="15" x14ac:dyDescent="0.25">
      <c r="A68" s="999">
        <f t="shared" si="0"/>
        <v>57</v>
      </c>
      <c r="B68" s="1025"/>
      <c r="C68" s="659" t="s">
        <v>893</v>
      </c>
      <c r="D68" s="1023" t="s">
        <v>333</v>
      </c>
      <c r="E68" s="661">
        <v>732</v>
      </c>
      <c r="F68" s="661">
        <v>732</v>
      </c>
      <c r="G68" s="661">
        <v>732</v>
      </c>
      <c r="H68" s="661">
        <v>732</v>
      </c>
      <c r="I68" s="792"/>
    </row>
    <row r="69" spans="1:11" ht="15" x14ac:dyDescent="0.25">
      <c r="A69" s="999">
        <v>61</v>
      </c>
      <c r="B69" s="1024" t="s">
        <v>956</v>
      </c>
      <c r="C69" s="659" t="s">
        <v>957</v>
      </c>
      <c r="D69" s="1023" t="s">
        <v>333</v>
      </c>
      <c r="E69" s="661">
        <v>3277</v>
      </c>
      <c r="F69" s="661">
        <v>3277</v>
      </c>
      <c r="G69" s="661">
        <v>3277</v>
      </c>
      <c r="H69" s="661">
        <v>3277</v>
      </c>
      <c r="I69" s="792"/>
    </row>
    <row r="70" spans="1:11" ht="30" x14ac:dyDescent="0.25">
      <c r="A70" s="999">
        <v>62</v>
      </c>
      <c r="B70" s="1024" t="s">
        <v>1088</v>
      </c>
      <c r="C70" s="727" t="s">
        <v>1089</v>
      </c>
      <c r="D70" s="1023" t="s">
        <v>333</v>
      </c>
      <c r="E70" s="661">
        <v>600</v>
      </c>
      <c r="F70" s="661">
        <v>600</v>
      </c>
      <c r="G70" s="661">
        <v>600</v>
      </c>
      <c r="H70" s="661">
        <v>600</v>
      </c>
      <c r="I70" s="792"/>
      <c r="J70" s="792"/>
      <c r="K70" s="792"/>
    </row>
    <row r="71" spans="1:11" ht="15" x14ac:dyDescent="0.25">
      <c r="A71" s="999">
        <v>63</v>
      </c>
      <c r="B71" s="1024" t="s">
        <v>1090</v>
      </c>
      <c r="C71" s="659" t="s">
        <v>1091</v>
      </c>
      <c r="D71" s="1023" t="s">
        <v>333</v>
      </c>
      <c r="E71" s="661">
        <v>283</v>
      </c>
      <c r="F71" s="661">
        <v>283</v>
      </c>
      <c r="G71" s="661">
        <v>283</v>
      </c>
      <c r="H71" s="661">
        <v>283</v>
      </c>
      <c r="I71" s="1026"/>
      <c r="J71" s="1026"/>
      <c r="K71" s="1026"/>
    </row>
    <row r="72" spans="1:11" ht="15" x14ac:dyDescent="0.25">
      <c r="A72" s="999">
        <v>64</v>
      </c>
      <c r="B72" s="1024" t="s">
        <v>1092</v>
      </c>
      <c r="C72" s="659" t="s">
        <v>1093</v>
      </c>
      <c r="D72" s="1021">
        <v>46727</v>
      </c>
      <c r="E72" s="661"/>
      <c r="F72" s="661"/>
      <c r="G72" s="661">
        <v>155396</v>
      </c>
      <c r="H72" s="661">
        <v>155396</v>
      </c>
      <c r="I72" s="1026"/>
      <c r="J72" s="1026"/>
      <c r="K72" s="1026"/>
    </row>
    <row r="73" spans="1:11" ht="15" x14ac:dyDescent="0.25">
      <c r="A73" s="999">
        <v>65</v>
      </c>
      <c r="B73" s="1024" t="s">
        <v>1094</v>
      </c>
      <c r="C73" s="659" t="s">
        <v>1095</v>
      </c>
      <c r="D73" s="1021" t="s">
        <v>333</v>
      </c>
      <c r="E73" s="661">
        <v>3000</v>
      </c>
      <c r="F73" s="661">
        <v>3000</v>
      </c>
      <c r="G73" s="661">
        <v>3000</v>
      </c>
      <c r="H73" s="661">
        <v>3000</v>
      </c>
      <c r="I73" s="1026"/>
      <c r="J73" s="1026"/>
      <c r="K73" s="1026"/>
    </row>
    <row r="74" spans="1:11" ht="15" x14ac:dyDescent="0.25">
      <c r="A74" s="999">
        <v>66</v>
      </c>
      <c r="B74" s="1024" t="s">
        <v>1096</v>
      </c>
      <c r="C74" s="659" t="s">
        <v>1097</v>
      </c>
      <c r="D74" s="1021">
        <v>44105</v>
      </c>
      <c r="E74" s="661">
        <v>350</v>
      </c>
      <c r="F74" s="661">
        <v>350</v>
      </c>
      <c r="G74" s="661">
        <v>263</v>
      </c>
      <c r="H74" s="661">
        <v>0</v>
      </c>
      <c r="I74" s="1026"/>
      <c r="J74" s="1026"/>
      <c r="K74" s="1026"/>
    </row>
    <row r="75" spans="1:11" ht="15.75" x14ac:dyDescent="0.25">
      <c r="A75" s="999"/>
      <c r="B75" s="1019"/>
      <c r="C75" s="1019"/>
      <c r="D75" s="1027"/>
      <c r="E75" s="1028">
        <f>SUM(E11:E74)</f>
        <v>186649</v>
      </c>
      <c r="F75" s="1029">
        <f>SUM(F12:F74)</f>
        <v>186649</v>
      </c>
      <c r="G75" s="1029">
        <f>SUM(G12:G74)</f>
        <v>341958</v>
      </c>
      <c r="H75" s="1029">
        <f>SUM(H12:H74)</f>
        <v>331023</v>
      </c>
    </row>
  </sheetData>
  <mergeCells count="9">
    <mergeCell ref="A1:H1"/>
    <mergeCell ref="A4:H4"/>
    <mergeCell ref="A5:H5"/>
    <mergeCell ref="A6:H6"/>
    <mergeCell ref="A8:A10"/>
    <mergeCell ref="B9:B10"/>
    <mergeCell ref="C9:C10"/>
    <mergeCell ref="D9:D10"/>
    <mergeCell ref="A3:H3"/>
  </mergeCells>
  <pageMargins left="0.70866141732283472" right="0.70866141732283472" top="0.74803149606299213" bottom="0.74803149606299213" header="0.31496062992125984" footer="0.31496062992125984"/>
  <pageSetup paperSize="9" scale="53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9"/>
  </sheetPr>
  <dimension ref="A1:M74"/>
  <sheetViews>
    <sheetView workbookViewId="0">
      <selection activeCell="F29" sqref="F29"/>
    </sheetView>
  </sheetViews>
  <sheetFormatPr defaultColWidth="9.140625" defaultRowHeight="14.1" customHeight="1" x14ac:dyDescent="0.25"/>
  <cols>
    <col min="1" max="1" width="5.28515625" style="389" customWidth="1"/>
    <col min="2" max="2" width="27.7109375" style="401" customWidth="1"/>
    <col min="3" max="3" width="47.85546875" style="401" customWidth="1"/>
    <col min="4" max="4" width="9.140625" style="390"/>
    <col min="5" max="5" width="8.7109375" style="401" bestFit="1" customWidth="1"/>
    <col min="6" max="6" width="8.42578125" style="401" bestFit="1" customWidth="1"/>
    <col min="7" max="7" width="8.7109375" style="401" customWidth="1"/>
    <col min="8" max="8" width="8.85546875" style="401" customWidth="1"/>
    <col min="9" max="9" width="9.140625" style="401"/>
    <col min="10" max="16384" width="9.140625" style="392"/>
  </cols>
  <sheetData>
    <row r="1" spans="1:11" ht="14.1" customHeight="1" x14ac:dyDescent="0.25">
      <c r="C1" s="1478" t="s">
        <v>160</v>
      </c>
      <c r="D1" s="1478"/>
      <c r="E1" s="1478"/>
      <c r="F1" s="1478"/>
      <c r="G1" s="1478"/>
      <c r="H1" s="1478"/>
    </row>
    <row r="2" spans="1:11" ht="20.100000000000001" customHeight="1" x14ac:dyDescent="0.25">
      <c r="A2" s="1461" t="s">
        <v>317</v>
      </c>
      <c r="B2" s="1479"/>
      <c r="C2" s="1479"/>
      <c r="D2" s="1479"/>
      <c r="E2" s="1479"/>
      <c r="F2" s="1479"/>
      <c r="G2" s="1479"/>
      <c r="H2" s="1479"/>
    </row>
    <row r="3" spans="1:11" ht="14.1" customHeight="1" x14ac:dyDescent="0.25">
      <c r="A3" s="1461" t="s">
        <v>318</v>
      </c>
      <c r="B3" s="1479"/>
      <c r="C3" s="1479"/>
      <c r="D3" s="1479"/>
      <c r="E3" s="1479"/>
      <c r="F3" s="1479"/>
      <c r="G3" s="1479"/>
      <c r="H3" s="1479"/>
    </row>
    <row r="4" spans="1:11" ht="14.1" customHeight="1" x14ac:dyDescent="0.25">
      <c r="A4" s="1462" t="s">
        <v>55</v>
      </c>
      <c r="B4" s="1480"/>
      <c r="C4" s="1480"/>
      <c r="D4" s="1480"/>
      <c r="E4" s="1480"/>
      <c r="F4" s="1480"/>
      <c r="G4" s="1480"/>
      <c r="H4" s="1480"/>
    </row>
    <row r="5" spans="1:11" ht="14.1" customHeight="1" x14ac:dyDescent="0.25">
      <c r="A5" s="388"/>
      <c r="B5" s="389"/>
      <c r="C5" s="389"/>
      <c r="D5" s="389"/>
      <c r="E5" s="389"/>
      <c r="F5" s="389"/>
      <c r="G5" s="389"/>
      <c r="H5" s="389"/>
    </row>
    <row r="6" spans="1:11" ht="14.1" customHeight="1" x14ac:dyDescent="0.25">
      <c r="A6" s="1470"/>
      <c r="B6" s="391" t="s">
        <v>57</v>
      </c>
      <c r="C6" s="391" t="s">
        <v>58</v>
      </c>
      <c r="D6" s="391" t="s">
        <v>59</v>
      </c>
      <c r="E6" s="391" t="s">
        <v>60</v>
      </c>
      <c r="F6" s="391" t="s">
        <v>471</v>
      </c>
      <c r="G6" s="391" t="s">
        <v>472</v>
      </c>
      <c r="H6" s="391" t="s">
        <v>473</v>
      </c>
      <c r="I6" s="391" t="s">
        <v>595</v>
      </c>
    </row>
    <row r="7" spans="1:11" s="431" customFormat="1" ht="13.5" customHeight="1" x14ac:dyDescent="0.25">
      <c r="A7" s="1470"/>
      <c r="B7" s="1477" t="s">
        <v>319</v>
      </c>
      <c r="C7" s="1481" t="s">
        <v>320</v>
      </c>
      <c r="D7" s="1481" t="s">
        <v>321</v>
      </c>
      <c r="E7" s="1475" t="s">
        <v>322</v>
      </c>
      <c r="F7" s="1476"/>
      <c r="G7" s="1476"/>
      <c r="H7" s="1476"/>
      <c r="I7" s="1477"/>
      <c r="J7" s="430"/>
      <c r="K7" s="430"/>
    </row>
    <row r="8" spans="1:11" s="431" customFormat="1" ht="13.5" customHeight="1" x14ac:dyDescent="0.25">
      <c r="A8" s="1470"/>
      <c r="B8" s="1477"/>
      <c r="C8" s="1481"/>
      <c r="D8" s="1481"/>
      <c r="E8" s="432" t="s">
        <v>323</v>
      </c>
      <c r="F8" s="432" t="s">
        <v>324</v>
      </c>
      <c r="G8" s="432" t="s">
        <v>325</v>
      </c>
      <c r="H8" s="433" t="s">
        <v>326</v>
      </c>
      <c r="I8" s="432" t="s">
        <v>157</v>
      </c>
      <c r="J8" s="434"/>
      <c r="K8" s="434"/>
    </row>
    <row r="9" spans="1:11" s="431" customFormat="1" ht="13.5" customHeight="1" x14ac:dyDescent="0.25">
      <c r="A9" s="399" t="s">
        <v>480</v>
      </c>
      <c r="B9" s="435" t="s">
        <v>327</v>
      </c>
      <c r="C9" s="436"/>
      <c r="D9" s="437"/>
      <c r="E9" s="436"/>
      <c r="F9" s="436"/>
      <c r="G9" s="436"/>
      <c r="H9" s="436"/>
      <c r="I9" s="387"/>
    </row>
    <row r="10" spans="1:11" ht="13.5" customHeight="1" x14ac:dyDescent="0.25">
      <c r="A10" s="399" t="s">
        <v>488</v>
      </c>
      <c r="B10" s="438" t="s">
        <v>328</v>
      </c>
    </row>
    <row r="11" spans="1:11" ht="13.5" customHeight="1" x14ac:dyDescent="0.25">
      <c r="A11" s="399" t="s">
        <v>489</v>
      </c>
      <c r="B11" s="421" t="s">
        <v>329</v>
      </c>
      <c r="C11" s="422" t="s">
        <v>330</v>
      </c>
      <c r="D11" s="423"/>
      <c r="E11" s="422"/>
      <c r="F11" s="422"/>
      <c r="G11" s="422"/>
      <c r="H11" s="422"/>
    </row>
    <row r="12" spans="1:11" ht="13.5" customHeight="1" x14ac:dyDescent="0.25">
      <c r="A12" s="399" t="s">
        <v>490</v>
      </c>
      <c r="B12" s="421" t="s">
        <v>331</v>
      </c>
      <c r="C12" s="422" t="s">
        <v>332</v>
      </c>
      <c r="D12" s="390" t="s">
        <v>333</v>
      </c>
      <c r="E12" s="424">
        <v>300</v>
      </c>
      <c r="F12" s="424">
        <v>300</v>
      </c>
      <c r="G12" s="424">
        <v>300</v>
      </c>
      <c r="H12" s="424">
        <v>300</v>
      </c>
    </row>
    <row r="13" spans="1:11" ht="13.5" customHeight="1" x14ac:dyDescent="0.25">
      <c r="A13" s="399" t="s">
        <v>491</v>
      </c>
      <c r="B13" s="400" t="s">
        <v>334</v>
      </c>
      <c r="C13" s="401" t="s">
        <v>335</v>
      </c>
      <c r="D13" s="390" t="s">
        <v>333</v>
      </c>
      <c r="E13" s="398">
        <v>100</v>
      </c>
      <c r="F13" s="398">
        <v>100</v>
      </c>
      <c r="G13" s="398">
        <v>100</v>
      </c>
      <c r="H13" s="398">
        <v>100</v>
      </c>
      <c r="I13" s="401">
        <v>100</v>
      </c>
    </row>
    <row r="14" spans="1:11" ht="13.5" customHeight="1" x14ac:dyDescent="0.25">
      <c r="A14" s="399" t="s">
        <v>492</v>
      </c>
      <c r="B14" s="400" t="s">
        <v>336</v>
      </c>
      <c r="C14" s="401" t="s">
        <v>337</v>
      </c>
      <c r="D14" s="390" t="s">
        <v>333</v>
      </c>
      <c r="E14" s="398">
        <v>24554</v>
      </c>
      <c r="F14" s="398">
        <v>19393</v>
      </c>
      <c r="G14" s="398"/>
      <c r="H14" s="398">
        <v>24241</v>
      </c>
      <c r="I14" s="401">
        <v>24250</v>
      </c>
    </row>
    <row r="15" spans="1:11" ht="13.5" customHeight="1" x14ac:dyDescent="0.25">
      <c r="A15" s="399" t="s">
        <v>493</v>
      </c>
      <c r="B15" s="400" t="s">
        <v>338</v>
      </c>
      <c r="C15" s="401" t="s">
        <v>339</v>
      </c>
      <c r="D15" s="390" t="s">
        <v>333</v>
      </c>
      <c r="E15" s="398"/>
      <c r="F15" s="398"/>
      <c r="G15" s="398"/>
      <c r="H15" s="398"/>
    </row>
    <row r="16" spans="1:11" ht="13.5" customHeight="1" x14ac:dyDescent="0.25">
      <c r="A16" s="399" t="s">
        <v>494</v>
      </c>
      <c r="B16" s="400" t="s">
        <v>340</v>
      </c>
      <c r="C16" s="401" t="s">
        <v>341</v>
      </c>
      <c r="D16" s="390" t="s">
        <v>333</v>
      </c>
      <c r="E16" s="398">
        <v>17280</v>
      </c>
      <c r="F16" s="398">
        <v>17280</v>
      </c>
      <c r="G16" s="398">
        <v>17280</v>
      </c>
      <c r="H16" s="398">
        <v>17280</v>
      </c>
      <c r="I16" s="401">
        <v>17280</v>
      </c>
    </row>
    <row r="17" spans="1:13" ht="13.5" customHeight="1" x14ac:dyDescent="0.25">
      <c r="A17" s="399" t="s">
        <v>495</v>
      </c>
      <c r="B17" s="400" t="s">
        <v>342</v>
      </c>
      <c r="C17" s="401" t="s">
        <v>343</v>
      </c>
      <c r="D17" s="390" t="s">
        <v>333</v>
      </c>
      <c r="E17" s="398">
        <v>32739</v>
      </c>
      <c r="F17" s="398">
        <v>25858</v>
      </c>
      <c r="G17" s="398"/>
      <c r="H17" s="398">
        <v>27321</v>
      </c>
      <c r="I17" s="401">
        <v>27350</v>
      </c>
    </row>
    <row r="18" spans="1:13" ht="13.5" customHeight="1" x14ac:dyDescent="0.25">
      <c r="A18" s="399" t="s">
        <v>531</v>
      </c>
      <c r="B18" s="400"/>
      <c r="C18" s="401" t="s">
        <v>344</v>
      </c>
      <c r="D18" s="390" t="s">
        <v>333</v>
      </c>
      <c r="E18" s="398"/>
      <c r="F18" s="398"/>
      <c r="G18" s="398"/>
      <c r="H18" s="398"/>
    </row>
    <row r="19" spans="1:13" ht="13.5" customHeight="1" x14ac:dyDescent="0.25">
      <c r="A19" s="399" t="s">
        <v>532</v>
      </c>
      <c r="B19" s="400"/>
      <c r="C19" s="401" t="s">
        <v>345</v>
      </c>
      <c r="D19" s="390" t="s">
        <v>333</v>
      </c>
      <c r="E19" s="398">
        <v>23050</v>
      </c>
      <c r="F19" s="398">
        <v>23050</v>
      </c>
      <c r="G19" s="398">
        <v>23050</v>
      </c>
      <c r="H19" s="398">
        <v>23050</v>
      </c>
      <c r="I19" s="401">
        <v>23050</v>
      </c>
    </row>
    <row r="20" spans="1:13" ht="18" customHeight="1" x14ac:dyDescent="0.25">
      <c r="A20" s="399" t="s">
        <v>533</v>
      </c>
      <c r="B20" s="400" t="s">
        <v>346</v>
      </c>
      <c r="C20" s="401" t="s">
        <v>347</v>
      </c>
      <c r="D20" s="390" t="s">
        <v>333</v>
      </c>
      <c r="E20" s="398">
        <v>9</v>
      </c>
      <c r="F20" s="398">
        <v>9</v>
      </c>
      <c r="G20" s="398">
        <v>9</v>
      </c>
      <c r="H20" s="398">
        <v>9</v>
      </c>
      <c r="I20" s="401">
        <v>9</v>
      </c>
    </row>
    <row r="21" spans="1:13" ht="13.5" customHeight="1" x14ac:dyDescent="0.25">
      <c r="A21" s="399" t="s">
        <v>534</v>
      </c>
      <c r="B21" s="400" t="s">
        <v>348</v>
      </c>
      <c r="C21" s="401" t="s">
        <v>349</v>
      </c>
      <c r="D21" s="390" t="s">
        <v>333</v>
      </c>
      <c r="E21" s="398">
        <v>50</v>
      </c>
      <c r="F21" s="398">
        <v>50</v>
      </c>
      <c r="G21" s="398">
        <v>50</v>
      </c>
      <c r="H21" s="398">
        <v>100</v>
      </c>
      <c r="I21" s="401">
        <v>100</v>
      </c>
    </row>
    <row r="22" spans="1:13" ht="21" customHeight="1" x14ac:dyDescent="0.25">
      <c r="A22" s="399" t="s">
        <v>535</v>
      </c>
      <c r="B22" s="400" t="s">
        <v>350</v>
      </c>
      <c r="C22" s="401" t="s">
        <v>351</v>
      </c>
      <c r="D22" s="402" t="s">
        <v>333</v>
      </c>
      <c r="E22" s="398">
        <v>875</v>
      </c>
      <c r="F22" s="398">
        <v>875</v>
      </c>
      <c r="G22" s="398">
        <v>875</v>
      </c>
      <c r="H22" s="398">
        <v>875</v>
      </c>
      <c r="I22" s="401">
        <v>875</v>
      </c>
    </row>
    <row r="23" spans="1:13" s="394" customFormat="1" ht="30" x14ac:dyDescent="0.25">
      <c r="A23" s="399" t="s">
        <v>536</v>
      </c>
      <c r="B23" s="403" t="s">
        <v>352</v>
      </c>
      <c r="C23" s="425" t="s">
        <v>353</v>
      </c>
      <c r="D23" s="405" t="s">
        <v>333</v>
      </c>
      <c r="E23" s="426">
        <v>129</v>
      </c>
      <c r="F23" s="426">
        <v>129</v>
      </c>
      <c r="G23" s="426">
        <v>129</v>
      </c>
      <c r="H23" s="426">
        <v>193</v>
      </c>
      <c r="I23" s="411">
        <v>193</v>
      </c>
      <c r="J23" s="418"/>
      <c r="K23" s="427"/>
      <c r="M23" s="428"/>
    </row>
    <row r="24" spans="1:13" ht="17.25" customHeight="1" x14ac:dyDescent="0.25">
      <c r="A24" s="399" t="s">
        <v>537</v>
      </c>
      <c r="B24" s="400" t="s">
        <v>108</v>
      </c>
      <c r="C24" s="401" t="s">
        <v>354</v>
      </c>
      <c r="D24" s="402" t="s">
        <v>333</v>
      </c>
      <c r="E24" s="398">
        <v>125</v>
      </c>
      <c r="F24" s="398">
        <v>125</v>
      </c>
      <c r="G24" s="398">
        <v>125</v>
      </c>
      <c r="H24" s="398">
        <v>147</v>
      </c>
      <c r="I24" s="401">
        <v>147</v>
      </c>
    </row>
    <row r="25" spans="1:13" ht="15.75" customHeight="1" x14ac:dyDescent="0.25">
      <c r="A25" s="399" t="s">
        <v>538</v>
      </c>
      <c r="B25" s="400"/>
      <c r="C25" s="401" t="s">
        <v>355</v>
      </c>
      <c r="D25" s="402" t="s">
        <v>333</v>
      </c>
      <c r="E25" s="398">
        <v>54</v>
      </c>
      <c r="F25" s="398">
        <v>54</v>
      </c>
      <c r="G25" s="398">
        <v>54</v>
      </c>
      <c r="H25" s="398">
        <v>54</v>
      </c>
      <c r="I25" s="401">
        <v>54</v>
      </c>
    </row>
    <row r="26" spans="1:13" ht="13.5" customHeight="1" x14ac:dyDescent="0.25">
      <c r="A26" s="399" t="s">
        <v>540</v>
      </c>
      <c r="B26" s="400" t="s">
        <v>356</v>
      </c>
      <c r="C26" s="401" t="s">
        <v>357</v>
      </c>
      <c r="D26" s="402" t="s">
        <v>333</v>
      </c>
      <c r="E26" s="398">
        <v>100</v>
      </c>
      <c r="F26" s="398">
        <v>100</v>
      </c>
      <c r="G26" s="398">
        <v>100</v>
      </c>
      <c r="H26" s="398">
        <v>100</v>
      </c>
      <c r="I26" s="401">
        <v>100</v>
      </c>
    </row>
    <row r="27" spans="1:13" ht="13.5" customHeight="1" x14ac:dyDescent="0.25">
      <c r="A27" s="399" t="s">
        <v>541</v>
      </c>
      <c r="B27" s="400" t="s">
        <v>358</v>
      </c>
      <c r="C27" s="401" t="s">
        <v>359</v>
      </c>
      <c r="D27" s="402" t="s">
        <v>333</v>
      </c>
      <c r="E27" s="398">
        <v>1575</v>
      </c>
      <c r="F27" s="398">
        <v>1575</v>
      </c>
      <c r="G27" s="398">
        <v>1575</v>
      </c>
      <c r="H27" s="398">
        <v>1575</v>
      </c>
      <c r="I27" s="401">
        <v>1575</v>
      </c>
    </row>
    <row r="28" spans="1:13" ht="13.5" customHeight="1" x14ac:dyDescent="0.25">
      <c r="A28" s="399" t="s">
        <v>542</v>
      </c>
      <c r="B28" s="400" t="s">
        <v>360</v>
      </c>
      <c r="C28" s="401" t="s">
        <v>361</v>
      </c>
      <c r="D28" s="402" t="s">
        <v>333</v>
      </c>
      <c r="E28" s="398">
        <v>60</v>
      </c>
      <c r="F28" s="398">
        <v>60</v>
      </c>
      <c r="G28" s="398">
        <v>60</v>
      </c>
      <c r="H28" s="398">
        <v>60</v>
      </c>
      <c r="I28" s="401">
        <v>60</v>
      </c>
    </row>
    <row r="29" spans="1:13" ht="13.5" customHeight="1" x14ac:dyDescent="0.25">
      <c r="A29" s="399" t="s">
        <v>543</v>
      </c>
      <c r="B29" s="400" t="s">
        <v>362</v>
      </c>
      <c r="C29" s="401" t="s">
        <v>363</v>
      </c>
      <c r="D29" s="390" t="s">
        <v>333</v>
      </c>
      <c r="E29" s="398">
        <v>2900</v>
      </c>
      <c r="F29" s="398">
        <v>2900</v>
      </c>
      <c r="G29" s="398">
        <v>2900</v>
      </c>
      <c r="H29" s="398">
        <v>2000</v>
      </c>
      <c r="I29" s="401">
        <v>2000</v>
      </c>
    </row>
    <row r="30" spans="1:13" ht="18" customHeight="1" x14ac:dyDescent="0.25">
      <c r="A30" s="399" t="s">
        <v>544</v>
      </c>
      <c r="B30" s="403" t="s">
        <v>364</v>
      </c>
      <c r="C30" s="404" t="s">
        <v>365</v>
      </c>
      <c r="D30" s="405" t="s">
        <v>333</v>
      </c>
      <c r="E30" s="406">
        <v>383</v>
      </c>
      <c r="F30" s="406">
        <v>383</v>
      </c>
      <c r="G30" s="406">
        <v>383</v>
      </c>
      <c r="H30" s="406">
        <v>250</v>
      </c>
      <c r="I30" s="401">
        <v>250</v>
      </c>
    </row>
    <row r="31" spans="1:13" ht="18" customHeight="1" x14ac:dyDescent="0.25">
      <c r="A31" s="399" t="s">
        <v>545</v>
      </c>
      <c r="B31" s="403"/>
      <c r="C31" s="404" t="s">
        <v>109</v>
      </c>
      <c r="D31" s="405"/>
      <c r="E31" s="406"/>
      <c r="F31" s="406"/>
      <c r="G31" s="406"/>
      <c r="H31" s="406">
        <v>2980</v>
      </c>
      <c r="I31" s="401">
        <v>2980</v>
      </c>
    </row>
    <row r="32" spans="1:13" ht="18" customHeight="1" x14ac:dyDescent="0.25">
      <c r="A32" s="399" t="s">
        <v>546</v>
      </c>
      <c r="B32" s="403" t="s">
        <v>110</v>
      </c>
      <c r="C32" s="404" t="s">
        <v>111</v>
      </c>
      <c r="D32" s="405" t="s">
        <v>333</v>
      </c>
      <c r="E32" s="406"/>
      <c r="F32" s="406"/>
      <c r="G32" s="406">
        <v>248</v>
      </c>
      <c r="H32" s="406">
        <v>248</v>
      </c>
      <c r="I32" s="401">
        <v>248</v>
      </c>
    </row>
    <row r="33" spans="1:13" ht="15.75" x14ac:dyDescent="0.25">
      <c r="A33" s="399" t="s">
        <v>547</v>
      </c>
      <c r="B33" s="401" t="s">
        <v>366</v>
      </c>
      <c r="C33" s="401" t="s">
        <v>367</v>
      </c>
      <c r="D33" s="390" t="s">
        <v>368</v>
      </c>
      <c r="E33" s="401">
        <v>1936</v>
      </c>
      <c r="F33" s="401">
        <v>1718</v>
      </c>
      <c r="G33" s="401">
        <v>1718</v>
      </c>
      <c r="H33" s="401">
        <v>1650</v>
      </c>
      <c r="I33" s="401">
        <v>1650</v>
      </c>
    </row>
    <row r="34" spans="1:13" ht="17.25" customHeight="1" x14ac:dyDescent="0.25">
      <c r="A34" s="399" t="s">
        <v>567</v>
      </c>
      <c r="B34" s="400" t="s">
        <v>369</v>
      </c>
      <c r="C34" s="401" t="s">
        <v>370</v>
      </c>
      <c r="D34" s="390" t="s">
        <v>333</v>
      </c>
      <c r="E34" s="398">
        <v>2500</v>
      </c>
      <c r="F34" s="398">
        <v>2500</v>
      </c>
      <c r="G34" s="398">
        <v>2500</v>
      </c>
      <c r="H34" s="398">
        <v>2500</v>
      </c>
      <c r="I34" s="401">
        <v>2500</v>
      </c>
    </row>
    <row r="35" spans="1:13" ht="20.25" customHeight="1" x14ac:dyDescent="0.25">
      <c r="A35" s="399" t="s">
        <v>568</v>
      </c>
      <c r="B35" s="400" t="s">
        <v>371</v>
      </c>
      <c r="C35" s="401" t="s">
        <v>372</v>
      </c>
      <c r="D35" s="402">
        <v>42124</v>
      </c>
      <c r="E35" s="398">
        <v>1250</v>
      </c>
      <c r="F35" s="398">
        <v>1250</v>
      </c>
      <c r="G35" s="414">
        <v>1250</v>
      </c>
      <c r="H35" s="414">
        <v>312</v>
      </c>
    </row>
    <row r="36" spans="1:13" ht="13.5" customHeight="1" x14ac:dyDescent="0.25">
      <c r="A36" s="399" t="s">
        <v>569</v>
      </c>
      <c r="B36" s="400"/>
      <c r="C36" s="401" t="s">
        <v>373</v>
      </c>
      <c r="D36" s="390" t="s">
        <v>333</v>
      </c>
      <c r="E36" s="398">
        <v>200</v>
      </c>
      <c r="F36" s="398">
        <v>200</v>
      </c>
      <c r="G36" s="398">
        <v>258</v>
      </c>
      <c r="H36" s="398">
        <v>258</v>
      </c>
      <c r="I36" s="401">
        <v>258</v>
      </c>
    </row>
    <row r="37" spans="1:13" ht="13.5" customHeight="1" x14ac:dyDescent="0.25">
      <c r="A37" s="399" t="s">
        <v>570</v>
      </c>
      <c r="B37" s="400" t="s">
        <v>374</v>
      </c>
      <c r="C37" s="401" t="s">
        <v>375</v>
      </c>
      <c r="D37" s="390" t="s">
        <v>333</v>
      </c>
      <c r="E37" s="398">
        <v>994</v>
      </c>
      <c r="F37" s="398">
        <v>994</v>
      </c>
      <c r="G37" s="398">
        <v>994</v>
      </c>
      <c r="H37" s="398">
        <v>994</v>
      </c>
      <c r="I37" s="401">
        <v>971</v>
      </c>
    </row>
    <row r="38" spans="1:13" ht="13.5" customHeight="1" x14ac:dyDescent="0.25">
      <c r="A38" s="399" t="s">
        <v>571</v>
      </c>
      <c r="B38" s="400" t="s">
        <v>112</v>
      </c>
      <c r="C38" s="401" t="s">
        <v>113</v>
      </c>
      <c r="D38" s="390" t="s">
        <v>333</v>
      </c>
      <c r="E38" s="398">
        <v>750</v>
      </c>
      <c r="F38" s="398">
        <v>750</v>
      </c>
      <c r="G38" s="398">
        <v>762</v>
      </c>
      <c r="H38" s="398">
        <v>762</v>
      </c>
      <c r="I38" s="401">
        <v>762</v>
      </c>
    </row>
    <row r="39" spans="1:13" ht="15.75" x14ac:dyDescent="0.25">
      <c r="A39" s="399" t="s">
        <v>572</v>
      </c>
      <c r="B39" s="400" t="s">
        <v>376</v>
      </c>
      <c r="C39" s="401" t="s">
        <v>377</v>
      </c>
      <c r="D39" s="402" t="s">
        <v>333</v>
      </c>
      <c r="E39" s="390">
        <v>330</v>
      </c>
      <c r="F39" s="401">
        <v>330</v>
      </c>
      <c r="G39" s="401">
        <v>330</v>
      </c>
      <c r="H39" s="401">
        <v>330</v>
      </c>
      <c r="I39" s="401">
        <v>330</v>
      </c>
      <c r="K39" s="415"/>
      <c r="M39" s="393"/>
    </row>
    <row r="40" spans="1:13" ht="15.75" x14ac:dyDescent="0.25">
      <c r="A40" s="399" t="s">
        <v>573</v>
      </c>
      <c r="B40" s="400" t="s">
        <v>378</v>
      </c>
      <c r="C40" s="401" t="s">
        <v>379</v>
      </c>
      <c r="D40" s="402" t="s">
        <v>333</v>
      </c>
      <c r="E40" s="390">
        <v>930</v>
      </c>
      <c r="F40" s="401">
        <v>930</v>
      </c>
      <c r="G40" s="401">
        <v>930</v>
      </c>
      <c r="H40" s="401">
        <v>930</v>
      </c>
      <c r="I40" s="401">
        <v>930</v>
      </c>
      <c r="K40" s="415"/>
      <c r="M40" s="393"/>
    </row>
    <row r="41" spans="1:13" ht="15.75" x14ac:dyDescent="0.25">
      <c r="A41" s="399" t="s">
        <v>574</v>
      </c>
      <c r="B41" s="400" t="s">
        <v>114</v>
      </c>
      <c r="C41" s="401" t="s">
        <v>115</v>
      </c>
      <c r="D41" s="402" t="s">
        <v>333</v>
      </c>
      <c r="E41" s="390"/>
      <c r="G41" s="401">
        <v>823</v>
      </c>
      <c r="H41" s="401">
        <v>823</v>
      </c>
      <c r="I41" s="401">
        <v>823</v>
      </c>
      <c r="K41" s="415"/>
      <c r="M41" s="393"/>
    </row>
    <row r="42" spans="1:13" ht="14.1" customHeight="1" x14ac:dyDescent="0.25">
      <c r="A42" s="399" t="s">
        <v>575</v>
      </c>
      <c r="B42" s="401" t="s">
        <v>380</v>
      </c>
      <c r="C42" s="401" t="s">
        <v>381</v>
      </c>
      <c r="D42" s="390" t="s">
        <v>333</v>
      </c>
      <c r="E42" s="401">
        <v>16</v>
      </c>
      <c r="F42" s="401">
        <v>16</v>
      </c>
      <c r="G42" s="401">
        <v>16</v>
      </c>
      <c r="H42" s="401">
        <v>16</v>
      </c>
      <c r="I42" s="401">
        <v>16</v>
      </c>
    </row>
    <row r="43" spans="1:13" s="394" customFormat="1" ht="30" x14ac:dyDescent="0.25">
      <c r="A43" s="399" t="s">
        <v>627</v>
      </c>
      <c r="B43" s="407" t="s">
        <v>382</v>
      </c>
      <c r="C43" s="416" t="s">
        <v>383</v>
      </c>
      <c r="D43" s="409" t="s">
        <v>333</v>
      </c>
      <c r="E43" s="417">
        <v>40</v>
      </c>
      <c r="F43" s="417">
        <v>40</v>
      </c>
      <c r="G43" s="417">
        <v>40</v>
      </c>
      <c r="H43" s="417">
        <v>40</v>
      </c>
      <c r="I43" s="411">
        <v>40</v>
      </c>
      <c r="J43" s="418"/>
      <c r="K43" s="419"/>
      <c r="M43" s="395"/>
    </row>
    <row r="44" spans="1:13" s="394" customFormat="1" ht="18" customHeight="1" x14ac:dyDescent="0.25">
      <c r="A44" s="399" t="s">
        <v>628</v>
      </c>
      <c r="B44" s="407" t="s">
        <v>384</v>
      </c>
      <c r="C44" s="416" t="s">
        <v>385</v>
      </c>
      <c r="D44" s="409" t="s">
        <v>333</v>
      </c>
      <c r="E44" s="417">
        <v>994</v>
      </c>
      <c r="F44" s="417">
        <v>994</v>
      </c>
      <c r="G44" s="417">
        <v>994</v>
      </c>
      <c r="H44" s="411">
        <v>994</v>
      </c>
      <c r="I44" s="411">
        <v>994</v>
      </c>
      <c r="J44" s="418"/>
      <c r="K44" s="419"/>
      <c r="M44" s="395"/>
    </row>
    <row r="45" spans="1:13" s="394" customFormat="1" ht="15.75" x14ac:dyDescent="0.25">
      <c r="A45" s="399" t="s">
        <v>629</v>
      </c>
      <c r="B45" s="407" t="s">
        <v>386</v>
      </c>
      <c r="C45" s="416" t="s">
        <v>387</v>
      </c>
      <c r="D45" s="409" t="s">
        <v>333</v>
      </c>
      <c r="E45" s="417">
        <v>176</v>
      </c>
      <c r="F45" s="417">
        <v>176</v>
      </c>
      <c r="G45" s="417">
        <v>176</v>
      </c>
      <c r="H45" s="411">
        <v>176</v>
      </c>
      <c r="I45" s="411">
        <v>176</v>
      </c>
      <c r="J45" s="418"/>
      <c r="K45" s="419"/>
      <c r="M45" s="395"/>
    </row>
    <row r="46" spans="1:13" ht="13.5" customHeight="1" x14ac:dyDescent="0.25">
      <c r="A46" s="399" t="s">
        <v>630</v>
      </c>
      <c r="B46" s="403" t="s">
        <v>388</v>
      </c>
      <c r="C46" s="404" t="s">
        <v>389</v>
      </c>
      <c r="D46" s="405" t="s">
        <v>333</v>
      </c>
      <c r="E46" s="406">
        <v>199</v>
      </c>
      <c r="F46" s="406">
        <v>199</v>
      </c>
      <c r="G46" s="399">
        <v>199</v>
      </c>
      <c r="H46" s="406">
        <v>199</v>
      </c>
      <c r="I46" s="401">
        <v>199</v>
      </c>
    </row>
    <row r="47" spans="1:13" ht="13.5" customHeight="1" x14ac:dyDescent="0.25">
      <c r="A47" s="399" t="s">
        <v>116</v>
      </c>
      <c r="B47" s="403" t="s">
        <v>390</v>
      </c>
      <c r="C47" s="404" t="s">
        <v>391</v>
      </c>
      <c r="D47" s="405" t="s">
        <v>333</v>
      </c>
      <c r="E47" s="406">
        <v>1863</v>
      </c>
      <c r="F47" s="406">
        <v>1863</v>
      </c>
      <c r="G47" s="406">
        <v>1863</v>
      </c>
      <c r="H47" s="406">
        <v>1863</v>
      </c>
      <c r="I47" s="401">
        <v>1900</v>
      </c>
    </row>
    <row r="48" spans="1:13" ht="13.5" customHeight="1" x14ac:dyDescent="0.25">
      <c r="A48" s="399" t="s">
        <v>655</v>
      </c>
      <c r="B48" s="403" t="s">
        <v>117</v>
      </c>
      <c r="C48" s="404" t="s">
        <v>118</v>
      </c>
      <c r="D48" s="405" t="s">
        <v>333</v>
      </c>
      <c r="E48" s="406"/>
      <c r="F48" s="406"/>
      <c r="G48" s="406">
        <v>29600</v>
      </c>
      <c r="H48" s="406">
        <v>29600</v>
      </c>
      <c r="I48" s="401">
        <v>29600</v>
      </c>
    </row>
    <row r="49" spans="1:13" s="394" customFormat="1" ht="15.75" x14ac:dyDescent="0.25">
      <c r="A49" s="399" t="s">
        <v>656</v>
      </c>
      <c r="B49" s="407" t="s">
        <v>392</v>
      </c>
      <c r="C49" s="408" t="s">
        <v>393</v>
      </c>
      <c r="D49" s="409" t="s">
        <v>333</v>
      </c>
      <c r="E49" s="410">
        <v>3600</v>
      </c>
      <c r="F49" s="410">
        <v>3600</v>
      </c>
      <c r="G49" s="410">
        <v>3600</v>
      </c>
      <c r="H49" s="410">
        <v>6553</v>
      </c>
      <c r="I49" s="411">
        <v>6553</v>
      </c>
      <c r="J49" s="418"/>
      <c r="K49" s="419"/>
      <c r="M49" s="395"/>
    </row>
    <row r="50" spans="1:13" s="394" customFormat="1" ht="15.75" x14ac:dyDescent="0.25">
      <c r="A50" s="399" t="s">
        <v>119</v>
      </c>
      <c r="B50" s="407" t="s">
        <v>394</v>
      </c>
      <c r="C50" s="408" t="s">
        <v>395</v>
      </c>
      <c r="D50" s="409" t="s">
        <v>333</v>
      </c>
      <c r="E50" s="410">
        <v>123</v>
      </c>
      <c r="F50" s="410">
        <v>123</v>
      </c>
      <c r="G50" s="410">
        <v>123</v>
      </c>
      <c r="H50" s="410">
        <v>123</v>
      </c>
      <c r="I50" s="411">
        <v>123</v>
      </c>
      <c r="J50" s="418"/>
      <c r="K50" s="419"/>
      <c r="M50" s="395"/>
    </row>
    <row r="51" spans="1:13" ht="14.1" customHeight="1" x14ac:dyDescent="0.25">
      <c r="A51" s="399" t="s">
        <v>120</v>
      </c>
      <c r="B51" s="401" t="s">
        <v>396</v>
      </c>
      <c r="C51" s="401" t="s">
        <v>397</v>
      </c>
      <c r="D51" s="390" t="s">
        <v>333</v>
      </c>
      <c r="E51" s="401">
        <v>225</v>
      </c>
      <c r="F51" s="401">
        <v>225</v>
      </c>
      <c r="G51" s="401">
        <v>225</v>
      </c>
      <c r="H51" s="401">
        <v>241</v>
      </c>
      <c r="I51" s="401">
        <v>241</v>
      </c>
    </row>
    <row r="52" spans="1:13" ht="14.1" customHeight="1" x14ac:dyDescent="0.25">
      <c r="A52" s="399" t="s">
        <v>121</v>
      </c>
      <c r="B52" s="401" t="s">
        <v>122</v>
      </c>
      <c r="C52" s="401" t="s">
        <v>123</v>
      </c>
      <c r="D52" s="390" t="s">
        <v>431</v>
      </c>
      <c r="G52" s="401">
        <v>600</v>
      </c>
      <c r="H52" s="401">
        <v>1200</v>
      </c>
      <c r="I52" s="401">
        <v>1200</v>
      </c>
    </row>
    <row r="53" spans="1:13" ht="14.1" customHeight="1" x14ac:dyDescent="0.25">
      <c r="A53" s="399" t="s">
        <v>124</v>
      </c>
      <c r="B53" s="401" t="s">
        <v>125</v>
      </c>
      <c r="C53" s="401" t="s">
        <v>126</v>
      </c>
      <c r="D53" s="390" t="s">
        <v>333</v>
      </c>
      <c r="H53" s="401">
        <v>243</v>
      </c>
      <c r="I53" s="401">
        <v>243</v>
      </c>
    </row>
    <row r="54" spans="1:13" ht="14.1" customHeight="1" x14ac:dyDescent="0.25">
      <c r="A54" s="399" t="s">
        <v>127</v>
      </c>
      <c r="B54" s="401" t="s">
        <v>398</v>
      </c>
      <c r="C54" s="401" t="s">
        <v>399</v>
      </c>
      <c r="D54" s="390" t="s">
        <v>333</v>
      </c>
      <c r="E54" s="401">
        <v>26</v>
      </c>
      <c r="F54" s="401">
        <v>26</v>
      </c>
      <c r="G54" s="401">
        <v>26</v>
      </c>
      <c r="H54" s="401">
        <v>26</v>
      </c>
      <c r="I54" s="401">
        <v>26</v>
      </c>
    </row>
    <row r="55" spans="1:13" s="394" customFormat="1" ht="15.75" x14ac:dyDescent="0.25">
      <c r="A55" s="399" t="s">
        <v>128</v>
      </c>
      <c r="B55" s="407" t="s">
        <v>400</v>
      </c>
      <c r="C55" s="408" t="s">
        <v>401</v>
      </c>
      <c r="D55" s="409" t="s">
        <v>333</v>
      </c>
      <c r="E55" s="410">
        <v>5</v>
      </c>
      <c r="F55" s="410">
        <v>5</v>
      </c>
      <c r="G55" s="410">
        <v>5</v>
      </c>
      <c r="H55" s="411">
        <v>5</v>
      </c>
      <c r="I55" s="411">
        <v>5</v>
      </c>
      <c r="J55" s="418"/>
      <c r="K55" s="419"/>
      <c r="M55" s="395"/>
    </row>
    <row r="56" spans="1:13" s="396" customFormat="1" ht="13.5" customHeight="1" x14ac:dyDescent="0.25">
      <c r="A56" s="399" t="s">
        <v>129</v>
      </c>
      <c r="B56" s="407" t="s">
        <v>402</v>
      </c>
      <c r="C56" s="408" t="s">
        <v>403</v>
      </c>
      <c r="D56" s="409" t="s">
        <v>333</v>
      </c>
      <c r="E56" s="410">
        <v>250</v>
      </c>
      <c r="F56" s="410">
        <v>250</v>
      </c>
      <c r="G56" s="410">
        <v>250</v>
      </c>
      <c r="H56" s="410">
        <v>250</v>
      </c>
      <c r="I56" s="411">
        <v>250</v>
      </c>
      <c r="J56" s="412"/>
      <c r="K56" s="413"/>
      <c r="M56" s="397"/>
    </row>
    <row r="57" spans="1:13" s="396" customFormat="1" ht="13.5" customHeight="1" x14ac:dyDescent="0.25">
      <c r="A57" s="399" t="s">
        <v>130</v>
      </c>
      <c r="B57" s="407" t="s">
        <v>131</v>
      </c>
      <c r="C57" s="408" t="s">
        <v>132</v>
      </c>
      <c r="D57" s="409" t="s">
        <v>431</v>
      </c>
      <c r="E57" s="410"/>
      <c r="F57" s="410"/>
      <c r="G57" s="410">
        <v>2439</v>
      </c>
      <c r="H57" s="410">
        <v>3658</v>
      </c>
      <c r="I57" s="411">
        <v>3658</v>
      </c>
      <c r="J57" s="412"/>
      <c r="K57" s="413"/>
      <c r="M57" s="397"/>
    </row>
    <row r="58" spans="1:13" s="396" customFormat="1" ht="13.5" customHeight="1" x14ac:dyDescent="0.25">
      <c r="A58" s="399" t="s">
        <v>133</v>
      </c>
      <c r="B58" s="407" t="s">
        <v>134</v>
      </c>
      <c r="C58" s="408" t="s">
        <v>135</v>
      </c>
      <c r="D58" s="409" t="s">
        <v>431</v>
      </c>
      <c r="E58" s="410"/>
      <c r="F58" s="410"/>
      <c r="G58" s="410">
        <v>2438</v>
      </c>
      <c r="H58" s="410">
        <v>2438</v>
      </c>
      <c r="I58" s="411">
        <v>2438</v>
      </c>
      <c r="J58" s="412"/>
      <c r="K58" s="413"/>
      <c r="M58" s="397"/>
    </row>
    <row r="59" spans="1:13" s="396" customFormat="1" ht="13.5" customHeight="1" x14ac:dyDescent="0.25">
      <c r="A59" s="399" t="s">
        <v>136</v>
      </c>
      <c r="B59" s="407" t="s">
        <v>137</v>
      </c>
      <c r="C59" s="408" t="s">
        <v>138</v>
      </c>
      <c r="D59" s="409" t="s">
        <v>333</v>
      </c>
      <c r="E59" s="410"/>
      <c r="F59" s="410"/>
      <c r="G59" s="410">
        <v>610</v>
      </c>
      <c r="H59" s="410">
        <v>610</v>
      </c>
      <c r="I59" s="411">
        <v>610</v>
      </c>
      <c r="J59" s="412"/>
      <c r="K59" s="413"/>
      <c r="M59" s="397"/>
    </row>
    <row r="60" spans="1:13" s="396" customFormat="1" ht="13.5" customHeight="1" x14ac:dyDescent="0.25">
      <c r="A60" s="399" t="s">
        <v>139</v>
      </c>
      <c r="B60" s="407" t="s">
        <v>404</v>
      </c>
      <c r="C60" s="408" t="s">
        <v>405</v>
      </c>
      <c r="D60" s="409">
        <v>43496</v>
      </c>
      <c r="E60" s="410">
        <v>2865</v>
      </c>
      <c r="F60" s="410">
        <v>2865</v>
      </c>
      <c r="G60" s="410">
        <v>2865</v>
      </c>
      <c r="H60" s="410">
        <v>2865</v>
      </c>
      <c r="I60" s="411">
        <v>2865</v>
      </c>
      <c r="J60" s="412"/>
      <c r="K60" s="413"/>
      <c r="M60" s="397"/>
    </row>
    <row r="61" spans="1:13" s="396" customFormat="1" ht="13.5" customHeight="1" x14ac:dyDescent="0.25">
      <c r="A61" s="399" t="s">
        <v>140</v>
      </c>
      <c r="B61" s="407" t="s">
        <v>141</v>
      </c>
      <c r="C61" s="408" t="s">
        <v>142</v>
      </c>
      <c r="D61" s="409"/>
      <c r="E61" s="410">
        <v>175</v>
      </c>
      <c r="F61" s="410">
        <v>175</v>
      </c>
      <c r="G61" s="410">
        <v>175</v>
      </c>
      <c r="H61" s="410">
        <v>175</v>
      </c>
      <c r="I61" s="411">
        <v>175</v>
      </c>
      <c r="J61" s="412"/>
      <c r="K61" s="413"/>
      <c r="M61" s="397"/>
    </row>
    <row r="62" spans="1:13" s="396" customFormat="1" ht="13.5" customHeight="1" x14ac:dyDescent="0.25">
      <c r="A62" s="399" t="s">
        <v>143</v>
      </c>
      <c r="B62" s="407" t="s">
        <v>406</v>
      </c>
      <c r="C62" s="408" t="s">
        <v>407</v>
      </c>
      <c r="D62" s="409" t="s">
        <v>333</v>
      </c>
      <c r="E62" s="410">
        <v>217</v>
      </c>
      <c r="F62" s="410">
        <v>217</v>
      </c>
      <c r="G62" s="410">
        <v>217</v>
      </c>
      <c r="H62" s="410">
        <v>217</v>
      </c>
      <c r="I62" s="411">
        <v>217</v>
      </c>
      <c r="J62" s="412"/>
      <c r="K62" s="413"/>
      <c r="M62" s="397"/>
    </row>
    <row r="63" spans="1:13" s="396" customFormat="1" ht="13.5" customHeight="1" x14ac:dyDescent="0.25">
      <c r="A63" s="399" t="s">
        <v>144</v>
      </c>
      <c r="B63" s="400" t="s">
        <v>408</v>
      </c>
      <c r="C63" s="420" t="s">
        <v>409</v>
      </c>
      <c r="D63" s="409" t="s">
        <v>333</v>
      </c>
      <c r="E63" s="429">
        <v>15</v>
      </c>
      <c r="F63" s="429">
        <v>15</v>
      </c>
      <c r="G63" s="410">
        <v>15</v>
      </c>
      <c r="H63" s="410">
        <v>15</v>
      </c>
      <c r="I63" s="411">
        <v>15</v>
      </c>
      <c r="J63" s="412"/>
      <c r="K63" s="413"/>
      <c r="M63" s="397"/>
    </row>
    <row r="64" spans="1:13" s="396" customFormat="1" ht="13.5" customHeight="1" x14ac:dyDescent="0.25">
      <c r="A64" s="399" t="s">
        <v>145</v>
      </c>
      <c r="B64" s="400" t="s">
        <v>408</v>
      </c>
      <c r="C64" s="420" t="s">
        <v>410</v>
      </c>
      <c r="D64" s="409" t="s">
        <v>333</v>
      </c>
      <c r="E64" s="429">
        <v>150</v>
      </c>
      <c r="F64" s="429">
        <v>150</v>
      </c>
      <c r="G64" s="410">
        <v>150</v>
      </c>
      <c r="H64" s="410">
        <v>226</v>
      </c>
      <c r="I64" s="411">
        <v>226</v>
      </c>
      <c r="J64" s="412"/>
      <c r="K64" s="413"/>
      <c r="M64" s="397"/>
    </row>
    <row r="65" spans="1:13" s="396" customFormat="1" ht="13.5" customHeight="1" x14ac:dyDescent="0.25">
      <c r="A65" s="399" t="s">
        <v>146</v>
      </c>
      <c r="B65" s="400" t="s">
        <v>411</v>
      </c>
      <c r="C65" s="420" t="s">
        <v>412</v>
      </c>
      <c r="D65" s="409" t="s">
        <v>333</v>
      </c>
      <c r="E65" s="429">
        <v>75</v>
      </c>
      <c r="F65" s="429">
        <v>75</v>
      </c>
      <c r="G65" s="410">
        <v>75</v>
      </c>
      <c r="H65" s="410">
        <v>45</v>
      </c>
      <c r="I65" s="411">
        <v>45</v>
      </c>
      <c r="J65" s="412"/>
      <c r="K65" s="413"/>
      <c r="M65" s="397"/>
    </row>
    <row r="66" spans="1:13" s="396" customFormat="1" ht="13.5" customHeight="1" x14ac:dyDescent="0.25">
      <c r="A66" s="399" t="s">
        <v>147</v>
      </c>
      <c r="B66" s="407"/>
      <c r="C66" s="408" t="s">
        <v>148</v>
      </c>
      <c r="D66" s="409" t="s">
        <v>431</v>
      </c>
      <c r="E66" s="410"/>
      <c r="F66" s="410"/>
      <c r="G66" s="410">
        <v>347</v>
      </c>
      <c r="H66" s="410">
        <v>347</v>
      </c>
      <c r="I66" s="411">
        <v>347</v>
      </c>
      <c r="J66" s="412"/>
      <c r="K66" s="413"/>
      <c r="M66" s="397"/>
    </row>
    <row r="67" spans="1:13" s="396" customFormat="1" ht="13.5" customHeight="1" x14ac:dyDescent="0.25">
      <c r="A67" s="399" t="s">
        <v>149</v>
      </c>
      <c r="B67" s="407" t="s">
        <v>150</v>
      </c>
      <c r="C67" s="408" t="s">
        <v>151</v>
      </c>
      <c r="D67" s="409" t="s">
        <v>431</v>
      </c>
      <c r="E67" s="410"/>
      <c r="F67" s="410"/>
      <c r="G67" s="410">
        <v>54</v>
      </c>
      <c r="H67" s="410">
        <v>216</v>
      </c>
      <c r="I67" s="411">
        <v>216</v>
      </c>
      <c r="J67" s="412"/>
      <c r="K67" s="413"/>
      <c r="M67" s="397"/>
    </row>
    <row r="68" spans="1:13" s="396" customFormat="1" ht="13.5" customHeight="1" x14ac:dyDescent="0.25">
      <c r="A68" s="399" t="s">
        <v>152</v>
      </c>
      <c r="B68" s="407"/>
      <c r="C68" s="408" t="s">
        <v>153</v>
      </c>
      <c r="D68" s="409" t="s">
        <v>431</v>
      </c>
      <c r="E68" s="410"/>
      <c r="F68" s="410"/>
      <c r="G68" s="410">
        <v>380</v>
      </c>
      <c r="H68" s="410">
        <v>380</v>
      </c>
      <c r="I68" s="411">
        <v>380</v>
      </c>
      <c r="J68" s="412"/>
      <c r="K68" s="413"/>
      <c r="M68" s="397"/>
    </row>
    <row r="69" spans="1:13" s="396" customFormat="1" ht="13.5" customHeight="1" x14ac:dyDescent="0.25">
      <c r="A69" s="399" t="s">
        <v>154</v>
      </c>
      <c r="B69" s="407" t="s">
        <v>413</v>
      </c>
      <c r="C69" s="408" t="s">
        <v>414</v>
      </c>
      <c r="D69" s="409" t="s">
        <v>333</v>
      </c>
      <c r="E69" s="410">
        <v>1800</v>
      </c>
      <c r="F69" s="410">
        <v>1800</v>
      </c>
      <c r="G69" s="410">
        <v>1800</v>
      </c>
      <c r="H69" s="410">
        <v>1500</v>
      </c>
      <c r="I69" s="411">
        <v>1500</v>
      </c>
      <c r="J69" s="412"/>
      <c r="K69" s="413"/>
      <c r="M69" s="397"/>
    </row>
    <row r="70" spans="1:13" s="396" customFormat="1" ht="13.5" customHeight="1" x14ac:dyDescent="0.25">
      <c r="A70" s="399" t="s">
        <v>155</v>
      </c>
      <c r="B70" s="407" t="s">
        <v>415</v>
      </c>
      <c r="C70" s="408" t="s">
        <v>416</v>
      </c>
      <c r="D70" s="409" t="s">
        <v>333</v>
      </c>
      <c r="E70" s="410">
        <v>1875</v>
      </c>
      <c r="F70" s="410">
        <v>2000</v>
      </c>
      <c r="G70" s="410">
        <v>2000</v>
      </c>
      <c r="H70" s="410">
        <v>1700</v>
      </c>
      <c r="I70" s="411">
        <v>1700</v>
      </c>
      <c r="J70" s="412"/>
      <c r="K70" s="413"/>
      <c r="M70" s="397"/>
    </row>
    <row r="71" spans="1:13" ht="13.5" customHeight="1" x14ac:dyDescent="0.25">
      <c r="A71" s="399" t="s">
        <v>156</v>
      </c>
      <c r="B71" s="1474" t="s">
        <v>417</v>
      </c>
      <c r="C71" s="1474"/>
      <c r="E71" s="439">
        <f>SUM(E12:E70)</f>
        <v>127862</v>
      </c>
      <c r="F71" s="439">
        <f>SUM(F12:F70)</f>
        <v>115727</v>
      </c>
      <c r="G71" s="439">
        <f>SUM(G12:G70)</f>
        <v>108085</v>
      </c>
      <c r="H71" s="439">
        <f>SUM(H12:H70)</f>
        <v>165363</v>
      </c>
      <c r="I71" s="439">
        <f>SUM(I12:I70)</f>
        <v>164803</v>
      </c>
    </row>
    <row r="72" spans="1:13" ht="9.75" customHeight="1" x14ac:dyDescent="0.25">
      <c r="A72" s="399"/>
      <c r="B72" s="387"/>
      <c r="C72" s="400"/>
      <c r="E72" s="398"/>
      <c r="F72" s="398"/>
      <c r="G72" s="398"/>
      <c r="H72" s="398"/>
    </row>
    <row r="73" spans="1:13" ht="6.75" customHeight="1" x14ac:dyDescent="0.25">
      <c r="E73" s="398"/>
      <c r="F73" s="398"/>
      <c r="G73" s="398"/>
      <c r="H73" s="398"/>
    </row>
    <row r="74" spans="1:13" ht="13.5" customHeight="1" x14ac:dyDescent="0.25">
      <c r="E74" s="398"/>
      <c r="F74" s="398"/>
      <c r="G74" s="398"/>
      <c r="H74" s="398"/>
    </row>
  </sheetData>
  <mergeCells count="10">
    <mergeCell ref="B71:C71"/>
    <mergeCell ref="E7:I7"/>
    <mergeCell ref="C1:H1"/>
    <mergeCell ref="A2:H2"/>
    <mergeCell ref="A3:H3"/>
    <mergeCell ref="A4:H4"/>
    <mergeCell ref="A6:A8"/>
    <mergeCell ref="B7:B8"/>
    <mergeCell ref="C7:C8"/>
    <mergeCell ref="D7:D8"/>
  </mergeCells>
  <phoneticPr fontId="94" type="noConversion"/>
  <pageMargins left="0.59055118110236227" right="0.59055118110236227" top="0.19685039370078741" bottom="0.19685039370078741" header="0.51181102362204722" footer="0.51181102362204722"/>
  <pageSetup paperSize="9" scale="95" orientation="landscape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2:D30"/>
  <sheetViews>
    <sheetView workbookViewId="0">
      <selection activeCell="B2" sqref="B2:C2"/>
    </sheetView>
  </sheetViews>
  <sheetFormatPr defaultColWidth="9.140625" defaultRowHeight="20.100000000000001" customHeight="1" x14ac:dyDescent="0.25"/>
  <cols>
    <col min="1" max="1" width="5.5703125" style="373" customWidth="1"/>
    <col min="2" max="2" width="71.7109375" style="373" customWidth="1"/>
    <col min="3" max="3" width="13.5703125" style="373" customWidth="1"/>
    <col min="4" max="4" width="9.140625" style="361"/>
    <col min="5" max="16384" width="9.140625" style="362"/>
  </cols>
  <sheetData>
    <row r="2" spans="1:4" ht="32.25" customHeight="1" x14ac:dyDescent="0.25">
      <c r="A2" s="362"/>
      <c r="B2" s="1482" t="s">
        <v>1343</v>
      </c>
      <c r="C2" s="1482"/>
    </row>
    <row r="3" spans="1:4" ht="20.100000000000001" customHeight="1" x14ac:dyDescent="0.25">
      <c r="A3" s="362"/>
      <c r="B3" s="454"/>
      <c r="C3" s="454"/>
    </row>
    <row r="4" spans="1:4" ht="20.100000000000001" customHeight="1" x14ac:dyDescent="0.25">
      <c r="A4" s="362"/>
      <c r="B4" s="1484" t="s">
        <v>77</v>
      </c>
      <c r="C4" s="1484"/>
    </row>
    <row r="5" spans="1:4" ht="20.100000000000001" customHeight="1" x14ac:dyDescent="0.25">
      <c r="A5" s="362"/>
      <c r="B5" s="1484" t="s">
        <v>1182</v>
      </c>
      <c r="C5" s="1484"/>
    </row>
    <row r="6" spans="1:4" ht="20.100000000000001" customHeight="1" x14ac:dyDescent="0.25">
      <c r="A6" s="362"/>
      <c r="B6" s="1484" t="s">
        <v>1293</v>
      </c>
      <c r="C6" s="1484"/>
    </row>
    <row r="7" spans="1:4" s="364" customFormat="1" ht="20.100000000000001" customHeight="1" x14ac:dyDescent="0.25">
      <c r="B7" s="1484"/>
      <c r="C7" s="1484"/>
      <c r="D7" s="363"/>
    </row>
    <row r="8" spans="1:4" s="364" customFormat="1" ht="20.100000000000001" customHeight="1" x14ac:dyDescent="0.25">
      <c r="B8" s="455"/>
      <c r="C8" s="455"/>
      <c r="D8" s="363"/>
    </row>
    <row r="9" spans="1:4" s="366" customFormat="1" ht="20.100000000000001" customHeight="1" x14ac:dyDescent="0.25">
      <c r="B9" s="456"/>
      <c r="C9" s="457" t="s">
        <v>315</v>
      </c>
      <c r="D9" s="365"/>
    </row>
    <row r="10" spans="1:4" ht="20.100000000000001" customHeight="1" x14ac:dyDescent="0.25">
      <c r="A10" s="1483"/>
      <c r="B10" s="458" t="s">
        <v>57</v>
      </c>
      <c r="C10" s="458" t="s">
        <v>58</v>
      </c>
    </row>
    <row r="11" spans="1:4" s="366" customFormat="1" ht="30.75" customHeight="1" x14ac:dyDescent="0.25">
      <c r="A11" s="1483"/>
      <c r="B11" s="459" t="s">
        <v>85</v>
      </c>
      <c r="C11" s="459" t="s">
        <v>418</v>
      </c>
      <c r="D11" s="365"/>
    </row>
    <row r="12" spans="1:4" ht="22.5" customHeight="1" x14ac:dyDescent="0.25">
      <c r="A12" s="460"/>
      <c r="B12" s="364" t="s">
        <v>1294</v>
      </c>
      <c r="C12" s="362"/>
    </row>
    <row r="13" spans="1:4" ht="69" customHeight="1" x14ac:dyDescent="0.25">
      <c r="A13" s="461" t="s">
        <v>480</v>
      </c>
      <c r="B13" s="1209" t="s">
        <v>1325</v>
      </c>
      <c r="C13" s="742">
        <v>178673</v>
      </c>
    </row>
    <row r="14" spans="1:4" ht="20.100000000000001" customHeight="1" x14ac:dyDescent="0.25">
      <c r="A14" s="460"/>
      <c r="B14" s="362"/>
      <c r="C14" s="743"/>
    </row>
    <row r="15" spans="1:4" ht="35.25" customHeight="1" x14ac:dyDescent="0.25">
      <c r="A15" s="461" t="s">
        <v>488</v>
      </c>
      <c r="B15" s="462" t="s">
        <v>1323</v>
      </c>
      <c r="C15" s="742">
        <v>328</v>
      </c>
    </row>
    <row r="16" spans="1:4" ht="29.25" customHeight="1" x14ac:dyDescent="0.25">
      <c r="A16" s="460"/>
      <c r="B16" s="462" t="s">
        <v>1324</v>
      </c>
      <c r="C16" s="743">
        <v>1072</v>
      </c>
    </row>
    <row r="17" spans="1:4" ht="19.5" customHeight="1" x14ac:dyDescent="0.25">
      <c r="A17" s="460"/>
      <c r="B17" s="462"/>
      <c r="C17" s="743"/>
    </row>
    <row r="18" spans="1:4" ht="36" customHeight="1" x14ac:dyDescent="0.25">
      <c r="A18" s="461" t="s">
        <v>489</v>
      </c>
      <c r="B18" s="462" t="s">
        <v>1300</v>
      </c>
      <c r="C18" s="744">
        <v>0</v>
      </c>
    </row>
    <row r="19" spans="1:4" ht="20.100000000000001" customHeight="1" x14ac:dyDescent="0.25">
      <c r="A19" s="460"/>
      <c r="B19" s="463"/>
      <c r="C19" s="743"/>
    </row>
    <row r="20" spans="1:4" s="364" customFormat="1" ht="20.100000000000001" customHeight="1" x14ac:dyDescent="0.25">
      <c r="A20" s="460" t="s">
        <v>490</v>
      </c>
      <c r="B20" s="364" t="s">
        <v>1298</v>
      </c>
      <c r="C20" s="745">
        <f>SUM(C13:C19)</f>
        <v>180073</v>
      </c>
      <c r="D20" s="363"/>
    </row>
    <row r="21" spans="1:4" ht="20.100000000000001" customHeight="1" x14ac:dyDescent="0.25">
      <c r="A21" s="362"/>
      <c r="B21" s="362"/>
      <c r="C21" s="743"/>
    </row>
    <row r="22" spans="1:4" ht="20.100000000000001" customHeight="1" x14ac:dyDescent="0.25">
      <c r="C22" s="374"/>
    </row>
    <row r="23" spans="1:4" ht="20.100000000000001" customHeight="1" x14ac:dyDescent="0.25">
      <c r="B23" s="364" t="s">
        <v>1292</v>
      </c>
      <c r="C23" s="743"/>
    </row>
    <row r="24" spans="1:4" ht="20.100000000000001" customHeight="1" x14ac:dyDescent="0.25">
      <c r="B24" s="362" t="s">
        <v>1296</v>
      </c>
      <c r="C24" s="743">
        <v>1031</v>
      </c>
    </row>
    <row r="25" spans="1:4" ht="20.100000000000001" customHeight="1" x14ac:dyDescent="0.25">
      <c r="B25" s="362"/>
      <c r="C25" s="743"/>
    </row>
    <row r="26" spans="1:4" ht="33" customHeight="1" x14ac:dyDescent="0.25">
      <c r="B26" s="462" t="s">
        <v>1295</v>
      </c>
      <c r="C26" s="362">
        <v>1707</v>
      </c>
    </row>
    <row r="27" spans="1:4" ht="33" customHeight="1" x14ac:dyDescent="0.25">
      <c r="B27" s="462"/>
      <c r="C27" s="362"/>
    </row>
    <row r="28" spans="1:4" ht="20.100000000000001" customHeight="1" x14ac:dyDescent="0.25">
      <c r="B28" s="364" t="s">
        <v>1297</v>
      </c>
      <c r="C28" s="745">
        <f>SUM(C24:C26)</f>
        <v>2738</v>
      </c>
    </row>
    <row r="29" spans="1:4" ht="20.100000000000001" customHeight="1" x14ac:dyDescent="0.25">
      <c r="B29" s="362"/>
      <c r="C29" s="362"/>
    </row>
    <row r="30" spans="1:4" ht="20.100000000000001" customHeight="1" x14ac:dyDescent="0.25">
      <c r="B30" s="364" t="s">
        <v>1299</v>
      </c>
      <c r="C30" s="745">
        <f>C20+C28</f>
        <v>182811</v>
      </c>
    </row>
  </sheetData>
  <mergeCells count="6">
    <mergeCell ref="B2:C2"/>
    <mergeCell ref="A10:A11"/>
    <mergeCell ref="B4:C4"/>
    <mergeCell ref="B5:C5"/>
    <mergeCell ref="B6:C6"/>
    <mergeCell ref="B7:C7"/>
  </mergeCells>
  <phoneticPr fontId="94" type="noConversion"/>
  <pageMargins left="0.59055118110236227" right="0.59055118110236227" top="0.98425196850393704" bottom="0.98425196850393704" header="0.51181102362204722" footer="0.51181102362204722"/>
  <pageSetup paperSize="9" scale="95" orientation="portrait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L15"/>
  <sheetViews>
    <sheetView zoomScaleNormal="100" workbookViewId="0">
      <selection sqref="A1:J1"/>
    </sheetView>
  </sheetViews>
  <sheetFormatPr defaultColWidth="10.28515625" defaultRowHeight="12.75" x14ac:dyDescent="0.2"/>
  <cols>
    <col min="1" max="1" width="3.140625" style="367" customWidth="1"/>
    <col min="2" max="2" width="29.28515625" style="367" customWidth="1"/>
    <col min="3" max="3" width="16.85546875" style="367" bestFit="1" customWidth="1"/>
    <col min="4" max="4" width="15.5703125" style="367" customWidth="1"/>
    <col min="5" max="5" width="9.85546875" style="367" bestFit="1" customWidth="1"/>
    <col min="6" max="6" width="12.85546875" style="367" customWidth="1"/>
    <col min="7" max="8" width="14.5703125" style="367" customWidth="1"/>
    <col min="9" max="9" width="10.7109375" style="367" customWidth="1"/>
    <col min="10" max="10" width="10.5703125" style="367" customWidth="1"/>
    <col min="11" max="11" width="10.28515625" style="367" customWidth="1"/>
    <col min="12" max="12" width="10.28515625" style="367"/>
    <col min="13" max="16384" width="10.28515625" style="372"/>
  </cols>
  <sheetData>
    <row r="1" spans="1:12" s="367" customFormat="1" x14ac:dyDescent="0.2">
      <c r="A1" s="1485" t="s">
        <v>1283</v>
      </c>
      <c r="B1" s="1485"/>
      <c r="C1" s="1485"/>
      <c r="D1" s="1485"/>
      <c r="E1" s="1485"/>
      <c r="F1" s="1485"/>
      <c r="G1" s="1485"/>
      <c r="H1" s="1485"/>
      <c r="I1" s="1485"/>
      <c r="J1" s="1485"/>
    </row>
    <row r="2" spans="1:12" s="367" customFormat="1" ht="14.1" customHeight="1" x14ac:dyDescent="0.2"/>
    <row r="3" spans="1:12" s="367" customFormat="1" ht="15" customHeight="1" x14ac:dyDescent="0.25">
      <c r="B3" s="1487" t="s">
        <v>77</v>
      </c>
      <c r="C3" s="1487"/>
      <c r="D3" s="1487"/>
      <c r="E3" s="1487"/>
      <c r="F3" s="1487"/>
      <c r="G3" s="1487"/>
      <c r="H3" s="1487"/>
      <c r="I3" s="1487"/>
      <c r="J3" s="1487"/>
    </row>
    <row r="4" spans="1:12" s="367" customFormat="1" ht="15" customHeight="1" x14ac:dyDescent="0.25">
      <c r="B4" s="1487" t="s">
        <v>1182</v>
      </c>
      <c r="C4" s="1487"/>
      <c r="D4" s="1487"/>
      <c r="E4" s="1487"/>
      <c r="F4" s="1487"/>
      <c r="G4" s="1487"/>
      <c r="H4" s="1487"/>
      <c r="I4" s="1487"/>
      <c r="J4" s="1487"/>
    </row>
    <row r="5" spans="1:12" s="367" customFormat="1" ht="15" customHeight="1" x14ac:dyDescent="0.25">
      <c r="B5" s="1487" t="s">
        <v>419</v>
      </c>
      <c r="C5" s="1487"/>
      <c r="D5" s="1487"/>
      <c r="E5" s="1487"/>
      <c r="F5" s="1487"/>
      <c r="G5" s="1487"/>
      <c r="H5" s="1487"/>
      <c r="I5" s="1487"/>
      <c r="J5" s="1487"/>
    </row>
    <row r="6" spans="1:12" s="367" customFormat="1" ht="15" customHeight="1" x14ac:dyDescent="0.25">
      <c r="B6" s="1487"/>
      <c r="C6" s="1487"/>
      <c r="D6" s="1487"/>
      <c r="E6" s="1487"/>
      <c r="F6" s="1487"/>
      <c r="G6" s="1487"/>
      <c r="H6" s="1487"/>
      <c r="I6" s="1487"/>
      <c r="J6" s="1487"/>
    </row>
    <row r="7" spans="1:12" s="367" customFormat="1" ht="15" customHeight="1" x14ac:dyDescent="0.25">
      <c r="B7" s="1495" t="s">
        <v>315</v>
      </c>
      <c r="C7" s="1495"/>
      <c r="D7" s="1495"/>
      <c r="E7" s="1495"/>
      <c r="F7" s="1495"/>
      <c r="G7" s="1495"/>
      <c r="H7" s="1495"/>
      <c r="I7" s="1495"/>
      <c r="J7" s="1495"/>
    </row>
    <row r="8" spans="1:12" s="368" customFormat="1" ht="14.1" customHeight="1" x14ac:dyDescent="0.25">
      <c r="A8" s="1486"/>
      <c r="B8" s="1201" t="s">
        <v>57</v>
      </c>
      <c r="C8" s="1201" t="s">
        <v>58</v>
      </c>
      <c r="D8" s="1201" t="s">
        <v>59</v>
      </c>
      <c r="E8" s="1201" t="s">
        <v>60</v>
      </c>
      <c r="F8" s="1201" t="s">
        <v>471</v>
      </c>
      <c r="G8" s="1201" t="s">
        <v>472</v>
      </c>
      <c r="H8" s="1201" t="s">
        <v>473</v>
      </c>
      <c r="I8" s="1201" t="s">
        <v>595</v>
      </c>
      <c r="J8" s="1201" t="s">
        <v>603</v>
      </c>
    </row>
    <row r="9" spans="1:12" s="369" customFormat="1" ht="17.25" customHeight="1" x14ac:dyDescent="0.25">
      <c r="A9" s="1486"/>
      <c r="B9" s="1489" t="s">
        <v>85</v>
      </c>
      <c r="C9" s="1491" t="s">
        <v>420</v>
      </c>
      <c r="D9" s="1491" t="s">
        <v>1268</v>
      </c>
      <c r="E9" s="1489" t="s">
        <v>421</v>
      </c>
      <c r="F9" s="1493" t="s">
        <v>422</v>
      </c>
      <c r="G9" s="1489" t="s">
        <v>423</v>
      </c>
      <c r="H9" s="1491" t="s">
        <v>923</v>
      </c>
      <c r="I9" s="1488" t="s">
        <v>424</v>
      </c>
      <c r="J9" s="1488"/>
    </row>
    <row r="10" spans="1:12" s="369" customFormat="1" ht="30" customHeight="1" x14ac:dyDescent="0.25">
      <c r="A10" s="1486"/>
      <c r="B10" s="1490"/>
      <c r="C10" s="1492"/>
      <c r="D10" s="1492"/>
      <c r="E10" s="1490"/>
      <c r="F10" s="1494"/>
      <c r="G10" s="1490"/>
      <c r="H10" s="1492"/>
      <c r="I10" s="1201" t="s">
        <v>425</v>
      </c>
      <c r="J10" s="1201" t="s">
        <v>426</v>
      </c>
    </row>
    <row r="11" spans="1:12" s="368" customFormat="1" ht="16.5" customHeight="1" x14ac:dyDescent="0.25">
      <c r="A11" s="370" t="s">
        <v>480</v>
      </c>
      <c r="B11" s="376" t="s">
        <v>427</v>
      </c>
    </row>
    <row r="12" spans="1:12" s="368" customFormat="1" ht="15" customHeight="1" x14ac:dyDescent="0.25">
      <c r="A12" s="370" t="s">
        <v>488</v>
      </c>
      <c r="B12" s="368" t="s">
        <v>428</v>
      </c>
      <c r="C12" s="377"/>
      <c r="D12" s="377"/>
      <c r="E12" s="378"/>
      <c r="F12" s="378"/>
      <c r="G12" s="378"/>
      <c r="H12" s="377"/>
      <c r="I12" s="378"/>
      <c r="J12" s="378"/>
    </row>
    <row r="13" spans="1:12" s="368" customFormat="1" ht="15" customHeight="1" x14ac:dyDescent="0.25">
      <c r="A13" s="370" t="s">
        <v>489</v>
      </c>
      <c r="B13" s="379" t="s">
        <v>429</v>
      </c>
      <c r="C13" s="380">
        <v>500</v>
      </c>
      <c r="D13" s="381">
        <v>25</v>
      </c>
      <c r="E13" s="382" t="s">
        <v>430</v>
      </c>
      <c r="F13" s="382" t="s">
        <v>431</v>
      </c>
      <c r="G13" s="382" t="s">
        <v>431</v>
      </c>
      <c r="H13" s="381">
        <v>25</v>
      </c>
      <c r="I13" s="383">
        <v>0</v>
      </c>
      <c r="J13" s="382" t="s">
        <v>432</v>
      </c>
    </row>
    <row r="14" spans="1:12" s="369" customFormat="1" ht="15" customHeight="1" x14ac:dyDescent="0.25">
      <c r="A14" s="370" t="s">
        <v>490</v>
      </c>
      <c r="B14" s="379" t="s">
        <v>433</v>
      </c>
      <c r="C14" s="380">
        <v>28130</v>
      </c>
      <c r="D14" s="380">
        <v>17378</v>
      </c>
      <c r="E14" s="382" t="s">
        <v>430</v>
      </c>
      <c r="F14" s="382" t="s">
        <v>431</v>
      </c>
      <c r="G14" s="382" t="s">
        <v>431</v>
      </c>
      <c r="H14" s="380">
        <v>2758</v>
      </c>
      <c r="I14" s="383">
        <v>0</v>
      </c>
      <c r="J14" s="382" t="s">
        <v>432</v>
      </c>
    </row>
    <row r="15" spans="1:12" s="371" customFormat="1" ht="16.5" customHeight="1" x14ac:dyDescent="0.25">
      <c r="A15" s="370" t="s">
        <v>491</v>
      </c>
      <c r="B15" s="369" t="s">
        <v>434</v>
      </c>
      <c r="C15" s="384">
        <f>SUM(C13:C14)</f>
        <v>28630</v>
      </c>
      <c r="D15" s="384">
        <f>SUM(D13:D14)</f>
        <v>17403</v>
      </c>
      <c r="E15" s="385"/>
      <c r="F15" s="385"/>
      <c r="G15" s="385"/>
      <c r="H15" s="384">
        <f>SUM(H13:H14)</f>
        <v>2783</v>
      </c>
      <c r="I15" s="383"/>
      <c r="J15" s="382" t="s">
        <v>432</v>
      </c>
      <c r="K15" s="368"/>
      <c r="L15" s="368"/>
    </row>
  </sheetData>
  <mergeCells count="15">
    <mergeCell ref="A1:J1"/>
    <mergeCell ref="A8:A10"/>
    <mergeCell ref="B3:J3"/>
    <mergeCell ref="B5:J5"/>
    <mergeCell ref="I9:J9"/>
    <mergeCell ref="B9:B10"/>
    <mergeCell ref="B4:J4"/>
    <mergeCell ref="C9:C10"/>
    <mergeCell ref="D9:D10"/>
    <mergeCell ref="B6:J6"/>
    <mergeCell ref="H9:H10"/>
    <mergeCell ref="E9:E10"/>
    <mergeCell ref="F9:F10"/>
    <mergeCell ref="G9:G10"/>
    <mergeCell ref="B7:J7"/>
  </mergeCells>
  <phoneticPr fontId="94" type="noConversion"/>
  <pageMargins left="0.19685039370078741" right="0.19685039370078741" top="0.98425196850393704" bottom="0.98425196850393704" header="0.51181102362204722" footer="0.51181102362204722"/>
  <pageSetup paperSize="9" scale="84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  <pageSetUpPr fitToPage="1"/>
  </sheetPr>
  <dimension ref="A1:IW97"/>
  <sheetViews>
    <sheetView workbookViewId="0">
      <selection sqref="A1:I1"/>
    </sheetView>
  </sheetViews>
  <sheetFormatPr defaultColWidth="61.7109375" defaultRowHeight="12" x14ac:dyDescent="0.2"/>
  <cols>
    <col min="1" max="1" width="61.7109375" style="191" customWidth="1"/>
    <col min="2" max="2" width="9.85546875" style="191" hidden="1" customWidth="1"/>
    <col min="3" max="3" width="11.7109375" style="191" hidden="1" customWidth="1"/>
    <col min="4" max="4" width="9.85546875" style="191" hidden="1" customWidth="1"/>
    <col min="5" max="5" width="15.85546875" style="195" hidden="1" customWidth="1"/>
    <col min="6" max="6" width="16" style="6" customWidth="1"/>
    <col min="7" max="7" width="12.85546875" style="6" customWidth="1"/>
    <col min="8" max="8" width="10" style="6" bestFit="1" customWidth="1"/>
    <col min="9" max="9" width="11.42578125" style="6" bestFit="1" customWidth="1"/>
    <col min="10" max="10" width="10" style="6" bestFit="1" customWidth="1"/>
    <col min="11" max="12" width="11.42578125" style="6" bestFit="1" customWidth="1"/>
    <col min="13" max="13" width="4.140625" style="6" customWidth="1"/>
    <col min="14" max="14" width="11.140625" style="6" customWidth="1"/>
    <col min="15" max="15" width="10.85546875" style="6" bestFit="1" customWidth="1"/>
    <col min="16" max="16" width="10.85546875" style="6" customWidth="1"/>
    <col min="17" max="17" width="10.42578125" style="6" bestFit="1" customWidth="1"/>
    <col min="18" max="18" width="9.85546875" style="6" bestFit="1" customWidth="1"/>
    <col min="19" max="256" width="8" style="6" customWidth="1"/>
    <col min="257" max="16384" width="61.7109375" style="6"/>
  </cols>
  <sheetData>
    <row r="1" spans="1:257" ht="12.75" x14ac:dyDescent="0.2">
      <c r="A1" s="1261" t="s">
        <v>1278</v>
      </c>
      <c r="B1" s="1261"/>
      <c r="C1" s="1261"/>
      <c r="D1" s="1261"/>
      <c r="E1" s="1261"/>
      <c r="F1" s="1261"/>
      <c r="G1" s="1261"/>
      <c r="H1" s="1261"/>
      <c r="I1" s="1261"/>
      <c r="J1" s="1140"/>
      <c r="K1" s="1140"/>
      <c r="L1" s="1140"/>
      <c r="M1" s="1140"/>
      <c r="N1" s="1140"/>
      <c r="O1" s="1140"/>
      <c r="P1" s="1140"/>
      <c r="Q1" s="1140"/>
      <c r="R1" s="1140"/>
    </row>
    <row r="2" spans="1:257" x14ac:dyDescent="0.2">
      <c r="A2" s="1141"/>
      <c r="B2" s="1141"/>
      <c r="C2" s="1141"/>
      <c r="D2" s="1141"/>
      <c r="E2" s="1142"/>
      <c r="F2" s="1262"/>
      <c r="G2" s="1262"/>
      <c r="H2" s="1262"/>
      <c r="I2" s="1262"/>
      <c r="J2" s="1140"/>
      <c r="K2" s="1140"/>
      <c r="L2" s="1140"/>
      <c r="M2" s="1140"/>
      <c r="N2" s="1140"/>
      <c r="O2" s="1140"/>
      <c r="P2" s="1140"/>
      <c r="Q2" s="1140"/>
      <c r="R2" s="1140"/>
    </row>
    <row r="3" spans="1:257" ht="30" customHeight="1" x14ac:dyDescent="0.2">
      <c r="A3" s="1263" t="s">
        <v>77</v>
      </c>
      <c r="B3" s="1263"/>
      <c r="C3" s="1263"/>
      <c r="D3" s="1263"/>
      <c r="E3" s="1263"/>
      <c r="F3" s="1264"/>
      <c r="G3" s="1264"/>
      <c r="H3" s="1264"/>
      <c r="I3" s="1264"/>
      <c r="J3" s="1140"/>
      <c r="K3" s="1140"/>
      <c r="L3" s="1140"/>
      <c r="M3" s="1140"/>
      <c r="N3" s="1140"/>
      <c r="O3" s="1140"/>
      <c r="P3" s="1140"/>
      <c r="Q3" s="1140"/>
      <c r="R3" s="1140"/>
    </row>
    <row r="4" spans="1:257" ht="33" customHeight="1" thickBot="1" x14ac:dyDescent="0.25">
      <c r="A4" s="1263" t="s">
        <v>1233</v>
      </c>
      <c r="B4" s="1263"/>
      <c r="C4" s="1263"/>
      <c r="D4" s="1263"/>
      <c r="E4" s="1263"/>
      <c r="F4" s="1264"/>
      <c r="G4" s="1264"/>
      <c r="H4" s="1264"/>
      <c r="I4" s="1264"/>
      <c r="J4" s="1140"/>
      <c r="K4" s="1140"/>
      <c r="L4" s="1140"/>
      <c r="M4" s="1140"/>
      <c r="N4" s="1140"/>
      <c r="O4" s="1140"/>
      <c r="P4" s="1140"/>
      <c r="Q4" s="1140"/>
      <c r="R4" s="1140"/>
    </row>
    <row r="5" spans="1:257" ht="30.75" customHeight="1" thickBot="1" x14ac:dyDescent="0.25">
      <c r="A5" s="1265" t="s">
        <v>78</v>
      </c>
      <c r="B5" s="1267" t="s">
        <v>107</v>
      </c>
      <c r="C5" s="1268"/>
      <c r="D5" s="1268"/>
      <c r="E5" s="1268"/>
      <c r="F5" s="1269" t="s">
        <v>1191</v>
      </c>
      <c r="G5" s="1270"/>
      <c r="H5" s="1270"/>
      <c r="I5" s="1271"/>
      <c r="J5" s="1140"/>
      <c r="K5" s="1140"/>
      <c r="L5" s="1140"/>
      <c r="M5" s="1140"/>
      <c r="N5" s="1140"/>
      <c r="O5" s="1140"/>
      <c r="P5" s="1140"/>
      <c r="Q5" s="1140"/>
      <c r="R5" s="1140"/>
    </row>
    <row r="6" spans="1:257" ht="36.75" thickBot="1" x14ac:dyDescent="0.25">
      <c r="A6" s="1266"/>
      <c r="B6" s="1143" t="s">
        <v>79</v>
      </c>
      <c r="C6" s="1144" t="s">
        <v>80</v>
      </c>
      <c r="D6" s="1144" t="s">
        <v>682</v>
      </c>
      <c r="E6" s="1145" t="s">
        <v>81</v>
      </c>
      <c r="F6" s="1143" t="s">
        <v>79</v>
      </c>
      <c r="G6" s="1144" t="s">
        <v>80</v>
      </c>
      <c r="H6" s="1144" t="s">
        <v>682</v>
      </c>
      <c r="I6" s="1145" t="s">
        <v>81</v>
      </c>
      <c r="J6" s="1146"/>
      <c r="K6" s="1146"/>
      <c r="L6" s="1146"/>
      <c r="M6" s="1146"/>
      <c r="N6" s="1146"/>
      <c r="O6" s="1146"/>
      <c r="P6" s="1146"/>
      <c r="Q6" s="1146"/>
      <c r="R6" s="1146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  <c r="FL6" s="7"/>
      <c r="FM6" s="7"/>
      <c r="FN6" s="7"/>
      <c r="FO6" s="7"/>
      <c r="FP6" s="7"/>
      <c r="FQ6" s="7"/>
      <c r="FR6" s="7"/>
      <c r="FS6" s="7"/>
      <c r="FT6" s="7"/>
      <c r="FU6" s="7"/>
      <c r="FV6" s="7"/>
      <c r="FW6" s="7"/>
      <c r="FX6" s="7"/>
      <c r="FY6" s="7"/>
      <c r="FZ6" s="7"/>
      <c r="GA6" s="7"/>
      <c r="GB6" s="7"/>
      <c r="GC6" s="7"/>
      <c r="GD6" s="7"/>
      <c r="GE6" s="7"/>
      <c r="GF6" s="7"/>
      <c r="GG6" s="7"/>
      <c r="GH6" s="7"/>
      <c r="GI6" s="7"/>
      <c r="GJ6" s="7"/>
      <c r="GK6" s="7"/>
      <c r="GL6" s="7"/>
      <c r="GM6" s="7"/>
      <c r="GN6" s="7"/>
      <c r="GO6" s="7"/>
      <c r="GP6" s="7"/>
      <c r="GQ6" s="7"/>
      <c r="GR6" s="7"/>
      <c r="GS6" s="7"/>
      <c r="GT6" s="7"/>
      <c r="GU6" s="7"/>
      <c r="GV6" s="7"/>
      <c r="GW6" s="7"/>
      <c r="GX6" s="7"/>
      <c r="GY6" s="7"/>
      <c r="GZ6" s="7"/>
      <c r="HA6" s="7"/>
      <c r="HB6" s="7"/>
      <c r="HC6" s="7"/>
      <c r="HD6" s="7"/>
      <c r="HE6" s="7"/>
      <c r="HF6" s="7"/>
      <c r="HG6" s="7"/>
      <c r="HH6" s="7"/>
      <c r="HI6" s="7"/>
      <c r="HJ6" s="7"/>
      <c r="HK6" s="7"/>
      <c r="HL6" s="7"/>
      <c r="HM6" s="7"/>
      <c r="HN6" s="7"/>
      <c r="HO6" s="7"/>
      <c r="HP6" s="7"/>
      <c r="HQ6" s="7"/>
      <c r="HR6" s="7"/>
      <c r="HS6" s="7"/>
      <c r="HT6" s="7"/>
      <c r="HU6" s="7"/>
      <c r="HV6" s="7"/>
      <c r="HW6" s="7"/>
      <c r="HX6" s="7"/>
      <c r="HY6" s="7"/>
      <c r="HZ6" s="7"/>
      <c r="IA6" s="7"/>
      <c r="IB6" s="7"/>
      <c r="IC6" s="7"/>
      <c r="ID6" s="7"/>
      <c r="IE6" s="7"/>
      <c r="IF6" s="7"/>
      <c r="IG6" s="7"/>
      <c r="IH6" s="7"/>
      <c r="II6" s="7"/>
      <c r="IJ6" s="7"/>
      <c r="IK6" s="7"/>
      <c r="IL6" s="7"/>
      <c r="IM6" s="7"/>
      <c r="IN6" s="7"/>
      <c r="IO6" s="7"/>
      <c r="IP6" s="7"/>
      <c r="IQ6" s="7"/>
      <c r="IR6" s="7"/>
      <c r="IS6" s="7"/>
      <c r="IT6" s="7"/>
      <c r="IU6" s="7"/>
      <c r="IV6" s="7"/>
      <c r="IW6" s="7"/>
    </row>
    <row r="7" spans="1:257" ht="12.75" x14ac:dyDescent="0.2">
      <c r="A7" s="1147" t="s">
        <v>82</v>
      </c>
      <c r="B7" s="1148"/>
      <c r="C7" s="1148"/>
      <c r="D7" s="1148"/>
      <c r="E7" s="1148"/>
      <c r="F7" s="1149"/>
      <c r="G7" s="1149"/>
      <c r="H7" s="1149"/>
      <c r="I7" s="1149"/>
      <c r="J7" s="1150"/>
      <c r="K7" s="1140"/>
      <c r="L7" s="1140"/>
      <c r="M7" s="1140"/>
      <c r="N7" s="1140"/>
      <c r="O7" s="1140"/>
      <c r="P7" s="1140"/>
      <c r="Q7" s="1140"/>
      <c r="R7" s="1140"/>
    </row>
    <row r="8" spans="1:257" ht="12.75" x14ac:dyDescent="0.2">
      <c r="A8" s="1151" t="s">
        <v>820</v>
      </c>
      <c r="B8" s="682"/>
      <c r="C8" s="682"/>
      <c r="D8" s="682"/>
      <c r="E8" s="682"/>
      <c r="F8" s="746"/>
      <c r="G8" s="746"/>
      <c r="H8" s="746"/>
      <c r="I8" s="746"/>
      <c r="J8" s="1150"/>
      <c r="K8" s="1140"/>
      <c r="L8" s="1140"/>
      <c r="M8" s="1140"/>
      <c r="N8" s="1140"/>
      <c r="O8" s="1140"/>
      <c r="P8" s="1140"/>
      <c r="Q8" s="1140"/>
      <c r="R8" s="1140"/>
    </row>
    <row r="9" spans="1:257" ht="36" x14ac:dyDescent="0.2">
      <c r="A9" s="679" t="s">
        <v>821</v>
      </c>
      <c r="B9" s="548">
        <v>4865</v>
      </c>
      <c r="C9" s="680">
        <v>18.690000000000001</v>
      </c>
      <c r="D9" s="548">
        <v>4580000</v>
      </c>
      <c r="E9" s="548">
        <f>C9*D9</f>
        <v>85600200</v>
      </c>
      <c r="F9" s="794" t="s">
        <v>1192</v>
      </c>
      <c r="G9" s="546">
        <v>18.420000000000002</v>
      </c>
      <c r="H9" s="546">
        <v>4580000</v>
      </c>
      <c r="I9" s="547">
        <f>G9*H9</f>
        <v>84363600.000000015</v>
      </c>
      <c r="J9" s="1150"/>
      <c r="K9" s="1140"/>
      <c r="L9" s="1140"/>
      <c r="M9" s="1140"/>
      <c r="N9" s="1140"/>
      <c r="O9" s="1140"/>
      <c r="P9" s="1140"/>
      <c r="Q9" s="1140"/>
      <c r="R9" s="1140"/>
    </row>
    <row r="10" spans="1:257" ht="12.75" x14ac:dyDescent="0.2">
      <c r="A10" s="551" t="s">
        <v>1193</v>
      </c>
      <c r="B10" s="682"/>
      <c r="C10" s="682"/>
      <c r="D10" s="682"/>
      <c r="E10" s="682"/>
      <c r="F10" s="638"/>
      <c r="G10" s="687"/>
      <c r="H10" s="687"/>
      <c r="I10" s="638"/>
      <c r="J10" s="1150"/>
      <c r="K10" s="1140"/>
      <c r="L10" s="1140"/>
      <c r="M10" s="1140"/>
      <c r="N10" s="1140"/>
      <c r="O10" s="1140"/>
      <c r="P10" s="1140"/>
      <c r="Q10" s="1140"/>
      <c r="R10" s="1140"/>
    </row>
    <row r="11" spans="1:257" ht="12.75" x14ac:dyDescent="0.2">
      <c r="A11" s="679" t="s">
        <v>823</v>
      </c>
      <c r="B11" s="682"/>
      <c r="C11" s="691"/>
      <c r="D11" s="682" t="s">
        <v>295</v>
      </c>
      <c r="E11" s="682">
        <v>8328800</v>
      </c>
      <c r="F11" s="1152"/>
      <c r="G11" s="687"/>
      <c r="H11" s="546" t="s">
        <v>295</v>
      </c>
      <c r="I11" s="547">
        <v>8329050</v>
      </c>
      <c r="J11" s="1150"/>
      <c r="K11" s="1140"/>
      <c r="L11" s="1140"/>
      <c r="M11" s="1140"/>
      <c r="N11" s="1140"/>
      <c r="O11" s="1140"/>
      <c r="P11" s="1140"/>
      <c r="Q11" s="1140"/>
      <c r="R11" s="1140"/>
    </row>
    <row r="12" spans="1:257" ht="12.75" x14ac:dyDescent="0.2">
      <c r="A12" s="679" t="s">
        <v>1234</v>
      </c>
      <c r="B12" s="548"/>
      <c r="C12" s="549"/>
      <c r="D12" s="548"/>
      <c r="E12" s="548"/>
      <c r="F12" s="547"/>
      <c r="G12" s="546"/>
      <c r="H12" s="546"/>
      <c r="I12" s="547">
        <v>-8329050</v>
      </c>
      <c r="J12" s="1150"/>
      <c r="K12" s="1140"/>
      <c r="L12" s="1140"/>
      <c r="M12" s="1140"/>
      <c r="N12" s="1140"/>
      <c r="O12" s="1140"/>
      <c r="P12" s="1140"/>
      <c r="Q12" s="1140"/>
      <c r="R12" s="1140"/>
    </row>
    <row r="13" spans="1:257" ht="24" x14ac:dyDescent="0.2">
      <c r="A13" s="679" t="s">
        <v>1235</v>
      </c>
      <c r="B13" s="548"/>
      <c r="C13" s="549"/>
      <c r="D13" s="548"/>
      <c r="E13" s="548"/>
      <c r="F13" s="547"/>
      <c r="G13" s="546"/>
      <c r="H13" s="546"/>
      <c r="I13" s="547">
        <f>I11+I12</f>
        <v>0</v>
      </c>
      <c r="J13" s="1150"/>
      <c r="K13" s="1140"/>
      <c r="L13" s="1140"/>
      <c r="M13" s="1140"/>
      <c r="N13" s="1140"/>
      <c r="O13" s="1140"/>
      <c r="P13" s="1140"/>
      <c r="Q13" s="1140"/>
      <c r="R13" s="1140"/>
    </row>
    <row r="14" spans="1:257" ht="12.75" x14ac:dyDescent="0.2">
      <c r="A14" s="551" t="s">
        <v>826</v>
      </c>
      <c r="B14" s="682"/>
      <c r="C14" s="682"/>
      <c r="D14" s="750" t="s">
        <v>296</v>
      </c>
      <c r="E14" s="682">
        <v>18272000</v>
      </c>
      <c r="F14" s="1152"/>
      <c r="G14" s="687"/>
      <c r="H14" s="1153" t="s">
        <v>296</v>
      </c>
      <c r="I14" s="547">
        <v>18304000</v>
      </c>
      <c r="J14" s="1150"/>
      <c r="K14" s="1140"/>
      <c r="L14" s="1140"/>
      <c r="M14" s="1140"/>
      <c r="N14" s="1140"/>
      <c r="O14" s="1140"/>
      <c r="P14" s="1140"/>
      <c r="Q14" s="1140"/>
      <c r="R14" s="1140"/>
    </row>
    <row r="15" spans="1:257" ht="12.75" x14ac:dyDescent="0.2">
      <c r="A15" s="551" t="s">
        <v>1234</v>
      </c>
      <c r="B15" s="682"/>
      <c r="C15" s="682"/>
      <c r="D15" s="750"/>
      <c r="E15" s="682"/>
      <c r="F15" s="638"/>
      <c r="G15" s="687"/>
      <c r="H15" s="687"/>
      <c r="I15" s="547">
        <v>-18304000</v>
      </c>
      <c r="J15" s="1150"/>
      <c r="K15" s="1140"/>
      <c r="L15" s="1140"/>
      <c r="M15" s="1140"/>
      <c r="N15" s="1140"/>
      <c r="O15" s="1140"/>
      <c r="P15" s="1140"/>
      <c r="Q15" s="1140"/>
      <c r="R15" s="1140"/>
    </row>
    <row r="16" spans="1:257" ht="12.75" x14ac:dyDescent="0.2">
      <c r="A16" s="551" t="s">
        <v>1236</v>
      </c>
      <c r="B16" s="682"/>
      <c r="C16" s="682"/>
      <c r="D16" s="750"/>
      <c r="E16" s="682"/>
      <c r="F16" s="638"/>
      <c r="G16" s="687"/>
      <c r="H16" s="687"/>
      <c r="I16" s="547">
        <f>I14+I15</f>
        <v>0</v>
      </c>
      <c r="J16" s="1150"/>
      <c r="K16" s="1140"/>
      <c r="L16" s="1140"/>
      <c r="M16" s="1140"/>
      <c r="N16" s="1140"/>
      <c r="O16" s="1140"/>
      <c r="P16" s="1140"/>
      <c r="Q16" s="1140"/>
      <c r="R16" s="1140"/>
    </row>
    <row r="17" spans="1:18" ht="12.75" x14ac:dyDescent="0.2">
      <c r="A17" s="551" t="s">
        <v>828</v>
      </c>
      <c r="B17" s="682"/>
      <c r="C17" s="682" t="s">
        <v>1194</v>
      </c>
      <c r="D17" s="683" t="s">
        <v>683</v>
      </c>
      <c r="E17" s="682">
        <v>1355022</v>
      </c>
      <c r="F17" s="1152"/>
      <c r="G17" s="682"/>
      <c r="H17" s="683"/>
      <c r="I17" s="547">
        <v>100000</v>
      </c>
      <c r="J17" s="1150"/>
      <c r="K17" s="1140"/>
      <c r="L17" s="1140"/>
      <c r="M17" s="1140"/>
      <c r="N17" s="1140"/>
      <c r="O17" s="1140"/>
      <c r="P17" s="1140"/>
      <c r="Q17" s="1140"/>
      <c r="R17" s="1140"/>
    </row>
    <row r="18" spans="1:18" ht="12.75" x14ac:dyDescent="0.2">
      <c r="A18" s="551" t="s">
        <v>1234</v>
      </c>
      <c r="B18" s="682"/>
      <c r="C18" s="682"/>
      <c r="D18" s="683"/>
      <c r="E18" s="682"/>
      <c r="F18" s="638"/>
      <c r="G18" s="682"/>
      <c r="H18" s="683"/>
      <c r="I18" s="547">
        <v>-100000</v>
      </c>
      <c r="J18" s="1150"/>
      <c r="K18" s="1140"/>
      <c r="L18" s="1140"/>
      <c r="M18" s="1140"/>
      <c r="N18" s="1140"/>
      <c r="O18" s="1140"/>
      <c r="P18" s="1140"/>
      <c r="Q18" s="1140"/>
      <c r="R18" s="1140"/>
    </row>
    <row r="19" spans="1:18" ht="12.75" x14ac:dyDescent="0.2">
      <c r="A19" s="551" t="s">
        <v>1237</v>
      </c>
      <c r="B19" s="682"/>
      <c r="C19" s="682"/>
      <c r="D19" s="683"/>
      <c r="E19" s="682"/>
      <c r="F19" s="638"/>
      <c r="G19" s="682"/>
      <c r="H19" s="683"/>
      <c r="I19" s="547">
        <f>I17+I18</f>
        <v>0</v>
      </c>
      <c r="J19" s="1150"/>
      <c r="K19" s="1140"/>
      <c r="L19" s="1140"/>
      <c r="M19" s="1140"/>
      <c r="N19" s="1140"/>
      <c r="O19" s="1140"/>
      <c r="P19" s="1140"/>
      <c r="Q19" s="1140"/>
      <c r="R19" s="1140"/>
    </row>
    <row r="20" spans="1:18" ht="12.75" x14ac:dyDescent="0.2">
      <c r="A20" s="551" t="s">
        <v>832</v>
      </c>
      <c r="B20" s="682"/>
      <c r="C20" s="691"/>
      <c r="D20" s="750" t="s">
        <v>684</v>
      </c>
      <c r="E20" s="682">
        <v>6369620</v>
      </c>
      <c r="F20" s="1152"/>
      <c r="G20" s="687"/>
      <c r="H20" s="681" t="s">
        <v>684</v>
      </c>
      <c r="I20" s="547">
        <v>6212990</v>
      </c>
      <c r="J20" s="1150"/>
      <c r="K20" s="1140"/>
      <c r="L20" s="1140"/>
      <c r="M20" s="1140"/>
      <c r="N20" s="1140"/>
      <c r="O20" s="1140"/>
      <c r="P20" s="1140"/>
      <c r="Q20" s="1140"/>
      <c r="R20" s="1140"/>
    </row>
    <row r="21" spans="1:18" ht="12.75" x14ac:dyDescent="0.2">
      <c r="A21" s="551" t="s">
        <v>1234</v>
      </c>
      <c r="B21" s="682"/>
      <c r="C21" s="691"/>
      <c r="D21" s="750"/>
      <c r="E21" s="682"/>
      <c r="F21" s="638"/>
      <c r="G21" s="687"/>
      <c r="H21" s="750"/>
      <c r="I21" s="547">
        <v>-6212990</v>
      </c>
      <c r="J21" s="1150"/>
      <c r="K21" s="1140"/>
      <c r="L21" s="1140"/>
      <c r="M21" s="1140"/>
      <c r="N21" s="1140"/>
      <c r="O21" s="1140"/>
      <c r="P21" s="1140"/>
      <c r="Q21" s="1140"/>
      <c r="R21" s="1140"/>
    </row>
    <row r="22" spans="1:18" ht="12.75" x14ac:dyDescent="0.2">
      <c r="A22" s="551" t="s">
        <v>1238</v>
      </c>
      <c r="B22" s="682"/>
      <c r="C22" s="691"/>
      <c r="D22" s="750"/>
      <c r="E22" s="682"/>
      <c r="F22" s="638"/>
      <c r="G22" s="687"/>
      <c r="H22" s="750"/>
      <c r="I22" s="547">
        <f>I20+I21</f>
        <v>0</v>
      </c>
      <c r="J22" s="1150"/>
      <c r="K22" s="1140"/>
      <c r="L22" s="1140"/>
      <c r="M22" s="1140"/>
      <c r="N22" s="1140"/>
      <c r="O22" s="1140"/>
      <c r="P22" s="1140"/>
      <c r="Q22" s="1140"/>
      <c r="R22" s="1140"/>
    </row>
    <row r="23" spans="1:18" ht="12.75" x14ac:dyDescent="0.2">
      <c r="A23" s="551" t="s">
        <v>834</v>
      </c>
      <c r="B23" s="682">
        <v>4865</v>
      </c>
      <c r="C23" s="682"/>
      <c r="D23" s="682">
        <v>2700</v>
      </c>
      <c r="E23" s="682">
        <f>B23*D23</f>
        <v>13135500</v>
      </c>
      <c r="F23" s="547">
        <v>4747</v>
      </c>
      <c r="G23" s="546"/>
      <c r="H23" s="548">
        <v>2700</v>
      </c>
      <c r="I23" s="547">
        <f>F23*H23</f>
        <v>12816900</v>
      </c>
      <c r="J23" s="588"/>
      <c r="K23" s="1140"/>
      <c r="L23" s="1140"/>
      <c r="M23" s="1140"/>
      <c r="N23" s="1140"/>
      <c r="O23" s="1140"/>
      <c r="P23" s="1140"/>
      <c r="Q23" s="1140"/>
      <c r="R23" s="1140"/>
    </row>
    <row r="24" spans="1:18" ht="12.75" x14ac:dyDescent="0.2">
      <c r="A24" s="551" t="s">
        <v>1239</v>
      </c>
      <c r="B24" s="548"/>
      <c r="C24" s="548"/>
      <c r="D24" s="548"/>
      <c r="E24" s="548">
        <v>-13135500</v>
      </c>
      <c r="F24" s="547"/>
      <c r="G24" s="546"/>
      <c r="H24" s="546"/>
      <c r="I24" s="547">
        <v>-12816900</v>
      </c>
      <c r="J24" s="1150"/>
      <c r="K24" s="1140"/>
      <c r="L24" s="1140"/>
      <c r="M24" s="1140"/>
      <c r="N24" s="1140"/>
      <c r="O24" s="1140"/>
      <c r="P24" s="1140"/>
      <c r="Q24" s="1140"/>
      <c r="R24" s="1140"/>
    </row>
    <row r="25" spans="1:18" ht="12.75" x14ac:dyDescent="0.2">
      <c r="A25" s="551" t="s">
        <v>1240</v>
      </c>
      <c r="B25" s="548"/>
      <c r="C25" s="548"/>
      <c r="D25" s="548"/>
      <c r="E25" s="548">
        <f>E23+E24</f>
        <v>0</v>
      </c>
      <c r="F25" s="547"/>
      <c r="G25" s="546"/>
      <c r="H25" s="546"/>
      <c r="I25" s="547">
        <f>I23+I24</f>
        <v>0</v>
      </c>
      <c r="J25" s="1150"/>
      <c r="K25" s="1140"/>
      <c r="L25" s="1140"/>
      <c r="M25" s="1140"/>
      <c r="N25" s="1140"/>
      <c r="O25" s="1140"/>
      <c r="P25" s="1140"/>
      <c r="Q25" s="1140"/>
      <c r="R25" s="1140"/>
    </row>
    <row r="26" spans="1:18" ht="12.75" x14ac:dyDescent="0.2">
      <c r="A26" s="551" t="s">
        <v>837</v>
      </c>
      <c r="B26" s="682">
        <v>10</v>
      </c>
      <c r="C26" s="682"/>
      <c r="D26" s="682" t="s">
        <v>298</v>
      </c>
      <c r="E26" s="685">
        <v>25500</v>
      </c>
      <c r="F26" s="547">
        <v>19</v>
      </c>
      <c r="G26" s="546"/>
      <c r="H26" s="548" t="s">
        <v>298</v>
      </c>
      <c r="I26" s="547">
        <v>48450</v>
      </c>
      <c r="J26" s="1150"/>
      <c r="K26" s="1140"/>
      <c r="L26" s="1140"/>
      <c r="M26" s="1140"/>
      <c r="N26" s="1140"/>
      <c r="O26" s="1140"/>
      <c r="P26" s="1140"/>
      <c r="Q26" s="1140"/>
      <c r="R26" s="1140"/>
    </row>
    <row r="27" spans="1:18" ht="12.75" x14ac:dyDescent="0.2">
      <c r="A27" s="551" t="s">
        <v>1241</v>
      </c>
      <c r="B27" s="682"/>
      <c r="C27" s="682"/>
      <c r="D27" s="682"/>
      <c r="E27" s="682">
        <v>-25500</v>
      </c>
      <c r="F27" s="638"/>
      <c r="G27" s="687"/>
      <c r="H27" s="687"/>
      <c r="I27" s="547">
        <v>-48450</v>
      </c>
      <c r="J27" s="1150"/>
      <c r="K27" s="1140"/>
      <c r="L27" s="1140"/>
      <c r="M27" s="1140"/>
      <c r="N27" s="1140"/>
      <c r="O27" s="1140"/>
      <c r="P27" s="1140"/>
      <c r="Q27" s="1140"/>
      <c r="R27" s="1140"/>
    </row>
    <row r="28" spans="1:18" ht="12.75" x14ac:dyDescent="0.2">
      <c r="A28" s="551" t="s">
        <v>1242</v>
      </c>
      <c r="B28" s="682"/>
      <c r="C28" s="682"/>
      <c r="D28" s="682"/>
      <c r="E28" s="685">
        <v>0</v>
      </c>
      <c r="F28" s="638"/>
      <c r="G28" s="687"/>
      <c r="H28" s="687"/>
      <c r="I28" s="547">
        <f>I26+I27</f>
        <v>0</v>
      </c>
      <c r="J28" s="1150"/>
      <c r="K28" s="1140"/>
      <c r="L28" s="1140"/>
      <c r="M28" s="1140"/>
      <c r="N28" s="1140"/>
      <c r="O28" s="1140"/>
      <c r="P28" s="1140"/>
      <c r="Q28" s="1140"/>
      <c r="R28" s="1140"/>
    </row>
    <row r="29" spans="1:18" ht="12.75" x14ac:dyDescent="0.2">
      <c r="A29" s="551" t="s">
        <v>1195</v>
      </c>
      <c r="B29" s="548"/>
      <c r="C29" s="548">
        <v>487729000</v>
      </c>
      <c r="D29" s="549">
        <v>1.55</v>
      </c>
      <c r="E29" s="548">
        <f>C29*D29</f>
        <v>755979950</v>
      </c>
      <c r="F29" s="547"/>
      <c r="G29" s="547">
        <v>600595988</v>
      </c>
      <c r="H29" s="549">
        <v>1</v>
      </c>
      <c r="I29" s="547">
        <f>G29*H29</f>
        <v>600595988</v>
      </c>
      <c r="J29" s="1150"/>
      <c r="K29" s="1140"/>
      <c r="L29" s="1140"/>
      <c r="M29" s="1140"/>
      <c r="N29" s="1140"/>
      <c r="O29" s="1140"/>
      <c r="P29" s="1140"/>
      <c r="Q29" s="1140"/>
      <c r="R29" s="1140"/>
    </row>
    <row r="30" spans="1:18" ht="12.75" x14ac:dyDescent="0.2">
      <c r="A30" s="551" t="s">
        <v>1239</v>
      </c>
      <c r="B30" s="548"/>
      <c r="C30" s="548"/>
      <c r="D30" s="552"/>
      <c r="E30" s="548">
        <v>-98054262</v>
      </c>
      <c r="F30" s="547"/>
      <c r="G30" s="546"/>
      <c r="H30" s="546"/>
      <c r="I30" s="547">
        <v>-80431412</v>
      </c>
      <c r="J30" s="1150"/>
      <c r="K30" s="1140"/>
      <c r="L30" s="1140"/>
      <c r="M30" s="1140"/>
      <c r="N30" s="1140"/>
      <c r="O30" s="1140"/>
      <c r="P30" s="1140"/>
      <c r="Q30" s="1140"/>
      <c r="R30" s="1140"/>
    </row>
    <row r="31" spans="1:18" ht="12.75" x14ac:dyDescent="0.2">
      <c r="A31" s="551" t="s">
        <v>1243</v>
      </c>
      <c r="B31" s="548"/>
      <c r="C31" s="548"/>
      <c r="D31" s="552"/>
      <c r="E31" s="548">
        <f>E29+E30</f>
        <v>657925688</v>
      </c>
      <c r="F31" s="547"/>
      <c r="G31" s="546"/>
      <c r="H31" s="546"/>
      <c r="I31" s="547">
        <f>I29+I30</f>
        <v>520164576</v>
      </c>
      <c r="J31" s="1150"/>
      <c r="K31" s="1140"/>
      <c r="L31" s="1140"/>
      <c r="M31" s="1140"/>
      <c r="N31" s="1140"/>
      <c r="O31" s="1140"/>
      <c r="P31" s="1140"/>
      <c r="Q31" s="1140"/>
      <c r="R31" s="1140"/>
    </row>
    <row r="32" spans="1:18" ht="36" x14ac:dyDescent="0.2">
      <c r="A32" s="679" t="s">
        <v>1266</v>
      </c>
      <c r="B32" s="682"/>
      <c r="C32" s="682"/>
      <c r="D32" s="682"/>
      <c r="E32" s="682"/>
      <c r="F32" s="638"/>
      <c r="G32" s="687"/>
      <c r="H32" s="687"/>
      <c r="I32" s="638"/>
      <c r="J32" s="1150"/>
      <c r="K32" s="688" t="s">
        <v>1244</v>
      </c>
      <c r="M32" s="1140"/>
      <c r="N32" s="688">
        <v>135897496</v>
      </c>
      <c r="O32" s="688">
        <v>-9654694</v>
      </c>
      <c r="P32" s="688">
        <f>N32+O32</f>
        <v>126242802</v>
      </c>
      <c r="Q32" s="1140"/>
      <c r="R32" s="1140"/>
    </row>
    <row r="33" spans="1:19" ht="36" x14ac:dyDescent="0.2">
      <c r="A33" s="679" t="s">
        <v>1267</v>
      </c>
      <c r="B33" s="682"/>
      <c r="C33" s="682"/>
      <c r="D33" s="682"/>
      <c r="E33" s="682"/>
      <c r="F33" s="1152"/>
      <c r="G33" s="687"/>
      <c r="H33" s="687"/>
      <c r="I33" s="547">
        <v>0</v>
      </c>
      <c r="J33" s="1150"/>
      <c r="K33" s="1154"/>
      <c r="M33" s="1140"/>
      <c r="N33" s="1140"/>
      <c r="O33" s="1140"/>
      <c r="P33" s="1140"/>
      <c r="Q33" s="1140"/>
      <c r="R33" s="1140"/>
    </row>
    <row r="34" spans="1:19" ht="36" x14ac:dyDescent="0.2">
      <c r="A34" s="679" t="s">
        <v>1196</v>
      </c>
      <c r="B34" s="682"/>
      <c r="C34" s="682"/>
      <c r="D34" s="682"/>
      <c r="E34" s="682"/>
      <c r="F34" s="794" t="s">
        <v>1197</v>
      </c>
      <c r="G34" s="687"/>
      <c r="H34" s="687"/>
      <c r="I34" s="638"/>
      <c r="J34" s="1150"/>
      <c r="K34" s="1187">
        <f>I9+I13+I16+I19+I22+I25+I28+I31+I32+I33+I34</f>
        <v>604528176</v>
      </c>
      <c r="L34" s="6" t="s">
        <v>913</v>
      </c>
      <c r="M34" s="1140"/>
      <c r="N34" s="1140"/>
      <c r="O34" s="1140"/>
      <c r="P34" s="1140"/>
      <c r="Q34" s="1140"/>
      <c r="R34" s="1140"/>
    </row>
    <row r="35" spans="1:19" ht="12.75" x14ac:dyDescent="0.2">
      <c r="A35" s="686"/>
      <c r="B35" s="682"/>
      <c r="C35" s="682"/>
      <c r="D35" s="682"/>
      <c r="E35" s="682"/>
      <c r="F35" s="638"/>
      <c r="G35" s="687"/>
      <c r="H35" s="687"/>
      <c r="I35" s="638"/>
      <c r="J35" s="1150"/>
      <c r="K35" s="1154"/>
      <c r="L35" s="1140"/>
      <c r="M35" s="1140"/>
      <c r="N35" s="1140"/>
      <c r="O35" s="1140"/>
      <c r="P35" s="1140"/>
      <c r="Q35" s="1140"/>
      <c r="R35" s="1140"/>
    </row>
    <row r="36" spans="1:19" ht="12.75" x14ac:dyDescent="0.2">
      <c r="A36" s="686"/>
      <c r="B36" s="682"/>
      <c r="C36" s="682"/>
      <c r="D36" s="682"/>
      <c r="E36" s="682"/>
      <c r="F36" s="638"/>
      <c r="G36" s="687"/>
      <c r="H36" s="687"/>
      <c r="I36" s="638"/>
      <c r="J36" s="1150"/>
      <c r="K36" s="1154"/>
      <c r="L36" s="1140"/>
      <c r="M36" s="1140"/>
      <c r="N36" s="1140"/>
      <c r="O36" s="1140"/>
      <c r="P36" s="1140"/>
      <c r="Q36" s="1140"/>
      <c r="R36" s="1140"/>
    </row>
    <row r="37" spans="1:19" ht="12.75" x14ac:dyDescent="0.2">
      <c r="A37" s="689" t="s">
        <v>83</v>
      </c>
      <c r="B37" s="548"/>
      <c r="C37" s="548"/>
      <c r="D37" s="548"/>
      <c r="E37" s="548"/>
      <c r="F37" s="547"/>
      <c r="G37" s="546"/>
      <c r="H37" s="546"/>
      <c r="I37" s="547"/>
      <c r="J37" s="1150"/>
      <c r="K37" s="1140"/>
      <c r="L37" s="1140"/>
      <c r="M37" s="1140"/>
      <c r="N37" s="1140"/>
      <c r="O37" s="1140"/>
      <c r="P37" s="1140"/>
      <c r="Q37" s="1140"/>
      <c r="R37" s="1140"/>
    </row>
    <row r="38" spans="1:19" ht="24" x14ac:dyDescent="0.2">
      <c r="A38" s="679" t="s">
        <v>843</v>
      </c>
      <c r="B38" s="548"/>
      <c r="C38" s="548"/>
      <c r="D38" s="548"/>
      <c r="E38" s="548"/>
      <c r="F38" s="547"/>
      <c r="G38" s="546"/>
      <c r="H38" s="546"/>
      <c r="I38" s="547"/>
      <c r="J38" s="1150"/>
      <c r="K38" s="1140"/>
      <c r="L38" s="1140"/>
      <c r="M38" s="1140"/>
      <c r="N38" s="1140"/>
      <c r="O38" s="1140"/>
      <c r="P38" s="1140"/>
      <c r="Q38" s="1140"/>
      <c r="R38" s="1140"/>
    </row>
    <row r="39" spans="1:19" ht="12.75" x14ac:dyDescent="0.2">
      <c r="A39" s="679" t="s">
        <v>844</v>
      </c>
      <c r="B39" s="548"/>
      <c r="C39" s="549">
        <v>13.1</v>
      </c>
      <c r="D39" s="548">
        <v>4152000</v>
      </c>
      <c r="E39" s="548">
        <f>C39*D39*8/12</f>
        <v>36260800</v>
      </c>
      <c r="F39" s="1156" t="s">
        <v>1245</v>
      </c>
      <c r="G39" s="751">
        <v>11.8</v>
      </c>
      <c r="H39" s="1157">
        <v>4371500</v>
      </c>
      <c r="I39" s="547">
        <f>G39*8/12*H39</f>
        <v>34389133.333333336</v>
      </c>
      <c r="J39" s="1150"/>
      <c r="K39" s="1140"/>
      <c r="L39" s="1140"/>
      <c r="M39" s="1140"/>
      <c r="N39" s="1140"/>
      <c r="O39" s="1140"/>
      <c r="P39" s="1140"/>
      <c r="Q39" s="1140"/>
      <c r="R39" s="1140"/>
    </row>
    <row r="40" spans="1:19" ht="12.75" x14ac:dyDescent="0.2">
      <c r="A40" s="679" t="s">
        <v>845</v>
      </c>
      <c r="B40" s="548"/>
      <c r="C40" s="549">
        <v>13.1</v>
      </c>
      <c r="D40" s="550">
        <v>4152000</v>
      </c>
      <c r="E40" s="548">
        <f>C40*D40*4/12</f>
        <v>18130400</v>
      </c>
      <c r="F40" s="1156" t="s">
        <v>1246</v>
      </c>
      <c r="G40" s="690">
        <v>11.6</v>
      </c>
      <c r="H40" s="547">
        <v>4371500</v>
      </c>
      <c r="I40" s="547">
        <f>G40*4/12*H40</f>
        <v>16903133.333333332</v>
      </c>
      <c r="J40" s="1150"/>
      <c r="K40" s="1140"/>
      <c r="L40" s="1140"/>
      <c r="M40" s="1140"/>
      <c r="N40" s="1140"/>
      <c r="O40" s="1140"/>
      <c r="P40" s="1140"/>
      <c r="Q40" s="1140"/>
      <c r="R40" s="1140"/>
    </row>
    <row r="41" spans="1:19" ht="24" x14ac:dyDescent="0.2">
      <c r="A41" s="679" t="s">
        <v>846</v>
      </c>
      <c r="B41" s="548"/>
      <c r="C41" s="548">
        <v>10</v>
      </c>
      <c r="D41" s="548">
        <v>1800000</v>
      </c>
      <c r="E41" s="548">
        <f>C41*D41*8/12</f>
        <v>12000000</v>
      </c>
      <c r="F41" s="794"/>
      <c r="G41" s="690">
        <v>9</v>
      </c>
      <c r="H41" s="547">
        <v>2205000</v>
      </c>
      <c r="I41" s="547">
        <f>G41*H41*8/12</f>
        <v>13230000</v>
      </c>
      <c r="J41" s="1150"/>
      <c r="K41" s="1140"/>
      <c r="L41" s="1140"/>
      <c r="M41" s="1140"/>
      <c r="N41" s="1140"/>
      <c r="O41" s="1140"/>
      <c r="P41" s="1140"/>
      <c r="Q41" s="1140"/>
      <c r="R41" s="1140"/>
    </row>
    <row r="42" spans="1:19" ht="24" x14ac:dyDescent="0.2">
      <c r="A42" s="679" t="s">
        <v>943</v>
      </c>
      <c r="B42" s="548"/>
      <c r="C42" s="548"/>
      <c r="D42" s="548"/>
      <c r="E42" s="548"/>
      <c r="F42" s="547"/>
      <c r="G42" s="690">
        <v>0</v>
      </c>
      <c r="H42" s="547">
        <v>4371500</v>
      </c>
      <c r="I42" s="547">
        <f>G42*H42*8/12</f>
        <v>0</v>
      </c>
      <c r="J42" s="1150"/>
      <c r="K42" s="1140"/>
      <c r="L42" s="1140"/>
      <c r="M42" s="1140"/>
      <c r="N42" s="1140"/>
      <c r="O42" s="1140"/>
      <c r="P42" s="1140"/>
      <c r="Q42" s="1140"/>
      <c r="R42" s="1140"/>
    </row>
    <row r="43" spans="1:19" ht="24" x14ac:dyDescent="0.2">
      <c r="A43" s="679" t="s">
        <v>848</v>
      </c>
      <c r="B43" s="548"/>
      <c r="C43" s="548">
        <v>10</v>
      </c>
      <c r="D43" s="548">
        <v>1800000</v>
      </c>
      <c r="E43" s="548">
        <f>C43*D43*4/12</f>
        <v>6000000</v>
      </c>
      <c r="F43" s="547"/>
      <c r="G43" s="690">
        <v>9</v>
      </c>
      <c r="H43" s="547">
        <v>2205000</v>
      </c>
      <c r="I43" s="547">
        <f>G43*H43*4/12</f>
        <v>6615000</v>
      </c>
      <c r="J43" s="1158"/>
      <c r="K43" s="1140"/>
      <c r="L43" s="1140"/>
      <c r="M43" s="1140"/>
      <c r="N43" s="1140"/>
      <c r="O43" s="1140"/>
      <c r="P43" s="1140"/>
      <c r="Q43" s="1140"/>
      <c r="R43" s="1140"/>
    </row>
    <row r="44" spans="1:19" ht="60" x14ac:dyDescent="0.2">
      <c r="A44" s="679" t="s">
        <v>944</v>
      </c>
      <c r="B44" s="548"/>
      <c r="C44" s="548"/>
      <c r="D44" s="548"/>
      <c r="E44" s="548"/>
      <c r="F44" s="547"/>
      <c r="G44" s="690">
        <v>0</v>
      </c>
      <c r="H44" s="547">
        <v>4371500</v>
      </c>
      <c r="I44" s="547">
        <f>G44*H44*4/12</f>
        <v>0</v>
      </c>
      <c r="J44" s="1158"/>
      <c r="K44" s="853" t="s">
        <v>1198</v>
      </c>
      <c r="L44" s="688">
        <f>I9+I11+I14+I17+I20+I23+I26+I29</f>
        <v>730770978</v>
      </c>
      <c r="M44" s="1140"/>
      <c r="N44" s="854" t="s">
        <v>1199</v>
      </c>
      <c r="O44" s="688">
        <v>135897496</v>
      </c>
      <c r="P44" s="688">
        <v>-9654694</v>
      </c>
      <c r="Q44" s="688">
        <f>I12+I15+I18+I21+I24+I27</f>
        <v>-45811390</v>
      </c>
      <c r="R44" s="688">
        <f>O44+Q44+P44</f>
        <v>80431412</v>
      </c>
      <c r="S44" s="854" t="s">
        <v>915</v>
      </c>
    </row>
    <row r="45" spans="1:19" ht="12.75" x14ac:dyDescent="0.2">
      <c r="A45" s="551" t="s">
        <v>851</v>
      </c>
      <c r="B45" s="548"/>
      <c r="C45" s="548"/>
      <c r="D45" s="548"/>
      <c r="E45" s="548"/>
      <c r="F45" s="547"/>
      <c r="G45" s="546"/>
      <c r="H45" s="546"/>
      <c r="I45" s="547"/>
      <c r="J45" s="588"/>
      <c r="K45" s="1140"/>
      <c r="L45" s="1140"/>
      <c r="M45" s="1140"/>
      <c r="N45" s="1140"/>
      <c r="O45" s="1140"/>
      <c r="P45" s="1140"/>
      <c r="Q45" s="1140"/>
      <c r="R45" s="1140"/>
    </row>
    <row r="46" spans="1:19" ht="24" x14ac:dyDescent="0.2">
      <c r="A46" s="679" t="s">
        <v>945</v>
      </c>
      <c r="B46" s="548"/>
      <c r="C46" s="548">
        <v>142</v>
      </c>
      <c r="D46" s="548">
        <v>70000</v>
      </c>
      <c r="E46" s="548">
        <f>C46*D46*8/12</f>
        <v>6626666.666666667</v>
      </c>
      <c r="F46" s="794"/>
      <c r="G46" s="547">
        <v>128</v>
      </c>
      <c r="H46" s="548">
        <v>97400</v>
      </c>
      <c r="I46" s="547">
        <f>G46*H46*8/12</f>
        <v>8311466.666666667</v>
      </c>
      <c r="J46" s="588"/>
      <c r="K46" s="1140"/>
      <c r="L46" s="1140"/>
      <c r="M46" s="1140"/>
      <c r="N46" s="1140"/>
      <c r="O46" s="1140"/>
      <c r="P46" s="1140"/>
      <c r="Q46" s="1140"/>
      <c r="R46" s="1140"/>
    </row>
    <row r="47" spans="1:19" ht="24" x14ac:dyDescent="0.2">
      <c r="A47" s="679" t="s">
        <v>1200</v>
      </c>
      <c r="B47" s="548"/>
      <c r="C47" s="548">
        <v>142</v>
      </c>
      <c r="D47" s="548">
        <v>70000</v>
      </c>
      <c r="E47" s="548">
        <f>C47*D47*4/12</f>
        <v>3313333.3333333335</v>
      </c>
      <c r="F47" s="794"/>
      <c r="G47" s="547">
        <v>130</v>
      </c>
      <c r="H47" s="548">
        <v>97400</v>
      </c>
      <c r="I47" s="547">
        <f>G47*H47*4/12</f>
        <v>4220666.666666667</v>
      </c>
      <c r="J47" s="1150"/>
      <c r="K47" s="1140"/>
      <c r="L47" s="1140"/>
      <c r="M47" s="1140"/>
      <c r="N47" s="1140"/>
      <c r="O47" s="1140"/>
      <c r="P47" s="1140"/>
      <c r="Q47" s="1140"/>
      <c r="R47" s="1140"/>
    </row>
    <row r="48" spans="1:19" ht="12.75" x14ac:dyDescent="0.2">
      <c r="A48" s="551" t="s">
        <v>901</v>
      </c>
      <c r="B48" s="548"/>
      <c r="C48" s="548"/>
      <c r="D48" s="548"/>
      <c r="E48" s="548"/>
      <c r="F48" s="547"/>
      <c r="G48" s="546"/>
      <c r="H48" s="546"/>
      <c r="I48" s="547"/>
      <c r="J48" s="1150"/>
      <c r="K48" s="1140"/>
      <c r="L48" s="1140"/>
      <c r="M48" s="1140"/>
      <c r="N48" s="1140"/>
      <c r="O48" s="1140"/>
      <c r="P48" s="1140"/>
      <c r="Q48" s="1140"/>
      <c r="R48" s="1140"/>
    </row>
    <row r="49" spans="1:18" ht="48" x14ac:dyDescent="0.2">
      <c r="A49" s="679" t="s">
        <v>1201</v>
      </c>
      <c r="B49" s="548"/>
      <c r="C49" s="548">
        <v>5</v>
      </c>
      <c r="D49" s="694" t="s">
        <v>299</v>
      </c>
      <c r="E49" s="548">
        <v>1760000</v>
      </c>
      <c r="F49" s="547"/>
      <c r="G49" s="546">
        <v>4</v>
      </c>
      <c r="H49" s="547">
        <v>396700</v>
      </c>
      <c r="I49" s="547">
        <f>G49*H49</f>
        <v>1586800</v>
      </c>
      <c r="J49" s="1150"/>
      <c r="K49" s="1140"/>
      <c r="L49" s="1140"/>
      <c r="M49" s="1140"/>
      <c r="N49" s="1140"/>
      <c r="O49" s="1140"/>
      <c r="P49" s="1140"/>
      <c r="Q49" s="1140"/>
      <c r="R49" s="1140"/>
    </row>
    <row r="50" spans="1:18" ht="48" x14ac:dyDescent="0.2">
      <c r="A50" s="679" t="s">
        <v>1202</v>
      </c>
      <c r="B50" s="548"/>
      <c r="C50" s="548"/>
      <c r="D50" s="548"/>
      <c r="E50" s="548"/>
      <c r="F50" s="547"/>
      <c r="G50" s="546">
        <v>0</v>
      </c>
      <c r="H50" s="547">
        <v>363642</v>
      </c>
      <c r="I50" s="547">
        <f>G50*H50</f>
        <v>0</v>
      </c>
      <c r="J50" s="1150"/>
      <c r="K50" s="688"/>
      <c r="M50" s="1140"/>
      <c r="N50" s="1140"/>
      <c r="O50" s="1140"/>
      <c r="P50" s="1140"/>
      <c r="Q50" s="1140"/>
      <c r="R50" s="1140"/>
    </row>
    <row r="51" spans="1:18" ht="12.75" x14ac:dyDescent="0.2">
      <c r="A51" s="679" t="s">
        <v>1203</v>
      </c>
      <c r="B51" s="548"/>
      <c r="C51" s="548"/>
      <c r="D51" s="548"/>
      <c r="E51" s="548"/>
      <c r="F51" s="547"/>
      <c r="G51" s="546">
        <v>0</v>
      </c>
      <c r="H51" s="547">
        <v>563000</v>
      </c>
      <c r="I51" s="547">
        <f>G51*H51</f>
        <v>0</v>
      </c>
      <c r="J51" s="1150"/>
      <c r="K51" s="1187">
        <f>SUM(I39:I51)</f>
        <v>85256200.000000015</v>
      </c>
      <c r="L51" s="6" t="s">
        <v>916</v>
      </c>
      <c r="M51" s="1140"/>
      <c r="N51" s="1140"/>
      <c r="O51" s="1140"/>
      <c r="P51" s="1140"/>
      <c r="Q51" s="1140"/>
      <c r="R51" s="1140"/>
    </row>
    <row r="52" spans="1:18" ht="12.75" x14ac:dyDescent="0.2">
      <c r="A52" s="693"/>
      <c r="B52" s="682"/>
      <c r="C52" s="682"/>
      <c r="D52" s="682"/>
      <c r="E52" s="682"/>
      <c r="F52" s="638"/>
      <c r="G52" s="687"/>
      <c r="H52" s="687"/>
      <c r="I52" s="638"/>
      <c r="J52" s="1150"/>
      <c r="K52" s="1154"/>
      <c r="L52" s="1140"/>
      <c r="M52" s="1140"/>
      <c r="N52" s="1140"/>
      <c r="O52" s="1140"/>
      <c r="P52" s="1140"/>
      <c r="Q52" s="1140"/>
      <c r="R52" s="1140"/>
    </row>
    <row r="53" spans="1:18" ht="12.75" x14ac:dyDescent="0.2">
      <c r="A53" s="689" t="s">
        <v>84</v>
      </c>
      <c r="B53" s="682"/>
      <c r="C53" s="682"/>
      <c r="D53" s="682"/>
      <c r="E53" s="682"/>
      <c r="F53" s="638"/>
      <c r="G53" s="687"/>
      <c r="H53" s="687"/>
      <c r="I53" s="638"/>
      <c r="J53" s="1150"/>
      <c r="K53" s="1140"/>
      <c r="L53" s="1140"/>
      <c r="M53" s="1140"/>
      <c r="N53" s="1140"/>
      <c r="O53" s="1140"/>
      <c r="P53" s="1140"/>
      <c r="Q53" s="1140"/>
      <c r="R53" s="1140"/>
    </row>
    <row r="54" spans="1:18" ht="36" x14ac:dyDescent="0.2">
      <c r="A54" s="551" t="s">
        <v>1204</v>
      </c>
      <c r="B54" s="682"/>
      <c r="C54" s="682"/>
      <c r="D54" s="682"/>
      <c r="E54" s="682">
        <v>0</v>
      </c>
      <c r="F54" s="794" t="s">
        <v>1197</v>
      </c>
      <c r="G54" s="687"/>
      <c r="H54" s="687"/>
      <c r="I54" s="547">
        <v>0</v>
      </c>
      <c r="J54" s="1159"/>
      <c r="K54" s="1140"/>
      <c r="L54" s="1140"/>
      <c r="M54" s="1140"/>
      <c r="N54" s="1140"/>
      <c r="O54" s="1140"/>
      <c r="P54" s="1140"/>
      <c r="Q54" s="1140"/>
      <c r="R54" s="1140"/>
    </row>
    <row r="55" spans="1:18" ht="24" x14ac:dyDescent="0.2">
      <c r="A55" s="679" t="s">
        <v>1205</v>
      </c>
      <c r="B55" s="682"/>
      <c r="C55" s="682"/>
      <c r="D55" s="682"/>
      <c r="E55" s="685">
        <v>0</v>
      </c>
      <c r="F55" s="638"/>
      <c r="G55" s="687"/>
      <c r="H55" s="687"/>
      <c r="I55" s="547">
        <v>0</v>
      </c>
      <c r="J55" s="1150"/>
      <c r="K55" s="1140"/>
      <c r="L55" s="1140"/>
      <c r="M55" s="1140"/>
      <c r="N55" s="1140"/>
      <c r="O55" s="1140"/>
      <c r="P55" s="1140"/>
      <c r="Q55" s="1140"/>
      <c r="R55" s="1140"/>
    </row>
    <row r="56" spans="1:18" ht="12.75" x14ac:dyDescent="0.2">
      <c r="A56" s="551" t="s">
        <v>862</v>
      </c>
      <c r="B56" s="682"/>
      <c r="C56" s="682"/>
      <c r="D56" s="682"/>
      <c r="E56" s="682"/>
      <c r="F56" s="638"/>
      <c r="G56" s="687"/>
      <c r="H56" s="687"/>
      <c r="I56" s="638"/>
      <c r="J56" s="1150"/>
      <c r="K56" s="1140"/>
      <c r="L56" s="1140"/>
      <c r="M56" s="1140"/>
      <c r="N56" s="1140"/>
      <c r="O56" s="1140"/>
      <c r="P56" s="1140"/>
      <c r="Q56" s="1140"/>
      <c r="R56" s="1140"/>
    </row>
    <row r="57" spans="1:18" ht="12.75" x14ac:dyDescent="0.2">
      <c r="A57" s="551" t="s">
        <v>863</v>
      </c>
      <c r="B57" s="682"/>
      <c r="C57" s="682"/>
      <c r="D57" s="682"/>
      <c r="E57" s="682"/>
      <c r="F57" s="638"/>
      <c r="G57" s="687"/>
      <c r="H57" s="687"/>
      <c r="I57" s="638"/>
      <c r="J57" s="1150"/>
      <c r="K57" s="1140"/>
      <c r="L57" s="1140"/>
      <c r="M57" s="1140"/>
      <c r="N57" s="1140"/>
      <c r="O57" s="1140"/>
      <c r="P57" s="1140"/>
      <c r="Q57" s="1140"/>
      <c r="R57" s="1140"/>
    </row>
    <row r="58" spans="1:18" ht="12.75" x14ac:dyDescent="0.2">
      <c r="A58" s="551" t="s">
        <v>864</v>
      </c>
      <c r="B58" s="682"/>
      <c r="C58" s="682"/>
      <c r="D58" s="682"/>
      <c r="E58" s="682"/>
      <c r="F58" s="638"/>
      <c r="G58" s="687"/>
      <c r="H58" s="687"/>
      <c r="I58" s="638"/>
      <c r="J58" s="1150"/>
      <c r="K58" s="1140"/>
      <c r="L58" s="1140"/>
      <c r="M58" s="1140"/>
      <c r="N58" s="1140"/>
      <c r="O58" s="1140"/>
      <c r="P58" s="1140"/>
      <c r="Q58" s="1140"/>
      <c r="R58" s="1140"/>
    </row>
    <row r="59" spans="1:18" ht="12.75" x14ac:dyDescent="0.2">
      <c r="A59" s="693" t="s">
        <v>1247</v>
      </c>
      <c r="B59" s="686"/>
      <c r="C59" s="695"/>
      <c r="D59" s="682"/>
      <c r="E59" s="682">
        <f>C59*D59/2</f>
        <v>0</v>
      </c>
      <c r="F59" s="548"/>
      <c r="G59" s="696"/>
      <c r="H59" s="687"/>
      <c r="I59" s="638"/>
      <c r="J59" s="1159"/>
      <c r="K59" s="1140"/>
      <c r="L59" s="1140"/>
      <c r="M59" s="1140"/>
      <c r="N59" s="1140"/>
      <c r="O59" s="1140"/>
      <c r="P59" s="1140"/>
      <c r="Q59" s="1140"/>
      <c r="R59" s="1140"/>
    </row>
    <row r="60" spans="1:18" ht="24" x14ac:dyDescent="0.2">
      <c r="A60" s="679" t="s">
        <v>902</v>
      </c>
      <c r="B60" s="548"/>
      <c r="C60" s="551"/>
      <c r="D60" s="548"/>
      <c r="E60" s="548"/>
      <c r="F60" s="547"/>
      <c r="G60" s="553">
        <v>0</v>
      </c>
      <c r="H60" s="546"/>
      <c r="I60" s="547"/>
      <c r="J60" s="1159"/>
      <c r="K60" s="1140"/>
      <c r="L60" s="1140"/>
      <c r="M60" s="1140"/>
      <c r="N60" s="1140"/>
      <c r="O60" s="1140"/>
      <c r="P60" s="1140"/>
      <c r="Q60" s="1140"/>
      <c r="R60" s="1140"/>
    </row>
    <row r="61" spans="1:18" ht="24" x14ac:dyDescent="0.2">
      <c r="A61" s="679" t="s">
        <v>1206</v>
      </c>
      <c r="B61" s="548"/>
      <c r="C61" s="551"/>
      <c r="D61" s="548"/>
      <c r="E61" s="548"/>
      <c r="F61" s="547"/>
      <c r="G61" s="552">
        <v>1</v>
      </c>
      <c r="H61" s="546"/>
      <c r="I61" s="547"/>
      <c r="J61" s="1150"/>
      <c r="K61" s="1140"/>
      <c r="L61" s="1140"/>
      <c r="M61" s="1140"/>
      <c r="N61" s="1140"/>
      <c r="O61" s="1140"/>
      <c r="P61" s="1140"/>
      <c r="Q61" s="1140"/>
      <c r="R61" s="1140"/>
    </row>
    <row r="62" spans="1:18" ht="12.75" x14ac:dyDescent="0.2">
      <c r="A62" s="551" t="s">
        <v>868</v>
      </c>
      <c r="B62" s="548"/>
      <c r="C62" s="1160">
        <v>0.97299999999999998</v>
      </c>
      <c r="D62" s="548">
        <v>3000000</v>
      </c>
      <c r="E62" s="548"/>
      <c r="F62" s="547"/>
      <c r="G62" s="552">
        <v>2</v>
      </c>
      <c r="H62" s="548">
        <v>3000000</v>
      </c>
      <c r="I62" s="547">
        <f>(2*1+0)*H62</f>
        <v>6000000</v>
      </c>
      <c r="J62" s="1150"/>
      <c r="K62" s="1140"/>
      <c r="L62" s="1140"/>
      <c r="M62" s="1140"/>
      <c r="N62" s="1140"/>
      <c r="O62" s="1140"/>
      <c r="P62" s="1140"/>
      <c r="Q62" s="1140"/>
      <c r="R62" s="1140"/>
    </row>
    <row r="63" spans="1:18" ht="12.75" x14ac:dyDescent="0.2">
      <c r="A63" s="551" t="s">
        <v>1207</v>
      </c>
      <c r="B63" s="754"/>
      <c r="C63" s="548">
        <v>80</v>
      </c>
      <c r="D63" s="548">
        <v>55360</v>
      </c>
      <c r="E63" s="548">
        <f>C63*D63</f>
        <v>4428800</v>
      </c>
      <c r="F63" s="794"/>
      <c r="G63" s="548">
        <v>73</v>
      </c>
      <c r="H63" s="548">
        <v>55360</v>
      </c>
      <c r="I63" s="548">
        <f>G63*H63</f>
        <v>4041280</v>
      </c>
      <c r="J63" s="1150"/>
      <c r="K63" s="1140"/>
      <c r="L63" s="1140"/>
      <c r="M63" s="1140"/>
      <c r="N63" s="1140"/>
      <c r="O63" s="1140"/>
      <c r="P63" s="1140"/>
      <c r="Q63" s="1140"/>
      <c r="R63" s="1140"/>
    </row>
    <row r="64" spans="1:18" ht="12.75" x14ac:dyDescent="0.2">
      <c r="A64" s="551" t="s">
        <v>1208</v>
      </c>
      <c r="B64" s="698"/>
      <c r="C64" s="682">
        <v>55</v>
      </c>
      <c r="D64" s="682">
        <v>145000</v>
      </c>
      <c r="E64" s="682">
        <f>C64*D64</f>
        <v>7975000</v>
      </c>
      <c r="F64" s="638"/>
      <c r="G64" s="682"/>
      <c r="H64" s="682"/>
      <c r="I64" s="682"/>
      <c r="J64" s="1150"/>
      <c r="K64" s="1140"/>
      <c r="L64" s="1140"/>
      <c r="M64" s="1140"/>
      <c r="N64" s="1140"/>
      <c r="O64" s="1140"/>
      <c r="P64" s="1140"/>
      <c r="Q64" s="1140"/>
      <c r="R64" s="1140"/>
    </row>
    <row r="65" spans="1:18" ht="12.75" x14ac:dyDescent="0.2">
      <c r="A65" s="551" t="s">
        <v>904</v>
      </c>
      <c r="B65" s="754"/>
      <c r="C65" s="548"/>
      <c r="D65" s="548"/>
      <c r="E65" s="548"/>
      <c r="F65" s="794"/>
      <c r="G65" s="548">
        <v>2</v>
      </c>
      <c r="H65" s="548">
        <v>25000</v>
      </c>
      <c r="I65" s="548">
        <f>G65*H65</f>
        <v>50000</v>
      </c>
      <c r="J65" s="1150"/>
      <c r="K65" s="1140"/>
      <c r="L65" s="1140"/>
      <c r="M65" s="1140"/>
      <c r="N65" s="1140"/>
      <c r="O65" s="1140"/>
      <c r="P65" s="1140"/>
      <c r="Q65" s="1140"/>
      <c r="R65" s="1140"/>
    </row>
    <row r="66" spans="1:18" ht="12.75" x14ac:dyDescent="0.2">
      <c r="A66" s="551" t="s">
        <v>905</v>
      </c>
      <c r="B66" s="754"/>
      <c r="C66" s="548"/>
      <c r="D66" s="548"/>
      <c r="E66" s="548"/>
      <c r="F66" s="794"/>
      <c r="G66" s="548">
        <v>52</v>
      </c>
      <c r="H66" s="548">
        <v>210000</v>
      </c>
      <c r="I66" s="548">
        <f>G66*H66</f>
        <v>10920000</v>
      </c>
      <c r="J66" s="1150"/>
      <c r="K66" s="1140"/>
      <c r="L66" s="1140"/>
      <c r="M66" s="1140"/>
      <c r="N66" s="1140"/>
      <c r="O66" s="1140"/>
      <c r="P66" s="1140"/>
      <c r="Q66" s="1140"/>
      <c r="R66" s="1140"/>
    </row>
    <row r="67" spans="1:18" ht="12.75" x14ac:dyDescent="0.2">
      <c r="A67" s="679" t="s">
        <v>1209</v>
      </c>
      <c r="B67" s="753"/>
      <c r="C67" s="548">
        <v>23</v>
      </c>
      <c r="D67" s="548">
        <v>109000</v>
      </c>
      <c r="E67" s="548">
        <f>C67*D67</f>
        <v>2507000</v>
      </c>
      <c r="F67" s="547"/>
      <c r="G67" s="548">
        <v>25</v>
      </c>
      <c r="H67" s="548">
        <v>109000</v>
      </c>
      <c r="I67" s="548">
        <f>G67*H67</f>
        <v>2725000</v>
      </c>
      <c r="J67" s="1150"/>
      <c r="K67" s="1140"/>
      <c r="L67" s="1140"/>
      <c r="M67" s="1140"/>
      <c r="N67" s="1140"/>
      <c r="O67" s="1140"/>
      <c r="P67" s="1140"/>
      <c r="Q67" s="1140"/>
      <c r="R67" s="1140"/>
    </row>
    <row r="68" spans="1:18" ht="12.75" x14ac:dyDescent="0.2">
      <c r="A68" s="679" t="s">
        <v>1210</v>
      </c>
      <c r="B68" s="753"/>
      <c r="C68" s="548"/>
      <c r="D68" s="548"/>
      <c r="E68" s="548"/>
      <c r="F68" s="547"/>
      <c r="G68" s="548"/>
      <c r="H68" s="548"/>
      <c r="I68" s="548"/>
      <c r="J68" s="1150"/>
      <c r="K68" s="1140"/>
      <c r="L68" s="1140"/>
      <c r="M68" s="1140"/>
      <c r="N68" s="1140"/>
      <c r="O68" s="1140"/>
      <c r="P68" s="1140"/>
      <c r="Q68" s="1140"/>
      <c r="R68" s="1140"/>
    </row>
    <row r="69" spans="1:18" ht="24" x14ac:dyDescent="0.2">
      <c r="A69" s="679" t="s">
        <v>1211</v>
      </c>
      <c r="B69" s="753"/>
      <c r="C69" s="548"/>
      <c r="D69" s="548"/>
      <c r="E69" s="548"/>
      <c r="F69" s="547"/>
      <c r="G69" s="552">
        <v>2</v>
      </c>
      <c r="H69" s="548">
        <v>400000</v>
      </c>
      <c r="I69" s="548">
        <f>G69*H69</f>
        <v>800000</v>
      </c>
      <c r="J69" s="1150"/>
      <c r="K69" s="1140"/>
      <c r="L69" s="1140"/>
      <c r="M69" s="1140"/>
      <c r="N69" s="1140"/>
      <c r="O69" s="1140"/>
      <c r="P69" s="1140"/>
      <c r="Q69" s="1140"/>
      <c r="R69" s="1140"/>
    </row>
    <row r="70" spans="1:18" ht="24" x14ac:dyDescent="0.2">
      <c r="A70" s="679" t="s">
        <v>1212</v>
      </c>
      <c r="B70" s="753"/>
      <c r="C70" s="548"/>
      <c r="D70" s="548"/>
      <c r="E70" s="548"/>
      <c r="F70" s="547"/>
      <c r="G70" s="548">
        <v>52</v>
      </c>
      <c r="H70" s="548">
        <v>120000</v>
      </c>
      <c r="I70" s="548">
        <f>G70*H70</f>
        <v>6240000</v>
      </c>
      <c r="J70" s="1150"/>
      <c r="K70" s="1140"/>
      <c r="L70" s="1140"/>
      <c r="M70" s="1140"/>
      <c r="N70" s="1140"/>
      <c r="O70" s="1140"/>
      <c r="P70" s="1140"/>
      <c r="Q70" s="1140"/>
      <c r="R70" s="1140"/>
    </row>
    <row r="71" spans="1:18" ht="24" x14ac:dyDescent="0.2">
      <c r="A71" s="679" t="s">
        <v>1213</v>
      </c>
      <c r="B71" s="754"/>
      <c r="C71" s="548"/>
      <c r="D71" s="548"/>
      <c r="E71" s="548"/>
      <c r="F71" s="547"/>
      <c r="G71" s="546"/>
      <c r="H71" s="546"/>
      <c r="I71" s="935"/>
      <c r="J71" s="1150"/>
      <c r="K71" s="1140"/>
      <c r="L71" s="1140"/>
      <c r="M71" s="1140"/>
      <c r="N71" s="1140"/>
      <c r="O71" s="1140"/>
      <c r="P71" s="1140"/>
      <c r="Q71" s="1140"/>
      <c r="R71" s="1140"/>
    </row>
    <row r="72" spans="1:18" ht="24" x14ac:dyDescent="0.2">
      <c r="A72" s="679" t="s">
        <v>1248</v>
      </c>
      <c r="B72" s="754"/>
      <c r="C72" s="548">
        <v>15</v>
      </c>
      <c r="D72" s="548">
        <v>2606040</v>
      </c>
      <c r="E72" s="548">
        <f>C72*D72</f>
        <v>39090600</v>
      </c>
      <c r="F72" s="794"/>
      <c r="G72" s="548">
        <v>15</v>
      </c>
      <c r="H72" s="548">
        <v>2606040</v>
      </c>
      <c r="I72" s="548">
        <f>G72*H72</f>
        <v>39090600</v>
      </c>
      <c r="J72" s="1150"/>
      <c r="K72" s="1140"/>
      <c r="L72" s="1140"/>
      <c r="M72" s="1140"/>
      <c r="N72" s="1140"/>
      <c r="O72" s="1140"/>
      <c r="P72" s="1140"/>
      <c r="Q72" s="1140"/>
      <c r="R72" s="1140"/>
    </row>
    <row r="73" spans="1:18" ht="12.75" x14ac:dyDescent="0.2">
      <c r="A73" s="551" t="s">
        <v>1214</v>
      </c>
      <c r="B73" s="698"/>
      <c r="C73" s="682"/>
      <c r="D73" s="682"/>
      <c r="E73" s="685">
        <v>37834000</v>
      </c>
      <c r="F73" s="1155"/>
      <c r="G73" s="687"/>
      <c r="H73" s="687"/>
      <c r="I73" s="547">
        <v>40329000</v>
      </c>
      <c r="J73" s="1161"/>
      <c r="K73" s="1140"/>
      <c r="L73" s="1140"/>
      <c r="M73" s="1140"/>
      <c r="N73" s="1140"/>
      <c r="O73" s="1140"/>
      <c r="P73" s="1140"/>
      <c r="Q73" s="1140"/>
      <c r="R73" s="1140"/>
    </row>
    <row r="74" spans="1:18" ht="12.75" x14ac:dyDescent="0.2">
      <c r="A74" s="551" t="s">
        <v>1215</v>
      </c>
      <c r="B74" s="698"/>
      <c r="C74" s="682"/>
      <c r="D74" s="682"/>
      <c r="E74" s="685"/>
      <c r="F74" s="1155"/>
      <c r="G74" s="1162">
        <v>15</v>
      </c>
      <c r="H74" s="547">
        <v>241960</v>
      </c>
      <c r="I74" s="547">
        <f>G74*H74</f>
        <v>3629400</v>
      </c>
      <c r="J74" s="1161"/>
      <c r="K74" s="1140"/>
      <c r="L74" s="1140"/>
      <c r="M74" s="1140"/>
      <c r="N74" s="1140"/>
      <c r="O74" s="1140"/>
      <c r="P74" s="1140"/>
      <c r="Q74" s="1140"/>
      <c r="R74" s="1140"/>
    </row>
    <row r="75" spans="1:18" ht="12.75" x14ac:dyDescent="0.2">
      <c r="A75" s="551" t="s">
        <v>1216</v>
      </c>
      <c r="B75" s="754"/>
      <c r="C75" s="548"/>
      <c r="D75" s="548"/>
      <c r="E75" s="548"/>
      <c r="F75" s="547"/>
      <c r="G75" s="546"/>
      <c r="H75" s="546"/>
      <c r="I75" s="935"/>
      <c r="J75" s="1150"/>
      <c r="K75" s="1140"/>
      <c r="L75" s="1140"/>
      <c r="M75" s="1140"/>
      <c r="N75" s="1140"/>
      <c r="O75" s="1140"/>
      <c r="P75" s="1140"/>
      <c r="Q75" s="1140"/>
      <c r="R75" s="1140"/>
    </row>
    <row r="76" spans="1:18" ht="12.75" x14ac:dyDescent="0.2">
      <c r="A76" s="551" t="s">
        <v>1217</v>
      </c>
      <c r="B76" s="754"/>
      <c r="C76" s="548"/>
      <c r="D76" s="548"/>
      <c r="E76" s="548"/>
      <c r="F76" s="547"/>
      <c r="G76" s="546"/>
      <c r="H76" s="546"/>
      <c r="I76" s="935"/>
      <c r="J76" s="1150"/>
      <c r="K76" s="1140"/>
      <c r="L76" s="1140"/>
      <c r="M76" s="1140"/>
      <c r="N76" s="1140"/>
      <c r="O76" s="1140"/>
      <c r="P76" s="1140"/>
      <c r="Q76" s="1140"/>
      <c r="R76" s="1140"/>
    </row>
    <row r="77" spans="1:18" ht="12.75" x14ac:dyDescent="0.2">
      <c r="A77" s="551" t="s">
        <v>1218</v>
      </c>
      <c r="B77" s="548"/>
      <c r="C77" s="549">
        <v>12.33</v>
      </c>
      <c r="D77" s="548">
        <v>1632000</v>
      </c>
      <c r="E77" s="548">
        <f>C77*D77</f>
        <v>20122560</v>
      </c>
      <c r="F77" s="974" t="s">
        <v>1249</v>
      </c>
      <c r="G77" s="549">
        <v>14.29</v>
      </c>
      <c r="H77" s="548">
        <v>1900000</v>
      </c>
      <c r="I77" s="548">
        <f>G77*H77</f>
        <v>27151000</v>
      </c>
      <c r="J77" s="1163"/>
      <c r="K77" s="1140"/>
      <c r="L77" s="1140"/>
      <c r="M77" s="1140"/>
      <c r="N77" s="1140"/>
      <c r="O77" s="1140"/>
      <c r="P77" s="1140"/>
      <c r="Q77" s="1140"/>
      <c r="R77" s="1140"/>
    </row>
    <row r="78" spans="1:18" ht="12.75" x14ac:dyDescent="0.2">
      <c r="A78" s="551" t="s">
        <v>1219</v>
      </c>
      <c r="B78" s="682"/>
      <c r="C78" s="682"/>
      <c r="D78" s="682"/>
      <c r="E78" s="685">
        <v>7038795</v>
      </c>
      <c r="F78" s="1155"/>
      <c r="G78" s="687"/>
      <c r="H78" s="687"/>
      <c r="I78" s="547">
        <v>22570116</v>
      </c>
      <c r="J78" s="1164"/>
      <c r="K78" s="1140"/>
      <c r="L78" s="1140"/>
      <c r="M78" s="1140"/>
      <c r="N78" s="1140"/>
      <c r="O78" s="1140"/>
      <c r="P78" s="1140"/>
      <c r="Q78" s="1140"/>
      <c r="R78" s="1140"/>
    </row>
    <row r="79" spans="1:18" ht="24" x14ac:dyDescent="0.2">
      <c r="A79" s="679" t="s">
        <v>1220</v>
      </c>
      <c r="B79" s="548"/>
      <c r="C79" s="548"/>
      <c r="D79" s="548"/>
      <c r="E79" s="548"/>
      <c r="F79" s="794"/>
      <c r="G79" s="547">
        <v>136</v>
      </c>
      <c r="H79" s="547">
        <v>285</v>
      </c>
      <c r="I79" s="547">
        <f>G79*H79</f>
        <v>38760</v>
      </c>
      <c r="J79" s="1150"/>
      <c r="K79" s="1140"/>
      <c r="L79" s="1140"/>
      <c r="M79" s="1140"/>
      <c r="N79" s="1140"/>
      <c r="O79" s="1140"/>
      <c r="P79" s="1140"/>
      <c r="Q79" s="1140"/>
      <c r="R79" s="1140"/>
    </row>
    <row r="80" spans="1:18" ht="12.75" x14ac:dyDescent="0.2">
      <c r="A80" s="679" t="s">
        <v>1221</v>
      </c>
      <c r="B80" s="548"/>
      <c r="C80" s="548"/>
      <c r="D80" s="548"/>
      <c r="E80" s="1165"/>
      <c r="F80" s="794"/>
      <c r="G80" s="751"/>
      <c r="H80" s="547"/>
      <c r="I80" s="547"/>
      <c r="J80" s="1150"/>
      <c r="K80" s="1154"/>
      <c r="L80" s="1140"/>
      <c r="M80" s="1140"/>
      <c r="N80" s="1140"/>
      <c r="O80" s="1140"/>
      <c r="P80" s="1140"/>
      <c r="Q80" s="1140"/>
      <c r="R80" s="1140"/>
    </row>
    <row r="81" spans="1:257" ht="12.75" x14ac:dyDescent="0.2">
      <c r="A81" s="679" t="s">
        <v>1222</v>
      </c>
      <c r="B81" s="548"/>
      <c r="C81" s="548"/>
      <c r="D81" s="548"/>
      <c r="E81" s="1165"/>
      <c r="F81" s="794"/>
      <c r="G81" s="751"/>
      <c r="H81" s="547"/>
      <c r="I81" s="547"/>
      <c r="J81" s="1150"/>
      <c r="K81" s="1154"/>
      <c r="L81" s="1140"/>
      <c r="M81" s="1140"/>
      <c r="N81" s="1140"/>
      <c r="O81" s="1140"/>
      <c r="P81" s="1140"/>
      <c r="Q81" s="1140"/>
      <c r="R81" s="1140"/>
    </row>
    <row r="82" spans="1:257" ht="12.75" x14ac:dyDescent="0.2">
      <c r="A82" s="679" t="s">
        <v>1038</v>
      </c>
      <c r="B82" s="548"/>
      <c r="C82" s="548"/>
      <c r="D82" s="548"/>
      <c r="E82" s="1165"/>
      <c r="F82" s="794"/>
      <c r="G82" s="751">
        <v>1.3</v>
      </c>
      <c r="H82" s="547">
        <v>4419000</v>
      </c>
      <c r="I82" s="547">
        <f>G82*H82</f>
        <v>5744700</v>
      </c>
      <c r="J82" s="1150"/>
      <c r="K82" s="1154"/>
      <c r="L82" s="1140"/>
      <c r="M82" s="1140"/>
      <c r="N82" s="1140"/>
      <c r="O82" s="1140"/>
      <c r="P82" s="1140"/>
      <c r="Q82" s="1140"/>
      <c r="R82" s="1140"/>
    </row>
    <row r="83" spans="1:257" ht="24" x14ac:dyDescent="0.2">
      <c r="A83" s="679" t="s">
        <v>1070</v>
      </c>
      <c r="B83" s="548"/>
      <c r="C83" s="548"/>
      <c r="D83" s="548"/>
      <c r="E83" s="1165"/>
      <c r="F83" s="794"/>
      <c r="G83" s="751">
        <v>2.5</v>
      </c>
      <c r="H83" s="547">
        <v>2993000</v>
      </c>
      <c r="I83" s="547">
        <f>G83*H83</f>
        <v>7482500</v>
      </c>
      <c r="J83" s="1150"/>
      <c r="K83" s="1154"/>
      <c r="L83" s="1140"/>
      <c r="M83" s="1140"/>
      <c r="N83" s="1140"/>
      <c r="O83" s="1140"/>
      <c r="P83" s="1140"/>
      <c r="Q83" s="1140"/>
      <c r="R83" s="1140"/>
    </row>
    <row r="84" spans="1:257" ht="24" x14ac:dyDescent="0.2">
      <c r="A84" s="679" t="s">
        <v>1223</v>
      </c>
      <c r="B84" s="682"/>
      <c r="C84" s="682"/>
      <c r="D84" s="682"/>
      <c r="E84" s="701"/>
      <c r="F84" s="1155"/>
      <c r="G84" s="1166"/>
      <c r="H84" s="547">
        <v>0</v>
      </c>
      <c r="I84" s="547">
        <v>10223000</v>
      </c>
      <c r="J84" s="1150"/>
      <c r="K84" s="1187">
        <f>SUM(I54:I84)</f>
        <v>187035356</v>
      </c>
      <c r="L84" s="6" t="s">
        <v>918</v>
      </c>
      <c r="M84" s="1140"/>
      <c r="N84" s="1140"/>
      <c r="O84" s="1140"/>
      <c r="P84" s="1140"/>
      <c r="Q84" s="1140"/>
      <c r="R84" s="1140"/>
    </row>
    <row r="85" spans="1:257" ht="12.75" x14ac:dyDescent="0.2">
      <c r="A85" s="693"/>
      <c r="B85" s="682"/>
      <c r="C85" s="682"/>
      <c r="D85" s="682"/>
      <c r="E85" s="701"/>
      <c r="F85" s="748"/>
      <c r="G85" s="1166"/>
      <c r="H85" s="638"/>
      <c r="I85" s="638"/>
      <c r="J85" s="1150"/>
      <c r="K85" s="1154"/>
      <c r="L85" s="1140"/>
      <c r="M85" s="1140"/>
      <c r="N85" s="1140"/>
      <c r="O85" s="1140"/>
      <c r="P85" s="1140"/>
      <c r="Q85" s="1140"/>
      <c r="R85" s="1140"/>
    </row>
    <row r="86" spans="1:257" ht="12.75" x14ac:dyDescent="0.2">
      <c r="A86" s="551" t="s">
        <v>883</v>
      </c>
      <c r="B86" s="548"/>
      <c r="C86" s="548"/>
      <c r="D86" s="548"/>
      <c r="E86" s="1165"/>
      <c r="F86" s="547"/>
      <c r="G86" s="546"/>
      <c r="H86" s="546"/>
      <c r="I86" s="547"/>
      <c r="J86" s="1150"/>
      <c r="K86" s="1140"/>
      <c r="L86" s="1140"/>
      <c r="M86" s="1140"/>
      <c r="N86" s="1140"/>
      <c r="O86" s="1140"/>
      <c r="P86" s="1140"/>
      <c r="Q86" s="1140"/>
      <c r="R86" s="1140"/>
    </row>
    <row r="87" spans="1:257" ht="12.75" x14ac:dyDescent="0.2">
      <c r="A87" s="551" t="s">
        <v>884</v>
      </c>
      <c r="B87" s="548"/>
      <c r="C87" s="548"/>
      <c r="D87" s="548"/>
      <c r="E87" s="1165"/>
      <c r="F87" s="547"/>
      <c r="G87" s="546"/>
      <c r="H87" s="546"/>
      <c r="I87" s="547"/>
      <c r="J87" s="1150"/>
      <c r="K87" s="1140"/>
      <c r="L87" s="1140"/>
      <c r="M87" s="1140"/>
      <c r="N87" s="1140"/>
      <c r="O87" s="1140"/>
      <c r="P87" s="1140"/>
      <c r="Q87" s="1140"/>
      <c r="R87" s="1140"/>
    </row>
    <row r="88" spans="1:257" ht="12.75" x14ac:dyDescent="0.2">
      <c r="A88" s="551" t="s">
        <v>885</v>
      </c>
      <c r="B88" s="548"/>
      <c r="C88" s="548">
        <v>4865</v>
      </c>
      <c r="D88" s="548">
        <v>1140</v>
      </c>
      <c r="E88" s="287"/>
      <c r="F88" s="547"/>
      <c r="G88" s="548">
        <v>4747</v>
      </c>
      <c r="H88" s="548">
        <v>1210</v>
      </c>
      <c r="I88" s="287">
        <f>G88*H88</f>
        <v>5743870</v>
      </c>
      <c r="J88" s="1150"/>
      <c r="K88" s="1140"/>
      <c r="L88" s="1140"/>
      <c r="M88" s="1140"/>
      <c r="N88" s="1140"/>
      <c r="O88" s="1140"/>
      <c r="P88" s="1140"/>
      <c r="Q88" s="1140"/>
      <c r="R88" s="1140"/>
    </row>
    <row r="89" spans="1:257" ht="48" x14ac:dyDescent="0.2">
      <c r="A89" s="679" t="s">
        <v>886</v>
      </c>
      <c r="B89" s="682"/>
      <c r="C89" s="682"/>
      <c r="D89" s="682"/>
      <c r="E89" s="702"/>
      <c r="F89" s="794" t="s">
        <v>1041</v>
      </c>
      <c r="G89" s="548" t="s">
        <v>1250</v>
      </c>
      <c r="H89" s="682"/>
      <c r="I89" s="287">
        <v>0</v>
      </c>
      <c r="J89" s="1150"/>
      <c r="K89" s="1140"/>
      <c r="L89" s="1140"/>
      <c r="M89" s="1140"/>
      <c r="N89" s="1140"/>
      <c r="O89" s="1140"/>
      <c r="P89" s="1140"/>
      <c r="Q89" s="1140"/>
      <c r="R89" s="1140"/>
    </row>
    <row r="90" spans="1:257" ht="48" x14ac:dyDescent="0.2">
      <c r="A90" s="679" t="s">
        <v>1042</v>
      </c>
      <c r="B90" s="548"/>
      <c r="C90" s="548"/>
      <c r="D90" s="548"/>
      <c r="E90" s="287"/>
      <c r="F90" s="794" t="s">
        <v>1043</v>
      </c>
      <c r="G90" s="548"/>
      <c r="H90" s="548"/>
      <c r="I90" s="287">
        <v>0</v>
      </c>
      <c r="J90" s="1150"/>
      <c r="K90" s="1187">
        <f>I88+I89+I90</f>
        <v>5743870</v>
      </c>
      <c r="L90" s="6" t="s">
        <v>919</v>
      </c>
      <c r="M90" s="1140"/>
      <c r="N90" s="1140"/>
      <c r="O90" s="1140"/>
      <c r="P90" s="1140"/>
      <c r="Q90" s="1140"/>
      <c r="R90" s="1140"/>
    </row>
    <row r="91" spans="1:257" ht="12.75" x14ac:dyDescent="0.2">
      <c r="A91" s="1167"/>
      <c r="B91" s="698"/>
      <c r="C91" s="704"/>
      <c r="D91" s="682"/>
      <c r="E91" s="682"/>
      <c r="F91" s="756"/>
      <c r="G91" s="687"/>
      <c r="H91" s="687"/>
      <c r="I91" s="638"/>
      <c r="J91" s="1150"/>
      <c r="K91" s="1154"/>
      <c r="L91" s="1154"/>
      <c r="M91" s="1168"/>
      <c r="N91" s="1142"/>
      <c r="O91" s="1140"/>
      <c r="P91" s="1140"/>
      <c r="Q91" s="1140"/>
      <c r="R91" s="1140"/>
    </row>
    <row r="92" spans="1:257" ht="24" x14ac:dyDescent="0.2">
      <c r="A92" s="728" t="s">
        <v>1251</v>
      </c>
      <c r="B92" s="706"/>
      <c r="C92" s="1169"/>
      <c r="D92" s="707"/>
      <c r="E92" s="707"/>
      <c r="F92" s="761"/>
      <c r="G92" s="710"/>
      <c r="H92" s="710"/>
      <c r="I92" s="763">
        <v>0</v>
      </c>
      <c r="J92" s="1150"/>
      <c r="K92" s="688">
        <v>0</v>
      </c>
      <c r="L92" s="688" t="s">
        <v>920</v>
      </c>
      <c r="M92" s="1168"/>
      <c r="N92" s="1142"/>
      <c r="O92" s="1140"/>
      <c r="P92" s="1140"/>
      <c r="Q92" s="1140"/>
      <c r="R92" s="1140"/>
    </row>
    <row r="93" spans="1:257" ht="13.5" thickBot="1" x14ac:dyDescent="0.25">
      <c r="A93" s="1170"/>
      <c r="B93" s="706"/>
      <c r="C93" s="1169"/>
      <c r="D93" s="707"/>
      <c r="E93" s="707"/>
      <c r="F93" s="706"/>
      <c r="G93" s="710"/>
      <c r="H93" s="710"/>
      <c r="I93" s="709"/>
      <c r="J93" s="1150"/>
      <c r="K93" s="1154"/>
      <c r="L93" s="1154"/>
      <c r="M93" s="1140"/>
      <c r="N93" s="1142"/>
      <c r="O93" s="1140"/>
      <c r="P93" s="1140"/>
      <c r="Q93" s="1140"/>
      <c r="R93" s="1140"/>
    </row>
    <row r="94" spans="1:257" ht="12.75" thickBot="1" x14ac:dyDescent="0.25">
      <c r="A94" s="711" t="s">
        <v>888</v>
      </c>
      <c r="B94" s="1171"/>
      <c r="C94" s="1171"/>
      <c r="D94" s="1172"/>
      <c r="E94" s="1173" t="e">
        <f>E9+E11+E14+E17+E20+E25+E28+E31+E39+E40+#REF!+E41+E43+E46+E47+E49+E54+E55+E59+E60+E63+E64+E67+#REF!+E72+E73+E77+E78</f>
        <v>#REF!</v>
      </c>
      <c r="F94" s="1259">
        <f>I9+I13+I16+I19+I22+I25+I28+I31+I32+I51+I39+I40+I41+I42+I43+I44+I46+I69+I47+L70+I49+I50+I54+I55+I62+I63+I65+I66+I67+I72+I73+I77+I78+I79+I82+I83+I84+I88+I89+I90+I92+I74+I70</f>
        <v>882563602</v>
      </c>
      <c r="G94" s="1259"/>
      <c r="H94" s="1259"/>
      <c r="I94" s="1260"/>
      <c r="J94" s="1146"/>
      <c r="K94" s="1188">
        <f>K84+K51+K34+K90-K92</f>
        <v>882563602</v>
      </c>
      <c r="L94" s="764" t="s">
        <v>1224</v>
      </c>
      <c r="M94" s="1146"/>
      <c r="N94" s="1146"/>
      <c r="O94" s="1146"/>
      <c r="P94" s="1146"/>
      <c r="Q94" s="1146"/>
      <c r="R94" s="1146"/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7"/>
      <c r="AI94" s="7"/>
      <c r="AJ94" s="7"/>
      <c r="AK94" s="7"/>
      <c r="AL94" s="7"/>
      <c r="AM94" s="7"/>
      <c r="AN94" s="7"/>
      <c r="AO94" s="7"/>
      <c r="AP94" s="7"/>
      <c r="AQ94" s="7"/>
      <c r="AR94" s="7"/>
      <c r="AS94" s="7"/>
      <c r="AT94" s="7"/>
      <c r="AU94" s="7"/>
      <c r="AV94" s="7"/>
      <c r="AW94" s="7"/>
      <c r="AX94" s="7"/>
      <c r="AY94" s="7"/>
      <c r="AZ94" s="7"/>
      <c r="BA94" s="7"/>
      <c r="BB94" s="7"/>
      <c r="BC94" s="7"/>
      <c r="BD94" s="7"/>
      <c r="BE94" s="7"/>
      <c r="BF94" s="7"/>
      <c r="BG94" s="7"/>
      <c r="BH94" s="7"/>
      <c r="BI94" s="7"/>
      <c r="BJ94" s="7"/>
      <c r="BK94" s="7"/>
      <c r="BL94" s="7"/>
      <c r="BM94" s="7"/>
      <c r="BN94" s="7"/>
      <c r="BO94" s="7"/>
      <c r="BP94" s="7"/>
      <c r="BQ94" s="7"/>
      <c r="BR94" s="7"/>
      <c r="BS94" s="7"/>
      <c r="BT94" s="7"/>
      <c r="BU94" s="7"/>
      <c r="BV94" s="7"/>
      <c r="BW94" s="7"/>
      <c r="BX94" s="7"/>
      <c r="BY94" s="7"/>
      <c r="BZ94" s="7"/>
      <c r="CA94" s="7"/>
      <c r="CB94" s="7"/>
      <c r="CC94" s="7"/>
      <c r="CD94" s="7"/>
      <c r="CE94" s="7"/>
      <c r="CF94" s="7"/>
      <c r="CG94" s="7"/>
      <c r="CH94" s="7"/>
      <c r="CI94" s="7"/>
      <c r="CJ94" s="7"/>
      <c r="CK94" s="7"/>
      <c r="CL94" s="7"/>
      <c r="CM94" s="7"/>
      <c r="CN94" s="7"/>
      <c r="CO94" s="7"/>
      <c r="CP94" s="7"/>
      <c r="CQ94" s="7"/>
      <c r="CR94" s="7"/>
      <c r="CS94" s="7"/>
      <c r="CT94" s="7"/>
      <c r="CU94" s="7"/>
      <c r="CV94" s="7"/>
      <c r="CW94" s="7"/>
      <c r="CX94" s="7"/>
      <c r="CY94" s="7"/>
      <c r="CZ94" s="7"/>
      <c r="DA94" s="7"/>
      <c r="DB94" s="7"/>
      <c r="DC94" s="7"/>
      <c r="DD94" s="7"/>
      <c r="DE94" s="7"/>
      <c r="DF94" s="7"/>
      <c r="DG94" s="7"/>
      <c r="DH94" s="7"/>
      <c r="DI94" s="7"/>
      <c r="DJ94" s="7"/>
      <c r="DK94" s="7"/>
      <c r="DL94" s="7"/>
      <c r="DM94" s="7"/>
      <c r="DN94" s="7"/>
      <c r="DO94" s="7"/>
      <c r="DP94" s="7"/>
      <c r="DQ94" s="7"/>
      <c r="DR94" s="7"/>
      <c r="DS94" s="7"/>
      <c r="DT94" s="7"/>
      <c r="DU94" s="7"/>
      <c r="DV94" s="7"/>
      <c r="DW94" s="7"/>
      <c r="DX94" s="7"/>
      <c r="DY94" s="7"/>
      <c r="DZ94" s="7"/>
      <c r="EA94" s="7"/>
      <c r="EB94" s="7"/>
      <c r="EC94" s="7"/>
      <c r="ED94" s="7"/>
      <c r="EE94" s="7"/>
      <c r="EF94" s="7"/>
      <c r="EG94" s="7"/>
      <c r="EH94" s="7"/>
      <c r="EI94" s="7"/>
      <c r="EJ94" s="7"/>
      <c r="EK94" s="7"/>
      <c r="EL94" s="7"/>
      <c r="EM94" s="7"/>
      <c r="EN94" s="7"/>
      <c r="EO94" s="7"/>
      <c r="EP94" s="7"/>
      <c r="EQ94" s="7"/>
      <c r="ER94" s="7"/>
      <c r="ES94" s="7"/>
      <c r="ET94" s="7"/>
      <c r="EU94" s="7"/>
      <c r="EV94" s="7"/>
      <c r="EW94" s="7"/>
      <c r="EX94" s="7"/>
      <c r="EY94" s="7"/>
      <c r="EZ94" s="7"/>
      <c r="FA94" s="7"/>
      <c r="FB94" s="7"/>
      <c r="FC94" s="7"/>
      <c r="FD94" s="7"/>
      <c r="FE94" s="7"/>
      <c r="FF94" s="7"/>
      <c r="FG94" s="7"/>
      <c r="FH94" s="7"/>
      <c r="FI94" s="7"/>
      <c r="FJ94" s="7"/>
      <c r="FK94" s="7"/>
      <c r="FL94" s="7"/>
      <c r="FM94" s="7"/>
      <c r="FN94" s="7"/>
      <c r="FO94" s="7"/>
      <c r="FP94" s="7"/>
      <c r="FQ94" s="7"/>
      <c r="FR94" s="7"/>
      <c r="FS94" s="7"/>
      <c r="FT94" s="7"/>
      <c r="FU94" s="7"/>
      <c r="FV94" s="7"/>
      <c r="FW94" s="7"/>
      <c r="FX94" s="7"/>
      <c r="FY94" s="7"/>
      <c r="FZ94" s="7"/>
      <c r="GA94" s="7"/>
      <c r="GB94" s="7"/>
      <c r="GC94" s="7"/>
      <c r="GD94" s="7"/>
      <c r="GE94" s="7"/>
      <c r="GF94" s="7"/>
      <c r="GG94" s="7"/>
      <c r="GH94" s="7"/>
      <c r="GI94" s="7"/>
      <c r="GJ94" s="7"/>
      <c r="GK94" s="7"/>
      <c r="GL94" s="7"/>
      <c r="GM94" s="7"/>
      <c r="GN94" s="7"/>
      <c r="GO94" s="7"/>
      <c r="GP94" s="7"/>
      <c r="GQ94" s="7"/>
      <c r="GR94" s="7"/>
      <c r="GS94" s="7"/>
      <c r="GT94" s="7"/>
      <c r="GU94" s="7"/>
      <c r="GV94" s="7"/>
      <c r="GW94" s="7"/>
      <c r="GX94" s="7"/>
      <c r="GY94" s="7"/>
      <c r="GZ94" s="7"/>
      <c r="HA94" s="7"/>
      <c r="HB94" s="7"/>
      <c r="HC94" s="7"/>
      <c r="HD94" s="7"/>
      <c r="HE94" s="7"/>
      <c r="HF94" s="7"/>
      <c r="HG94" s="7"/>
      <c r="HH94" s="7"/>
      <c r="HI94" s="7"/>
      <c r="HJ94" s="7"/>
      <c r="HK94" s="7"/>
      <c r="HL94" s="7"/>
      <c r="HM94" s="7"/>
      <c r="HN94" s="7"/>
      <c r="HO94" s="7"/>
      <c r="HP94" s="7"/>
      <c r="HQ94" s="7"/>
      <c r="HR94" s="7"/>
      <c r="HS94" s="7"/>
      <c r="HT94" s="7"/>
      <c r="HU94" s="7"/>
      <c r="HV94" s="7"/>
      <c r="HW94" s="7"/>
      <c r="HX94" s="7"/>
      <c r="HY94" s="7"/>
      <c r="HZ94" s="7"/>
      <c r="IA94" s="7"/>
      <c r="IB94" s="7"/>
      <c r="IC94" s="7"/>
      <c r="ID94" s="7"/>
      <c r="IE94" s="7"/>
      <c r="IF94" s="7"/>
      <c r="IG94" s="7"/>
      <c r="IH94" s="7"/>
      <c r="II94" s="7"/>
      <c r="IJ94" s="7"/>
      <c r="IK94" s="7"/>
      <c r="IL94" s="7"/>
      <c r="IM94" s="7"/>
      <c r="IN94" s="7"/>
      <c r="IO94" s="7"/>
      <c r="IP94" s="7"/>
      <c r="IQ94" s="7"/>
      <c r="IR94" s="7"/>
      <c r="IS94" s="7"/>
      <c r="IT94" s="7"/>
      <c r="IU94" s="7"/>
      <c r="IV94" s="7"/>
      <c r="IW94" s="7"/>
    </row>
    <row r="96" spans="1:257" ht="15.75" x14ac:dyDescent="0.2">
      <c r="A96" s="765"/>
      <c r="B96" s="766"/>
      <c r="C96" s="766"/>
      <c r="D96" s="766"/>
      <c r="E96" s="767"/>
      <c r="F96" s="768"/>
      <c r="G96" s="768"/>
      <c r="H96" s="768"/>
      <c r="I96" s="768"/>
    </row>
    <row r="97" spans="1:1" ht="12.75" x14ac:dyDescent="0.2">
      <c r="A97" s="932"/>
    </row>
  </sheetData>
  <mergeCells count="8">
    <mergeCell ref="F94:I94"/>
    <mergeCell ref="A1:I1"/>
    <mergeCell ref="F2:I2"/>
    <mergeCell ref="A4:I4"/>
    <mergeCell ref="A3:I3"/>
    <mergeCell ref="A5:A6"/>
    <mergeCell ref="B5:E5"/>
    <mergeCell ref="F5:I5"/>
  </mergeCells>
  <pageMargins left="0.70866141732283472" right="0.70866141732283472" top="0.74803149606299213" bottom="0.74803149606299213" header="0.31496062992125984" footer="0.31496062992125984"/>
  <pageSetup paperSize="9" scale="42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IV91"/>
  <sheetViews>
    <sheetView workbookViewId="0">
      <selection activeCell="F8" sqref="F8:I8"/>
    </sheetView>
  </sheetViews>
  <sheetFormatPr defaultColWidth="61.7109375" defaultRowHeight="12" x14ac:dyDescent="0.2"/>
  <cols>
    <col min="1" max="1" width="61.7109375" style="191" customWidth="1"/>
    <col min="2" max="2" width="9.85546875" style="191" hidden="1" customWidth="1"/>
    <col min="3" max="3" width="11.7109375" style="191" hidden="1" customWidth="1"/>
    <col min="4" max="4" width="9.85546875" style="191" hidden="1" customWidth="1"/>
    <col min="5" max="5" width="15.85546875" style="195" hidden="1" customWidth="1"/>
    <col min="6" max="6" width="16" style="6" customWidth="1"/>
    <col min="7" max="7" width="12.85546875" style="6" customWidth="1"/>
    <col min="8" max="8" width="10" style="6" bestFit="1" customWidth="1"/>
    <col min="9" max="9" width="11.42578125" style="6" bestFit="1" customWidth="1"/>
    <col min="10" max="10" width="10" style="6" bestFit="1" customWidth="1"/>
    <col min="11" max="12" width="11.42578125" style="6" bestFit="1" customWidth="1"/>
    <col min="13" max="255" width="8" style="6" customWidth="1"/>
    <col min="256" max="16384" width="61.7109375" style="6"/>
  </cols>
  <sheetData>
    <row r="1" spans="1:10" ht="12.75" x14ac:dyDescent="0.2">
      <c r="B1" s="1272" t="s">
        <v>294</v>
      </c>
      <c r="C1" s="1272"/>
      <c r="D1" s="1272"/>
      <c r="E1" s="1272"/>
    </row>
    <row r="2" spans="1:10" x14ac:dyDescent="0.2">
      <c r="F2" s="1279"/>
      <c r="G2" s="1279"/>
      <c r="H2" s="1279"/>
      <c r="I2" s="1279"/>
    </row>
    <row r="4" spans="1:10" ht="12.75" x14ac:dyDescent="0.2">
      <c r="A4" s="1273" t="s">
        <v>77</v>
      </c>
      <c r="B4" s="1273"/>
      <c r="C4" s="1273"/>
      <c r="D4" s="1273"/>
      <c r="E4" s="1273"/>
      <c r="F4" s="1274"/>
      <c r="G4" s="1274"/>
      <c r="H4" s="1274"/>
      <c r="I4" s="1274"/>
    </row>
    <row r="5" spans="1:10" ht="12.75" x14ac:dyDescent="0.2">
      <c r="A5" s="1273" t="s">
        <v>899</v>
      </c>
      <c r="B5" s="1273"/>
      <c r="C5" s="1273"/>
      <c r="D5" s="1273"/>
      <c r="E5" s="1273"/>
      <c r="F5" s="1274"/>
      <c r="G5" s="1274"/>
      <c r="H5" s="1274"/>
      <c r="I5" s="1274"/>
    </row>
    <row r="7" spans="1:10" ht="13.5" thickBot="1" x14ac:dyDescent="0.25">
      <c r="E7" s="544" t="s">
        <v>20</v>
      </c>
      <c r="F7" s="555"/>
    </row>
    <row r="8" spans="1:10" ht="12.75" customHeight="1" thickBot="1" x14ac:dyDescent="0.25">
      <c r="A8" s="1275" t="s">
        <v>78</v>
      </c>
      <c r="B8" s="1277" t="s">
        <v>107</v>
      </c>
      <c r="C8" s="1278"/>
      <c r="D8" s="1278"/>
      <c r="E8" s="1278"/>
      <c r="F8" s="1277" t="s">
        <v>910</v>
      </c>
      <c r="G8" s="1278"/>
      <c r="H8" s="1278"/>
      <c r="I8" s="1278"/>
    </row>
    <row r="9" spans="1:10" s="7" customFormat="1" ht="49.5" customHeight="1" thickBot="1" x14ac:dyDescent="0.25">
      <c r="A9" s="1276"/>
      <c r="B9" s="284" t="s">
        <v>79</v>
      </c>
      <c r="C9" s="192" t="s">
        <v>80</v>
      </c>
      <c r="D9" s="192" t="s">
        <v>682</v>
      </c>
      <c r="E9" s="285" t="s">
        <v>81</v>
      </c>
      <c r="F9" s="284" t="s">
        <v>79</v>
      </c>
      <c r="G9" s="192" t="s">
        <v>80</v>
      </c>
      <c r="H9" s="192" t="s">
        <v>682</v>
      </c>
      <c r="I9" s="285" t="s">
        <v>81</v>
      </c>
    </row>
    <row r="10" spans="1:10" ht="13.5" customHeight="1" x14ac:dyDescent="0.2">
      <c r="A10" s="556" t="s">
        <v>82</v>
      </c>
      <c r="B10" s="557"/>
      <c r="C10" s="557"/>
      <c r="D10" s="557"/>
      <c r="E10" s="557"/>
      <c r="F10" s="558"/>
      <c r="G10" s="558"/>
      <c r="H10" s="558"/>
      <c r="I10" s="558"/>
      <c r="J10" s="588"/>
    </row>
    <row r="11" spans="1:10" ht="13.5" customHeight="1" x14ac:dyDescent="0.2">
      <c r="A11" s="193" t="s">
        <v>820</v>
      </c>
      <c r="B11" s="194"/>
      <c r="C11" s="194"/>
      <c r="D11" s="194"/>
      <c r="E11" s="194"/>
      <c r="F11" s="545"/>
      <c r="G11" s="545"/>
      <c r="H11" s="545"/>
      <c r="I11" s="545"/>
      <c r="J11" s="588"/>
    </row>
    <row r="12" spans="1:10" ht="30.75" customHeight="1" x14ac:dyDescent="0.2">
      <c r="A12" s="679" t="s">
        <v>821</v>
      </c>
      <c r="B12" s="548">
        <v>4865</v>
      </c>
      <c r="C12" s="680">
        <v>18.690000000000001</v>
      </c>
      <c r="D12" s="548">
        <v>4580000</v>
      </c>
      <c r="E12" s="548">
        <f>C12*D12</f>
        <v>85600200</v>
      </c>
      <c r="F12" s="547">
        <v>4837</v>
      </c>
      <c r="G12" s="546">
        <v>18.62</v>
      </c>
      <c r="H12" s="546">
        <v>4580000</v>
      </c>
      <c r="I12" s="547">
        <f>G12*H12</f>
        <v>85279600</v>
      </c>
      <c r="J12" s="588"/>
    </row>
    <row r="13" spans="1:10" ht="13.5" customHeight="1" x14ac:dyDescent="0.2">
      <c r="A13" s="551" t="s">
        <v>822</v>
      </c>
      <c r="B13" s="548"/>
      <c r="C13" s="548"/>
      <c r="D13" s="548"/>
      <c r="E13" s="548"/>
      <c r="F13" s="547"/>
      <c r="G13" s="546"/>
      <c r="H13" s="546"/>
      <c r="I13" s="547"/>
      <c r="J13" s="588"/>
    </row>
    <row r="14" spans="1:10" ht="30" customHeight="1" x14ac:dyDescent="0.2">
      <c r="A14" s="679" t="s">
        <v>823</v>
      </c>
      <c r="B14" s="548"/>
      <c r="C14" s="549"/>
      <c r="D14" s="548" t="s">
        <v>295</v>
      </c>
      <c r="E14" s="548">
        <v>8328800</v>
      </c>
      <c r="F14" s="547"/>
      <c r="G14" s="546"/>
      <c r="H14" s="546" t="s">
        <v>295</v>
      </c>
      <c r="I14" s="547">
        <v>8329050</v>
      </c>
      <c r="J14" s="588"/>
    </row>
    <row r="15" spans="1:10" ht="30" customHeight="1" x14ac:dyDescent="0.2">
      <c r="A15" s="679" t="s">
        <v>824</v>
      </c>
      <c r="B15" s="548"/>
      <c r="C15" s="549"/>
      <c r="D15" s="548"/>
      <c r="E15" s="548"/>
      <c r="F15" s="547"/>
      <c r="G15" s="546"/>
      <c r="H15" s="546"/>
      <c r="I15" s="547">
        <v>-8329050</v>
      </c>
      <c r="J15" s="588"/>
    </row>
    <row r="16" spans="1:10" ht="30" customHeight="1" x14ac:dyDescent="0.2">
      <c r="A16" s="679" t="s">
        <v>825</v>
      </c>
      <c r="B16" s="548"/>
      <c r="C16" s="549"/>
      <c r="D16" s="548"/>
      <c r="E16" s="548"/>
      <c r="F16" s="547"/>
      <c r="G16" s="546"/>
      <c r="H16" s="546"/>
      <c r="I16" s="547">
        <f>I14+I15</f>
        <v>0</v>
      </c>
      <c r="J16" s="588"/>
    </row>
    <row r="17" spans="1:10" ht="16.5" customHeight="1" x14ac:dyDescent="0.2">
      <c r="A17" s="551" t="s">
        <v>826</v>
      </c>
      <c r="B17" s="548"/>
      <c r="C17" s="548"/>
      <c r="D17" s="681" t="s">
        <v>296</v>
      </c>
      <c r="E17" s="548">
        <v>18272000</v>
      </c>
      <c r="F17" s="547"/>
      <c r="G17" s="546"/>
      <c r="H17" s="546" t="s">
        <v>297</v>
      </c>
      <c r="I17" s="547">
        <v>18304000</v>
      </c>
      <c r="J17" s="588"/>
    </row>
    <row r="18" spans="1:10" ht="16.5" customHeight="1" x14ac:dyDescent="0.2">
      <c r="A18" s="551" t="s">
        <v>824</v>
      </c>
      <c r="B18" s="548"/>
      <c r="C18" s="548"/>
      <c r="D18" s="681"/>
      <c r="E18" s="548"/>
      <c r="F18" s="547"/>
      <c r="G18" s="546"/>
      <c r="H18" s="546"/>
      <c r="I18" s="547">
        <v>-18304000</v>
      </c>
      <c r="J18" s="588"/>
    </row>
    <row r="19" spans="1:10" ht="16.5" customHeight="1" x14ac:dyDescent="0.2">
      <c r="A19" s="551" t="s">
        <v>827</v>
      </c>
      <c r="B19" s="548"/>
      <c r="C19" s="548"/>
      <c r="D19" s="681"/>
      <c r="E19" s="548"/>
      <c r="F19" s="547"/>
      <c r="G19" s="546"/>
      <c r="H19" s="546"/>
      <c r="I19" s="547">
        <f>I17+I18</f>
        <v>0</v>
      </c>
      <c r="J19" s="588"/>
    </row>
    <row r="20" spans="1:10" ht="13.5" customHeight="1" x14ac:dyDescent="0.2">
      <c r="A20" s="551" t="s">
        <v>828</v>
      </c>
      <c r="B20" s="682"/>
      <c r="C20" s="682" t="s">
        <v>829</v>
      </c>
      <c r="D20" s="683" t="s">
        <v>683</v>
      </c>
      <c r="E20" s="682">
        <v>1355022</v>
      </c>
      <c r="F20" s="638"/>
      <c r="G20" s="682"/>
      <c r="H20" s="684" t="s">
        <v>683</v>
      </c>
      <c r="I20" s="547">
        <v>1355022</v>
      </c>
      <c r="J20" s="588"/>
    </row>
    <row r="21" spans="1:10" ht="13.5" customHeight="1" x14ac:dyDescent="0.2">
      <c r="A21" s="551" t="s">
        <v>830</v>
      </c>
      <c r="B21" s="682"/>
      <c r="C21" s="682"/>
      <c r="D21" s="683"/>
      <c r="E21" s="682"/>
      <c r="F21" s="638"/>
      <c r="G21" s="682"/>
      <c r="H21" s="684"/>
      <c r="I21" s="547">
        <v>-1355022</v>
      </c>
      <c r="J21" s="588"/>
    </row>
    <row r="22" spans="1:10" ht="13.5" customHeight="1" x14ac:dyDescent="0.2">
      <c r="A22" s="551" t="s">
        <v>831</v>
      </c>
      <c r="B22" s="682"/>
      <c r="C22" s="682"/>
      <c r="D22" s="683"/>
      <c r="E22" s="682"/>
      <c r="F22" s="638"/>
      <c r="G22" s="682"/>
      <c r="H22" s="684"/>
      <c r="I22" s="547">
        <f>I20+I21</f>
        <v>0</v>
      </c>
      <c r="J22" s="588"/>
    </row>
    <row r="23" spans="1:10" ht="13.5" customHeight="1" x14ac:dyDescent="0.2">
      <c r="A23" s="551" t="s">
        <v>832</v>
      </c>
      <c r="B23" s="548"/>
      <c r="C23" s="549"/>
      <c r="D23" s="681" t="s">
        <v>684</v>
      </c>
      <c r="E23" s="548">
        <v>6369620</v>
      </c>
      <c r="F23" s="547"/>
      <c r="G23" s="546"/>
      <c r="H23" s="681" t="s">
        <v>684</v>
      </c>
      <c r="I23" s="547">
        <v>6369620</v>
      </c>
      <c r="J23" s="588"/>
    </row>
    <row r="24" spans="1:10" ht="13.5" customHeight="1" x14ac:dyDescent="0.2">
      <c r="A24" s="551" t="s">
        <v>830</v>
      </c>
      <c r="B24" s="548"/>
      <c r="C24" s="549"/>
      <c r="D24" s="681"/>
      <c r="E24" s="548"/>
      <c r="F24" s="547"/>
      <c r="G24" s="546"/>
      <c r="H24" s="681"/>
      <c r="I24" s="547">
        <v>-6369620</v>
      </c>
      <c r="J24" s="588"/>
    </row>
    <row r="25" spans="1:10" ht="13.5" customHeight="1" x14ac:dyDescent="0.2">
      <c r="A25" s="551" t="s">
        <v>833</v>
      </c>
      <c r="B25" s="548"/>
      <c r="C25" s="549"/>
      <c r="D25" s="681"/>
      <c r="E25" s="548"/>
      <c r="F25" s="547"/>
      <c r="G25" s="546"/>
      <c r="H25" s="681"/>
      <c r="I25" s="547">
        <f>I23+I24</f>
        <v>0</v>
      </c>
      <c r="J25" s="588"/>
    </row>
    <row r="26" spans="1:10" ht="13.5" customHeight="1" x14ac:dyDescent="0.2">
      <c r="A26" s="551" t="s">
        <v>834</v>
      </c>
      <c r="B26" s="548">
        <v>4865</v>
      </c>
      <c r="C26" s="548"/>
      <c r="D26" s="548">
        <v>2700</v>
      </c>
      <c r="E26" s="548">
        <f>B26*D26</f>
        <v>13135500</v>
      </c>
      <c r="F26" s="547">
        <v>4837</v>
      </c>
      <c r="G26" s="546"/>
      <c r="H26" s="548">
        <v>2700</v>
      </c>
      <c r="I26" s="547">
        <f>F26*H26</f>
        <v>13059900</v>
      </c>
      <c r="J26" s="588"/>
    </row>
    <row r="27" spans="1:10" ht="13.5" customHeight="1" x14ac:dyDescent="0.2">
      <c r="A27" s="551" t="s">
        <v>835</v>
      </c>
      <c r="B27" s="548"/>
      <c r="C27" s="548"/>
      <c r="D27" s="548"/>
      <c r="E27" s="548">
        <v>-13135500</v>
      </c>
      <c r="F27" s="547"/>
      <c r="G27" s="546"/>
      <c r="H27" s="546"/>
      <c r="I27" s="547">
        <v>-13059900</v>
      </c>
      <c r="J27" s="588"/>
    </row>
    <row r="28" spans="1:10" ht="13.5" customHeight="1" x14ac:dyDescent="0.2">
      <c r="A28" s="551" t="s">
        <v>836</v>
      </c>
      <c r="B28" s="548"/>
      <c r="C28" s="548"/>
      <c r="D28" s="548"/>
      <c r="E28" s="548">
        <f>E26+E27</f>
        <v>0</v>
      </c>
      <c r="F28" s="547"/>
      <c r="G28" s="546"/>
      <c r="H28" s="546"/>
      <c r="I28" s="547">
        <f>I26+I27</f>
        <v>0</v>
      </c>
      <c r="J28" s="588"/>
    </row>
    <row r="29" spans="1:10" ht="13.5" customHeight="1" x14ac:dyDescent="0.2">
      <c r="A29" s="551" t="s">
        <v>837</v>
      </c>
      <c r="B29" s="682">
        <v>10</v>
      </c>
      <c r="C29" s="682"/>
      <c r="D29" s="682" t="s">
        <v>298</v>
      </c>
      <c r="E29" s="685">
        <v>25500</v>
      </c>
      <c r="F29" s="547">
        <v>11</v>
      </c>
      <c r="G29" s="546"/>
      <c r="H29" s="548" t="s">
        <v>298</v>
      </c>
      <c r="I29" s="547">
        <v>28050</v>
      </c>
      <c r="J29" s="588"/>
    </row>
    <row r="30" spans="1:10" ht="13.5" customHeight="1" x14ac:dyDescent="0.2">
      <c r="A30" s="551" t="s">
        <v>838</v>
      </c>
      <c r="B30" s="682"/>
      <c r="C30" s="682"/>
      <c r="D30" s="682"/>
      <c r="E30" s="685">
        <v>-25500</v>
      </c>
      <c r="F30" s="547"/>
      <c r="G30" s="546"/>
      <c r="H30" s="546"/>
      <c r="I30" s="547">
        <v>-28050</v>
      </c>
      <c r="J30" s="588"/>
    </row>
    <row r="31" spans="1:10" ht="13.5" customHeight="1" x14ac:dyDescent="0.2">
      <c r="A31" s="551" t="s">
        <v>839</v>
      </c>
      <c r="B31" s="682"/>
      <c r="C31" s="682"/>
      <c r="D31" s="682"/>
      <c r="E31" s="685">
        <v>0</v>
      </c>
      <c r="F31" s="547"/>
      <c r="G31" s="546"/>
      <c r="H31" s="546"/>
      <c r="I31" s="547">
        <f>I29+I30</f>
        <v>0</v>
      </c>
      <c r="J31" s="588"/>
    </row>
    <row r="32" spans="1:10" ht="13.5" customHeight="1" x14ac:dyDescent="0.2">
      <c r="A32" s="551" t="s">
        <v>840</v>
      </c>
      <c r="B32" s="548"/>
      <c r="C32" s="548">
        <v>487729000</v>
      </c>
      <c r="D32" s="549">
        <v>1.55</v>
      </c>
      <c r="E32" s="548">
        <f>C32*D32</f>
        <v>755979950</v>
      </c>
      <c r="F32" s="547"/>
      <c r="G32" s="730">
        <v>482296000</v>
      </c>
      <c r="H32" s="731">
        <v>1.55</v>
      </c>
      <c r="I32" s="730">
        <f>G32*H32</f>
        <v>747558800</v>
      </c>
      <c r="J32" s="588"/>
    </row>
    <row r="33" spans="1:11" ht="13.5" customHeight="1" x14ac:dyDescent="0.2">
      <c r="A33" s="551" t="s">
        <v>835</v>
      </c>
      <c r="B33" s="548"/>
      <c r="C33" s="548"/>
      <c r="D33" s="552"/>
      <c r="E33" s="548">
        <v>-98054262</v>
      </c>
      <c r="F33" s="547"/>
      <c r="G33" s="546"/>
      <c r="H33" s="546"/>
      <c r="I33" s="547">
        <v>-69343482</v>
      </c>
      <c r="J33" s="588"/>
    </row>
    <row r="34" spans="1:11" ht="13.5" customHeight="1" x14ac:dyDescent="0.2">
      <c r="A34" s="551" t="s">
        <v>841</v>
      </c>
      <c r="B34" s="548"/>
      <c r="C34" s="548"/>
      <c r="D34" s="552"/>
      <c r="E34" s="548">
        <f>E32+E33</f>
        <v>657925688</v>
      </c>
      <c r="F34" s="547"/>
      <c r="G34" s="546"/>
      <c r="H34" s="546"/>
      <c r="I34" s="547">
        <f>I32+I33</f>
        <v>678215318</v>
      </c>
      <c r="J34" s="588"/>
    </row>
    <row r="35" spans="1:11" ht="13.5" customHeight="1" x14ac:dyDescent="0.2">
      <c r="A35" s="686" t="s">
        <v>842</v>
      </c>
      <c r="B35" s="682"/>
      <c r="C35" s="682"/>
      <c r="D35" s="682"/>
      <c r="E35" s="682">
        <v>0</v>
      </c>
      <c r="F35" s="638"/>
      <c r="G35" s="687"/>
      <c r="H35" s="687"/>
      <c r="I35" s="638">
        <v>0</v>
      </c>
      <c r="J35" s="588"/>
    </row>
    <row r="36" spans="1:11" ht="13.5" customHeight="1" x14ac:dyDescent="0.2">
      <c r="A36" s="686"/>
      <c r="B36" s="682"/>
      <c r="C36" s="682"/>
      <c r="D36" s="682"/>
      <c r="E36" s="682"/>
      <c r="F36" s="638"/>
      <c r="G36" s="687"/>
      <c r="H36" s="687"/>
      <c r="I36" s="638"/>
      <c r="J36" s="588"/>
      <c r="K36" s="688"/>
    </row>
    <row r="37" spans="1:11" ht="24.95" customHeight="1" x14ac:dyDescent="0.2">
      <c r="A37" s="689" t="s">
        <v>83</v>
      </c>
      <c r="B37" s="682"/>
      <c r="C37" s="682"/>
      <c r="D37" s="682"/>
      <c r="E37" s="682"/>
      <c r="F37" s="638"/>
      <c r="G37" s="687"/>
      <c r="H37" s="687"/>
      <c r="I37" s="638"/>
      <c r="J37" s="588"/>
    </row>
    <row r="38" spans="1:11" ht="15" customHeight="1" x14ac:dyDescent="0.2">
      <c r="A38" s="679" t="s">
        <v>843</v>
      </c>
      <c r="B38" s="682"/>
      <c r="C38" s="682"/>
      <c r="D38" s="682"/>
      <c r="E38" s="682"/>
      <c r="F38" s="638"/>
      <c r="G38" s="687"/>
      <c r="H38" s="687"/>
      <c r="I38" s="638"/>
      <c r="J38" s="588"/>
    </row>
    <row r="39" spans="1:11" ht="24" customHeight="1" x14ac:dyDescent="0.2">
      <c r="A39" s="679" t="s">
        <v>844</v>
      </c>
      <c r="B39" s="548"/>
      <c r="C39" s="549">
        <v>13.1</v>
      </c>
      <c r="D39" s="548">
        <v>4152000</v>
      </c>
      <c r="E39" s="548">
        <f>C39*D39*8/12</f>
        <v>36260800</v>
      </c>
      <c r="F39" s="547"/>
      <c r="G39" s="546">
        <v>13.3</v>
      </c>
      <c r="H39" s="547">
        <v>4308000</v>
      </c>
      <c r="I39" s="547">
        <f>G39*8/12*4308000</f>
        <v>38197600</v>
      </c>
      <c r="J39" s="588"/>
    </row>
    <row r="40" spans="1:11" ht="24" customHeight="1" x14ac:dyDescent="0.2">
      <c r="A40" s="679" t="s">
        <v>845</v>
      </c>
      <c r="B40" s="548"/>
      <c r="C40" s="549">
        <v>13.1</v>
      </c>
      <c r="D40" s="550">
        <v>4152000</v>
      </c>
      <c r="E40" s="548">
        <f>C40*D40*4/12</f>
        <v>18130400</v>
      </c>
      <c r="F40" s="547"/>
      <c r="G40" s="690">
        <v>13.4</v>
      </c>
      <c r="H40" s="547">
        <v>4308000</v>
      </c>
      <c r="I40" s="547">
        <f>G40*4/12*H40</f>
        <v>19242400</v>
      </c>
      <c r="J40" s="588"/>
    </row>
    <row r="41" spans="1:11" ht="24.95" customHeight="1" x14ac:dyDescent="0.2">
      <c r="A41" s="679" t="s">
        <v>911</v>
      </c>
      <c r="B41" s="682"/>
      <c r="C41" s="691">
        <v>13.1</v>
      </c>
      <c r="D41" s="692">
        <v>35000</v>
      </c>
      <c r="E41" s="682">
        <f>C41*D41</f>
        <v>458500</v>
      </c>
      <c r="F41" s="638"/>
      <c r="G41" s="690">
        <v>13.4</v>
      </c>
      <c r="H41" s="547">
        <v>35000</v>
      </c>
      <c r="I41" s="547">
        <f>G41*H41</f>
        <v>469000</v>
      </c>
      <c r="J41" s="588"/>
    </row>
    <row r="42" spans="1:11" ht="24.95" customHeight="1" x14ac:dyDescent="0.2">
      <c r="A42" s="679" t="s">
        <v>846</v>
      </c>
      <c r="B42" s="682"/>
      <c r="C42" s="682">
        <v>10</v>
      </c>
      <c r="D42" s="682">
        <v>1800000</v>
      </c>
      <c r="E42" s="685">
        <f>C42*D42*8/12</f>
        <v>12000000</v>
      </c>
      <c r="F42" s="638"/>
      <c r="G42" s="690">
        <v>9</v>
      </c>
      <c r="H42" s="547">
        <v>1800000</v>
      </c>
      <c r="I42" s="547">
        <f>G42*H42*8/12</f>
        <v>10800000</v>
      </c>
      <c r="J42" s="588"/>
    </row>
    <row r="43" spans="1:11" ht="35.25" customHeight="1" x14ac:dyDescent="0.2">
      <c r="A43" s="693" t="s">
        <v>847</v>
      </c>
      <c r="B43" s="682"/>
      <c r="C43" s="682"/>
      <c r="D43" s="682"/>
      <c r="E43" s="685"/>
      <c r="F43" s="638"/>
      <c r="G43" s="690">
        <v>1</v>
      </c>
      <c r="H43" s="547">
        <v>4308000</v>
      </c>
      <c r="I43" s="547">
        <f>G43*H43*8/12</f>
        <v>2872000</v>
      </c>
      <c r="J43" s="588"/>
    </row>
    <row r="44" spans="1:11" ht="35.25" customHeight="1" x14ac:dyDescent="0.2">
      <c r="A44" s="679" t="s">
        <v>848</v>
      </c>
      <c r="B44" s="682"/>
      <c r="C44" s="682">
        <v>10</v>
      </c>
      <c r="D44" s="682">
        <v>1800000</v>
      </c>
      <c r="E44" s="682">
        <f>C44*D44*4/12</f>
        <v>6000000</v>
      </c>
      <c r="F44" s="638"/>
      <c r="G44" s="690">
        <v>9</v>
      </c>
      <c r="H44" s="547">
        <v>1800000</v>
      </c>
      <c r="I44" s="547">
        <f>G44*H44*4/12</f>
        <v>5400000</v>
      </c>
      <c r="J44" s="589"/>
    </row>
    <row r="45" spans="1:11" ht="35.25" customHeight="1" x14ac:dyDescent="0.2">
      <c r="A45" s="679" t="s">
        <v>849</v>
      </c>
      <c r="B45" s="682"/>
      <c r="C45" s="682"/>
      <c r="D45" s="682"/>
      <c r="E45" s="682"/>
      <c r="F45" s="638"/>
      <c r="G45" s="690">
        <v>1</v>
      </c>
      <c r="H45" s="547">
        <v>4308000</v>
      </c>
      <c r="I45" s="547">
        <f>G45*H45*4/12</f>
        <v>1436000</v>
      </c>
      <c r="J45" s="589"/>
    </row>
    <row r="46" spans="1:11" ht="13.5" customHeight="1" x14ac:dyDescent="0.2">
      <c r="A46" s="679" t="s">
        <v>850</v>
      </c>
      <c r="B46" s="682"/>
      <c r="C46" s="682"/>
      <c r="D46" s="682"/>
      <c r="E46" s="682"/>
      <c r="F46" s="638"/>
      <c r="G46" s="690">
        <v>1</v>
      </c>
      <c r="H46" s="547">
        <v>35000</v>
      </c>
      <c r="I46" s="547">
        <f>G46*H46</f>
        <v>35000</v>
      </c>
      <c r="J46" s="589"/>
    </row>
    <row r="47" spans="1:11" ht="13.5" customHeight="1" x14ac:dyDescent="0.2">
      <c r="A47" s="551" t="s">
        <v>851</v>
      </c>
      <c r="B47" s="682"/>
      <c r="C47" s="682"/>
      <c r="D47" s="682"/>
      <c r="E47" s="682"/>
      <c r="F47" s="638"/>
      <c r="G47" s="687"/>
      <c r="H47" s="687"/>
      <c r="I47" s="638"/>
      <c r="J47" s="588"/>
    </row>
    <row r="48" spans="1:11" ht="13.5" customHeight="1" x14ac:dyDescent="0.2">
      <c r="A48" s="679" t="s">
        <v>852</v>
      </c>
      <c r="B48" s="548"/>
      <c r="C48" s="548"/>
      <c r="D48" s="548"/>
      <c r="E48" s="548"/>
      <c r="F48" s="547"/>
      <c r="G48" s="547">
        <v>0</v>
      </c>
      <c r="H48" s="548">
        <v>80000</v>
      </c>
      <c r="I48" s="547">
        <f>G48*H48*8/12</f>
        <v>0</v>
      </c>
      <c r="J48" s="588"/>
    </row>
    <row r="49" spans="1:11" ht="13.5" customHeight="1" x14ac:dyDescent="0.2">
      <c r="A49" s="679" t="s">
        <v>853</v>
      </c>
      <c r="B49" s="548"/>
      <c r="C49" s="548">
        <v>142</v>
      </c>
      <c r="D49" s="548">
        <v>70000</v>
      </c>
      <c r="E49" s="548">
        <f>C49*D49*8/12</f>
        <v>6626666.666666667</v>
      </c>
      <c r="F49" s="547"/>
      <c r="G49" s="547">
        <v>144</v>
      </c>
      <c r="H49" s="548">
        <v>80000</v>
      </c>
      <c r="I49" s="547">
        <f>G49*H49*8/12</f>
        <v>7680000</v>
      </c>
      <c r="J49" s="588"/>
    </row>
    <row r="50" spans="1:11" ht="13.5" customHeight="1" x14ac:dyDescent="0.2">
      <c r="A50" s="679" t="s">
        <v>854</v>
      </c>
      <c r="B50" s="682"/>
      <c r="C50" s="682"/>
      <c r="D50" s="682"/>
      <c r="E50" s="682"/>
      <c r="F50" s="638"/>
      <c r="G50" s="547">
        <v>0</v>
      </c>
      <c r="H50" s="548">
        <v>80000</v>
      </c>
      <c r="I50" s="547">
        <f>G50*H50*8/12</f>
        <v>0</v>
      </c>
      <c r="J50" s="588"/>
    </row>
    <row r="51" spans="1:11" ht="39.75" customHeight="1" x14ac:dyDescent="0.2">
      <c r="A51" s="679" t="s">
        <v>855</v>
      </c>
      <c r="B51" s="682"/>
      <c r="C51" s="682">
        <v>142</v>
      </c>
      <c r="D51" s="682">
        <v>70000</v>
      </c>
      <c r="E51" s="682">
        <f>C51*D51*4/12</f>
        <v>3313333.3333333335</v>
      </c>
      <c r="F51" s="638"/>
      <c r="G51" s="547">
        <v>144</v>
      </c>
      <c r="H51" s="548">
        <v>80000</v>
      </c>
      <c r="I51" s="547">
        <f>G51*H51*4/12</f>
        <v>3840000</v>
      </c>
      <c r="J51" s="588"/>
    </row>
    <row r="52" spans="1:11" ht="50.25" customHeight="1" x14ac:dyDescent="0.2">
      <c r="A52" s="551" t="s">
        <v>856</v>
      </c>
      <c r="B52" s="682"/>
      <c r="C52" s="682"/>
      <c r="D52" s="682"/>
      <c r="E52" s="682">
        <v>0</v>
      </c>
      <c r="F52" s="638"/>
      <c r="G52" s="687"/>
      <c r="H52" s="687"/>
      <c r="I52" s="547">
        <v>740000</v>
      </c>
      <c r="J52" s="591"/>
    </row>
    <row r="53" spans="1:11" ht="13.5" customHeight="1" x14ac:dyDescent="0.2">
      <c r="A53" s="551" t="s">
        <v>857</v>
      </c>
      <c r="B53" s="548"/>
      <c r="C53" s="548"/>
      <c r="D53" s="548"/>
      <c r="E53" s="548"/>
      <c r="F53" s="547"/>
      <c r="G53" s="546"/>
      <c r="H53" s="546"/>
      <c r="I53" s="547"/>
      <c r="J53" s="588"/>
    </row>
    <row r="54" spans="1:11" ht="13.5" customHeight="1" x14ac:dyDescent="0.2">
      <c r="A54" s="679" t="s">
        <v>858</v>
      </c>
      <c r="B54" s="548"/>
      <c r="C54" s="548">
        <v>5</v>
      </c>
      <c r="D54" s="694" t="s">
        <v>299</v>
      </c>
      <c r="E54" s="548">
        <v>1760000</v>
      </c>
      <c r="F54" s="547"/>
      <c r="G54" s="547">
        <v>5</v>
      </c>
      <c r="H54" s="547">
        <v>384000</v>
      </c>
      <c r="I54" s="547">
        <f>G54*H54</f>
        <v>1920000</v>
      </c>
      <c r="J54" s="588"/>
    </row>
    <row r="55" spans="1:11" ht="13.5" customHeight="1" x14ac:dyDescent="0.2">
      <c r="A55" s="679" t="s">
        <v>859</v>
      </c>
      <c r="B55" s="682"/>
      <c r="C55" s="682"/>
      <c r="D55" s="682"/>
      <c r="E55" s="682"/>
      <c r="F55" s="638"/>
      <c r="G55" s="547">
        <v>1</v>
      </c>
      <c r="H55" s="547">
        <v>352000</v>
      </c>
      <c r="I55" s="547">
        <f>G55*H55</f>
        <v>352000</v>
      </c>
      <c r="J55" s="588"/>
    </row>
    <row r="56" spans="1:11" ht="12.75" customHeight="1" x14ac:dyDescent="0.2">
      <c r="A56" s="686"/>
      <c r="B56" s="682"/>
      <c r="C56" s="682"/>
      <c r="D56" s="682"/>
      <c r="E56" s="682"/>
      <c r="F56" s="638"/>
      <c r="G56" s="687"/>
      <c r="H56" s="687"/>
      <c r="I56" s="638"/>
      <c r="J56" s="588"/>
      <c r="K56" s="688"/>
    </row>
    <row r="57" spans="1:11" ht="13.5" customHeight="1" x14ac:dyDescent="0.2">
      <c r="A57" s="689" t="s">
        <v>84</v>
      </c>
      <c r="B57" s="682"/>
      <c r="C57" s="682"/>
      <c r="D57" s="682"/>
      <c r="E57" s="682"/>
      <c r="F57" s="638"/>
      <c r="G57" s="687"/>
      <c r="H57" s="687"/>
      <c r="I57" s="638"/>
      <c r="J57" s="588"/>
    </row>
    <row r="58" spans="1:11" ht="33.75" customHeight="1" x14ac:dyDescent="0.2">
      <c r="A58" s="686" t="s">
        <v>860</v>
      </c>
      <c r="B58" s="682"/>
      <c r="C58" s="682"/>
      <c r="D58" s="682"/>
      <c r="E58" s="682">
        <v>0</v>
      </c>
      <c r="F58" s="638"/>
      <c r="G58" s="687"/>
      <c r="H58" s="687"/>
      <c r="I58" s="638">
        <v>0</v>
      </c>
      <c r="J58" s="590"/>
    </row>
    <row r="59" spans="1:11" ht="27" customHeight="1" x14ac:dyDescent="0.2">
      <c r="A59" s="693" t="s">
        <v>861</v>
      </c>
      <c r="B59" s="682"/>
      <c r="C59" s="682"/>
      <c r="D59" s="682"/>
      <c r="E59" s="685">
        <v>0</v>
      </c>
      <c r="F59" s="638"/>
      <c r="G59" s="687"/>
      <c r="H59" s="687"/>
      <c r="I59" s="638">
        <v>0</v>
      </c>
      <c r="J59" s="588"/>
    </row>
    <row r="60" spans="1:11" ht="13.5" customHeight="1" x14ac:dyDescent="0.2">
      <c r="A60" s="551" t="s">
        <v>862</v>
      </c>
      <c r="B60" s="682"/>
      <c r="C60" s="682"/>
      <c r="D60" s="682"/>
      <c r="E60" s="682"/>
      <c r="F60" s="638"/>
      <c r="G60" s="687"/>
      <c r="H60" s="687"/>
      <c r="I60" s="638"/>
      <c r="J60" s="588"/>
    </row>
    <row r="61" spans="1:11" ht="13.5" customHeight="1" x14ac:dyDescent="0.2">
      <c r="A61" s="551" t="s">
        <v>863</v>
      </c>
      <c r="B61" s="682"/>
      <c r="C61" s="682"/>
      <c r="D61" s="682"/>
      <c r="E61" s="682"/>
      <c r="F61" s="638"/>
      <c r="G61" s="687"/>
      <c r="H61" s="687"/>
      <c r="I61" s="638"/>
      <c r="J61" s="588"/>
    </row>
    <row r="62" spans="1:11" ht="13.5" customHeight="1" x14ac:dyDescent="0.2">
      <c r="A62" s="551" t="s">
        <v>864</v>
      </c>
      <c r="B62" s="682"/>
      <c r="C62" s="682"/>
      <c r="D62" s="682"/>
      <c r="E62" s="682"/>
      <c r="F62" s="638"/>
      <c r="G62" s="687"/>
      <c r="H62" s="687"/>
      <c r="I62" s="638"/>
      <c r="J62" s="588"/>
    </row>
    <row r="63" spans="1:11" ht="28.5" customHeight="1" x14ac:dyDescent="0.2">
      <c r="A63" s="679" t="s">
        <v>865</v>
      </c>
      <c r="B63" s="686"/>
      <c r="C63" s="695"/>
      <c r="D63" s="682"/>
      <c r="E63" s="682">
        <f>C63*D63/2</f>
        <v>0</v>
      </c>
      <c r="F63" s="548">
        <v>7916</v>
      </c>
      <c r="G63" s="696"/>
      <c r="H63" s="687"/>
      <c r="I63" s="638"/>
      <c r="J63" s="590"/>
    </row>
    <row r="64" spans="1:11" ht="24.95" customHeight="1" x14ac:dyDescent="0.2">
      <c r="A64" s="693" t="s">
        <v>866</v>
      </c>
      <c r="B64" s="682"/>
      <c r="C64" s="686"/>
      <c r="D64" s="682"/>
      <c r="E64" s="682"/>
      <c r="F64" s="638"/>
      <c r="G64" s="553">
        <v>0</v>
      </c>
      <c r="H64" s="687"/>
      <c r="I64" s="638"/>
      <c r="J64" s="590"/>
    </row>
    <row r="65" spans="1:10" ht="24.95" customHeight="1" x14ac:dyDescent="0.2">
      <c r="A65" s="686" t="s">
        <v>867</v>
      </c>
      <c r="B65" s="682"/>
      <c r="C65" s="686"/>
      <c r="D65" s="682"/>
      <c r="E65" s="682"/>
      <c r="F65" s="638"/>
      <c r="G65" s="552">
        <v>1</v>
      </c>
      <c r="H65" s="687"/>
      <c r="I65" s="638"/>
      <c r="J65" s="588"/>
    </row>
    <row r="66" spans="1:10" ht="24.95" customHeight="1" x14ac:dyDescent="0.2">
      <c r="A66" s="551" t="s">
        <v>868</v>
      </c>
      <c r="B66" s="682"/>
      <c r="C66" s="697">
        <v>0.97299999999999998</v>
      </c>
      <c r="D66" s="682">
        <v>3000000</v>
      </c>
      <c r="E66" s="682"/>
      <c r="F66" s="638"/>
      <c r="G66" s="552">
        <v>2</v>
      </c>
      <c r="H66" s="548">
        <v>3000000</v>
      </c>
      <c r="I66" s="547">
        <f>(2*1+0)*3000000</f>
        <v>6000000</v>
      </c>
      <c r="J66" s="588"/>
    </row>
    <row r="67" spans="1:10" ht="13.5" customHeight="1" x14ac:dyDescent="0.2">
      <c r="A67" s="551" t="s">
        <v>869</v>
      </c>
      <c r="B67" s="698"/>
      <c r="C67" s="682">
        <v>80</v>
      </c>
      <c r="D67" s="682">
        <v>55360</v>
      </c>
      <c r="E67" s="682">
        <f>C67*D67</f>
        <v>4428800</v>
      </c>
      <c r="F67" s="638"/>
      <c r="G67" s="548">
        <v>80</v>
      </c>
      <c r="H67" s="548">
        <v>55360</v>
      </c>
      <c r="I67" s="548">
        <f>G67*H67</f>
        <v>4428800</v>
      </c>
      <c r="J67" s="588"/>
    </row>
    <row r="68" spans="1:10" ht="13.5" customHeight="1" x14ac:dyDescent="0.2">
      <c r="A68" s="551" t="s">
        <v>870</v>
      </c>
      <c r="B68" s="698"/>
      <c r="C68" s="682">
        <v>55</v>
      </c>
      <c r="D68" s="682">
        <v>145000</v>
      </c>
      <c r="E68" s="682">
        <f>C68*D68</f>
        <v>7975000</v>
      </c>
      <c r="F68" s="638"/>
      <c r="G68" s="548">
        <v>50</v>
      </c>
      <c r="H68" s="548">
        <v>145000</v>
      </c>
      <c r="I68" s="548">
        <f>G68*H68</f>
        <v>7250000</v>
      </c>
      <c r="J68" s="588"/>
    </row>
    <row r="69" spans="1:10" ht="13.5" customHeight="1" x14ac:dyDescent="0.2">
      <c r="A69" s="693" t="s">
        <v>871</v>
      </c>
      <c r="B69" s="699"/>
      <c r="C69" s="682">
        <v>23</v>
      </c>
      <c r="D69" s="682">
        <v>109000</v>
      </c>
      <c r="E69" s="682">
        <f>C69*D69</f>
        <v>2507000</v>
      </c>
      <c r="F69" s="638"/>
      <c r="G69" s="548">
        <v>23</v>
      </c>
      <c r="H69" s="548">
        <v>109000</v>
      </c>
      <c r="I69" s="548">
        <f>G69*H69</f>
        <v>2507000</v>
      </c>
      <c r="J69" s="588"/>
    </row>
    <row r="70" spans="1:10" ht="15" customHeight="1" x14ac:dyDescent="0.2">
      <c r="A70" s="679" t="s">
        <v>872</v>
      </c>
      <c r="B70" s="699"/>
      <c r="C70" s="682"/>
      <c r="D70" s="682"/>
      <c r="E70" s="682"/>
      <c r="F70" s="638"/>
      <c r="G70" s="687"/>
      <c r="H70" s="687"/>
      <c r="I70" s="638"/>
      <c r="J70" s="588"/>
    </row>
    <row r="71" spans="1:10" ht="13.5" customHeight="1" x14ac:dyDescent="0.2">
      <c r="A71" s="686" t="s">
        <v>873</v>
      </c>
      <c r="B71" s="686"/>
      <c r="C71" s="686"/>
      <c r="D71" s="638"/>
      <c r="E71" s="682"/>
      <c r="F71" s="638"/>
      <c r="G71" s="687"/>
      <c r="H71" s="687"/>
      <c r="I71" s="638"/>
      <c r="J71" s="588"/>
    </row>
    <row r="72" spans="1:10" ht="13.5" customHeight="1" x14ac:dyDescent="0.2">
      <c r="A72" s="551" t="s">
        <v>874</v>
      </c>
      <c r="B72" s="700"/>
      <c r="C72" s="682">
        <v>13</v>
      </c>
      <c r="D72" s="682">
        <v>494100</v>
      </c>
      <c r="E72" s="682">
        <f>C72*D72</f>
        <v>6423300</v>
      </c>
      <c r="F72" s="638"/>
      <c r="G72" s="548">
        <v>15</v>
      </c>
      <c r="H72" s="548">
        <v>494100</v>
      </c>
      <c r="I72" s="548">
        <f>G72*H72</f>
        <v>7411500</v>
      </c>
      <c r="J72" s="588"/>
    </row>
    <row r="73" spans="1:10" ht="13.5" customHeight="1" x14ac:dyDescent="0.2">
      <c r="A73" s="679" t="s">
        <v>875</v>
      </c>
      <c r="B73" s="698"/>
      <c r="C73" s="682"/>
      <c r="D73" s="682"/>
      <c r="E73" s="682"/>
      <c r="F73" s="638"/>
      <c r="G73" s="687"/>
      <c r="H73" s="687"/>
      <c r="I73" s="638"/>
      <c r="J73" s="588"/>
    </row>
    <row r="74" spans="1:10" ht="13.5" customHeight="1" x14ac:dyDescent="0.2">
      <c r="A74" s="679" t="s">
        <v>876</v>
      </c>
      <c r="B74" s="698"/>
      <c r="C74" s="682">
        <v>15</v>
      </c>
      <c r="D74" s="682">
        <v>2606040</v>
      </c>
      <c r="E74" s="682">
        <f>C74*D74</f>
        <v>39090600</v>
      </c>
      <c r="F74" s="638"/>
      <c r="G74" s="548">
        <v>15</v>
      </c>
      <c r="H74" s="548">
        <v>2606040</v>
      </c>
      <c r="I74" s="548">
        <f>G74*H74</f>
        <v>39090600</v>
      </c>
      <c r="J74" s="588"/>
    </row>
    <row r="75" spans="1:10" ht="24.95" customHeight="1" x14ac:dyDescent="0.2">
      <c r="A75" s="551" t="s">
        <v>877</v>
      </c>
      <c r="B75" s="698"/>
      <c r="C75" s="682"/>
      <c r="D75" s="682"/>
      <c r="E75" s="685">
        <v>37834000</v>
      </c>
      <c r="F75" s="638"/>
      <c r="G75" s="687"/>
      <c r="H75" s="687"/>
      <c r="I75" s="547">
        <v>31081000</v>
      </c>
      <c r="J75" s="592"/>
    </row>
    <row r="76" spans="1:10" ht="15" customHeight="1" x14ac:dyDescent="0.2">
      <c r="A76" s="551" t="s">
        <v>878</v>
      </c>
      <c r="B76" s="698"/>
      <c r="C76" s="682"/>
      <c r="D76" s="682"/>
      <c r="E76" s="682"/>
      <c r="F76" s="638"/>
      <c r="G76" s="687"/>
      <c r="H76" s="687"/>
      <c r="I76" s="638"/>
      <c r="J76" s="588"/>
    </row>
    <row r="77" spans="1:10" ht="34.5" customHeight="1" x14ac:dyDescent="0.2">
      <c r="A77" s="551" t="s">
        <v>879</v>
      </c>
      <c r="B77" s="682"/>
      <c r="C77" s="691">
        <v>12.33</v>
      </c>
      <c r="D77" s="682">
        <v>1632000</v>
      </c>
      <c r="E77" s="682">
        <f>C77*D77</f>
        <v>20122560</v>
      </c>
      <c r="F77" s="638"/>
      <c r="G77" s="549">
        <v>13.81</v>
      </c>
      <c r="H77" s="548">
        <v>1632000</v>
      </c>
      <c r="I77" s="548">
        <f>G77*H77</f>
        <v>22537920</v>
      </c>
      <c r="J77" s="593"/>
    </row>
    <row r="78" spans="1:10" ht="13.5" customHeight="1" x14ac:dyDescent="0.2">
      <c r="A78" s="551" t="s">
        <v>880</v>
      </c>
      <c r="B78" s="682"/>
      <c r="C78" s="682"/>
      <c r="D78" s="682"/>
      <c r="E78" s="685">
        <v>7038795</v>
      </c>
      <c r="F78" s="638"/>
      <c r="G78" s="687"/>
      <c r="H78" s="687"/>
      <c r="I78" s="547">
        <v>10352656</v>
      </c>
      <c r="J78" s="594"/>
    </row>
    <row r="79" spans="1:10" ht="13.5" customHeight="1" x14ac:dyDescent="0.2">
      <c r="A79" s="679" t="s">
        <v>881</v>
      </c>
      <c r="B79" s="682"/>
      <c r="C79" s="682"/>
      <c r="D79" s="682"/>
      <c r="E79" s="685"/>
      <c r="F79" s="638"/>
      <c r="G79" s="547">
        <v>280</v>
      </c>
      <c r="H79" s="547">
        <v>285</v>
      </c>
      <c r="I79" s="547">
        <f>G79*H79</f>
        <v>79800</v>
      </c>
      <c r="J79" s="588"/>
    </row>
    <row r="80" spans="1:10" ht="31.5" customHeight="1" x14ac:dyDescent="0.2">
      <c r="A80" s="551" t="s">
        <v>882</v>
      </c>
      <c r="B80" s="682"/>
      <c r="C80" s="682"/>
      <c r="D80" s="682"/>
      <c r="E80" s="685">
        <v>0</v>
      </c>
      <c r="F80" s="638"/>
      <c r="G80" s="687"/>
      <c r="H80" s="687"/>
      <c r="I80" s="547">
        <v>0</v>
      </c>
      <c r="J80" s="588"/>
    </row>
    <row r="81" spans="1:256" ht="28.5" customHeight="1" x14ac:dyDescent="0.2">
      <c r="A81" s="686"/>
      <c r="B81" s="682"/>
      <c r="C81" s="682"/>
      <c r="D81" s="682"/>
      <c r="E81" s="701"/>
      <c r="F81" s="638"/>
      <c r="G81" s="687"/>
      <c r="H81" s="687"/>
      <c r="I81" s="638"/>
      <c r="J81" s="588"/>
      <c r="K81" s="688"/>
    </row>
    <row r="82" spans="1:256" ht="13.5" customHeight="1" x14ac:dyDescent="0.2">
      <c r="A82" s="689" t="s">
        <v>883</v>
      </c>
      <c r="B82" s="682"/>
      <c r="C82" s="682"/>
      <c r="D82" s="682"/>
      <c r="E82" s="701"/>
      <c r="F82" s="638"/>
      <c r="G82" s="687"/>
      <c r="H82" s="687"/>
      <c r="I82" s="638"/>
      <c r="J82" s="588"/>
    </row>
    <row r="83" spans="1:256" ht="13.5" customHeight="1" x14ac:dyDescent="0.2">
      <c r="A83" s="551" t="s">
        <v>884</v>
      </c>
      <c r="B83" s="682"/>
      <c r="C83" s="682"/>
      <c r="D83" s="682"/>
      <c r="E83" s="701"/>
      <c r="F83" s="638"/>
      <c r="G83" s="687"/>
      <c r="H83" s="687"/>
      <c r="I83" s="638"/>
      <c r="J83" s="588"/>
    </row>
    <row r="84" spans="1:256" ht="13.5" customHeight="1" x14ac:dyDescent="0.2">
      <c r="A84" s="551" t="s">
        <v>885</v>
      </c>
      <c r="B84" s="682"/>
      <c r="C84" s="682">
        <v>4865</v>
      </c>
      <c r="D84" s="682">
        <v>1140</v>
      </c>
      <c r="E84" s="702"/>
      <c r="F84" s="638"/>
      <c r="G84" s="548">
        <v>4837</v>
      </c>
      <c r="H84" s="548">
        <v>1140</v>
      </c>
      <c r="I84" s="287">
        <f>G84*H84</f>
        <v>5514180</v>
      </c>
      <c r="J84" s="588"/>
    </row>
    <row r="85" spans="1:256" ht="30" customHeight="1" x14ac:dyDescent="0.2">
      <c r="A85" s="679" t="s">
        <v>886</v>
      </c>
      <c r="B85" s="682"/>
      <c r="C85" s="682"/>
      <c r="D85" s="682"/>
      <c r="E85" s="702"/>
      <c r="F85" s="638"/>
      <c r="G85" s="682"/>
      <c r="H85" s="682"/>
      <c r="I85" s="287">
        <v>0</v>
      </c>
      <c r="J85" s="588"/>
    </row>
    <row r="86" spans="1:256" ht="13.5" customHeight="1" x14ac:dyDescent="0.2">
      <c r="A86" s="693"/>
      <c r="B86" s="698"/>
      <c r="C86" s="682"/>
      <c r="D86" s="696"/>
      <c r="E86" s="682"/>
      <c r="F86" s="638"/>
      <c r="G86" s="687"/>
      <c r="H86" s="687"/>
      <c r="I86" s="638"/>
      <c r="J86" s="588"/>
      <c r="K86" s="688"/>
    </row>
    <row r="87" spans="1:256" ht="25.5" customHeight="1" x14ac:dyDescent="0.2">
      <c r="A87" s="703" t="s">
        <v>887</v>
      </c>
      <c r="B87" s="698"/>
      <c r="C87" s="704"/>
      <c r="D87" s="682"/>
      <c r="E87" s="685"/>
      <c r="F87" s="698"/>
      <c r="G87" s="687"/>
      <c r="H87" s="687"/>
      <c r="I87" s="638"/>
      <c r="J87" s="588"/>
      <c r="K87" s="688"/>
      <c r="L87" s="688"/>
      <c r="N87" s="286"/>
    </row>
    <row r="88" spans="1:256" ht="13.5" customHeight="1" thickBot="1" x14ac:dyDescent="0.25">
      <c r="A88" s="705"/>
      <c r="B88" s="706"/>
      <c r="C88" s="707"/>
      <c r="D88" s="708"/>
      <c r="E88" s="707"/>
      <c r="F88" s="709"/>
      <c r="G88" s="710"/>
      <c r="H88" s="710"/>
      <c r="I88" s="709"/>
      <c r="J88" s="588"/>
    </row>
    <row r="89" spans="1:256" ht="11.25" customHeight="1" thickBot="1" x14ac:dyDescent="0.25">
      <c r="A89" s="711" t="s">
        <v>888</v>
      </c>
      <c r="B89" s="712"/>
      <c r="C89" s="712"/>
      <c r="D89" s="713"/>
      <c r="E89" s="714">
        <f>E12+E14+E17+E20+E23+E28+E31+E34+E39+E40+E41+E42+E44+E49+E51+E54+E58+E59+E63+E64+E67+E68+E69+E72+E74+E75+E77+E78</f>
        <v>987821085</v>
      </c>
      <c r="F89" s="1259">
        <f>I12+I16+I19+I22+I25+I28+I31+I34+I35+I39+I40+I41+I42+I44+I49+I50+I51+I52+I54+I58+I59+I66+I67+I68+I69+I72+I74+I75+I77+I78+I79+I80+I84+I45+I46+I43+I55</f>
        <v>992732374</v>
      </c>
      <c r="G89" s="1259"/>
      <c r="H89" s="1259"/>
      <c r="I89" s="1260"/>
      <c r="J89" s="7"/>
      <c r="K89" s="715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7"/>
      <c r="AN89" s="7"/>
      <c r="AO89" s="7"/>
      <c r="AP89" s="7"/>
      <c r="AQ89" s="7"/>
      <c r="AR89" s="7"/>
      <c r="AS89" s="7"/>
      <c r="AT89" s="7"/>
      <c r="AU89" s="7"/>
      <c r="AV89" s="7"/>
      <c r="AW89" s="7"/>
      <c r="AX89" s="7"/>
      <c r="AY89" s="7"/>
      <c r="AZ89" s="7"/>
      <c r="BA89" s="7"/>
      <c r="BB89" s="7"/>
      <c r="BC89" s="7"/>
      <c r="BD89" s="7"/>
      <c r="BE89" s="7"/>
      <c r="BF89" s="7"/>
      <c r="BG89" s="7"/>
      <c r="BH89" s="7"/>
      <c r="BI89" s="7"/>
      <c r="BJ89" s="7"/>
      <c r="BK89" s="7"/>
      <c r="BL89" s="7"/>
      <c r="BM89" s="7"/>
      <c r="BN89" s="7"/>
      <c r="BO89" s="7"/>
      <c r="BP89" s="7"/>
      <c r="BQ89" s="7"/>
      <c r="BR89" s="7"/>
      <c r="BS89" s="7"/>
      <c r="BT89" s="7"/>
      <c r="BU89" s="7"/>
      <c r="BV89" s="7"/>
      <c r="BW89" s="7"/>
      <c r="BX89" s="7"/>
      <c r="BY89" s="7"/>
      <c r="BZ89" s="7"/>
      <c r="CA89" s="7"/>
      <c r="CB89" s="7"/>
      <c r="CC89" s="7"/>
      <c r="CD89" s="7"/>
      <c r="CE89" s="7"/>
      <c r="CF89" s="7"/>
      <c r="CG89" s="7"/>
      <c r="CH89" s="7"/>
      <c r="CI89" s="7"/>
      <c r="CJ89" s="7"/>
      <c r="CK89" s="7"/>
      <c r="CL89" s="7"/>
      <c r="CM89" s="7"/>
      <c r="CN89" s="7"/>
      <c r="CO89" s="7"/>
      <c r="CP89" s="7"/>
      <c r="CQ89" s="7"/>
      <c r="CR89" s="7"/>
      <c r="CS89" s="7"/>
      <c r="CT89" s="7"/>
      <c r="CU89" s="7"/>
      <c r="CV89" s="7"/>
      <c r="CW89" s="7"/>
      <c r="CX89" s="7"/>
      <c r="CY89" s="7"/>
      <c r="CZ89" s="7"/>
      <c r="DA89" s="7"/>
      <c r="DB89" s="7"/>
      <c r="DC89" s="7"/>
      <c r="DD89" s="7"/>
      <c r="DE89" s="7"/>
      <c r="DF89" s="7"/>
      <c r="DG89" s="7"/>
      <c r="DH89" s="7"/>
      <c r="DI89" s="7"/>
      <c r="DJ89" s="7"/>
      <c r="DK89" s="7"/>
      <c r="DL89" s="7"/>
      <c r="DM89" s="7"/>
      <c r="DN89" s="7"/>
      <c r="DO89" s="7"/>
      <c r="DP89" s="7"/>
      <c r="DQ89" s="7"/>
      <c r="DR89" s="7"/>
      <c r="DS89" s="7"/>
      <c r="DT89" s="7"/>
      <c r="DU89" s="7"/>
      <c r="DV89" s="7"/>
      <c r="DW89" s="7"/>
      <c r="DX89" s="7"/>
      <c r="DY89" s="7"/>
      <c r="DZ89" s="7"/>
      <c r="EA89" s="7"/>
      <c r="EB89" s="7"/>
      <c r="EC89" s="7"/>
      <c r="ED89" s="7"/>
      <c r="EE89" s="7"/>
      <c r="EF89" s="7"/>
      <c r="EG89" s="7"/>
      <c r="EH89" s="7"/>
      <c r="EI89" s="7"/>
      <c r="EJ89" s="7"/>
      <c r="EK89" s="7"/>
      <c r="EL89" s="7"/>
      <c r="EM89" s="7"/>
      <c r="EN89" s="7"/>
      <c r="EO89" s="7"/>
      <c r="EP89" s="7"/>
      <c r="EQ89" s="7"/>
      <c r="ER89" s="7"/>
      <c r="ES89" s="7"/>
      <c r="ET89" s="7"/>
      <c r="EU89" s="7"/>
      <c r="EV89" s="7"/>
      <c r="EW89" s="7"/>
      <c r="EX89" s="7"/>
      <c r="EY89" s="7"/>
      <c r="EZ89" s="7"/>
      <c r="FA89" s="7"/>
      <c r="FB89" s="7"/>
      <c r="FC89" s="7"/>
      <c r="FD89" s="7"/>
      <c r="FE89" s="7"/>
      <c r="FF89" s="7"/>
      <c r="FG89" s="7"/>
      <c r="FH89" s="7"/>
      <c r="FI89" s="7"/>
      <c r="FJ89" s="7"/>
      <c r="FK89" s="7"/>
      <c r="FL89" s="7"/>
      <c r="FM89" s="7"/>
      <c r="FN89" s="7"/>
      <c r="FO89" s="7"/>
      <c r="FP89" s="7"/>
      <c r="FQ89" s="7"/>
      <c r="FR89" s="7"/>
      <c r="FS89" s="7"/>
      <c r="FT89" s="7"/>
      <c r="FU89" s="7"/>
      <c r="FV89" s="7"/>
      <c r="FW89" s="7"/>
      <c r="FX89" s="7"/>
      <c r="FY89" s="7"/>
      <c r="FZ89" s="7"/>
      <c r="GA89" s="7"/>
      <c r="GB89" s="7"/>
      <c r="GC89" s="7"/>
      <c r="GD89" s="7"/>
      <c r="GE89" s="7"/>
      <c r="GF89" s="7"/>
      <c r="GG89" s="7"/>
      <c r="GH89" s="7"/>
      <c r="GI89" s="7"/>
      <c r="GJ89" s="7"/>
      <c r="GK89" s="7"/>
      <c r="GL89" s="7"/>
      <c r="GM89" s="7"/>
      <c r="GN89" s="7"/>
      <c r="GO89" s="7"/>
      <c r="GP89" s="7"/>
      <c r="GQ89" s="7"/>
      <c r="GR89" s="7"/>
      <c r="GS89" s="7"/>
      <c r="GT89" s="7"/>
      <c r="GU89" s="7"/>
      <c r="GV89" s="7"/>
      <c r="GW89" s="7"/>
      <c r="GX89" s="7"/>
      <c r="GY89" s="7"/>
      <c r="GZ89" s="7"/>
      <c r="HA89" s="7"/>
      <c r="HB89" s="7"/>
      <c r="HC89" s="7"/>
      <c r="HD89" s="7"/>
      <c r="HE89" s="7"/>
      <c r="HF89" s="7"/>
      <c r="HG89" s="7"/>
      <c r="HH89" s="7"/>
      <c r="HI89" s="7"/>
      <c r="HJ89" s="7"/>
      <c r="HK89" s="7"/>
      <c r="HL89" s="7"/>
      <c r="HM89" s="7"/>
      <c r="HN89" s="7"/>
      <c r="HO89" s="7"/>
      <c r="HP89" s="7"/>
      <c r="HQ89" s="7"/>
      <c r="HR89" s="7"/>
      <c r="HS89" s="7"/>
      <c r="HT89" s="7"/>
      <c r="HU89" s="7"/>
      <c r="HV89" s="7"/>
      <c r="HW89" s="7"/>
      <c r="HX89" s="7"/>
      <c r="HY89" s="7"/>
      <c r="HZ89" s="7"/>
      <c r="IA89" s="7"/>
      <c r="IB89" s="7"/>
      <c r="IC89" s="7"/>
      <c r="ID89" s="7"/>
      <c r="IE89" s="7"/>
      <c r="IF89" s="7"/>
      <c r="IG89" s="7"/>
      <c r="IH89" s="7"/>
      <c r="II89" s="7"/>
      <c r="IJ89" s="7"/>
      <c r="IK89" s="7"/>
      <c r="IL89" s="7"/>
      <c r="IM89" s="7"/>
      <c r="IN89" s="7"/>
      <c r="IO89" s="7"/>
      <c r="IP89" s="7"/>
      <c r="IQ89" s="7"/>
      <c r="IR89" s="7"/>
      <c r="IS89" s="7"/>
      <c r="IT89" s="7"/>
      <c r="IU89" s="7"/>
      <c r="IV89" s="7"/>
    </row>
    <row r="90" spans="1:256" ht="14.25" customHeight="1" x14ac:dyDescent="0.2"/>
    <row r="91" spans="1:256" s="7" customFormat="1" ht="13.5" customHeight="1" x14ac:dyDescent="0.2">
      <c r="A91" s="191"/>
      <c r="B91" s="191"/>
      <c r="C91" s="191"/>
      <c r="D91" s="191"/>
      <c r="E91" s="195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  <c r="BO91" s="6"/>
      <c r="BP91" s="6"/>
      <c r="BQ91" s="6"/>
      <c r="BR91" s="6"/>
      <c r="BS91" s="6"/>
      <c r="BT91" s="6"/>
      <c r="BU91" s="6"/>
      <c r="BV91" s="6"/>
      <c r="BW91" s="6"/>
      <c r="BX91" s="6"/>
      <c r="BY91" s="6"/>
      <c r="BZ91" s="6"/>
      <c r="CA91" s="6"/>
      <c r="CB91" s="6"/>
      <c r="CC91" s="6"/>
      <c r="CD91" s="6"/>
      <c r="CE91" s="6"/>
      <c r="CF91" s="6"/>
      <c r="CG91" s="6"/>
      <c r="CH91" s="6"/>
      <c r="CI91" s="6"/>
      <c r="CJ91" s="6"/>
      <c r="CK91" s="6"/>
      <c r="CL91" s="6"/>
      <c r="CM91" s="6"/>
      <c r="CN91" s="6"/>
      <c r="CO91" s="6"/>
      <c r="CP91" s="6"/>
      <c r="CQ91" s="6"/>
      <c r="CR91" s="6"/>
      <c r="CS91" s="6"/>
      <c r="CT91" s="6"/>
      <c r="CU91" s="6"/>
      <c r="CV91" s="6"/>
      <c r="CW91" s="6"/>
      <c r="CX91" s="6"/>
      <c r="CY91" s="6"/>
      <c r="CZ91" s="6"/>
      <c r="DA91" s="6"/>
      <c r="DB91" s="6"/>
      <c r="DC91" s="6"/>
      <c r="DD91" s="6"/>
      <c r="DE91" s="6"/>
      <c r="DF91" s="6"/>
      <c r="DG91" s="6"/>
      <c r="DH91" s="6"/>
      <c r="DI91" s="6"/>
      <c r="DJ91" s="6"/>
      <c r="DK91" s="6"/>
      <c r="DL91" s="6"/>
      <c r="DM91" s="6"/>
      <c r="DN91" s="6"/>
      <c r="DO91" s="6"/>
      <c r="DP91" s="6"/>
      <c r="DQ91" s="6"/>
      <c r="DR91" s="6"/>
      <c r="DS91" s="6"/>
      <c r="DT91" s="6"/>
      <c r="DU91" s="6"/>
      <c r="DV91" s="6"/>
      <c r="DW91" s="6"/>
      <c r="DX91" s="6"/>
      <c r="DY91" s="6"/>
      <c r="DZ91" s="6"/>
      <c r="EA91" s="6"/>
      <c r="EB91" s="6"/>
      <c r="EC91" s="6"/>
      <c r="ED91" s="6"/>
      <c r="EE91" s="6"/>
      <c r="EF91" s="6"/>
      <c r="EG91" s="6"/>
      <c r="EH91" s="6"/>
      <c r="EI91" s="6"/>
      <c r="EJ91" s="6"/>
      <c r="EK91" s="6"/>
      <c r="EL91" s="6"/>
      <c r="EM91" s="6"/>
      <c r="EN91" s="6"/>
      <c r="EO91" s="6"/>
      <c r="EP91" s="6"/>
      <c r="EQ91" s="6"/>
      <c r="ER91" s="6"/>
      <c r="ES91" s="6"/>
      <c r="ET91" s="6"/>
      <c r="EU91" s="6"/>
      <c r="EV91" s="6"/>
      <c r="EW91" s="6"/>
      <c r="EX91" s="6"/>
      <c r="EY91" s="6"/>
      <c r="EZ91" s="6"/>
      <c r="FA91" s="6"/>
      <c r="FB91" s="6"/>
      <c r="FC91" s="6"/>
      <c r="FD91" s="6"/>
      <c r="FE91" s="6"/>
      <c r="FF91" s="6"/>
      <c r="FG91" s="6"/>
      <c r="FH91" s="6"/>
      <c r="FI91" s="6"/>
      <c r="FJ91" s="6"/>
      <c r="FK91" s="6"/>
      <c r="FL91" s="6"/>
      <c r="FM91" s="6"/>
      <c r="FN91" s="6"/>
      <c r="FO91" s="6"/>
      <c r="FP91" s="6"/>
      <c r="FQ91" s="6"/>
      <c r="FR91" s="6"/>
      <c r="FS91" s="6"/>
      <c r="FT91" s="6"/>
      <c r="FU91" s="6"/>
      <c r="FV91" s="6"/>
      <c r="FW91" s="6"/>
      <c r="FX91" s="6"/>
      <c r="FY91" s="6"/>
      <c r="FZ91" s="6"/>
      <c r="GA91" s="6"/>
      <c r="GB91" s="6"/>
      <c r="GC91" s="6"/>
      <c r="GD91" s="6"/>
      <c r="GE91" s="6"/>
      <c r="GF91" s="6"/>
      <c r="GG91" s="6"/>
      <c r="GH91" s="6"/>
      <c r="GI91" s="6"/>
      <c r="GJ91" s="6"/>
      <c r="GK91" s="6"/>
      <c r="GL91" s="6"/>
      <c r="GM91" s="6"/>
      <c r="GN91" s="6"/>
      <c r="GO91" s="6"/>
      <c r="GP91" s="6"/>
      <c r="GQ91" s="6"/>
      <c r="GR91" s="6"/>
      <c r="GS91" s="6"/>
      <c r="GT91" s="6"/>
      <c r="GU91" s="6"/>
      <c r="GV91" s="6"/>
      <c r="GW91" s="6"/>
      <c r="GX91" s="6"/>
      <c r="GY91" s="6"/>
      <c r="GZ91" s="6"/>
      <c r="HA91" s="6"/>
      <c r="HB91" s="6"/>
      <c r="HC91" s="6"/>
      <c r="HD91" s="6"/>
      <c r="HE91" s="6"/>
      <c r="HF91" s="6"/>
      <c r="HG91" s="6"/>
      <c r="HH91" s="6"/>
      <c r="HI91" s="6"/>
      <c r="HJ91" s="6"/>
      <c r="HK91" s="6"/>
      <c r="HL91" s="6"/>
      <c r="HM91" s="6"/>
      <c r="HN91" s="6"/>
      <c r="HO91" s="6"/>
      <c r="HP91" s="6"/>
      <c r="HQ91" s="6"/>
      <c r="HR91" s="6"/>
      <c r="HS91" s="6"/>
      <c r="HT91" s="6"/>
      <c r="HU91" s="6"/>
      <c r="HV91" s="6"/>
      <c r="HW91" s="6"/>
      <c r="HX91" s="6"/>
      <c r="HY91" s="6"/>
      <c r="HZ91" s="6"/>
      <c r="IA91" s="6"/>
      <c r="IB91" s="6"/>
      <c r="IC91" s="6"/>
      <c r="ID91" s="6"/>
      <c r="IE91" s="6"/>
      <c r="IF91" s="6"/>
      <c r="IG91" s="6"/>
      <c r="IH91" s="6"/>
      <c r="II91" s="6"/>
      <c r="IJ91" s="6"/>
      <c r="IK91" s="6"/>
      <c r="IL91" s="6"/>
      <c r="IM91" s="6"/>
      <c r="IN91" s="6"/>
      <c r="IO91" s="6"/>
      <c r="IP91" s="6"/>
      <c r="IQ91" s="6"/>
      <c r="IR91" s="6"/>
      <c r="IS91" s="6"/>
      <c r="IT91" s="6"/>
      <c r="IU91" s="6"/>
      <c r="IV91" s="6"/>
    </row>
  </sheetData>
  <mergeCells count="8">
    <mergeCell ref="F89:I89"/>
    <mergeCell ref="B1:E1"/>
    <mergeCell ref="A4:I4"/>
    <mergeCell ref="A5:I5"/>
    <mergeCell ref="A8:A9"/>
    <mergeCell ref="B8:E8"/>
    <mergeCell ref="F8:I8"/>
    <mergeCell ref="F2:I2"/>
  </mergeCells>
  <phoneticPr fontId="94" type="noConversion"/>
  <pageMargins left="0.74803149606299213" right="0.74803149606299213" top="0.98425196850393704" bottom="0.98425196850393704" header="0.51181102362204722" footer="0.51181102362204722"/>
  <pageSetup paperSize="9" scale="43" orientation="portrait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  <pageSetUpPr fitToPage="1"/>
  </sheetPr>
  <dimension ref="A1:J39"/>
  <sheetViews>
    <sheetView workbookViewId="0">
      <selection sqref="A1:I1"/>
    </sheetView>
  </sheetViews>
  <sheetFormatPr defaultColWidth="9.140625" defaultRowHeight="12.75" x14ac:dyDescent="0.2"/>
  <cols>
    <col min="1" max="1" width="0.42578125" style="3" customWidth="1"/>
    <col min="2" max="2" width="27.42578125" style="3" customWidth="1"/>
    <col min="3" max="3" width="16.85546875" style="3" customWidth="1"/>
    <col min="4" max="4" width="9.42578125" style="3" customWidth="1"/>
    <col min="5" max="5" width="11.140625" style="245" customWidth="1"/>
    <col min="6" max="6" width="15.140625" style="3" customWidth="1"/>
    <col min="7" max="7" width="0" style="245" hidden="1" customWidth="1"/>
    <col min="8" max="8" width="0" style="297" hidden="1" customWidth="1"/>
    <col min="9" max="9" width="10.28515625" style="245" hidden="1" customWidth="1"/>
    <col min="10" max="16384" width="9.140625" style="4"/>
  </cols>
  <sheetData>
    <row r="1" spans="1:10" ht="27.75" customHeight="1" x14ac:dyDescent="0.2">
      <c r="A1" s="1280" t="s">
        <v>1330</v>
      </c>
      <c r="B1" s="1280"/>
      <c r="C1" s="1280"/>
      <c r="D1" s="1280"/>
      <c r="E1" s="1280"/>
      <c r="F1" s="1280"/>
      <c r="G1" s="1280"/>
      <c r="H1" s="1280"/>
      <c r="I1" s="1280"/>
    </row>
    <row r="3" spans="1:10" ht="15" customHeight="1" x14ac:dyDescent="0.2">
      <c r="B3" s="1283" t="s">
        <v>77</v>
      </c>
      <c r="C3" s="1283"/>
      <c r="D3" s="1283"/>
      <c r="E3" s="1283"/>
      <c r="F3" s="1283"/>
      <c r="G3" s="1284"/>
      <c r="H3" s="1284"/>
      <c r="I3" s="1284"/>
    </row>
    <row r="4" spans="1:10" ht="15" customHeight="1" x14ac:dyDescent="0.2">
      <c r="B4" s="1287" t="s">
        <v>1176</v>
      </c>
      <c r="C4" s="1287"/>
      <c r="D4" s="1287"/>
      <c r="E4" s="1287"/>
      <c r="F4" s="1287"/>
      <c r="G4" s="4"/>
      <c r="H4" s="4"/>
      <c r="I4" s="4"/>
    </row>
    <row r="5" spans="1:10" ht="15" customHeight="1" x14ac:dyDescent="0.2">
      <c r="B5" s="1283"/>
      <c r="C5" s="1283"/>
      <c r="D5" s="1283"/>
      <c r="E5" s="1283"/>
    </row>
    <row r="6" spans="1:10" ht="15" customHeight="1" x14ac:dyDescent="0.2">
      <c r="B6" s="1285" t="s">
        <v>303</v>
      </c>
      <c r="C6" s="1286"/>
      <c r="D6" s="1286"/>
      <c r="E6" s="1286"/>
      <c r="F6" s="1286"/>
      <c r="G6" s="1286"/>
      <c r="H6" s="1286"/>
      <c r="I6" s="1286"/>
    </row>
    <row r="7" spans="1:10" ht="48.75" customHeight="1" x14ac:dyDescent="0.2">
      <c r="B7" s="229" t="s">
        <v>85</v>
      </c>
      <c r="C7" s="155" t="s">
        <v>1178</v>
      </c>
      <c r="D7" s="1282" t="s">
        <v>1177</v>
      </c>
      <c r="E7" s="1282"/>
      <c r="F7" s="1282"/>
      <c r="G7" s="1282" t="s">
        <v>565</v>
      </c>
      <c r="H7" s="1282"/>
      <c r="I7" s="1282"/>
    </row>
    <row r="8" spans="1:10" ht="35.450000000000003" customHeight="1" x14ac:dyDescent="0.2">
      <c r="B8" s="230"/>
      <c r="C8" s="31"/>
      <c r="D8" s="156" t="s">
        <v>62</v>
      </c>
      <c r="E8" s="231" t="s">
        <v>63</v>
      </c>
      <c r="F8" s="231" t="s">
        <v>1076</v>
      </c>
      <c r="G8" s="4"/>
      <c r="H8" s="4"/>
      <c r="I8" s="4"/>
    </row>
    <row r="9" spans="1:10" ht="15.95" customHeight="1" x14ac:dyDescent="0.2">
      <c r="B9" s="232" t="s">
        <v>577</v>
      </c>
      <c r="C9" s="233"/>
      <c r="D9" s="234"/>
      <c r="E9" s="235"/>
      <c r="F9" s="471"/>
      <c r="G9" s="4"/>
      <c r="H9" s="4"/>
      <c r="I9" s="4"/>
      <c r="J9" s="607"/>
    </row>
    <row r="10" spans="1:10" ht="36" customHeight="1" x14ac:dyDescent="0.2">
      <c r="B10" s="1077" t="s">
        <v>578</v>
      </c>
      <c r="C10" s="1078" t="s">
        <v>562</v>
      </c>
      <c r="D10" s="1079">
        <v>125390</v>
      </c>
      <c r="E10" s="1080">
        <v>98610</v>
      </c>
      <c r="F10" s="1081">
        <f>SUM(D10:E10)</f>
        <v>224000</v>
      </c>
      <c r="G10" s="4"/>
      <c r="H10" s="4"/>
      <c r="I10" s="4"/>
      <c r="J10" s="607"/>
    </row>
    <row r="11" spans="1:10" ht="23.25" customHeight="1" x14ac:dyDescent="0.2">
      <c r="B11" s="1077" t="s">
        <v>579</v>
      </c>
      <c r="C11" s="1077" t="s">
        <v>1179</v>
      </c>
      <c r="D11" s="1082">
        <v>80749</v>
      </c>
      <c r="E11" s="1080">
        <v>479251</v>
      </c>
      <c r="F11" s="1081">
        <f>SUM(D11:E11)</f>
        <v>560000</v>
      </c>
      <c r="G11" s="4"/>
      <c r="H11" s="4"/>
      <c r="I11" s="4"/>
      <c r="J11" s="639"/>
    </row>
    <row r="12" spans="1:10" ht="22.5" customHeight="1" x14ac:dyDescent="0.2">
      <c r="B12" s="1077" t="s">
        <v>580</v>
      </c>
      <c r="C12" s="1083" t="s">
        <v>581</v>
      </c>
      <c r="D12" s="1082">
        <v>138919</v>
      </c>
      <c r="E12" s="1080">
        <v>286081</v>
      </c>
      <c r="F12" s="1081">
        <f>SUM(D12:E12)</f>
        <v>425000</v>
      </c>
      <c r="G12" s="4"/>
      <c r="H12" s="4"/>
      <c r="I12" s="4"/>
      <c r="J12" s="607"/>
    </row>
    <row r="13" spans="1:10" ht="23.25" customHeight="1" x14ac:dyDescent="0.2">
      <c r="B13" s="1084" t="s">
        <v>582</v>
      </c>
      <c r="C13" s="1083"/>
      <c r="D13" s="1085">
        <f>SUM(D10:D12)</f>
        <v>345058</v>
      </c>
      <c r="E13" s="1086">
        <f>SUM(E10:E12)</f>
        <v>863942</v>
      </c>
      <c r="F13" s="1087">
        <f>SUM(D13:E13)</f>
        <v>1209000</v>
      </c>
      <c r="G13" s="4"/>
      <c r="H13" s="4"/>
      <c r="I13" s="4"/>
      <c r="J13" s="607"/>
    </row>
    <row r="14" spans="1:10" ht="15.95" customHeight="1" x14ac:dyDescent="0.2">
      <c r="C14" s="237"/>
      <c r="D14" s="333"/>
      <c r="E14" s="265"/>
      <c r="F14" s="472"/>
      <c r="G14" s="4"/>
      <c r="H14" s="4"/>
      <c r="I14" s="4"/>
      <c r="J14" s="607"/>
    </row>
    <row r="15" spans="1:10" s="309" customFormat="1" ht="17.25" customHeight="1" x14ac:dyDescent="0.2">
      <c r="B15" s="573" t="s">
        <v>583</v>
      </c>
      <c r="C15" s="574"/>
      <c r="D15" s="880">
        <v>4500</v>
      </c>
      <c r="E15" s="267"/>
      <c r="F15" s="881">
        <f>D15+E15</f>
        <v>4500</v>
      </c>
      <c r="J15" s="608"/>
    </row>
    <row r="16" spans="1:10" ht="15.95" customHeight="1" x14ac:dyDescent="0.2">
      <c r="B16" s="233"/>
      <c r="C16" s="239"/>
      <c r="D16" s="333"/>
      <c r="E16" s="265"/>
      <c r="F16" s="472"/>
      <c r="G16" s="4"/>
      <c r="H16" s="4"/>
      <c r="I16" s="4"/>
      <c r="J16" s="607"/>
    </row>
    <row r="17" spans="1:10" ht="15.95" customHeight="1" x14ac:dyDescent="0.2">
      <c r="B17" s="1281" t="s">
        <v>584</v>
      </c>
      <c r="C17" s="1281"/>
      <c r="D17" s="333"/>
      <c r="E17" s="265"/>
      <c r="F17" s="472"/>
      <c r="G17" s="4"/>
      <c r="H17" s="4"/>
      <c r="I17" s="4"/>
      <c r="J17" s="607"/>
    </row>
    <row r="18" spans="1:10" ht="15.95" customHeight="1" x14ac:dyDescent="0.2">
      <c r="C18" s="237"/>
      <c r="D18" s="333"/>
      <c r="E18" s="265"/>
      <c r="F18" s="472"/>
      <c r="G18" s="4"/>
      <c r="H18" s="4"/>
      <c r="I18" s="4"/>
      <c r="J18" s="607"/>
    </row>
    <row r="19" spans="1:10" ht="78.75" customHeight="1" x14ac:dyDescent="0.2">
      <c r="B19" s="241" t="s">
        <v>585</v>
      </c>
      <c r="C19" s="242" t="s">
        <v>586</v>
      </c>
      <c r="D19" s="333">
        <v>17000</v>
      </c>
      <c r="E19" s="265"/>
      <c r="F19" s="472">
        <f t="shared" ref="F19:F29" si="0">SUM(D19:E19)</f>
        <v>17000</v>
      </c>
      <c r="G19" s="4"/>
      <c r="H19" s="4"/>
      <c r="I19" s="4"/>
      <c r="J19" s="607"/>
    </row>
    <row r="20" spans="1:10" ht="15.95" customHeight="1" x14ac:dyDescent="0.2">
      <c r="A20" s="4"/>
      <c r="B20" s="233" t="s">
        <v>587</v>
      </c>
      <c r="C20" s="239"/>
      <c r="D20" s="880">
        <f>SUM(D18:D19)</f>
        <v>17000</v>
      </c>
      <c r="E20" s="267"/>
      <c r="F20" s="881">
        <f t="shared" si="0"/>
        <v>17000</v>
      </c>
      <c r="G20" s="4"/>
      <c r="H20" s="4"/>
      <c r="I20" s="4"/>
      <c r="J20" s="607"/>
    </row>
    <row r="21" spans="1:10" ht="15.95" customHeight="1" x14ac:dyDescent="0.2">
      <c r="A21" s="4"/>
      <c r="B21" s="233"/>
      <c r="C21" s="239"/>
      <c r="D21" s="333"/>
      <c r="E21" s="265"/>
      <c r="F21" s="472"/>
      <c r="G21" s="4"/>
      <c r="H21" s="4"/>
      <c r="I21" s="4"/>
      <c r="J21" s="607"/>
    </row>
    <row r="22" spans="1:10" ht="15.95" customHeight="1" x14ac:dyDescent="0.2">
      <c r="A22" s="4"/>
      <c r="B22" s="232" t="s">
        <v>588</v>
      </c>
      <c r="C22" s="239"/>
      <c r="D22" s="333"/>
      <c r="E22" s="265"/>
      <c r="F22" s="472"/>
      <c r="G22" s="4"/>
      <c r="H22" s="4"/>
      <c r="I22" s="4"/>
      <c r="J22" s="607"/>
    </row>
    <row r="23" spans="1:10" ht="15.95" customHeight="1" x14ac:dyDescent="0.2">
      <c r="A23" s="4"/>
      <c r="B23" s="3" t="s">
        <v>589</v>
      </c>
      <c r="C23" s="239"/>
      <c r="D23" s="333"/>
      <c r="E23" s="265"/>
      <c r="F23" s="472">
        <f t="shared" si="0"/>
        <v>0</v>
      </c>
      <c r="G23" s="4"/>
      <c r="H23" s="4"/>
      <c r="I23" s="4"/>
      <c r="J23" s="607"/>
    </row>
    <row r="24" spans="1:10" s="309" customFormat="1" ht="15.95" customHeight="1" x14ac:dyDescent="0.2">
      <c r="B24" s="4" t="s">
        <v>106</v>
      </c>
      <c r="C24" s="332"/>
      <c r="D24" s="333">
        <v>820</v>
      </c>
      <c r="E24" s="265"/>
      <c r="F24" s="472">
        <f t="shared" si="0"/>
        <v>820</v>
      </c>
      <c r="G24" s="4"/>
      <c r="J24" s="608"/>
    </row>
    <row r="25" spans="1:10" s="309" customFormat="1" ht="15.95" customHeight="1" x14ac:dyDescent="0.2">
      <c r="B25" s="4" t="s">
        <v>548</v>
      </c>
      <c r="C25" s="332"/>
      <c r="D25" s="333">
        <v>9000</v>
      </c>
      <c r="E25" s="265"/>
      <c r="F25" s="472">
        <f>SUM(D25:E25)</f>
        <v>9000</v>
      </c>
      <c r="G25" s="4"/>
      <c r="J25" s="608"/>
    </row>
    <row r="26" spans="1:10" ht="15.95" customHeight="1" x14ac:dyDescent="0.2">
      <c r="A26" s="4"/>
      <c r="B26" s="3" t="s">
        <v>590</v>
      </c>
      <c r="C26" s="239"/>
      <c r="D26" s="333">
        <v>84</v>
      </c>
      <c r="E26" s="265"/>
      <c r="F26" s="472">
        <f t="shared" si="0"/>
        <v>84</v>
      </c>
      <c r="G26" s="4"/>
      <c r="H26" s="4"/>
      <c r="I26" s="4"/>
      <c r="J26" s="607"/>
    </row>
    <row r="27" spans="1:10" ht="15.95" customHeight="1" x14ac:dyDescent="0.2">
      <c r="A27" s="4"/>
      <c r="B27" s="3" t="s">
        <v>591</v>
      </c>
      <c r="C27" s="239"/>
      <c r="D27" s="333"/>
      <c r="E27" s="265"/>
      <c r="F27" s="472">
        <f t="shared" si="0"/>
        <v>0</v>
      </c>
      <c r="G27" s="4"/>
      <c r="H27" s="4"/>
      <c r="I27" s="4"/>
      <c r="J27" s="607"/>
    </row>
    <row r="28" spans="1:10" ht="15.95" customHeight="1" x14ac:dyDescent="0.2">
      <c r="A28" s="4"/>
      <c r="B28" s="233" t="s">
        <v>592</v>
      </c>
      <c r="C28" s="239"/>
      <c r="D28" s="880">
        <f>SUM(D23:D27)</f>
        <v>9904</v>
      </c>
      <c r="E28" s="267">
        <f>SUM(E23:E27)</f>
        <v>0</v>
      </c>
      <c r="F28" s="881">
        <f t="shared" si="0"/>
        <v>9904</v>
      </c>
      <c r="G28" s="4"/>
      <c r="H28" s="4"/>
      <c r="I28" s="4"/>
      <c r="J28" s="607"/>
    </row>
    <row r="29" spans="1:10" ht="15.95" customHeight="1" x14ac:dyDescent="0.2">
      <c r="A29" s="4"/>
      <c r="B29" s="233"/>
      <c r="C29" s="239"/>
      <c r="D29" s="333"/>
      <c r="E29" s="265"/>
      <c r="F29" s="882">
        <f t="shared" si="0"/>
        <v>0</v>
      </c>
      <c r="G29" s="4"/>
      <c r="H29" s="4"/>
      <c r="I29" s="4"/>
      <c r="J29" s="607"/>
    </row>
    <row r="30" spans="1:10" ht="15.95" customHeight="1" x14ac:dyDescent="0.2">
      <c r="A30" s="4"/>
      <c r="B30" s="243" t="s">
        <v>593</v>
      </c>
      <c r="C30" s="244"/>
      <c r="D30" s="883">
        <f>D13+D15+D20+D28</f>
        <v>376462</v>
      </c>
      <c r="E30" s="883">
        <f>E13+E15+E20+E28</f>
        <v>863942</v>
      </c>
      <c r="F30" s="883">
        <f>SUM(D30:E30)</f>
        <v>1240404</v>
      </c>
      <c r="G30" s="4"/>
      <c r="H30" s="4"/>
      <c r="I30" s="4"/>
    </row>
    <row r="31" spans="1:10" ht="15.95" customHeight="1" x14ac:dyDescent="0.2">
      <c r="A31" s="4"/>
      <c r="G31" s="4"/>
      <c r="H31" s="4"/>
      <c r="I31" s="4"/>
    </row>
    <row r="32" spans="1:10" x14ac:dyDescent="0.2">
      <c r="A32" s="4"/>
      <c r="B32" s="4"/>
      <c r="C32" s="4"/>
      <c r="D32" s="4"/>
      <c r="E32" s="4"/>
      <c r="F32" s="4"/>
      <c r="G32" s="4"/>
      <c r="H32" s="4"/>
      <c r="I32" s="4"/>
    </row>
    <row r="33" spans="1:9" x14ac:dyDescent="0.2">
      <c r="A33" s="4"/>
      <c r="B33" s="4"/>
      <c r="C33" s="4"/>
      <c r="D33" s="4"/>
      <c r="E33" s="4"/>
      <c r="F33" s="4"/>
      <c r="G33" s="4"/>
      <c r="H33" s="4"/>
      <c r="I33" s="4"/>
    </row>
    <row r="34" spans="1:9" x14ac:dyDescent="0.2">
      <c r="A34" s="4"/>
      <c r="B34" s="4"/>
      <c r="C34" s="4"/>
      <c r="D34" s="4"/>
      <c r="E34" s="4"/>
      <c r="F34" s="4"/>
      <c r="G34" s="4"/>
      <c r="H34" s="4"/>
      <c r="I34" s="4"/>
    </row>
    <row r="35" spans="1:9" x14ac:dyDescent="0.2">
      <c r="A35" s="4"/>
      <c r="B35" s="4"/>
      <c r="C35" s="4"/>
      <c r="D35" s="4"/>
      <c r="E35" s="4"/>
      <c r="F35" s="4"/>
      <c r="G35" s="4"/>
      <c r="H35" s="4"/>
      <c r="I35" s="4"/>
    </row>
    <row r="36" spans="1:9" x14ac:dyDescent="0.2">
      <c r="A36" s="4"/>
      <c r="B36" s="4"/>
      <c r="C36" s="4"/>
      <c r="D36" s="4"/>
      <c r="E36" s="4"/>
      <c r="F36" s="4"/>
      <c r="G36" s="4"/>
      <c r="H36" s="4"/>
      <c r="I36" s="4"/>
    </row>
    <row r="37" spans="1:9" x14ac:dyDescent="0.2">
      <c r="A37" s="4"/>
      <c r="B37" s="4"/>
      <c r="C37" s="4"/>
      <c r="D37" s="4"/>
      <c r="E37" s="4"/>
      <c r="F37" s="4"/>
      <c r="G37" s="4"/>
      <c r="H37" s="4"/>
      <c r="I37" s="4"/>
    </row>
    <row r="38" spans="1:9" x14ac:dyDescent="0.2">
      <c r="A38" s="4"/>
      <c r="B38" s="4"/>
      <c r="C38" s="4"/>
      <c r="D38" s="4"/>
      <c r="E38" s="4"/>
      <c r="F38" s="4"/>
      <c r="G38" s="4"/>
      <c r="H38" s="4"/>
      <c r="I38" s="4"/>
    </row>
    <row r="39" spans="1:9" x14ac:dyDescent="0.2">
      <c r="A39" s="4"/>
      <c r="B39" s="4"/>
      <c r="C39" s="4"/>
      <c r="D39" s="4"/>
      <c r="E39" s="4"/>
      <c r="F39" s="4"/>
      <c r="G39" s="4"/>
      <c r="H39" s="4"/>
      <c r="I39" s="4"/>
    </row>
  </sheetData>
  <sheetProtection selectLockedCells="1" selectUnlockedCells="1"/>
  <mergeCells count="8">
    <mergeCell ref="A1:I1"/>
    <mergeCell ref="B17:C17"/>
    <mergeCell ref="D7:F7"/>
    <mergeCell ref="B5:E5"/>
    <mergeCell ref="B3:I3"/>
    <mergeCell ref="B6:I6"/>
    <mergeCell ref="G7:I7"/>
    <mergeCell ref="B4:F4"/>
  </mergeCells>
  <phoneticPr fontId="33" type="noConversion"/>
  <pageMargins left="0.19685039370078741" right="0.19685039370078741" top="0.98425196850393704" bottom="0.98425196850393704" header="0.51181102362204722" footer="0.51181102362204722"/>
  <pageSetup paperSize="9" firstPageNumber="0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  <pageSetUpPr fitToPage="1"/>
  </sheetPr>
  <dimension ref="A1:I92"/>
  <sheetViews>
    <sheetView zoomScale="200" zoomScaleNormal="200" workbookViewId="0">
      <selection activeCell="B1" sqref="B1:E1"/>
    </sheetView>
  </sheetViews>
  <sheetFormatPr defaultColWidth="9.140625" defaultRowHeight="11.25" x14ac:dyDescent="0.2"/>
  <cols>
    <col min="1" max="1" width="4.85546875" style="164" customWidth="1"/>
    <col min="2" max="2" width="57.5703125" style="196" customWidth="1"/>
    <col min="3" max="3" width="8.7109375" style="158" customWidth="1"/>
    <col min="4" max="4" width="9.5703125" style="158" customWidth="1"/>
    <col min="5" max="5" width="8.28515625" style="158" customWidth="1"/>
    <col min="6" max="16384" width="9.140625" style="8"/>
  </cols>
  <sheetData>
    <row r="1" spans="1:8" x14ac:dyDescent="0.2">
      <c r="B1" s="1288" t="s">
        <v>1331</v>
      </c>
      <c r="C1" s="1288"/>
      <c r="D1" s="1288"/>
      <c r="E1" s="1288"/>
    </row>
    <row r="2" spans="1:8" x14ac:dyDescent="0.2">
      <c r="B2" s="197"/>
    </row>
    <row r="3" spans="1:8" x14ac:dyDescent="0.2">
      <c r="A3" s="1292" t="s">
        <v>54</v>
      </c>
      <c r="B3" s="1292"/>
      <c r="C3" s="1292"/>
      <c r="D3" s="1292"/>
      <c r="E3" s="1292"/>
    </row>
    <row r="4" spans="1:8" ht="11.25" customHeight="1" x14ac:dyDescent="0.2">
      <c r="A4" s="1292" t="s">
        <v>1180</v>
      </c>
      <c r="B4" s="1292"/>
      <c r="C4" s="1292"/>
      <c r="D4" s="1292"/>
      <c r="E4" s="1292"/>
    </row>
    <row r="5" spans="1:8" x14ac:dyDescent="0.2">
      <c r="A5" s="1292" t="s">
        <v>1143</v>
      </c>
      <c r="B5" s="1292"/>
      <c r="C5" s="1292"/>
      <c r="D5" s="1292"/>
      <c r="E5" s="1292"/>
    </row>
    <row r="6" spans="1:8" ht="12.75" x14ac:dyDescent="0.2">
      <c r="B6" s="1293" t="s">
        <v>303</v>
      </c>
      <c r="C6" s="1294"/>
      <c r="D6" s="1294"/>
      <c r="E6" s="1294"/>
    </row>
    <row r="7" spans="1:8" ht="24" customHeight="1" x14ac:dyDescent="0.2">
      <c r="A7" s="1295" t="s">
        <v>76</v>
      </c>
      <c r="B7" s="1289" t="s">
        <v>85</v>
      </c>
      <c r="C7" s="1291" t="s">
        <v>1169</v>
      </c>
      <c r="D7" s="1291"/>
      <c r="E7" s="1291"/>
    </row>
    <row r="8" spans="1:8" ht="21" x14ac:dyDescent="0.2">
      <c r="A8" s="1295"/>
      <c r="B8" s="1290"/>
      <c r="C8" s="849" t="s">
        <v>62</v>
      </c>
      <c r="D8" s="849" t="s">
        <v>63</v>
      </c>
      <c r="E8" s="849" t="s">
        <v>64</v>
      </c>
      <c r="F8" s="595"/>
    </row>
    <row r="9" spans="1:8" x14ac:dyDescent="0.2">
      <c r="A9" s="777" t="s">
        <v>480</v>
      </c>
      <c r="B9" s="852" t="s">
        <v>86</v>
      </c>
      <c r="C9" s="169"/>
      <c r="D9" s="169"/>
      <c r="E9" s="850"/>
      <c r="F9" s="847"/>
    </row>
    <row r="10" spans="1:8" ht="12" thickBot="1" x14ac:dyDescent="0.25">
      <c r="A10" s="777" t="s">
        <v>488</v>
      </c>
      <c r="B10" s="198" t="s">
        <v>87</v>
      </c>
      <c r="C10" s="290"/>
      <c r="D10" s="169"/>
      <c r="E10" s="443">
        <f>SUM(C10:D10)</f>
        <v>0</v>
      </c>
      <c r="F10" s="847"/>
    </row>
    <row r="11" spans="1:8" s="9" customFormat="1" ht="12" thickBot="1" x14ac:dyDescent="0.25">
      <c r="A11" s="924" t="s">
        <v>489</v>
      </c>
      <c r="B11" s="1041" t="s">
        <v>164</v>
      </c>
      <c r="C11" s="1042">
        <f>C12+C13+C14+C15</f>
        <v>781948</v>
      </c>
      <c r="D11" s="1042">
        <f t="shared" ref="D11:E11" si="0">D12+D13+D14+D15</f>
        <v>106500</v>
      </c>
      <c r="E11" s="559">
        <f t="shared" si="0"/>
        <v>888448</v>
      </c>
      <c r="F11" s="769"/>
      <c r="G11" s="769"/>
    </row>
    <row r="12" spans="1:8" s="9" customFormat="1" x14ac:dyDescent="0.2">
      <c r="A12" s="777" t="s">
        <v>490</v>
      </c>
      <c r="B12" s="200" t="s">
        <v>161</v>
      </c>
      <c r="C12" s="733">
        <v>604730</v>
      </c>
      <c r="D12" s="733"/>
      <c r="E12" s="851">
        <f t="shared" ref="E12:E15" si="1">C12+D12</f>
        <v>604730</v>
      </c>
      <c r="F12" s="769"/>
    </row>
    <row r="13" spans="1:8" s="9" customFormat="1" x14ac:dyDescent="0.2">
      <c r="A13" s="777" t="s">
        <v>491</v>
      </c>
      <c r="B13" s="200" t="s">
        <v>162</v>
      </c>
      <c r="C13" s="733">
        <v>85256</v>
      </c>
      <c r="D13" s="733"/>
      <c r="E13" s="851">
        <f t="shared" si="1"/>
        <v>85256</v>
      </c>
      <c r="F13" s="769"/>
    </row>
    <row r="14" spans="1:8" s="9" customFormat="1" x14ac:dyDescent="0.2">
      <c r="A14" s="777" t="s">
        <v>492</v>
      </c>
      <c r="B14" s="200" t="s">
        <v>163</v>
      </c>
      <c r="C14" s="733">
        <v>85072</v>
      </c>
      <c r="D14" s="733">
        <v>106500</v>
      </c>
      <c r="E14" s="851">
        <f t="shared" si="1"/>
        <v>191572</v>
      </c>
      <c r="F14" s="769"/>
      <c r="G14" s="769"/>
    </row>
    <row r="15" spans="1:8" s="9" customFormat="1" x14ac:dyDescent="0.2">
      <c r="A15" s="777" t="s">
        <v>493</v>
      </c>
      <c r="B15" s="200" t="s">
        <v>180</v>
      </c>
      <c r="C15" s="169">
        <v>6890</v>
      </c>
      <c r="D15" s="169"/>
      <c r="E15" s="443">
        <f t="shared" si="1"/>
        <v>6890</v>
      </c>
      <c r="F15" s="769"/>
    </row>
    <row r="16" spans="1:8" s="9" customFormat="1" ht="12" thickBot="1" x14ac:dyDescent="0.25">
      <c r="A16" s="1211" t="s">
        <v>494</v>
      </c>
      <c r="B16" s="1044" t="s">
        <v>165</v>
      </c>
      <c r="C16" s="1045">
        <v>0</v>
      </c>
      <c r="D16" s="1045"/>
      <c r="E16" s="1047">
        <v>0</v>
      </c>
      <c r="F16" s="769"/>
      <c r="H16" s="769"/>
    </row>
    <row r="17" spans="1:7" s="9" customFormat="1" ht="12" thickBot="1" x14ac:dyDescent="0.25">
      <c r="A17" s="1212" t="s">
        <v>495</v>
      </c>
      <c r="B17" s="1041" t="s">
        <v>188</v>
      </c>
      <c r="C17" s="928">
        <v>268</v>
      </c>
      <c r="D17" s="928"/>
      <c r="E17" s="929">
        <f>C17+D17</f>
        <v>268</v>
      </c>
      <c r="F17" s="1046"/>
    </row>
    <row r="18" spans="1:7" s="9" customFormat="1" ht="12" thickBot="1" x14ac:dyDescent="0.25">
      <c r="A18" s="777" t="s">
        <v>531</v>
      </c>
      <c r="B18" s="1041" t="s">
        <v>283</v>
      </c>
      <c r="C18" s="928">
        <v>0</v>
      </c>
      <c r="D18" s="928">
        <v>0</v>
      </c>
      <c r="E18" s="929">
        <f>C18+D18</f>
        <v>0</v>
      </c>
      <c r="F18" s="769"/>
      <c r="G18" s="769"/>
    </row>
    <row r="19" spans="1:7" x14ac:dyDescent="0.2">
      <c r="A19" s="1213" t="s">
        <v>532</v>
      </c>
      <c r="B19" s="199"/>
      <c r="C19" s="169"/>
      <c r="D19" s="169"/>
      <c r="E19" s="443"/>
      <c r="F19" s="847"/>
    </row>
    <row r="20" spans="1:7" x14ac:dyDescent="0.2">
      <c r="A20" s="777" t="s">
        <v>533</v>
      </c>
      <c r="B20" s="198" t="s">
        <v>17</v>
      </c>
      <c r="C20" s="173"/>
      <c r="D20" s="173"/>
      <c r="E20" s="446"/>
      <c r="F20" s="847"/>
    </row>
    <row r="21" spans="1:7" x14ac:dyDescent="0.2">
      <c r="A21" s="777" t="s">
        <v>534</v>
      </c>
      <c r="B21" s="1210" t="s">
        <v>966</v>
      </c>
      <c r="C21" s="358">
        <f>C22</f>
        <v>0</v>
      </c>
      <c r="D21" s="358">
        <f t="shared" ref="D21" si="2">D22</f>
        <v>275</v>
      </c>
      <c r="E21" s="358">
        <f t="shared" ref="E21" si="3">E22</f>
        <v>275</v>
      </c>
      <c r="F21" s="595"/>
    </row>
    <row r="22" spans="1:7" x14ac:dyDescent="0.2">
      <c r="A22" s="777" t="s">
        <v>535</v>
      </c>
      <c r="B22" s="180" t="s">
        <v>1301</v>
      </c>
      <c r="C22" s="290"/>
      <c r="D22" s="290">
        <v>275</v>
      </c>
      <c r="E22" s="467">
        <f>SUM(C22:D22)</f>
        <v>275</v>
      </c>
      <c r="F22" s="847"/>
    </row>
    <row r="23" spans="1:7" x14ac:dyDescent="0.2">
      <c r="A23" s="777" t="s">
        <v>536</v>
      </c>
      <c r="B23" s="1210" t="s">
        <v>1302</v>
      </c>
      <c r="C23" s="358">
        <f>C24</f>
        <v>350</v>
      </c>
      <c r="D23" s="358">
        <f t="shared" ref="D23" si="4">D24</f>
        <v>0</v>
      </c>
      <c r="E23" s="358">
        <f t="shared" ref="E23" si="5">E24</f>
        <v>350</v>
      </c>
      <c r="F23" s="595"/>
    </row>
    <row r="24" spans="1:7" x14ac:dyDescent="0.2">
      <c r="A24" s="777" t="s">
        <v>537</v>
      </c>
      <c r="B24" s="180" t="s">
        <v>158</v>
      </c>
      <c r="C24" s="290">
        <v>350</v>
      </c>
      <c r="D24" s="290"/>
      <c r="E24" s="467">
        <f>SUM(C24:D24)</f>
        <v>350</v>
      </c>
      <c r="F24" s="847"/>
    </row>
    <row r="25" spans="1:7" x14ac:dyDescent="0.2">
      <c r="A25" s="777" t="s">
        <v>538</v>
      </c>
      <c r="B25" s="200" t="s">
        <v>1307</v>
      </c>
      <c r="C25" s="173">
        <f>SUM(C26:C31)</f>
        <v>2232</v>
      </c>
      <c r="D25" s="173">
        <f>SUM(D26:D32)</f>
        <v>23050</v>
      </c>
      <c r="E25" s="173">
        <f>SUM(E26:E32)</f>
        <v>25282</v>
      </c>
      <c r="F25" s="595"/>
      <c r="G25" s="847"/>
    </row>
    <row r="26" spans="1:7" x14ac:dyDescent="0.2">
      <c r="A26" s="777" t="s">
        <v>540</v>
      </c>
      <c r="B26" s="199" t="s">
        <v>1188</v>
      </c>
      <c r="C26" s="169">
        <v>0</v>
      </c>
      <c r="D26" s="169"/>
      <c r="E26" s="443">
        <f>C26+D26</f>
        <v>0</v>
      </c>
      <c r="F26" s="847"/>
    </row>
    <row r="27" spans="1:7" x14ac:dyDescent="0.2">
      <c r="A27" s="777" t="s">
        <v>541</v>
      </c>
      <c r="B27" s="199" t="s">
        <v>1187</v>
      </c>
      <c r="C27" s="290">
        <v>2232</v>
      </c>
      <c r="D27" s="290"/>
      <c r="E27" s="467">
        <f>C27+D27</f>
        <v>2232</v>
      </c>
      <c r="F27" s="847"/>
    </row>
    <row r="28" spans="1:7" x14ac:dyDescent="0.2">
      <c r="A28" s="777" t="s">
        <v>542</v>
      </c>
      <c r="B28" s="199" t="s">
        <v>550</v>
      </c>
      <c r="C28" s="169">
        <v>0</v>
      </c>
      <c r="D28" s="169"/>
      <c r="E28" s="443">
        <f t="shared" ref="E28:E31" si="6">SUM(C28:D28)</f>
        <v>0</v>
      </c>
      <c r="F28" s="847"/>
    </row>
    <row r="29" spans="1:7" x14ac:dyDescent="0.2">
      <c r="A29" s="777" t="s">
        <v>543</v>
      </c>
      <c r="B29" s="199" t="s">
        <v>158</v>
      </c>
      <c r="C29" s="290">
        <v>0</v>
      </c>
      <c r="D29" s="290"/>
      <c r="E29" s="467">
        <f t="shared" si="6"/>
        <v>0</v>
      </c>
      <c r="F29" s="847"/>
    </row>
    <row r="30" spans="1:7" s="1184" customFormat="1" ht="22.5" x14ac:dyDescent="0.2">
      <c r="A30" s="777" t="s">
        <v>544</v>
      </c>
      <c r="B30" s="955" t="s">
        <v>1232</v>
      </c>
      <c r="C30" s="1185"/>
      <c r="D30" s="1185">
        <v>8510</v>
      </c>
      <c r="E30" s="1186">
        <f t="shared" si="6"/>
        <v>8510</v>
      </c>
      <c r="F30" s="1183"/>
    </row>
    <row r="31" spans="1:7" x14ac:dyDescent="0.2">
      <c r="A31" s="777" t="s">
        <v>545</v>
      </c>
      <c r="B31" s="199" t="s">
        <v>1122</v>
      </c>
      <c r="C31" s="169"/>
      <c r="D31" s="169">
        <v>0</v>
      </c>
      <c r="E31" s="443">
        <f t="shared" si="6"/>
        <v>0</v>
      </c>
      <c r="F31" s="847"/>
    </row>
    <row r="32" spans="1:7" ht="23.25" customHeight="1" x14ac:dyDescent="0.2">
      <c r="A32" s="777" t="s">
        <v>546</v>
      </c>
      <c r="B32" s="955" t="s">
        <v>1276</v>
      </c>
      <c r="C32" s="169"/>
      <c r="D32" s="169">
        <v>14540</v>
      </c>
      <c r="E32" s="443">
        <f>D32+C32</f>
        <v>14540</v>
      </c>
      <c r="F32" s="847"/>
    </row>
    <row r="33" spans="1:7" ht="10.5" customHeight="1" x14ac:dyDescent="0.2">
      <c r="A33" s="777" t="s">
        <v>547</v>
      </c>
      <c r="B33" s="1210" t="s">
        <v>1303</v>
      </c>
      <c r="C33" s="358">
        <f>C34</f>
        <v>0</v>
      </c>
      <c r="D33" s="358">
        <f t="shared" ref="D33" si="7">D34</f>
        <v>2468</v>
      </c>
      <c r="E33" s="358">
        <f t="shared" ref="E33" si="8">E34</f>
        <v>2468</v>
      </c>
      <c r="F33" s="595"/>
    </row>
    <row r="34" spans="1:7" ht="10.5" customHeight="1" x14ac:dyDescent="0.2">
      <c r="A34" s="777" t="s">
        <v>567</v>
      </c>
      <c r="B34" s="209" t="s">
        <v>1122</v>
      </c>
      <c r="C34" s="169"/>
      <c r="D34" s="169">
        <v>2468</v>
      </c>
      <c r="E34" s="443">
        <f>SUM(C34:D34)</f>
        <v>2468</v>
      </c>
      <c r="F34" s="847"/>
    </row>
    <row r="35" spans="1:7" x14ac:dyDescent="0.2">
      <c r="A35" s="777" t="s">
        <v>568</v>
      </c>
      <c r="B35" s="200" t="s">
        <v>71</v>
      </c>
      <c r="C35" s="358">
        <f>SUM(C36:C36)</f>
        <v>4485</v>
      </c>
      <c r="D35" s="358">
        <f>SUM(D36:D36)</f>
        <v>0</v>
      </c>
      <c r="E35" s="444">
        <f>SUM(E36:E36)</f>
        <v>4485</v>
      </c>
      <c r="F35" s="847"/>
    </row>
    <row r="36" spans="1:7" ht="12" thickBot="1" x14ac:dyDescent="0.25">
      <c r="A36" s="1211" t="s">
        <v>569</v>
      </c>
      <c r="B36" s="180" t="s">
        <v>91</v>
      </c>
      <c r="C36" s="290">
        <v>4485</v>
      </c>
      <c r="D36" s="290"/>
      <c r="E36" s="467">
        <f t="shared" ref="E36" si="9">C36+D36</f>
        <v>4485</v>
      </c>
      <c r="F36" s="847"/>
    </row>
    <row r="37" spans="1:7" ht="12" thickBot="1" x14ac:dyDescent="0.25">
      <c r="A37" s="1212" t="s">
        <v>570</v>
      </c>
      <c r="B37" s="503" t="s">
        <v>159</v>
      </c>
      <c r="C37" s="303">
        <f>C25+C35+C21+C23+C33</f>
        <v>7067</v>
      </c>
      <c r="D37" s="303">
        <f t="shared" ref="D37:E37" si="10">D25+D35+D21+D23+D33</f>
        <v>25793</v>
      </c>
      <c r="E37" s="303">
        <f t="shared" si="10"/>
        <v>32860</v>
      </c>
      <c r="F37" s="595"/>
      <c r="G37" s="847"/>
    </row>
    <row r="38" spans="1:7" x14ac:dyDescent="0.2">
      <c r="A38" s="777" t="s">
        <v>571</v>
      </c>
      <c r="B38" s="178"/>
      <c r="C38" s="173"/>
      <c r="D38" s="173"/>
      <c r="E38" s="446"/>
      <c r="F38" s="847"/>
    </row>
    <row r="39" spans="1:7" x14ac:dyDescent="0.2">
      <c r="A39" s="777" t="s">
        <v>572</v>
      </c>
      <c r="B39" s="180" t="s">
        <v>967</v>
      </c>
      <c r="C39" s="173"/>
      <c r="D39" s="173"/>
      <c r="E39" s="446"/>
      <c r="F39" s="847"/>
    </row>
    <row r="40" spans="1:7" ht="12" thickBot="1" x14ac:dyDescent="0.25">
      <c r="A40" s="1211" t="s">
        <v>573</v>
      </c>
      <c r="B40" s="1119"/>
      <c r="C40" s="1045"/>
      <c r="D40" s="1120"/>
      <c r="E40" s="1121"/>
      <c r="F40" s="847"/>
    </row>
    <row r="41" spans="1:7" ht="12" thickBot="1" x14ac:dyDescent="0.25">
      <c r="A41" s="1212" t="s">
        <v>574</v>
      </c>
      <c r="B41" s="503" t="s">
        <v>967</v>
      </c>
      <c r="C41" s="303">
        <f>SUM(C40:C40)</f>
        <v>0</v>
      </c>
      <c r="D41" s="303">
        <f>SUM(D40:D40)</f>
        <v>0</v>
      </c>
      <c r="E41" s="801">
        <f>SUM(E40:E40)</f>
        <v>0</v>
      </c>
      <c r="F41" s="847"/>
      <c r="G41" s="847"/>
    </row>
    <row r="42" spans="1:7" ht="12" thickBot="1" x14ac:dyDescent="0.25">
      <c r="A42" s="777" t="s">
        <v>575</v>
      </c>
      <c r="B42" s="178"/>
      <c r="C42" s="173"/>
      <c r="D42" s="173"/>
      <c r="E42" s="446"/>
      <c r="F42" s="847"/>
    </row>
    <row r="43" spans="1:7" ht="12" thickBot="1" x14ac:dyDescent="0.25">
      <c r="A43" s="1213" t="s">
        <v>627</v>
      </c>
      <c r="B43" s="503" t="s">
        <v>92</v>
      </c>
      <c r="C43" s="303">
        <f>C11+C16+IC17+C18+C25+C35+C41+C17+C23+C33+C21</f>
        <v>789283</v>
      </c>
      <c r="D43" s="303">
        <f>D11+D16+ID17+D18+D25+D35+D41+D17+D23+D33+D21</f>
        <v>132293</v>
      </c>
      <c r="E43" s="303">
        <f>E11+E16+IE17+E18+E25+E35+E41+E17+E23+E33+E21</f>
        <v>921576</v>
      </c>
      <c r="F43" s="595"/>
    </row>
    <row r="44" spans="1:7" x14ac:dyDescent="0.2">
      <c r="A44" s="1213" t="s">
        <v>628</v>
      </c>
      <c r="B44" s="178"/>
      <c r="C44" s="173"/>
      <c r="D44" s="173"/>
      <c r="E44" s="446"/>
      <c r="F44" s="847"/>
    </row>
    <row r="45" spans="1:7" x14ac:dyDescent="0.2">
      <c r="A45" s="777" t="s">
        <v>629</v>
      </c>
      <c r="B45" s="848" t="s">
        <v>328</v>
      </c>
      <c r="C45" s="173"/>
      <c r="D45" s="173"/>
      <c r="E45" s="446"/>
      <c r="F45" s="847"/>
    </row>
    <row r="46" spans="1:7" x14ac:dyDescent="0.2">
      <c r="A46" s="777" t="s">
        <v>630</v>
      </c>
      <c r="B46" s="180" t="s">
        <v>1099</v>
      </c>
      <c r="C46" s="169">
        <v>2800</v>
      </c>
      <c r="D46" s="169"/>
      <c r="E46" s="443">
        <f>SUM(C46:D46)</f>
        <v>2800</v>
      </c>
      <c r="F46" s="847"/>
    </row>
    <row r="47" spans="1:7" ht="12" thickBot="1" x14ac:dyDescent="0.25">
      <c r="A47" s="1211" t="s">
        <v>116</v>
      </c>
      <c r="B47" s="178" t="s">
        <v>19</v>
      </c>
      <c r="C47" s="1045">
        <f>SUM(C46)</f>
        <v>2800</v>
      </c>
      <c r="D47" s="1045">
        <f t="shared" ref="D47:E47" si="11">SUM(D46)</f>
        <v>0</v>
      </c>
      <c r="E47" s="1047">
        <f t="shared" si="11"/>
        <v>2800</v>
      </c>
      <c r="F47" s="847"/>
    </row>
    <row r="48" spans="1:7" ht="12" thickBot="1" x14ac:dyDescent="0.25">
      <c r="A48" s="1212" t="s">
        <v>655</v>
      </c>
      <c r="B48" s="1124" t="s">
        <v>669</v>
      </c>
      <c r="C48" s="173">
        <f>SUM(C47)</f>
        <v>2800</v>
      </c>
      <c r="D48" s="173">
        <f>SUM(D47)</f>
        <v>0</v>
      </c>
      <c r="E48" s="446">
        <f>SUM(C48:D48)</f>
        <v>2800</v>
      </c>
      <c r="F48" s="847"/>
    </row>
    <row r="49" spans="1:7" x14ac:dyDescent="0.2">
      <c r="A49" s="777" t="s">
        <v>656</v>
      </c>
      <c r="B49" s="1124"/>
      <c r="C49" s="1123"/>
      <c r="D49" s="1123"/>
      <c r="E49" s="1122"/>
      <c r="F49" s="847"/>
    </row>
    <row r="50" spans="1:7" x14ac:dyDescent="0.2">
      <c r="A50" s="777" t="s">
        <v>119</v>
      </c>
      <c r="B50" s="848" t="s">
        <v>670</v>
      </c>
      <c r="C50" s="173"/>
      <c r="D50" s="173"/>
      <c r="E50" s="446"/>
      <c r="F50" s="847"/>
    </row>
    <row r="51" spans="1:7" x14ac:dyDescent="0.2">
      <c r="A51" s="777" t="s">
        <v>120</v>
      </c>
      <c r="B51" s="180" t="s">
        <v>166</v>
      </c>
      <c r="C51" s="169"/>
      <c r="D51" s="169">
        <v>565</v>
      </c>
      <c r="E51" s="443">
        <f>SUM(C51:D51)</f>
        <v>565</v>
      </c>
      <c r="F51" s="847"/>
    </row>
    <row r="52" spans="1:7" x14ac:dyDescent="0.2">
      <c r="A52" s="777" t="s">
        <v>121</v>
      </c>
      <c r="B52" s="180" t="s">
        <v>167</v>
      </c>
      <c r="C52" s="169"/>
      <c r="D52" s="169"/>
      <c r="E52" s="443"/>
      <c r="F52" s="847"/>
    </row>
    <row r="53" spans="1:7" ht="12" thickBot="1" x14ac:dyDescent="0.25">
      <c r="A53" s="1211" t="s">
        <v>124</v>
      </c>
      <c r="B53" s="178" t="s">
        <v>19</v>
      </c>
      <c r="C53" s="173">
        <f>SUM(C51:C52)</f>
        <v>0</v>
      </c>
      <c r="D53" s="173">
        <f>SUM(D51:D52)</f>
        <v>565</v>
      </c>
      <c r="E53" s="446">
        <f>SUM(E51:E52)</f>
        <v>565</v>
      </c>
      <c r="F53" s="847"/>
    </row>
    <row r="54" spans="1:7" ht="12" thickBot="1" x14ac:dyDescent="0.25">
      <c r="A54" s="1212" t="s">
        <v>127</v>
      </c>
      <c r="B54" s="503" t="s">
        <v>168</v>
      </c>
      <c r="C54" s="303">
        <f>C53</f>
        <v>0</v>
      </c>
      <c r="D54" s="303">
        <f>D53</f>
        <v>565</v>
      </c>
      <c r="E54" s="921">
        <f>E53</f>
        <v>565</v>
      </c>
      <c r="F54" s="847"/>
    </row>
    <row r="55" spans="1:7" x14ac:dyDescent="0.2">
      <c r="A55" s="777" t="s">
        <v>128</v>
      </c>
      <c r="B55" s="178"/>
      <c r="C55" s="173"/>
      <c r="D55" s="173"/>
      <c r="E55" s="1122"/>
      <c r="F55" s="847"/>
    </row>
    <row r="56" spans="1:7" x14ac:dyDescent="0.2">
      <c r="A56" s="777" t="s">
        <v>129</v>
      </c>
      <c r="B56" s="848" t="s">
        <v>1144</v>
      </c>
      <c r="C56" s="173"/>
      <c r="D56" s="173"/>
      <c r="E56" s="446"/>
      <c r="F56" s="847"/>
    </row>
    <row r="57" spans="1:7" x14ac:dyDescent="0.2">
      <c r="A57" s="777" t="s">
        <v>130</v>
      </c>
      <c r="B57" s="180" t="s">
        <v>166</v>
      </c>
      <c r="C57" s="173"/>
      <c r="D57" s="169"/>
      <c r="E57" s="467">
        <f>C57+D57</f>
        <v>0</v>
      </c>
      <c r="F57" s="1214"/>
    </row>
    <row r="58" spans="1:7" x14ac:dyDescent="0.2">
      <c r="A58" s="777" t="s">
        <v>133</v>
      </c>
      <c r="B58" s="178" t="s">
        <v>19</v>
      </c>
      <c r="C58" s="173">
        <f>C57</f>
        <v>0</v>
      </c>
      <c r="D58" s="173">
        <f t="shared" ref="D58:E58" si="12">D57</f>
        <v>0</v>
      </c>
      <c r="E58" s="444">
        <f t="shared" si="12"/>
        <v>0</v>
      </c>
      <c r="F58" s="847"/>
    </row>
    <row r="59" spans="1:7" x14ac:dyDescent="0.2">
      <c r="A59" s="777" t="s">
        <v>136</v>
      </c>
      <c r="B59" s="180" t="s">
        <v>1145</v>
      </c>
      <c r="C59" s="173"/>
      <c r="D59" s="169">
        <v>0</v>
      </c>
      <c r="E59" s="443">
        <f>C59+D59</f>
        <v>0</v>
      </c>
      <c r="F59" s="847"/>
    </row>
    <row r="60" spans="1:7" ht="12" thickBot="1" x14ac:dyDescent="0.25">
      <c r="A60" s="1211" t="s">
        <v>139</v>
      </c>
      <c r="B60" s="1215" t="s">
        <v>967</v>
      </c>
      <c r="C60" s="173">
        <f>C59</f>
        <v>0</v>
      </c>
      <c r="D60" s="173">
        <f t="shared" ref="D60:E60" si="13">D59</f>
        <v>0</v>
      </c>
      <c r="E60" s="1047">
        <f t="shared" si="13"/>
        <v>0</v>
      </c>
      <c r="F60" s="847"/>
    </row>
    <row r="61" spans="1:7" ht="12" thickBot="1" x14ac:dyDescent="0.25">
      <c r="A61" s="1212" t="s">
        <v>140</v>
      </c>
      <c r="B61" s="503" t="s">
        <v>1146</v>
      </c>
      <c r="C61" s="303">
        <f>C58+C60</f>
        <v>0</v>
      </c>
      <c r="D61" s="303">
        <f t="shared" ref="D61:E61" si="14">D58+D60</f>
        <v>0</v>
      </c>
      <c r="E61" s="303">
        <f t="shared" si="14"/>
        <v>0</v>
      </c>
      <c r="F61" s="595"/>
    </row>
    <row r="62" spans="1:7" x14ac:dyDescent="0.2">
      <c r="A62" s="777" t="s">
        <v>143</v>
      </c>
      <c r="B62" s="178"/>
      <c r="C62" s="169"/>
      <c r="D62" s="169"/>
      <c r="E62" s="1125"/>
      <c r="F62" s="847"/>
    </row>
    <row r="63" spans="1:7" x14ac:dyDescent="0.2">
      <c r="A63" s="777" t="s">
        <v>144</v>
      </c>
      <c r="B63" s="848" t="s">
        <v>94</v>
      </c>
      <c r="C63" s="290"/>
      <c r="D63" s="290"/>
      <c r="E63" s="467"/>
      <c r="F63" s="847"/>
      <c r="G63" s="847"/>
    </row>
    <row r="64" spans="1:7" x14ac:dyDescent="0.2">
      <c r="A64" s="777" t="s">
        <v>145</v>
      </c>
      <c r="B64" s="178" t="s">
        <v>17</v>
      </c>
      <c r="C64" s="290"/>
      <c r="D64" s="290"/>
      <c r="E64" s="467"/>
      <c r="F64" s="847"/>
    </row>
    <row r="65" spans="1:9" x14ac:dyDescent="0.2">
      <c r="A65" s="777" t="s">
        <v>146</v>
      </c>
      <c r="B65" s="180" t="s">
        <v>93</v>
      </c>
      <c r="C65" s="290">
        <v>10396</v>
      </c>
      <c r="D65" s="290"/>
      <c r="E65" s="467">
        <f>SUM(C65:D65)</f>
        <v>10396</v>
      </c>
      <c r="F65" s="847"/>
    </row>
    <row r="66" spans="1:9" x14ac:dyDescent="0.2">
      <c r="A66" s="777" t="s">
        <v>147</v>
      </c>
      <c r="B66" s="180" t="s">
        <v>300</v>
      </c>
      <c r="C66" s="290">
        <v>10040</v>
      </c>
      <c r="D66" s="290"/>
      <c r="E66" s="467">
        <f>SUM(C66:D66)</f>
        <v>10040</v>
      </c>
      <c r="F66" s="847"/>
    </row>
    <row r="67" spans="1:9" x14ac:dyDescent="0.2">
      <c r="A67" s="777" t="s">
        <v>149</v>
      </c>
      <c r="B67" s="180" t="s">
        <v>301</v>
      </c>
      <c r="C67" s="290">
        <v>429</v>
      </c>
      <c r="D67" s="290"/>
      <c r="E67" s="467">
        <f>SUM(C67:D67)</f>
        <v>429</v>
      </c>
      <c r="F67" s="847"/>
    </row>
    <row r="68" spans="1:9" x14ac:dyDescent="0.2">
      <c r="A68" s="777" t="s">
        <v>152</v>
      </c>
      <c r="B68" s="180" t="s">
        <v>167</v>
      </c>
      <c r="C68" s="290"/>
      <c r="D68" s="290"/>
      <c r="E68" s="467"/>
      <c r="F68" s="847"/>
    </row>
    <row r="69" spans="1:9" x14ac:dyDescent="0.2">
      <c r="A69" s="777" t="s">
        <v>154</v>
      </c>
      <c r="B69" s="180" t="s">
        <v>166</v>
      </c>
      <c r="C69" s="290"/>
      <c r="D69" s="290">
        <v>179</v>
      </c>
      <c r="E69" s="467">
        <f>SUM(C69:D69)</f>
        <v>179</v>
      </c>
      <c r="F69" s="847"/>
    </row>
    <row r="70" spans="1:9" ht="12" thickBot="1" x14ac:dyDescent="0.25">
      <c r="A70" s="777" t="s">
        <v>155</v>
      </c>
      <c r="B70" s="178" t="s">
        <v>19</v>
      </c>
      <c r="C70" s="358">
        <f>SUM(C65:C69)</f>
        <v>20865</v>
      </c>
      <c r="D70" s="358">
        <f>SUM(D65:D69)</f>
        <v>179</v>
      </c>
      <c r="E70" s="444">
        <f>SUM(E65:E69)</f>
        <v>21044</v>
      </c>
      <c r="F70" s="847"/>
    </row>
    <row r="71" spans="1:9" ht="12" thickBot="1" x14ac:dyDescent="0.25">
      <c r="A71" s="1212" t="s">
        <v>156</v>
      </c>
      <c r="B71" s="1043" t="s">
        <v>95</v>
      </c>
      <c r="C71" s="928">
        <f>C70</f>
        <v>20865</v>
      </c>
      <c r="D71" s="928">
        <f>D70</f>
        <v>179</v>
      </c>
      <c r="E71" s="929">
        <f>E70</f>
        <v>21044</v>
      </c>
      <c r="F71" s="847"/>
    </row>
    <row r="72" spans="1:9" s="9" customFormat="1" x14ac:dyDescent="0.2">
      <c r="A72" s="777" t="s">
        <v>1100</v>
      </c>
      <c r="B72" s="178"/>
      <c r="C72" s="358"/>
      <c r="D72" s="358"/>
      <c r="E72" s="444"/>
      <c r="F72" s="769"/>
    </row>
    <row r="73" spans="1:9" s="9" customFormat="1" x14ac:dyDescent="0.2">
      <c r="A73" s="777" t="s">
        <v>1101</v>
      </c>
      <c r="B73" s="178" t="s">
        <v>18</v>
      </c>
      <c r="C73" s="358">
        <f>C37+C53+C70+C47+C58</f>
        <v>30732</v>
      </c>
      <c r="D73" s="358">
        <f>D37+D53+D70+D47+D58</f>
        <v>26537</v>
      </c>
      <c r="E73" s="358">
        <f>E37+E53+E70+E47+E58</f>
        <v>57269</v>
      </c>
      <c r="F73" s="1126"/>
      <c r="G73" s="769"/>
    </row>
    <row r="74" spans="1:9" x14ac:dyDescent="0.2">
      <c r="A74" s="777" t="s">
        <v>1304</v>
      </c>
      <c r="B74" s="178" t="s">
        <v>96</v>
      </c>
      <c r="C74" s="173">
        <f>C41+C60</f>
        <v>0</v>
      </c>
      <c r="D74" s="173">
        <f>D41+D60</f>
        <v>0</v>
      </c>
      <c r="E74" s="173">
        <f>E41+E60</f>
        <v>0</v>
      </c>
      <c r="F74" s="595"/>
    </row>
    <row r="75" spans="1:9" ht="12" thickBot="1" x14ac:dyDescent="0.25">
      <c r="A75" s="1211" t="s">
        <v>1305</v>
      </c>
      <c r="B75" s="183"/>
      <c r="E75" s="443"/>
      <c r="F75" s="847"/>
      <c r="G75" s="847"/>
    </row>
    <row r="76" spans="1:9" s="10" customFormat="1" ht="12" thickBot="1" x14ac:dyDescent="0.25">
      <c r="A76" s="777" t="s">
        <v>1306</v>
      </c>
      <c r="B76" s="503" t="s">
        <v>97</v>
      </c>
      <c r="C76" s="303">
        <f>C43+C71+C54+C48+C61</f>
        <v>812948</v>
      </c>
      <c r="D76" s="303">
        <f>D43+D71+D54+D48+D61</f>
        <v>133037</v>
      </c>
      <c r="E76" s="303">
        <f>E43+E71+E54+E48+E61</f>
        <v>945985</v>
      </c>
      <c r="F76" s="1048"/>
      <c r="G76" s="289"/>
      <c r="H76" s="289"/>
    </row>
    <row r="77" spans="1:9" s="10" customFormat="1" x14ac:dyDescent="0.2">
      <c r="A77" s="1213"/>
      <c r="B77" s="157"/>
      <c r="C77" s="158"/>
      <c r="D77" s="560"/>
      <c r="E77" s="560"/>
      <c r="I77" s="289"/>
    </row>
    <row r="78" spans="1:9" x14ac:dyDescent="0.2">
      <c r="B78" s="157"/>
    </row>
    <row r="79" spans="1:9" x14ac:dyDescent="0.2">
      <c r="B79" s="157"/>
      <c r="G79" s="847"/>
    </row>
    <row r="80" spans="1:9" x14ac:dyDescent="0.2">
      <c r="B80" s="183"/>
      <c r="G80" s="847"/>
    </row>
    <row r="81" spans="2:2" x14ac:dyDescent="0.2">
      <c r="B81" s="183"/>
    </row>
    <row r="83" spans="2:2" x14ac:dyDescent="0.2">
      <c r="B83" s="183"/>
    </row>
    <row r="84" spans="2:2" x14ac:dyDescent="0.2">
      <c r="B84" s="183"/>
    </row>
    <row r="85" spans="2:2" x14ac:dyDescent="0.2">
      <c r="B85" s="183"/>
    </row>
    <row r="86" spans="2:2" x14ac:dyDescent="0.2">
      <c r="B86" s="183"/>
    </row>
    <row r="87" spans="2:2" x14ac:dyDescent="0.2">
      <c r="B87" s="183"/>
    </row>
    <row r="88" spans="2:2" x14ac:dyDescent="0.2">
      <c r="B88" s="157"/>
    </row>
    <row r="89" spans="2:2" x14ac:dyDescent="0.2">
      <c r="B89" s="183"/>
    </row>
    <row r="90" spans="2:2" x14ac:dyDescent="0.2">
      <c r="B90" s="183"/>
    </row>
    <row r="91" spans="2:2" x14ac:dyDescent="0.2">
      <c r="B91" s="183"/>
    </row>
    <row r="92" spans="2:2" x14ac:dyDescent="0.2">
      <c r="B92" s="183"/>
    </row>
  </sheetData>
  <sheetProtection selectLockedCells="1" selectUnlockedCells="1"/>
  <mergeCells count="8">
    <mergeCell ref="B1:E1"/>
    <mergeCell ref="B7:B8"/>
    <mergeCell ref="C7:E7"/>
    <mergeCell ref="A3:E3"/>
    <mergeCell ref="A4:E4"/>
    <mergeCell ref="A5:E5"/>
    <mergeCell ref="B6:E6"/>
    <mergeCell ref="A7:A8"/>
  </mergeCells>
  <phoneticPr fontId="33" type="noConversion"/>
  <pageMargins left="0.78740157480314965" right="0.78740157480314965" top="0.78740157480314965" bottom="0.78740157480314965" header="0.51181102362204722" footer="0.51181102362204722"/>
  <pageSetup paperSize="9" scale="83" firstPageNumber="0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  <pageSetUpPr fitToPage="1"/>
  </sheetPr>
  <dimension ref="A1:IV100"/>
  <sheetViews>
    <sheetView topLeftCell="A82" workbookViewId="0">
      <selection activeCell="I112" sqref="I112"/>
    </sheetView>
  </sheetViews>
  <sheetFormatPr defaultColWidth="61.7109375" defaultRowHeight="12" x14ac:dyDescent="0.2"/>
  <cols>
    <col min="1" max="1" width="61.7109375" style="191" customWidth="1"/>
    <col min="2" max="2" width="9.85546875" style="191" hidden="1" customWidth="1"/>
    <col min="3" max="3" width="11.7109375" style="191" hidden="1" customWidth="1"/>
    <col min="4" max="4" width="9.85546875" style="191" hidden="1" customWidth="1"/>
    <col min="5" max="5" width="15.85546875" style="195" hidden="1" customWidth="1"/>
    <col min="6" max="6" width="16" style="6" customWidth="1"/>
    <col min="7" max="7" width="12.85546875" style="6" customWidth="1"/>
    <col min="8" max="8" width="10" style="6" bestFit="1" customWidth="1"/>
    <col min="9" max="9" width="11.42578125" style="6" bestFit="1" customWidth="1"/>
    <col min="10" max="10" width="10" style="6" bestFit="1" customWidth="1"/>
    <col min="11" max="12" width="11.42578125" style="6" bestFit="1" customWidth="1"/>
    <col min="13" max="14" width="8" style="6" customWidth="1"/>
    <col min="15" max="15" width="10.85546875" style="6" bestFit="1" customWidth="1"/>
    <col min="16" max="16" width="10.42578125" style="6" bestFit="1" customWidth="1"/>
    <col min="17" max="17" width="9.85546875" style="6" bestFit="1" customWidth="1"/>
    <col min="18" max="255" width="8" style="6" customWidth="1"/>
    <col min="256" max="16384" width="61.7109375" style="6"/>
  </cols>
  <sheetData>
    <row r="1" spans="1:256" ht="12.75" x14ac:dyDescent="0.2">
      <c r="A1" s="1272" t="s">
        <v>294</v>
      </c>
      <c r="B1" s="1272"/>
      <c r="C1" s="1272"/>
      <c r="D1" s="1272"/>
      <c r="E1" s="1272"/>
      <c r="F1" s="1272"/>
      <c r="G1" s="1272"/>
      <c r="H1" s="1272"/>
      <c r="I1" s="1272"/>
    </row>
    <row r="2" spans="1:256" x14ac:dyDescent="0.2">
      <c r="F2" s="1298"/>
      <c r="G2" s="1298"/>
      <c r="H2" s="1298"/>
      <c r="I2" s="1298"/>
    </row>
    <row r="4" spans="1:256" ht="30" customHeight="1" x14ac:dyDescent="0.2">
      <c r="A4" s="1273" t="s">
        <v>77</v>
      </c>
      <c r="B4" s="1273"/>
      <c r="C4" s="1273"/>
      <c r="D4" s="1273"/>
      <c r="E4" s="1273"/>
      <c r="F4" s="1274"/>
      <c r="G4" s="1274"/>
      <c r="H4" s="1274"/>
      <c r="I4" s="1274"/>
    </row>
    <row r="5" spans="1:256" ht="33" customHeight="1" x14ac:dyDescent="0.2">
      <c r="A5" s="1273" t="s">
        <v>1051</v>
      </c>
      <c r="B5" s="1273"/>
      <c r="C5" s="1273"/>
      <c r="D5" s="1273"/>
      <c r="E5" s="1273"/>
      <c r="F5" s="1274"/>
      <c r="G5" s="1274"/>
      <c r="H5" s="1274"/>
      <c r="I5" s="1274"/>
    </row>
    <row r="7" spans="1:256" ht="13.5" thickBot="1" x14ac:dyDescent="0.25">
      <c r="E7" s="544" t="s">
        <v>20</v>
      </c>
      <c r="F7" s="934"/>
    </row>
    <row r="8" spans="1:256" ht="30.75" customHeight="1" thickBot="1" x14ac:dyDescent="0.25">
      <c r="A8" s="1275" t="s">
        <v>78</v>
      </c>
      <c r="B8" s="1277" t="s">
        <v>107</v>
      </c>
      <c r="C8" s="1278"/>
      <c r="D8" s="1278"/>
      <c r="E8" s="1278"/>
      <c r="F8" s="1299" t="s">
        <v>1020</v>
      </c>
      <c r="G8" s="1300"/>
      <c r="H8" s="1300"/>
      <c r="I8" s="1301"/>
    </row>
    <row r="9" spans="1:256" ht="36.75" thickBot="1" x14ac:dyDescent="0.25">
      <c r="A9" s="1276"/>
      <c r="B9" s="284" t="s">
        <v>79</v>
      </c>
      <c r="C9" s="192" t="s">
        <v>80</v>
      </c>
      <c r="D9" s="192" t="s">
        <v>682</v>
      </c>
      <c r="E9" s="285" t="s">
        <v>81</v>
      </c>
      <c r="F9" s="284" t="s">
        <v>79</v>
      </c>
      <c r="G9" s="192" t="s">
        <v>80</v>
      </c>
      <c r="H9" s="192" t="s">
        <v>682</v>
      </c>
      <c r="I9" s="285" t="s">
        <v>81</v>
      </c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  <c r="FL9" s="7"/>
      <c r="FM9" s="7"/>
      <c r="FN9" s="7"/>
      <c r="FO9" s="7"/>
      <c r="FP9" s="7"/>
      <c r="FQ9" s="7"/>
      <c r="FR9" s="7"/>
      <c r="FS9" s="7"/>
      <c r="FT9" s="7"/>
      <c r="FU9" s="7"/>
      <c r="FV9" s="7"/>
      <c r="FW9" s="7"/>
      <c r="FX9" s="7"/>
      <c r="FY9" s="7"/>
      <c r="FZ9" s="7"/>
      <c r="GA9" s="7"/>
      <c r="GB9" s="7"/>
      <c r="GC9" s="7"/>
      <c r="GD9" s="7"/>
      <c r="GE9" s="7"/>
      <c r="GF9" s="7"/>
      <c r="GG9" s="7"/>
      <c r="GH9" s="7"/>
      <c r="GI9" s="7"/>
      <c r="GJ9" s="7"/>
      <c r="GK9" s="7"/>
      <c r="GL9" s="7"/>
      <c r="GM9" s="7"/>
      <c r="GN9" s="7"/>
      <c r="GO9" s="7"/>
      <c r="GP9" s="7"/>
      <c r="GQ9" s="7"/>
      <c r="GR9" s="7"/>
      <c r="GS9" s="7"/>
      <c r="GT9" s="7"/>
      <c r="GU9" s="7"/>
      <c r="GV9" s="7"/>
      <c r="GW9" s="7"/>
      <c r="GX9" s="7"/>
      <c r="GY9" s="7"/>
      <c r="GZ9" s="7"/>
      <c r="HA9" s="7"/>
      <c r="HB9" s="7"/>
      <c r="HC9" s="7"/>
      <c r="HD9" s="7"/>
      <c r="HE9" s="7"/>
      <c r="HF9" s="7"/>
      <c r="HG9" s="7"/>
      <c r="HH9" s="7"/>
      <c r="HI9" s="7"/>
      <c r="HJ9" s="7"/>
      <c r="HK9" s="7"/>
      <c r="HL9" s="7"/>
      <c r="HM9" s="7"/>
      <c r="HN9" s="7"/>
      <c r="HO9" s="7"/>
      <c r="HP9" s="7"/>
      <c r="HQ9" s="7"/>
      <c r="HR9" s="7"/>
      <c r="HS9" s="7"/>
      <c r="HT9" s="7"/>
      <c r="HU9" s="7"/>
      <c r="HV9" s="7"/>
      <c r="HW9" s="7"/>
      <c r="HX9" s="7"/>
      <c r="HY9" s="7"/>
      <c r="HZ9" s="7"/>
      <c r="IA9" s="7"/>
      <c r="IB9" s="7"/>
      <c r="IC9" s="7"/>
      <c r="ID9" s="7"/>
      <c r="IE9" s="7"/>
      <c r="IF9" s="7"/>
      <c r="IG9" s="7"/>
      <c r="IH9" s="7"/>
      <c r="II9" s="7"/>
      <c r="IJ9" s="7"/>
      <c r="IK9" s="7"/>
      <c r="IL9" s="7"/>
      <c r="IM9" s="7"/>
      <c r="IN9" s="7"/>
      <c r="IO9" s="7"/>
      <c r="IP9" s="7"/>
      <c r="IQ9" s="7"/>
      <c r="IR9" s="7"/>
      <c r="IS9" s="7"/>
      <c r="IT9" s="7"/>
      <c r="IU9" s="7"/>
      <c r="IV9" s="7"/>
    </row>
    <row r="10" spans="1:256" ht="12.75" x14ac:dyDescent="0.2">
      <c r="A10" s="556" t="s">
        <v>82</v>
      </c>
      <c r="B10" s="557"/>
      <c r="C10" s="557"/>
      <c r="D10" s="557"/>
      <c r="E10" s="557"/>
      <c r="F10" s="558"/>
      <c r="G10" s="558"/>
      <c r="H10" s="558"/>
      <c r="I10" s="558"/>
      <c r="J10" s="588"/>
    </row>
    <row r="11" spans="1:256" ht="12.75" x14ac:dyDescent="0.2">
      <c r="A11" s="551" t="s">
        <v>820</v>
      </c>
      <c r="B11" s="682"/>
      <c r="C11" s="682"/>
      <c r="D11" s="682"/>
      <c r="E11" s="682"/>
      <c r="F11" s="746"/>
      <c r="G11" s="746"/>
      <c r="H11" s="746"/>
      <c r="I11" s="746"/>
      <c r="J11" s="588"/>
    </row>
    <row r="12" spans="1:256" ht="36" x14ac:dyDescent="0.2">
      <c r="A12" s="679" t="s">
        <v>821</v>
      </c>
      <c r="B12" s="682">
        <v>4865</v>
      </c>
      <c r="C12" s="747">
        <v>18.690000000000001</v>
      </c>
      <c r="D12" s="682">
        <v>4580000</v>
      </c>
      <c r="E12" s="682">
        <f>C12*D12</f>
        <v>85600200</v>
      </c>
      <c r="F12" s="794" t="s">
        <v>1021</v>
      </c>
      <c r="G12" s="546">
        <v>18.32</v>
      </c>
      <c r="H12" s="546">
        <v>4580000</v>
      </c>
      <c r="I12" s="547">
        <f>G12*H12</f>
        <v>83905600</v>
      </c>
      <c r="J12" s="588"/>
    </row>
    <row r="13" spans="1:256" ht="12.75" x14ac:dyDescent="0.2">
      <c r="A13" s="551" t="s">
        <v>822</v>
      </c>
      <c r="B13" s="682"/>
      <c r="C13" s="682"/>
      <c r="D13" s="682"/>
      <c r="E13" s="682"/>
      <c r="F13" s="638"/>
      <c r="G13" s="687"/>
      <c r="H13" s="687"/>
      <c r="I13" s="638"/>
      <c r="J13" s="588"/>
    </row>
    <row r="14" spans="1:256" ht="12.75" x14ac:dyDescent="0.2">
      <c r="A14" s="679" t="s">
        <v>823</v>
      </c>
      <c r="B14" s="682"/>
      <c r="C14" s="691"/>
      <c r="D14" s="682" t="s">
        <v>295</v>
      </c>
      <c r="E14" s="682">
        <v>8328800</v>
      </c>
      <c r="F14" s="638"/>
      <c r="G14" s="687"/>
      <c r="H14" s="546" t="s">
        <v>295</v>
      </c>
      <c r="I14" s="547">
        <v>8329050</v>
      </c>
      <c r="J14" s="588"/>
    </row>
    <row r="15" spans="1:256" ht="12.75" x14ac:dyDescent="0.2">
      <c r="A15" s="679" t="s">
        <v>824</v>
      </c>
      <c r="B15" s="548"/>
      <c r="C15" s="549"/>
      <c r="D15" s="548"/>
      <c r="E15" s="548"/>
      <c r="F15" s="547"/>
      <c r="G15" s="546"/>
      <c r="H15" s="546"/>
      <c r="I15" s="547">
        <v>-8329050</v>
      </c>
      <c r="J15" s="588"/>
    </row>
    <row r="16" spans="1:256" ht="24" x14ac:dyDescent="0.2">
      <c r="A16" s="679" t="s">
        <v>825</v>
      </c>
      <c r="B16" s="548"/>
      <c r="C16" s="549"/>
      <c r="D16" s="548"/>
      <c r="E16" s="548"/>
      <c r="F16" s="547"/>
      <c r="G16" s="546"/>
      <c r="H16" s="546"/>
      <c r="I16" s="547">
        <f>I14+I15</f>
        <v>0</v>
      </c>
      <c r="J16" s="588"/>
    </row>
    <row r="17" spans="1:10" ht="12.75" x14ac:dyDescent="0.2">
      <c r="A17" s="551" t="s">
        <v>826</v>
      </c>
      <c r="B17" s="682"/>
      <c r="C17" s="682"/>
      <c r="D17" s="750" t="s">
        <v>296</v>
      </c>
      <c r="E17" s="682">
        <v>18272000</v>
      </c>
      <c r="F17" s="638"/>
      <c r="G17" s="687"/>
      <c r="H17" s="546" t="s">
        <v>297</v>
      </c>
      <c r="I17" s="547">
        <v>18304000</v>
      </c>
      <c r="J17" s="588"/>
    </row>
    <row r="18" spans="1:10" ht="12.75" x14ac:dyDescent="0.2">
      <c r="A18" s="551" t="s">
        <v>824</v>
      </c>
      <c r="B18" s="548"/>
      <c r="C18" s="548"/>
      <c r="D18" s="681"/>
      <c r="E18" s="548"/>
      <c r="F18" s="547"/>
      <c r="G18" s="546"/>
      <c r="H18" s="546"/>
      <c r="I18" s="547">
        <v>-18304000</v>
      </c>
      <c r="J18" s="588"/>
    </row>
    <row r="19" spans="1:10" ht="12.75" x14ac:dyDescent="0.2">
      <c r="A19" s="551" t="s">
        <v>827</v>
      </c>
      <c r="B19" s="548"/>
      <c r="C19" s="548"/>
      <c r="D19" s="681"/>
      <c r="E19" s="548"/>
      <c r="F19" s="547"/>
      <c r="G19" s="546"/>
      <c r="H19" s="546"/>
      <c r="I19" s="547">
        <f>I17+I18</f>
        <v>0</v>
      </c>
      <c r="J19" s="588"/>
    </row>
    <row r="20" spans="1:10" ht="12.75" x14ac:dyDescent="0.2">
      <c r="A20" s="551" t="s">
        <v>828</v>
      </c>
      <c r="B20" s="682"/>
      <c r="C20" s="682" t="s">
        <v>829</v>
      </c>
      <c r="D20" s="683" t="s">
        <v>683</v>
      </c>
      <c r="E20" s="682">
        <v>1355022</v>
      </c>
      <c r="F20" s="638"/>
      <c r="G20" s="682"/>
      <c r="H20" s="684" t="s">
        <v>683</v>
      </c>
      <c r="I20" s="547">
        <v>1355022</v>
      </c>
      <c r="J20" s="588"/>
    </row>
    <row r="21" spans="1:10" ht="12.75" x14ac:dyDescent="0.2">
      <c r="A21" s="551" t="s">
        <v>830</v>
      </c>
      <c r="B21" s="548"/>
      <c r="C21" s="548"/>
      <c r="D21" s="684"/>
      <c r="E21" s="548"/>
      <c r="F21" s="547"/>
      <c r="G21" s="548"/>
      <c r="H21" s="684"/>
      <c r="I21" s="547">
        <v>-1355022</v>
      </c>
      <c r="J21" s="588"/>
    </row>
    <row r="22" spans="1:10" ht="12.75" x14ac:dyDescent="0.2">
      <c r="A22" s="551" t="s">
        <v>831</v>
      </c>
      <c r="B22" s="548"/>
      <c r="C22" s="548"/>
      <c r="D22" s="684"/>
      <c r="E22" s="548"/>
      <c r="F22" s="547"/>
      <c r="G22" s="548"/>
      <c r="H22" s="684"/>
      <c r="I22" s="547">
        <f>I20+I21</f>
        <v>0</v>
      </c>
      <c r="J22" s="588"/>
    </row>
    <row r="23" spans="1:10" ht="12.75" x14ac:dyDescent="0.2">
      <c r="A23" s="551" t="s">
        <v>832</v>
      </c>
      <c r="B23" s="682"/>
      <c r="C23" s="691"/>
      <c r="D23" s="750" t="s">
        <v>684</v>
      </c>
      <c r="E23" s="682">
        <v>6369620</v>
      </c>
      <c r="F23" s="638"/>
      <c r="G23" s="687"/>
      <c r="H23" s="681" t="s">
        <v>684</v>
      </c>
      <c r="I23" s="547">
        <v>6369620</v>
      </c>
      <c r="J23" s="588"/>
    </row>
    <row r="24" spans="1:10" ht="12.75" x14ac:dyDescent="0.2">
      <c r="A24" s="551" t="s">
        <v>830</v>
      </c>
      <c r="B24" s="548"/>
      <c r="C24" s="549"/>
      <c r="D24" s="681"/>
      <c r="E24" s="548"/>
      <c r="F24" s="547"/>
      <c r="G24" s="546"/>
      <c r="H24" s="681"/>
      <c r="I24" s="547">
        <v>-6369620</v>
      </c>
      <c r="J24" s="588"/>
    </row>
    <row r="25" spans="1:10" ht="12.75" x14ac:dyDescent="0.2">
      <c r="A25" s="551" t="s">
        <v>833</v>
      </c>
      <c r="B25" s="548"/>
      <c r="C25" s="549"/>
      <c r="D25" s="681"/>
      <c r="E25" s="548"/>
      <c r="F25" s="547"/>
      <c r="G25" s="546"/>
      <c r="H25" s="681"/>
      <c r="I25" s="547">
        <f>I23+I24</f>
        <v>0</v>
      </c>
      <c r="J25" s="588"/>
    </row>
    <row r="26" spans="1:10" ht="12.75" x14ac:dyDescent="0.2">
      <c r="A26" s="551" t="s">
        <v>834</v>
      </c>
      <c r="B26" s="682">
        <v>4865</v>
      </c>
      <c r="C26" s="682"/>
      <c r="D26" s="682">
        <v>2700</v>
      </c>
      <c r="E26" s="682">
        <f>B26*D26</f>
        <v>13135500</v>
      </c>
      <c r="F26" s="547">
        <v>4705</v>
      </c>
      <c r="G26" s="687"/>
      <c r="H26" s="548">
        <v>2700</v>
      </c>
      <c r="I26" s="547">
        <f>F26*H26</f>
        <v>12703500</v>
      </c>
      <c r="J26" s="588"/>
    </row>
    <row r="27" spans="1:10" ht="12.75" x14ac:dyDescent="0.2">
      <c r="A27" s="551" t="s">
        <v>835</v>
      </c>
      <c r="B27" s="548"/>
      <c r="C27" s="548"/>
      <c r="D27" s="548"/>
      <c r="E27" s="548">
        <v>-13135500</v>
      </c>
      <c r="F27" s="547"/>
      <c r="G27" s="546"/>
      <c r="H27" s="546"/>
      <c r="I27" s="547">
        <v>-12703500</v>
      </c>
      <c r="J27" s="588"/>
    </row>
    <row r="28" spans="1:10" ht="12.75" x14ac:dyDescent="0.2">
      <c r="A28" s="551" t="s">
        <v>836</v>
      </c>
      <c r="B28" s="548"/>
      <c r="C28" s="548"/>
      <c r="D28" s="548"/>
      <c r="E28" s="548">
        <f>E26+E27</f>
        <v>0</v>
      </c>
      <c r="F28" s="547"/>
      <c r="G28" s="546"/>
      <c r="H28" s="546"/>
      <c r="I28" s="547">
        <f>I26+I27</f>
        <v>0</v>
      </c>
      <c r="J28" s="588"/>
    </row>
    <row r="29" spans="1:10" ht="12.75" x14ac:dyDescent="0.2">
      <c r="A29" s="551" t="s">
        <v>837</v>
      </c>
      <c r="B29" s="682">
        <v>10</v>
      </c>
      <c r="C29" s="682"/>
      <c r="D29" s="682" t="s">
        <v>298</v>
      </c>
      <c r="E29" s="685">
        <v>25500</v>
      </c>
      <c r="F29" s="935">
        <v>21</v>
      </c>
      <c r="G29" s="687"/>
      <c r="H29" s="548" t="s">
        <v>298</v>
      </c>
      <c r="I29" s="935">
        <v>53550</v>
      </c>
      <c r="J29" s="588"/>
    </row>
    <row r="30" spans="1:10" ht="12.75" x14ac:dyDescent="0.2">
      <c r="A30" s="551" t="s">
        <v>838</v>
      </c>
      <c r="B30" s="548"/>
      <c r="C30" s="548"/>
      <c r="D30" s="548"/>
      <c r="E30" s="548">
        <v>-25500</v>
      </c>
      <c r="F30" s="547"/>
      <c r="G30" s="546"/>
      <c r="H30" s="546"/>
      <c r="I30" s="935">
        <v>-53550</v>
      </c>
      <c r="J30" s="588"/>
    </row>
    <row r="31" spans="1:10" ht="12.75" x14ac:dyDescent="0.2">
      <c r="A31" s="551" t="s">
        <v>839</v>
      </c>
      <c r="B31" s="682"/>
      <c r="C31" s="682"/>
      <c r="D31" s="682"/>
      <c r="E31" s="685">
        <v>0</v>
      </c>
      <c r="F31" s="638"/>
      <c r="G31" s="687"/>
      <c r="H31" s="687"/>
      <c r="I31" s="935">
        <f>I29+I30</f>
        <v>0</v>
      </c>
      <c r="J31" s="588"/>
    </row>
    <row r="32" spans="1:10" ht="12.75" x14ac:dyDescent="0.2">
      <c r="A32" s="749" t="s">
        <v>942</v>
      </c>
      <c r="B32" s="682"/>
      <c r="C32" s="682">
        <v>487729000</v>
      </c>
      <c r="D32" s="691">
        <v>1.55</v>
      </c>
      <c r="E32" s="682">
        <f>C32*D32</f>
        <v>755979950</v>
      </c>
      <c r="F32" s="638"/>
      <c r="G32" s="547">
        <v>540752027</v>
      </c>
      <c r="H32" s="549">
        <v>1</v>
      </c>
      <c r="I32" s="547">
        <f>G32*H32</f>
        <v>540752027</v>
      </c>
      <c r="J32" s="588"/>
    </row>
    <row r="33" spans="1:18" ht="12.75" x14ac:dyDescent="0.2">
      <c r="A33" s="551" t="s">
        <v>835</v>
      </c>
      <c r="B33" s="548"/>
      <c r="C33" s="548"/>
      <c r="D33" s="552"/>
      <c r="E33" s="548">
        <v>-98054262</v>
      </c>
      <c r="F33" s="547"/>
      <c r="G33" s="546"/>
      <c r="H33" s="546"/>
      <c r="I33" s="935">
        <v>-76318159</v>
      </c>
      <c r="J33" s="588"/>
    </row>
    <row r="34" spans="1:18" ht="12.75" x14ac:dyDescent="0.2">
      <c r="A34" s="551" t="s">
        <v>841</v>
      </c>
      <c r="B34" s="682"/>
      <c r="C34" s="682"/>
      <c r="D34" s="696"/>
      <c r="E34" s="682">
        <f>E32+E33</f>
        <v>657925688</v>
      </c>
      <c r="F34" s="638"/>
      <c r="G34" s="687"/>
      <c r="H34" s="687"/>
      <c r="I34" s="935">
        <f>I32+I33</f>
        <v>464433868</v>
      </c>
      <c r="J34" s="588"/>
    </row>
    <row r="35" spans="1:18" ht="12.75" x14ac:dyDescent="0.2">
      <c r="A35" s="686" t="s">
        <v>1022</v>
      </c>
      <c r="B35" s="682"/>
      <c r="C35" s="682"/>
      <c r="D35" s="682"/>
      <c r="E35" s="682">
        <v>0</v>
      </c>
      <c r="F35" s="638"/>
      <c r="G35" s="687"/>
      <c r="H35" s="687"/>
      <c r="I35" s="547">
        <v>0</v>
      </c>
      <c r="J35" s="588"/>
      <c r="K35" s="936">
        <f>I12+I16+I19+I25+I28+I31+I34+I35</f>
        <v>548339468</v>
      </c>
      <c r="L35" s="6" t="s">
        <v>913</v>
      </c>
    </row>
    <row r="36" spans="1:18" ht="24" x14ac:dyDescent="0.2">
      <c r="A36" s="679" t="s">
        <v>1023</v>
      </c>
      <c r="B36" s="682"/>
      <c r="C36" s="682"/>
      <c r="D36" s="682"/>
      <c r="E36" s="682"/>
      <c r="F36" s="638"/>
      <c r="G36" s="687"/>
      <c r="H36" s="687"/>
      <c r="I36" s="547">
        <v>0</v>
      </c>
      <c r="J36" s="588"/>
      <c r="K36" s="688"/>
    </row>
    <row r="37" spans="1:18" ht="12.75" x14ac:dyDescent="0.2">
      <c r="A37" s="686"/>
      <c r="B37" s="682"/>
      <c r="C37" s="682"/>
      <c r="D37" s="682"/>
      <c r="E37" s="682"/>
      <c r="F37" s="638"/>
      <c r="G37" s="687"/>
      <c r="H37" s="687"/>
      <c r="I37" s="638"/>
      <c r="J37" s="588"/>
      <c r="K37" s="688"/>
    </row>
    <row r="38" spans="1:18" ht="12.75" x14ac:dyDescent="0.2">
      <c r="A38" s="689" t="s">
        <v>83</v>
      </c>
      <c r="B38" s="682"/>
      <c r="C38" s="682"/>
      <c r="D38" s="682"/>
      <c r="E38" s="682"/>
      <c r="F38" s="638"/>
      <c r="G38" s="687"/>
      <c r="H38" s="687"/>
      <c r="I38" s="638"/>
      <c r="J38" s="588"/>
    </row>
    <row r="39" spans="1:18" ht="24" x14ac:dyDescent="0.2">
      <c r="A39" s="679" t="s">
        <v>843</v>
      </c>
      <c r="B39" s="682"/>
      <c r="C39" s="682"/>
      <c r="D39" s="682"/>
      <c r="E39" s="682"/>
      <c r="F39" s="638"/>
      <c r="G39" s="687"/>
      <c r="H39" s="687"/>
      <c r="I39" s="638"/>
      <c r="J39" s="588"/>
    </row>
    <row r="40" spans="1:18" ht="12.75" x14ac:dyDescent="0.2">
      <c r="A40" s="679" t="s">
        <v>844</v>
      </c>
      <c r="B40" s="682"/>
      <c r="C40" s="691">
        <v>13.1</v>
      </c>
      <c r="D40" s="682">
        <v>4152000</v>
      </c>
      <c r="E40" s="682">
        <f>C40*D40*8/12</f>
        <v>36260800</v>
      </c>
      <c r="F40" s="937" t="s">
        <v>1052</v>
      </c>
      <c r="G40" s="938">
        <v>12.5</v>
      </c>
      <c r="H40" s="930">
        <v>4419000</v>
      </c>
      <c r="I40" s="935">
        <f>G40*8/12*4419000</f>
        <v>36825000</v>
      </c>
      <c r="J40" s="588"/>
    </row>
    <row r="41" spans="1:18" ht="12.75" x14ac:dyDescent="0.2">
      <c r="A41" s="679" t="s">
        <v>845</v>
      </c>
      <c r="B41" s="682"/>
      <c r="C41" s="691">
        <v>13.1</v>
      </c>
      <c r="D41" s="692">
        <v>4152000</v>
      </c>
      <c r="E41" s="682">
        <f>C41*D41*4/12</f>
        <v>18130400</v>
      </c>
      <c r="F41" s="937" t="s">
        <v>1052</v>
      </c>
      <c r="G41" s="939">
        <v>12.5</v>
      </c>
      <c r="H41" s="930">
        <v>4419000</v>
      </c>
      <c r="I41" s="935">
        <f>G41*4/12*H41</f>
        <v>18412500</v>
      </c>
      <c r="J41" s="588"/>
    </row>
    <row r="42" spans="1:18" ht="24" x14ac:dyDescent="0.2">
      <c r="A42" s="679" t="s">
        <v>846</v>
      </c>
      <c r="B42" s="682"/>
      <c r="C42" s="682">
        <v>10</v>
      </c>
      <c r="D42" s="682">
        <v>1800000</v>
      </c>
      <c r="E42" s="685">
        <f>C42*D42*8/12</f>
        <v>12000000</v>
      </c>
      <c r="F42" s="748"/>
      <c r="G42" s="690">
        <v>9</v>
      </c>
      <c r="H42" s="930">
        <v>2205000</v>
      </c>
      <c r="I42" s="547">
        <f>G42*H42*8/12</f>
        <v>13230000</v>
      </c>
      <c r="J42" s="588"/>
    </row>
    <row r="43" spans="1:18" ht="24" x14ac:dyDescent="0.2">
      <c r="A43" s="679" t="s">
        <v>943</v>
      </c>
      <c r="B43" s="682"/>
      <c r="C43" s="682"/>
      <c r="D43" s="682"/>
      <c r="E43" s="685"/>
      <c r="F43" s="638"/>
      <c r="G43" s="690">
        <v>0</v>
      </c>
      <c r="H43" s="930">
        <v>4419000</v>
      </c>
      <c r="I43" s="547">
        <f>G43*H43*8/12</f>
        <v>0</v>
      </c>
      <c r="J43" s="588"/>
    </row>
    <row r="44" spans="1:18" ht="24" x14ac:dyDescent="0.2">
      <c r="A44" s="679" t="s">
        <v>848</v>
      </c>
      <c r="B44" s="682"/>
      <c r="C44" s="682">
        <v>10</v>
      </c>
      <c r="D44" s="682">
        <v>1800000</v>
      </c>
      <c r="E44" s="682">
        <f>C44*D44*4/12</f>
        <v>6000000</v>
      </c>
      <c r="F44" s="638"/>
      <c r="G44" s="690">
        <v>9</v>
      </c>
      <c r="H44" s="930">
        <v>2205000</v>
      </c>
      <c r="I44" s="547">
        <f>G44*H44*4/12</f>
        <v>6615000</v>
      </c>
      <c r="J44" s="589"/>
    </row>
    <row r="45" spans="1:18" ht="39" x14ac:dyDescent="0.2">
      <c r="A45" s="679" t="s">
        <v>944</v>
      </c>
      <c r="B45" s="682"/>
      <c r="C45" s="682"/>
      <c r="D45" s="682"/>
      <c r="E45" s="682"/>
      <c r="F45" s="638"/>
      <c r="G45" s="690">
        <v>0</v>
      </c>
      <c r="H45" s="930">
        <v>4419000</v>
      </c>
      <c r="I45" s="547">
        <f>G45*H45*4/12</f>
        <v>0</v>
      </c>
      <c r="J45" s="589"/>
      <c r="K45" s="853" t="s">
        <v>914</v>
      </c>
      <c r="L45" s="688">
        <f>I12+I14+I17+I20+I23+I26+I29+I32</f>
        <v>671772369</v>
      </c>
      <c r="N45" s="854" t="s">
        <v>1053</v>
      </c>
      <c r="O45" s="688">
        <v>123432901</v>
      </c>
      <c r="P45" s="688">
        <f>I15+I18+I21+I24+I27+I30</f>
        <v>-47114742</v>
      </c>
      <c r="Q45" s="688">
        <f>O45+P45</f>
        <v>76318159</v>
      </c>
      <c r="R45" s="854" t="s">
        <v>915</v>
      </c>
    </row>
    <row r="46" spans="1:18" ht="12.75" x14ac:dyDescent="0.2">
      <c r="A46" s="551" t="s">
        <v>851</v>
      </c>
      <c r="B46" s="682"/>
      <c r="C46" s="682"/>
      <c r="D46" s="682"/>
      <c r="E46" s="682"/>
      <c r="F46" s="638"/>
      <c r="G46" s="687"/>
      <c r="H46" s="687"/>
      <c r="I46" s="638"/>
      <c r="J46" s="588"/>
    </row>
    <row r="47" spans="1:18" ht="24" x14ac:dyDescent="0.2">
      <c r="A47" s="679" t="s">
        <v>945</v>
      </c>
      <c r="B47" s="682"/>
      <c r="C47" s="682">
        <v>142</v>
      </c>
      <c r="D47" s="682">
        <v>70000</v>
      </c>
      <c r="E47" s="682">
        <f>C47*D47*8/12</f>
        <v>6626666.666666667</v>
      </c>
      <c r="F47" s="794"/>
      <c r="G47" s="935">
        <v>138</v>
      </c>
      <c r="H47" s="548">
        <v>81700</v>
      </c>
      <c r="I47" s="935">
        <f>G47*H47*8/12</f>
        <v>7516400</v>
      </c>
      <c r="J47" s="588"/>
    </row>
    <row r="48" spans="1:18" ht="24" x14ac:dyDescent="0.2">
      <c r="A48" s="679" t="s">
        <v>946</v>
      </c>
      <c r="B48" s="682"/>
      <c r="C48" s="682"/>
      <c r="D48" s="682"/>
      <c r="E48" s="682"/>
      <c r="F48" s="794"/>
      <c r="G48" s="547">
        <v>0</v>
      </c>
      <c r="H48" s="548">
        <v>80000</v>
      </c>
      <c r="I48" s="547">
        <v>0</v>
      </c>
      <c r="J48" s="588"/>
    </row>
    <row r="49" spans="1:12" ht="24" x14ac:dyDescent="0.2">
      <c r="A49" s="679" t="s">
        <v>900</v>
      </c>
      <c r="B49" s="682"/>
      <c r="C49" s="682">
        <v>142</v>
      </c>
      <c r="D49" s="682">
        <v>70000</v>
      </c>
      <c r="E49" s="682">
        <f>C49*D49*4/12</f>
        <v>3313333.3333333335</v>
      </c>
      <c r="F49" s="748"/>
      <c r="G49" s="547">
        <v>138</v>
      </c>
      <c r="H49" s="548">
        <v>81700</v>
      </c>
      <c r="I49" s="935">
        <f>G49*H49*4/12</f>
        <v>3758200</v>
      </c>
      <c r="J49" s="588"/>
    </row>
    <row r="50" spans="1:12" ht="24" x14ac:dyDescent="0.2">
      <c r="A50" s="679" t="s">
        <v>947</v>
      </c>
      <c r="B50" s="682"/>
      <c r="C50" s="682"/>
      <c r="D50" s="682"/>
      <c r="E50" s="682"/>
      <c r="F50" s="748"/>
      <c r="G50" s="547">
        <v>0</v>
      </c>
      <c r="H50" s="548">
        <v>80000</v>
      </c>
      <c r="I50" s="547">
        <v>0</v>
      </c>
      <c r="J50" s="588"/>
    </row>
    <row r="51" spans="1:12" ht="12.75" x14ac:dyDescent="0.2">
      <c r="A51" s="551" t="s">
        <v>901</v>
      </c>
      <c r="B51" s="682"/>
      <c r="C51" s="682"/>
      <c r="D51" s="682"/>
      <c r="E51" s="682"/>
      <c r="F51" s="638"/>
      <c r="G51" s="687"/>
      <c r="H51" s="687"/>
      <c r="I51" s="638"/>
      <c r="J51" s="588"/>
    </row>
    <row r="52" spans="1:12" ht="48" x14ac:dyDescent="0.2">
      <c r="A52" s="679" t="s">
        <v>1024</v>
      </c>
      <c r="B52" s="682"/>
      <c r="C52" s="682">
        <v>5</v>
      </c>
      <c r="D52" s="752" t="s">
        <v>299</v>
      </c>
      <c r="E52" s="682">
        <v>1760000</v>
      </c>
      <c r="F52" s="638"/>
      <c r="G52" s="940">
        <v>4</v>
      </c>
      <c r="H52" s="547">
        <v>401000</v>
      </c>
      <c r="I52" s="935">
        <f>G52*H52</f>
        <v>1604000</v>
      </c>
      <c r="J52" s="588"/>
    </row>
    <row r="53" spans="1:12" ht="48" x14ac:dyDescent="0.2">
      <c r="A53" s="679" t="s">
        <v>1025</v>
      </c>
      <c r="B53" s="682"/>
      <c r="C53" s="682"/>
      <c r="D53" s="682"/>
      <c r="E53" s="682"/>
      <c r="F53" s="638"/>
      <c r="G53" s="546">
        <v>0</v>
      </c>
      <c r="H53" s="547">
        <v>367583</v>
      </c>
      <c r="I53" s="547">
        <f>G53*H53</f>
        <v>0</v>
      </c>
      <c r="J53" s="588"/>
      <c r="K53" s="936">
        <f>SUM(I40:I53)</f>
        <v>87961100</v>
      </c>
      <c r="L53" s="6" t="s">
        <v>916</v>
      </c>
    </row>
    <row r="54" spans="1:12" ht="12.75" x14ac:dyDescent="0.2">
      <c r="A54" s="679"/>
      <c r="B54" s="682"/>
      <c r="C54" s="682"/>
      <c r="D54" s="682"/>
      <c r="E54" s="682"/>
      <c r="F54" s="638"/>
      <c r="G54" s="687"/>
      <c r="H54" s="687"/>
      <c r="I54" s="638"/>
      <c r="J54" s="588"/>
      <c r="K54" s="688"/>
    </row>
    <row r="55" spans="1:12" ht="12.75" x14ac:dyDescent="0.2">
      <c r="A55" s="689" t="s">
        <v>84</v>
      </c>
      <c r="B55" s="682"/>
      <c r="C55" s="682"/>
      <c r="D55" s="682"/>
      <c r="E55" s="682"/>
      <c r="F55" s="638"/>
      <c r="G55" s="687"/>
      <c r="H55" s="687"/>
      <c r="I55" s="638"/>
      <c r="J55" s="588"/>
    </row>
    <row r="56" spans="1:12" ht="12.75" x14ac:dyDescent="0.2">
      <c r="A56" s="686" t="s">
        <v>1026</v>
      </c>
      <c r="B56" s="682"/>
      <c r="C56" s="682"/>
      <c r="D56" s="682"/>
      <c r="E56" s="682">
        <v>0</v>
      </c>
      <c r="F56" s="638"/>
      <c r="G56" s="687"/>
      <c r="H56" s="687"/>
      <c r="I56" s="547">
        <v>0</v>
      </c>
      <c r="J56" s="590"/>
    </row>
    <row r="57" spans="1:12" ht="24" x14ac:dyDescent="0.2">
      <c r="A57" s="679" t="s">
        <v>861</v>
      </c>
      <c r="B57" s="682"/>
      <c r="C57" s="682"/>
      <c r="D57" s="682"/>
      <c r="E57" s="685">
        <v>0</v>
      </c>
      <c r="F57" s="638"/>
      <c r="G57" s="687"/>
      <c r="H57" s="687"/>
      <c r="I57" s="547">
        <v>0</v>
      </c>
      <c r="J57" s="588"/>
    </row>
    <row r="58" spans="1:12" ht="12.75" x14ac:dyDescent="0.2">
      <c r="A58" s="551" t="s">
        <v>862</v>
      </c>
      <c r="B58" s="682"/>
      <c r="C58" s="682"/>
      <c r="D58" s="682"/>
      <c r="E58" s="682"/>
      <c r="F58" s="638"/>
      <c r="G58" s="687"/>
      <c r="H58" s="687"/>
      <c r="I58" s="638"/>
      <c r="J58" s="588"/>
    </row>
    <row r="59" spans="1:12" ht="12.75" x14ac:dyDescent="0.2">
      <c r="A59" s="551" t="s">
        <v>863</v>
      </c>
      <c r="B59" s="682"/>
      <c r="C59" s="682"/>
      <c r="D59" s="682"/>
      <c r="E59" s="682"/>
      <c r="F59" s="638"/>
      <c r="G59" s="687"/>
      <c r="H59" s="687"/>
      <c r="I59" s="638"/>
      <c r="J59" s="588"/>
    </row>
    <row r="60" spans="1:12" ht="12.75" x14ac:dyDescent="0.2">
      <c r="A60" s="551" t="s">
        <v>864</v>
      </c>
      <c r="B60" s="682"/>
      <c r="C60" s="682"/>
      <c r="D60" s="682"/>
      <c r="E60" s="682"/>
      <c r="F60" s="638"/>
      <c r="G60" s="687"/>
      <c r="H60" s="687"/>
      <c r="I60" s="638"/>
      <c r="J60" s="588"/>
    </row>
    <row r="61" spans="1:12" ht="36" x14ac:dyDescent="0.2">
      <c r="A61" s="693" t="s">
        <v>1027</v>
      </c>
      <c r="B61" s="686"/>
      <c r="C61" s="695"/>
      <c r="D61" s="682"/>
      <c r="E61" s="682">
        <f>C61*D61/2</f>
        <v>0</v>
      </c>
      <c r="F61" s="548">
        <v>7822</v>
      </c>
      <c r="G61" s="696"/>
      <c r="H61" s="687"/>
      <c r="I61" s="638"/>
      <c r="J61" s="590"/>
    </row>
    <row r="62" spans="1:12" ht="24" x14ac:dyDescent="0.2">
      <c r="A62" s="679" t="s">
        <v>902</v>
      </c>
      <c r="B62" s="682"/>
      <c r="C62" s="686"/>
      <c r="D62" s="682"/>
      <c r="E62" s="682"/>
      <c r="F62" s="638"/>
      <c r="G62" s="553">
        <v>0</v>
      </c>
      <c r="H62" s="687"/>
      <c r="I62" s="638"/>
      <c r="J62" s="590"/>
    </row>
    <row r="63" spans="1:12" ht="12.75" x14ac:dyDescent="0.2">
      <c r="A63" s="551" t="s">
        <v>903</v>
      </c>
      <c r="B63" s="682"/>
      <c r="C63" s="686"/>
      <c r="D63" s="682"/>
      <c r="E63" s="682"/>
      <c r="F63" s="638"/>
      <c r="G63" s="552">
        <v>1</v>
      </c>
      <c r="H63" s="687"/>
      <c r="I63" s="638"/>
      <c r="J63" s="588"/>
    </row>
    <row r="64" spans="1:12" ht="12.75" x14ac:dyDescent="0.2">
      <c r="A64" s="551" t="s">
        <v>868</v>
      </c>
      <c r="B64" s="682"/>
      <c r="C64" s="697">
        <v>0.97299999999999998</v>
      </c>
      <c r="D64" s="682">
        <v>3000000</v>
      </c>
      <c r="E64" s="682"/>
      <c r="F64" s="638"/>
      <c r="G64" s="552">
        <v>2</v>
      </c>
      <c r="H64" s="548">
        <v>3000000</v>
      </c>
      <c r="I64" s="547">
        <f>(2*1+0)*3000000</f>
        <v>6000000</v>
      </c>
      <c r="J64" s="588"/>
    </row>
    <row r="65" spans="1:12" ht="12.75" x14ac:dyDescent="0.2">
      <c r="A65" s="551" t="s">
        <v>869</v>
      </c>
      <c r="B65" s="698"/>
      <c r="C65" s="682">
        <v>80</v>
      </c>
      <c r="D65" s="682">
        <v>55360</v>
      </c>
      <c r="E65" s="682">
        <f>C65*D65</f>
        <v>4428800</v>
      </c>
      <c r="F65" s="748"/>
      <c r="G65" s="548">
        <v>80</v>
      </c>
      <c r="H65" s="548">
        <v>55360</v>
      </c>
      <c r="I65" s="548">
        <f>G65*H65</f>
        <v>4428800</v>
      </c>
      <c r="J65" s="588"/>
    </row>
    <row r="66" spans="1:12" ht="12.75" x14ac:dyDescent="0.2">
      <c r="A66" s="551" t="s">
        <v>870</v>
      </c>
      <c r="B66" s="698"/>
      <c r="C66" s="682">
        <v>55</v>
      </c>
      <c r="D66" s="682">
        <v>145000</v>
      </c>
      <c r="E66" s="682">
        <f>C66*D66</f>
        <v>7975000</v>
      </c>
      <c r="F66" s="638"/>
      <c r="G66" s="682"/>
      <c r="H66" s="682"/>
      <c r="I66" s="682"/>
      <c r="J66" s="588"/>
    </row>
    <row r="67" spans="1:12" ht="12.75" x14ac:dyDescent="0.2">
      <c r="A67" s="551" t="s">
        <v>904</v>
      </c>
      <c r="B67" s="698"/>
      <c r="C67" s="682"/>
      <c r="D67" s="682"/>
      <c r="E67" s="682"/>
      <c r="F67" s="748"/>
      <c r="G67" s="941">
        <v>5</v>
      </c>
      <c r="H67" s="548">
        <v>25000</v>
      </c>
      <c r="I67" s="941">
        <f>G67*H67</f>
        <v>125000</v>
      </c>
      <c r="J67" s="588"/>
    </row>
    <row r="68" spans="1:12" ht="12.75" x14ac:dyDescent="0.2">
      <c r="A68" s="551" t="s">
        <v>905</v>
      </c>
      <c r="B68" s="698"/>
      <c r="C68" s="682"/>
      <c r="D68" s="682"/>
      <c r="E68" s="682"/>
      <c r="F68" s="748"/>
      <c r="G68" s="941">
        <v>49</v>
      </c>
      <c r="H68" s="548">
        <v>210000</v>
      </c>
      <c r="I68" s="941">
        <f>G68*H68</f>
        <v>10290000</v>
      </c>
      <c r="J68" s="588"/>
    </row>
    <row r="69" spans="1:12" ht="12.75" x14ac:dyDescent="0.2">
      <c r="A69" s="679" t="s">
        <v>906</v>
      </c>
      <c r="B69" s="753"/>
      <c r="C69" s="548">
        <v>23</v>
      </c>
      <c r="D69" s="548">
        <v>109000</v>
      </c>
      <c r="E69" s="548">
        <f>C69*D69</f>
        <v>2507000</v>
      </c>
      <c r="F69" s="547"/>
      <c r="G69" s="941">
        <v>25</v>
      </c>
      <c r="H69" s="548">
        <v>109000</v>
      </c>
      <c r="I69" s="941">
        <f>G69*H69</f>
        <v>2725000</v>
      </c>
      <c r="J69" s="588"/>
    </row>
    <row r="70" spans="1:12" ht="12.75" x14ac:dyDescent="0.2">
      <c r="A70" s="679" t="s">
        <v>872</v>
      </c>
      <c r="B70" s="753"/>
      <c r="C70" s="548"/>
      <c r="D70" s="548"/>
      <c r="E70" s="548"/>
      <c r="F70" s="547"/>
      <c r="G70" s="546"/>
      <c r="H70" s="546"/>
      <c r="I70" s="547"/>
      <c r="J70" s="588"/>
    </row>
    <row r="71" spans="1:12" ht="24" x14ac:dyDescent="0.2">
      <c r="A71" s="679" t="s">
        <v>1028</v>
      </c>
      <c r="B71" s="698"/>
      <c r="C71" s="682"/>
      <c r="D71" s="682"/>
      <c r="E71" s="682"/>
      <c r="F71" s="638"/>
      <c r="G71" s="687"/>
      <c r="H71" s="687"/>
      <c r="I71" s="638"/>
      <c r="J71" s="588"/>
    </row>
    <row r="72" spans="1:12" ht="24" x14ac:dyDescent="0.2">
      <c r="A72" s="693" t="s">
        <v>917</v>
      </c>
      <c r="B72" s="698"/>
      <c r="C72" s="682">
        <v>15</v>
      </c>
      <c r="D72" s="682">
        <v>2606040</v>
      </c>
      <c r="E72" s="682">
        <f>C72*D72</f>
        <v>39090600</v>
      </c>
      <c r="F72" s="748"/>
      <c r="G72" s="548">
        <v>15</v>
      </c>
      <c r="H72" s="548">
        <v>2606040</v>
      </c>
      <c r="I72" s="548">
        <f>G72*H72</f>
        <v>39090600</v>
      </c>
      <c r="J72" s="588"/>
    </row>
    <row r="73" spans="1:12" ht="36" x14ac:dyDescent="0.2">
      <c r="A73" s="551" t="s">
        <v>877</v>
      </c>
      <c r="B73" s="698"/>
      <c r="C73" s="682"/>
      <c r="D73" s="682"/>
      <c r="E73" s="685">
        <v>37834000</v>
      </c>
      <c r="F73" s="748" t="s">
        <v>1029</v>
      </c>
      <c r="G73" s="687"/>
      <c r="H73" s="687"/>
      <c r="I73" s="638">
        <v>30040000</v>
      </c>
      <c r="J73" s="592"/>
    </row>
    <row r="74" spans="1:12" ht="12.75" x14ac:dyDescent="0.2">
      <c r="A74" s="551" t="s">
        <v>1030</v>
      </c>
      <c r="B74" s="698"/>
      <c r="C74" s="682"/>
      <c r="D74" s="682"/>
      <c r="E74" s="682"/>
      <c r="F74" s="638"/>
      <c r="G74" s="687"/>
      <c r="H74" s="687"/>
      <c r="I74" s="638"/>
      <c r="J74" s="588"/>
    </row>
    <row r="75" spans="1:12" ht="12.75" x14ac:dyDescent="0.2">
      <c r="A75" s="551" t="s">
        <v>1031</v>
      </c>
      <c r="B75" s="682"/>
      <c r="C75" s="691">
        <v>12.33</v>
      </c>
      <c r="D75" s="682">
        <v>1632000</v>
      </c>
      <c r="E75" s="682">
        <f>C75*D75</f>
        <v>20122560</v>
      </c>
      <c r="F75" s="942" t="s">
        <v>1054</v>
      </c>
      <c r="G75" s="549">
        <v>14.4</v>
      </c>
      <c r="H75" s="931">
        <v>1900000</v>
      </c>
      <c r="I75" s="548">
        <f>G75*H75</f>
        <v>27360000</v>
      </c>
      <c r="J75" s="593"/>
    </row>
    <row r="76" spans="1:12" ht="36" x14ac:dyDescent="0.2">
      <c r="A76" s="551" t="s">
        <v>1032</v>
      </c>
      <c r="B76" s="682"/>
      <c r="C76" s="682"/>
      <c r="D76" s="682"/>
      <c r="E76" s="685">
        <v>7038795</v>
      </c>
      <c r="F76" s="748" t="s">
        <v>1029</v>
      </c>
      <c r="G76" s="687"/>
      <c r="H76" s="687"/>
      <c r="I76" s="638">
        <v>13278900</v>
      </c>
      <c r="J76" s="594"/>
    </row>
    <row r="77" spans="1:12" ht="24" x14ac:dyDescent="0.2">
      <c r="A77" s="679" t="s">
        <v>1033</v>
      </c>
      <c r="B77" s="682"/>
      <c r="C77" s="682"/>
      <c r="D77" s="682"/>
      <c r="E77" s="685"/>
      <c r="F77" s="748"/>
      <c r="G77" s="935">
        <v>0</v>
      </c>
      <c r="H77" s="547">
        <v>285</v>
      </c>
      <c r="I77" s="935">
        <f>G77*H77</f>
        <v>0</v>
      </c>
      <c r="J77" s="588"/>
    </row>
    <row r="78" spans="1:12" ht="12.75" x14ac:dyDescent="0.2">
      <c r="A78" s="679" t="s">
        <v>1034</v>
      </c>
      <c r="B78" s="682"/>
      <c r="C78" s="682"/>
      <c r="D78" s="682"/>
      <c r="E78" s="701"/>
      <c r="F78" s="748"/>
      <c r="G78" s="751"/>
      <c r="H78" s="547"/>
      <c r="I78" s="547"/>
      <c r="J78" s="588"/>
      <c r="K78" s="688">
        <f>SUM(I56:I82)</f>
        <v>147563700</v>
      </c>
      <c r="L78" s="6" t="s">
        <v>918</v>
      </c>
    </row>
    <row r="79" spans="1:12" ht="12.75" x14ac:dyDescent="0.2">
      <c r="A79" s="679" t="s">
        <v>1035</v>
      </c>
      <c r="B79" s="682"/>
      <c r="C79" s="682"/>
      <c r="D79" s="682"/>
      <c r="E79" s="701"/>
      <c r="F79" s="748"/>
      <c r="G79" s="751"/>
      <c r="H79" s="547"/>
      <c r="I79" s="547"/>
      <c r="J79" s="588"/>
      <c r="K79" s="688"/>
    </row>
    <row r="80" spans="1:12" ht="36" x14ac:dyDescent="0.2">
      <c r="A80" s="679" t="s">
        <v>1036</v>
      </c>
      <c r="B80" s="682"/>
      <c r="C80" s="682"/>
      <c r="D80" s="682"/>
      <c r="E80" s="701"/>
      <c r="F80" s="794" t="s">
        <v>1037</v>
      </c>
      <c r="G80" s="751">
        <v>1.8</v>
      </c>
      <c r="H80" s="547">
        <v>2993000</v>
      </c>
      <c r="I80" s="547">
        <f>G80*H80</f>
        <v>5387400</v>
      </c>
      <c r="J80" s="588"/>
      <c r="K80" s="688"/>
    </row>
    <row r="81" spans="1:14" ht="36" x14ac:dyDescent="0.2">
      <c r="A81" s="679" t="s">
        <v>1038</v>
      </c>
      <c r="B81" s="682"/>
      <c r="C81" s="682"/>
      <c r="D81" s="682"/>
      <c r="E81" s="701"/>
      <c r="F81" s="794" t="s">
        <v>1039</v>
      </c>
      <c r="G81" s="751">
        <v>2</v>
      </c>
      <c r="H81" s="547">
        <v>4419000</v>
      </c>
      <c r="I81" s="547">
        <f>G81*H81</f>
        <v>8838000</v>
      </c>
      <c r="J81" s="588"/>
      <c r="K81" s="688"/>
    </row>
    <row r="82" spans="1:14" ht="24" x14ac:dyDescent="0.2">
      <c r="A82" s="679" t="s">
        <v>1040</v>
      </c>
      <c r="B82" s="682"/>
      <c r="C82" s="682"/>
      <c r="D82" s="682"/>
      <c r="E82" s="701"/>
      <c r="F82" s="748"/>
      <c r="G82" s="751"/>
      <c r="H82" s="547">
        <v>0</v>
      </c>
      <c r="I82" s="547">
        <v>0</v>
      </c>
      <c r="J82" s="588"/>
      <c r="K82" s="688"/>
    </row>
    <row r="83" spans="1:14" ht="12.75" x14ac:dyDescent="0.2">
      <c r="A83" s="679"/>
      <c r="B83" s="682"/>
      <c r="C83" s="682"/>
      <c r="D83" s="682"/>
      <c r="E83" s="701"/>
      <c r="F83" s="748"/>
      <c r="G83" s="751"/>
      <c r="H83" s="547"/>
      <c r="I83" s="547"/>
      <c r="J83" s="588"/>
      <c r="K83" s="688"/>
    </row>
    <row r="84" spans="1:14" ht="12.75" x14ac:dyDescent="0.2">
      <c r="A84" s="551" t="s">
        <v>883</v>
      </c>
      <c r="B84" s="682"/>
      <c r="C84" s="682"/>
      <c r="D84" s="682"/>
      <c r="E84" s="701"/>
      <c r="F84" s="638"/>
      <c r="G84" s="687"/>
      <c r="H84" s="687"/>
      <c r="I84" s="638"/>
      <c r="J84" s="588"/>
    </row>
    <row r="85" spans="1:14" ht="12.75" x14ac:dyDescent="0.2">
      <c r="A85" s="551" t="s">
        <v>884</v>
      </c>
      <c r="B85" s="682"/>
      <c r="C85" s="682"/>
      <c r="D85" s="682"/>
      <c r="E85" s="701"/>
      <c r="F85" s="638"/>
      <c r="G85" s="687"/>
      <c r="H85" s="687"/>
      <c r="I85" s="638"/>
      <c r="J85" s="588"/>
    </row>
    <row r="86" spans="1:14" ht="12.75" x14ac:dyDescent="0.2">
      <c r="A86" s="551" t="s">
        <v>885</v>
      </c>
      <c r="B86" s="682"/>
      <c r="C86" s="682">
        <v>4865</v>
      </c>
      <c r="D86" s="682">
        <v>1140</v>
      </c>
      <c r="E86" s="702"/>
      <c r="F86" s="638"/>
      <c r="G86" s="548">
        <v>4705</v>
      </c>
      <c r="H86" s="931">
        <v>1210</v>
      </c>
      <c r="I86" s="287">
        <f>G86*H86</f>
        <v>5693050</v>
      </c>
      <c r="J86" s="588"/>
    </row>
    <row r="87" spans="1:14" ht="48" x14ac:dyDescent="0.2">
      <c r="A87" s="679" t="s">
        <v>886</v>
      </c>
      <c r="B87" s="682"/>
      <c r="C87" s="682"/>
      <c r="D87" s="682"/>
      <c r="E87" s="702"/>
      <c r="F87" s="794" t="s">
        <v>1041</v>
      </c>
      <c r="G87" s="682"/>
      <c r="H87" s="682"/>
      <c r="I87" s="287">
        <v>0</v>
      </c>
      <c r="J87" s="588"/>
    </row>
    <row r="88" spans="1:14" ht="48" x14ac:dyDescent="0.2">
      <c r="A88" s="679" t="s">
        <v>1042</v>
      </c>
      <c r="B88" s="682"/>
      <c r="C88" s="682"/>
      <c r="D88" s="682"/>
      <c r="E88" s="702"/>
      <c r="F88" s="794" t="s">
        <v>1043</v>
      </c>
      <c r="G88" s="682"/>
      <c r="H88" s="682"/>
      <c r="I88" s="287">
        <v>0</v>
      </c>
      <c r="J88" s="588"/>
    </row>
    <row r="89" spans="1:14" ht="12.75" x14ac:dyDescent="0.2">
      <c r="A89" s="693" t="s">
        <v>1044</v>
      </c>
      <c r="B89" s="698"/>
      <c r="C89" s="682"/>
      <c r="D89" s="696"/>
      <c r="E89" s="682"/>
      <c r="F89" s="638"/>
      <c r="G89" s="687"/>
      <c r="H89" s="687"/>
      <c r="I89" s="638"/>
      <c r="J89" s="588"/>
      <c r="K89" s="688">
        <f>SUM(I86+I87)</f>
        <v>5693050</v>
      </c>
      <c r="L89" s="6" t="s">
        <v>919</v>
      </c>
    </row>
    <row r="90" spans="1:14" ht="24" x14ac:dyDescent="0.2">
      <c r="A90" s="703" t="s">
        <v>1045</v>
      </c>
      <c r="B90" s="754"/>
      <c r="C90" s="755"/>
      <c r="D90" s="548"/>
      <c r="E90" s="548"/>
      <c r="F90" s="756"/>
      <c r="G90" s="546"/>
      <c r="H90" s="546"/>
      <c r="I90" s="638"/>
      <c r="J90" s="588"/>
      <c r="K90" s="688"/>
      <c r="L90" s="688">
        <f>I15+I18+I21+I24+I27+I30+I33</f>
        <v>-123432901</v>
      </c>
      <c r="M90" s="757" t="s">
        <v>920</v>
      </c>
      <c r="N90" s="286"/>
    </row>
    <row r="91" spans="1:14" ht="12.75" x14ac:dyDescent="0.2">
      <c r="A91" s="728" t="s">
        <v>1046</v>
      </c>
      <c r="B91" s="758"/>
      <c r="C91" s="759"/>
      <c r="D91" s="760"/>
      <c r="E91" s="760"/>
      <c r="F91" s="761"/>
      <c r="G91" s="762"/>
      <c r="H91" s="762"/>
      <c r="I91" s="763">
        <v>0</v>
      </c>
      <c r="J91" s="588"/>
      <c r="K91" s="688"/>
      <c r="L91" s="688"/>
      <c r="M91" s="757"/>
      <c r="N91" s="286"/>
    </row>
    <row r="92" spans="1:14" ht="12.75" x14ac:dyDescent="0.2">
      <c r="A92" s="728"/>
      <c r="B92" s="758"/>
      <c r="C92" s="759"/>
      <c r="D92" s="760"/>
      <c r="E92" s="760"/>
      <c r="F92" s="758"/>
      <c r="G92" s="762"/>
      <c r="H92" s="762"/>
      <c r="I92" s="709"/>
      <c r="J92" s="588"/>
      <c r="K92" s="688"/>
      <c r="L92" s="688"/>
      <c r="N92" s="286"/>
    </row>
    <row r="93" spans="1:14" ht="12.75" x14ac:dyDescent="0.2">
      <c r="A93" s="728" t="s">
        <v>907</v>
      </c>
      <c r="B93" s="758"/>
      <c r="C93" s="759"/>
      <c r="D93" s="760"/>
      <c r="E93" s="760"/>
      <c r="F93" s="758"/>
      <c r="G93" s="762"/>
      <c r="H93" s="762"/>
      <c r="I93" s="709"/>
      <c r="J93" s="588"/>
      <c r="K93" s="688"/>
      <c r="L93" s="688"/>
      <c r="N93" s="286"/>
    </row>
    <row r="94" spans="1:14" ht="12.75" x14ac:dyDescent="0.2">
      <c r="A94" s="728" t="s">
        <v>908</v>
      </c>
      <c r="B94" s="758"/>
      <c r="C94" s="759"/>
      <c r="D94" s="760"/>
      <c r="E94" s="760"/>
      <c r="F94" s="758"/>
      <c r="G94" s="762"/>
      <c r="H94" s="762"/>
      <c r="I94" s="763">
        <v>0</v>
      </c>
      <c r="J94" s="588"/>
      <c r="K94" s="688"/>
      <c r="L94" s="688"/>
      <c r="N94" s="286"/>
    </row>
    <row r="95" spans="1:14" ht="12.75" x14ac:dyDescent="0.2">
      <c r="A95" s="729" t="s">
        <v>909</v>
      </c>
      <c r="B95" s="758"/>
      <c r="C95" s="759"/>
      <c r="D95" s="760"/>
      <c r="E95" s="760"/>
      <c r="F95" s="758"/>
      <c r="G95" s="762"/>
      <c r="H95" s="762"/>
      <c r="I95" s="763">
        <v>0</v>
      </c>
      <c r="J95" s="588"/>
      <c r="K95" s="688">
        <f>I94+I95</f>
        <v>0</v>
      </c>
      <c r="L95" s="688" t="s">
        <v>921</v>
      </c>
      <c r="N95" s="286"/>
    </row>
    <row r="96" spans="1:14" ht="13.5" thickBot="1" x14ac:dyDescent="0.25">
      <c r="A96" s="705"/>
      <c r="B96" s="706"/>
      <c r="C96" s="707"/>
      <c r="D96" s="708"/>
      <c r="E96" s="707"/>
      <c r="F96" s="709"/>
      <c r="G96" s="710"/>
      <c r="H96" s="710"/>
      <c r="I96" s="709"/>
      <c r="J96" s="588"/>
    </row>
    <row r="97" spans="1:256" ht="12.75" thickBot="1" x14ac:dyDescent="0.25">
      <c r="A97" s="711" t="s">
        <v>888</v>
      </c>
      <c r="B97" s="712"/>
      <c r="C97" s="712"/>
      <c r="D97" s="713"/>
      <c r="E97" s="714" t="e">
        <f>E12+E14+E17+E20+E23+E28+E31+E34+E40+E41+#REF!+E42+E44+E47+E49+E52+E56+E57+E61+E62+E65+E66+E69+#REF!+E72+E73+E75+E76</f>
        <v>#REF!</v>
      </c>
      <c r="F97" s="1296">
        <f>I12+I16+I19+I22+I25+I28+I31+I34+I35+I36+I40+I41+I42+I43+I44+I45+I47+I48+I49+I50+I52+I53+I56+I57+I64+I65+I67+I68+I69+I72+I73+I75+I76+I77+I80+I81+I82+I86+I87+I88+I94+I95+I91</f>
        <v>789557318</v>
      </c>
      <c r="G97" s="1296"/>
      <c r="H97" s="1296"/>
      <c r="I97" s="1297"/>
      <c r="J97" s="7"/>
      <c r="K97" s="715">
        <f>K78+K53+K35+K89</f>
        <v>789557318</v>
      </c>
      <c r="L97" s="764" t="s">
        <v>922</v>
      </c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  <c r="AM97" s="7"/>
      <c r="AN97" s="7"/>
      <c r="AO97" s="7"/>
      <c r="AP97" s="7"/>
      <c r="AQ97" s="7"/>
      <c r="AR97" s="7"/>
      <c r="AS97" s="7"/>
      <c r="AT97" s="7"/>
      <c r="AU97" s="7"/>
      <c r="AV97" s="7"/>
      <c r="AW97" s="7"/>
      <c r="AX97" s="7"/>
      <c r="AY97" s="7"/>
      <c r="AZ97" s="7"/>
      <c r="BA97" s="7"/>
      <c r="BB97" s="7"/>
      <c r="BC97" s="7"/>
      <c r="BD97" s="7"/>
      <c r="BE97" s="7"/>
      <c r="BF97" s="7"/>
      <c r="BG97" s="7"/>
      <c r="BH97" s="7"/>
      <c r="BI97" s="7"/>
      <c r="BJ97" s="7"/>
      <c r="BK97" s="7"/>
      <c r="BL97" s="7"/>
      <c r="BM97" s="7"/>
      <c r="BN97" s="7"/>
      <c r="BO97" s="7"/>
      <c r="BP97" s="7"/>
      <c r="BQ97" s="7"/>
      <c r="BR97" s="7"/>
      <c r="BS97" s="7"/>
      <c r="BT97" s="7"/>
      <c r="BU97" s="7"/>
      <c r="BV97" s="7"/>
      <c r="BW97" s="7"/>
      <c r="BX97" s="7"/>
      <c r="BY97" s="7"/>
      <c r="BZ97" s="7"/>
      <c r="CA97" s="7"/>
      <c r="CB97" s="7"/>
      <c r="CC97" s="7"/>
      <c r="CD97" s="7"/>
      <c r="CE97" s="7"/>
      <c r="CF97" s="7"/>
      <c r="CG97" s="7"/>
      <c r="CH97" s="7"/>
      <c r="CI97" s="7"/>
      <c r="CJ97" s="7"/>
      <c r="CK97" s="7"/>
      <c r="CL97" s="7"/>
      <c r="CM97" s="7"/>
      <c r="CN97" s="7"/>
      <c r="CO97" s="7"/>
      <c r="CP97" s="7"/>
      <c r="CQ97" s="7"/>
      <c r="CR97" s="7"/>
      <c r="CS97" s="7"/>
      <c r="CT97" s="7"/>
      <c r="CU97" s="7"/>
      <c r="CV97" s="7"/>
      <c r="CW97" s="7"/>
      <c r="CX97" s="7"/>
      <c r="CY97" s="7"/>
      <c r="CZ97" s="7"/>
      <c r="DA97" s="7"/>
      <c r="DB97" s="7"/>
      <c r="DC97" s="7"/>
      <c r="DD97" s="7"/>
      <c r="DE97" s="7"/>
      <c r="DF97" s="7"/>
      <c r="DG97" s="7"/>
      <c r="DH97" s="7"/>
      <c r="DI97" s="7"/>
      <c r="DJ97" s="7"/>
      <c r="DK97" s="7"/>
      <c r="DL97" s="7"/>
      <c r="DM97" s="7"/>
      <c r="DN97" s="7"/>
      <c r="DO97" s="7"/>
      <c r="DP97" s="7"/>
      <c r="DQ97" s="7"/>
      <c r="DR97" s="7"/>
      <c r="DS97" s="7"/>
      <c r="DT97" s="7"/>
      <c r="DU97" s="7"/>
      <c r="DV97" s="7"/>
      <c r="DW97" s="7"/>
      <c r="DX97" s="7"/>
      <c r="DY97" s="7"/>
      <c r="DZ97" s="7"/>
      <c r="EA97" s="7"/>
      <c r="EB97" s="7"/>
      <c r="EC97" s="7"/>
      <c r="ED97" s="7"/>
      <c r="EE97" s="7"/>
      <c r="EF97" s="7"/>
      <c r="EG97" s="7"/>
      <c r="EH97" s="7"/>
      <c r="EI97" s="7"/>
      <c r="EJ97" s="7"/>
      <c r="EK97" s="7"/>
      <c r="EL97" s="7"/>
      <c r="EM97" s="7"/>
      <c r="EN97" s="7"/>
      <c r="EO97" s="7"/>
      <c r="EP97" s="7"/>
      <c r="EQ97" s="7"/>
      <c r="ER97" s="7"/>
      <c r="ES97" s="7"/>
      <c r="ET97" s="7"/>
      <c r="EU97" s="7"/>
      <c r="EV97" s="7"/>
      <c r="EW97" s="7"/>
      <c r="EX97" s="7"/>
      <c r="EY97" s="7"/>
      <c r="EZ97" s="7"/>
      <c r="FA97" s="7"/>
      <c r="FB97" s="7"/>
      <c r="FC97" s="7"/>
      <c r="FD97" s="7"/>
      <c r="FE97" s="7"/>
      <c r="FF97" s="7"/>
      <c r="FG97" s="7"/>
      <c r="FH97" s="7"/>
      <c r="FI97" s="7"/>
      <c r="FJ97" s="7"/>
      <c r="FK97" s="7"/>
      <c r="FL97" s="7"/>
      <c r="FM97" s="7"/>
      <c r="FN97" s="7"/>
      <c r="FO97" s="7"/>
      <c r="FP97" s="7"/>
      <c r="FQ97" s="7"/>
      <c r="FR97" s="7"/>
      <c r="FS97" s="7"/>
      <c r="FT97" s="7"/>
      <c r="FU97" s="7"/>
      <c r="FV97" s="7"/>
      <c r="FW97" s="7"/>
      <c r="FX97" s="7"/>
      <c r="FY97" s="7"/>
      <c r="FZ97" s="7"/>
      <c r="GA97" s="7"/>
      <c r="GB97" s="7"/>
      <c r="GC97" s="7"/>
      <c r="GD97" s="7"/>
      <c r="GE97" s="7"/>
      <c r="GF97" s="7"/>
      <c r="GG97" s="7"/>
      <c r="GH97" s="7"/>
      <c r="GI97" s="7"/>
      <c r="GJ97" s="7"/>
      <c r="GK97" s="7"/>
      <c r="GL97" s="7"/>
      <c r="GM97" s="7"/>
      <c r="GN97" s="7"/>
      <c r="GO97" s="7"/>
      <c r="GP97" s="7"/>
      <c r="GQ97" s="7"/>
      <c r="GR97" s="7"/>
      <c r="GS97" s="7"/>
      <c r="GT97" s="7"/>
      <c r="GU97" s="7"/>
      <c r="GV97" s="7"/>
      <c r="GW97" s="7"/>
      <c r="GX97" s="7"/>
      <c r="GY97" s="7"/>
      <c r="GZ97" s="7"/>
      <c r="HA97" s="7"/>
      <c r="HB97" s="7"/>
      <c r="HC97" s="7"/>
      <c r="HD97" s="7"/>
      <c r="HE97" s="7"/>
      <c r="HF97" s="7"/>
      <c r="HG97" s="7"/>
      <c r="HH97" s="7"/>
      <c r="HI97" s="7"/>
      <c r="HJ97" s="7"/>
      <c r="HK97" s="7"/>
      <c r="HL97" s="7"/>
      <c r="HM97" s="7"/>
      <c r="HN97" s="7"/>
      <c r="HO97" s="7"/>
      <c r="HP97" s="7"/>
      <c r="HQ97" s="7"/>
      <c r="HR97" s="7"/>
      <c r="HS97" s="7"/>
      <c r="HT97" s="7"/>
      <c r="HU97" s="7"/>
      <c r="HV97" s="7"/>
      <c r="HW97" s="7"/>
      <c r="HX97" s="7"/>
      <c r="HY97" s="7"/>
      <c r="HZ97" s="7"/>
      <c r="IA97" s="7"/>
      <c r="IB97" s="7"/>
      <c r="IC97" s="7"/>
      <c r="ID97" s="7"/>
      <c r="IE97" s="7"/>
      <c r="IF97" s="7"/>
      <c r="IG97" s="7"/>
      <c r="IH97" s="7"/>
      <c r="II97" s="7"/>
      <c r="IJ97" s="7"/>
      <c r="IK97" s="7"/>
      <c r="IL97" s="7"/>
      <c r="IM97" s="7"/>
      <c r="IN97" s="7"/>
      <c r="IO97" s="7"/>
      <c r="IP97" s="7"/>
      <c r="IQ97" s="7"/>
      <c r="IR97" s="7"/>
      <c r="IS97" s="7"/>
      <c r="IT97" s="7"/>
      <c r="IU97" s="7"/>
      <c r="IV97" s="7"/>
    </row>
    <row r="99" spans="1:256" ht="15.75" x14ac:dyDescent="0.2">
      <c r="A99" s="765"/>
      <c r="B99" s="766"/>
      <c r="C99" s="766"/>
      <c r="D99" s="766"/>
      <c r="E99" s="767"/>
      <c r="F99" s="768"/>
      <c r="G99" s="768"/>
      <c r="H99" s="768"/>
      <c r="I99" s="768"/>
    </row>
    <row r="100" spans="1:256" ht="12.75" x14ac:dyDescent="0.2">
      <c r="A100" s="932" t="s">
        <v>1047</v>
      </c>
    </row>
  </sheetData>
  <mergeCells count="8">
    <mergeCell ref="A1:I1"/>
    <mergeCell ref="F97:I97"/>
    <mergeCell ref="F2:I2"/>
    <mergeCell ref="A4:I4"/>
    <mergeCell ref="A5:I5"/>
    <mergeCell ref="A8:A9"/>
    <mergeCell ref="B8:E8"/>
    <mergeCell ref="F8:I8"/>
  </mergeCells>
  <pageMargins left="0.70866141732283472" right="0.70866141732283472" top="0.74803149606299213" bottom="0.74803149606299213" header="0.31496062992125984" footer="0.31496062992125984"/>
  <pageSetup paperSize="8" scale="58"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  <pageSetUpPr fitToPage="1"/>
  </sheetPr>
  <dimension ref="B1:J46"/>
  <sheetViews>
    <sheetView workbookViewId="0">
      <pane ySplit="7" topLeftCell="A8" activePane="bottomLeft" state="frozen"/>
      <selection activeCell="B65" sqref="B65"/>
      <selection pane="bottomLeft" activeCell="C1" sqref="C1:I2"/>
    </sheetView>
  </sheetViews>
  <sheetFormatPr defaultColWidth="9.140625" defaultRowHeight="14.45" customHeight="1" x14ac:dyDescent="0.2"/>
  <cols>
    <col min="1" max="1" width="9.140625" style="10"/>
    <col min="2" max="2" width="5.140625" style="329" customWidth="1"/>
    <col min="3" max="3" width="50.42578125" style="14" customWidth="1"/>
    <col min="4" max="4" width="11.85546875" style="157" customWidth="1"/>
    <col min="5" max="5" width="12.7109375" style="157" customWidth="1"/>
    <col min="6" max="6" width="13.5703125" style="157" customWidth="1"/>
    <col min="7" max="9" width="0" style="158" hidden="1" customWidth="1"/>
    <col min="10" max="16384" width="9.140625" style="10"/>
  </cols>
  <sheetData>
    <row r="1" spans="2:10" ht="14.45" customHeight="1" x14ac:dyDescent="0.2">
      <c r="C1" s="1288" t="s">
        <v>1332</v>
      </c>
      <c r="D1" s="1288"/>
      <c r="E1" s="1288"/>
      <c r="F1" s="1288"/>
      <c r="G1" s="1288"/>
      <c r="H1" s="1288"/>
      <c r="I1" s="1288"/>
    </row>
    <row r="2" spans="2:10" ht="14.45" customHeight="1" x14ac:dyDescent="0.2">
      <c r="C2" s="1288"/>
      <c r="D2" s="1288"/>
      <c r="E2" s="1288"/>
      <c r="F2" s="1288"/>
      <c r="G2" s="1288"/>
      <c r="H2" s="1288"/>
      <c r="I2" s="1288"/>
    </row>
    <row r="3" spans="2:10" ht="14.45" customHeight="1" x14ac:dyDescent="0.2">
      <c r="B3" s="1292" t="s">
        <v>54</v>
      </c>
      <c r="C3" s="1284"/>
      <c r="D3" s="1284"/>
      <c r="E3" s="1284"/>
      <c r="F3" s="1284"/>
      <c r="G3" s="1284"/>
      <c r="H3" s="1284"/>
      <c r="I3" s="1284"/>
    </row>
    <row r="4" spans="2:10" s="11" customFormat="1" ht="14.45" customHeight="1" x14ac:dyDescent="0.2">
      <c r="B4" s="1302" t="s">
        <v>1170</v>
      </c>
      <c r="C4" s="1284"/>
      <c r="D4" s="1284"/>
      <c r="E4" s="1284"/>
      <c r="F4" s="1284"/>
      <c r="G4" s="1284"/>
      <c r="H4" s="1284"/>
      <c r="I4" s="1284"/>
    </row>
    <row r="5" spans="2:10" s="11" customFormat="1" ht="14.45" customHeight="1" x14ac:dyDescent="0.15">
      <c r="B5" s="183"/>
    </row>
    <row r="6" spans="2:10" ht="14.45" customHeight="1" x14ac:dyDescent="0.2">
      <c r="B6" s="1306" t="s">
        <v>435</v>
      </c>
      <c r="C6" s="1284"/>
      <c r="D6" s="1284"/>
      <c r="E6" s="1284"/>
      <c r="F6" s="1284"/>
      <c r="G6" s="1284"/>
      <c r="H6" s="1284"/>
      <c r="I6" s="1284"/>
    </row>
    <row r="7" spans="2:10" s="12" customFormat="1" ht="36.75" customHeight="1" x14ac:dyDescent="0.2">
      <c r="B7" s="1303" t="s">
        <v>56</v>
      </c>
      <c r="C7" s="1304" t="s">
        <v>85</v>
      </c>
      <c r="D7" s="1305" t="s">
        <v>1169</v>
      </c>
      <c r="E7" s="1305"/>
      <c r="F7" s="1305"/>
      <c r="G7" s="174"/>
    </row>
    <row r="8" spans="2:10" s="12" customFormat="1" ht="40.9" customHeight="1" x14ac:dyDescent="0.2">
      <c r="B8" s="1303"/>
      <c r="C8" s="1304"/>
      <c r="D8" s="154" t="s">
        <v>62</v>
      </c>
      <c r="E8" s="154" t="s">
        <v>63</v>
      </c>
      <c r="F8" s="154" t="s">
        <v>64</v>
      </c>
      <c r="G8" s="174"/>
      <c r="J8" s="539"/>
    </row>
    <row r="9" spans="2:10" s="12" customFormat="1" ht="10.5" customHeight="1" x14ac:dyDescent="0.2">
      <c r="B9" s="330" t="s">
        <v>480</v>
      </c>
      <c r="C9" s="201"/>
      <c r="D9" s="202"/>
      <c r="E9" s="202"/>
      <c r="F9" s="442"/>
      <c r="G9" s="174"/>
      <c r="J9" s="539"/>
    </row>
    <row r="10" spans="2:10" s="12" customFormat="1" ht="14.45" customHeight="1" x14ac:dyDescent="0.2">
      <c r="B10" s="330" t="s">
        <v>488</v>
      </c>
      <c r="C10" s="203" t="s">
        <v>86</v>
      </c>
      <c r="D10" s="202"/>
      <c r="E10" s="202"/>
      <c r="F10" s="442"/>
      <c r="G10" s="174"/>
      <c r="J10" s="539"/>
    </row>
    <row r="11" spans="2:10" s="12" customFormat="1" ht="14.45" customHeight="1" x14ac:dyDescent="0.2">
      <c r="B11" s="330" t="s">
        <v>489</v>
      </c>
      <c r="C11" s="204" t="s">
        <v>1126</v>
      </c>
      <c r="D11" s="202"/>
      <c r="E11" s="202"/>
      <c r="F11" s="442"/>
      <c r="G11" s="174"/>
      <c r="J11" s="539"/>
    </row>
    <row r="12" spans="2:10" s="12" customFormat="1" ht="14.45" customHeight="1" x14ac:dyDescent="0.2">
      <c r="B12" s="330" t="s">
        <v>490</v>
      </c>
      <c r="C12" s="205" t="s">
        <v>98</v>
      </c>
      <c r="D12" s="158"/>
      <c r="E12" s="158">
        <v>19400</v>
      </c>
      <c r="F12" s="443">
        <f>SUM(D12:E12)</f>
        <v>19400</v>
      </c>
      <c r="G12" s="174"/>
      <c r="J12" s="539"/>
    </row>
    <row r="13" spans="2:10" s="12" customFormat="1" ht="14.45" customHeight="1" x14ac:dyDescent="0.2">
      <c r="B13" s="330" t="s">
        <v>491</v>
      </c>
      <c r="C13" s="205" t="s">
        <v>284</v>
      </c>
      <c r="D13" s="158"/>
      <c r="E13" s="158"/>
      <c r="F13" s="443">
        <f>SUM(D13:E13)</f>
        <v>0</v>
      </c>
      <c r="G13" s="174"/>
      <c r="J13" s="539"/>
    </row>
    <row r="14" spans="2:10" s="12" customFormat="1" ht="14.45" customHeight="1" x14ac:dyDescent="0.2">
      <c r="B14" s="330" t="s">
        <v>492</v>
      </c>
      <c r="C14" s="14" t="s">
        <v>99</v>
      </c>
      <c r="D14" s="158"/>
      <c r="E14" s="158">
        <v>0</v>
      </c>
      <c r="F14" s="443">
        <f>SUM(D14:E14)</f>
        <v>0</v>
      </c>
      <c r="G14" s="174"/>
      <c r="J14" s="539"/>
    </row>
    <row r="15" spans="2:10" s="12" customFormat="1" ht="14.45" customHeight="1" thickBot="1" x14ac:dyDescent="0.25">
      <c r="B15" s="330" t="s">
        <v>493</v>
      </c>
      <c r="C15" s="14" t="s">
        <v>100</v>
      </c>
      <c r="D15" s="158"/>
      <c r="E15" s="158"/>
      <c r="F15" s="443"/>
      <c r="G15" s="174"/>
      <c r="J15" s="539"/>
    </row>
    <row r="16" spans="2:10" s="12" customFormat="1" ht="14.45" customHeight="1" thickBot="1" x14ac:dyDescent="0.25">
      <c r="B16" s="1050" t="s">
        <v>494</v>
      </c>
      <c r="C16" s="452" t="s">
        <v>1129</v>
      </c>
      <c r="D16" s="303">
        <f>SUM(D12:D15)</f>
        <v>0</v>
      </c>
      <c r="E16" s="303">
        <f>SUM(E12:E15)</f>
        <v>19400</v>
      </c>
      <c r="F16" s="921">
        <f>SUM(F12:F15)</f>
        <v>19400</v>
      </c>
      <c r="G16" s="174"/>
      <c r="J16" s="539"/>
    </row>
    <row r="17" spans="2:10" s="12" customFormat="1" ht="14.45" customHeight="1" x14ac:dyDescent="0.2">
      <c r="B17" s="330" t="s">
        <v>495</v>
      </c>
      <c r="C17" s="206"/>
      <c r="D17" s="182"/>
      <c r="E17" s="182"/>
      <c r="F17" s="446"/>
      <c r="G17" s="174"/>
      <c r="J17" s="539"/>
    </row>
    <row r="18" spans="2:10" s="12" customFormat="1" ht="14.45" customHeight="1" x14ac:dyDescent="0.2">
      <c r="B18" s="330" t="s">
        <v>531</v>
      </c>
      <c r="C18" s="538" t="s">
        <v>285</v>
      </c>
      <c r="D18" s="182"/>
      <c r="E18" s="182"/>
      <c r="F18" s="446"/>
      <c r="G18" s="174"/>
      <c r="J18" s="539"/>
    </row>
    <row r="19" spans="2:10" s="12" customFormat="1" ht="14.45" customHeight="1" thickBot="1" x14ac:dyDescent="0.25">
      <c r="B19" s="330" t="s">
        <v>532</v>
      </c>
      <c r="C19" s="14" t="s">
        <v>1147</v>
      </c>
      <c r="D19" s="182"/>
      <c r="E19" s="158">
        <v>180</v>
      </c>
      <c r="F19" s="443">
        <f>D19+E19</f>
        <v>180</v>
      </c>
      <c r="G19" s="174"/>
      <c r="J19" s="539"/>
    </row>
    <row r="20" spans="2:10" s="12" customFormat="1" ht="14.45" customHeight="1" thickBot="1" x14ac:dyDescent="0.25">
      <c r="B20" s="1050" t="s">
        <v>533</v>
      </c>
      <c r="C20" s="452" t="s">
        <v>286</v>
      </c>
      <c r="D20" s="303">
        <f>D19</f>
        <v>0</v>
      </c>
      <c r="E20" s="303">
        <f>E19</f>
        <v>180</v>
      </c>
      <c r="F20" s="921">
        <f>F19</f>
        <v>180</v>
      </c>
      <c r="G20" s="174"/>
      <c r="J20" s="539"/>
    </row>
    <row r="21" spans="2:10" s="12" customFormat="1" ht="14.45" customHeight="1" x14ac:dyDescent="0.2">
      <c r="B21" s="330" t="s">
        <v>534</v>
      </c>
      <c r="C21" s="206"/>
      <c r="D21" s="182"/>
      <c r="E21" s="182"/>
      <c r="F21" s="182"/>
      <c r="G21" s="174"/>
      <c r="J21" s="539"/>
    </row>
    <row r="22" spans="2:10" s="12" customFormat="1" ht="14.45" customHeight="1" x14ac:dyDescent="0.2">
      <c r="B22" s="330" t="s">
        <v>535</v>
      </c>
      <c r="C22" s="208" t="s">
        <v>1127</v>
      </c>
      <c r="D22" s="182"/>
      <c r="E22" s="182"/>
      <c r="F22" s="182"/>
      <c r="G22" s="174"/>
      <c r="J22" s="539"/>
    </row>
    <row r="23" spans="2:10" s="12" customFormat="1" ht="14.45" customHeight="1" thickBot="1" x14ac:dyDescent="0.25">
      <c r="B23" s="330" t="s">
        <v>536</v>
      </c>
      <c r="C23" s="14"/>
      <c r="D23" s="158"/>
      <c r="E23" s="158"/>
      <c r="F23" s="158">
        <f>D23+E23</f>
        <v>0</v>
      </c>
      <c r="G23" s="174"/>
      <c r="J23" s="539"/>
    </row>
    <row r="24" spans="2:10" s="12" customFormat="1" ht="14.45" customHeight="1" thickBot="1" x14ac:dyDescent="0.25">
      <c r="B24" s="1050" t="s">
        <v>537</v>
      </c>
      <c r="C24" s="452" t="s">
        <v>1128</v>
      </c>
      <c r="D24" s="303">
        <f>SUM(D23)</f>
        <v>0</v>
      </c>
      <c r="E24" s="303">
        <f t="shared" ref="E24:F24" si="0">SUM(E23)</f>
        <v>0</v>
      </c>
      <c r="F24" s="921">
        <f t="shared" si="0"/>
        <v>0</v>
      </c>
      <c r="G24" s="174"/>
      <c r="J24" s="539"/>
    </row>
    <row r="25" spans="2:10" s="12" customFormat="1" ht="12" customHeight="1" x14ac:dyDescent="0.2">
      <c r="B25" s="330" t="s">
        <v>538</v>
      </c>
      <c r="C25" s="207"/>
      <c r="D25" s="202"/>
      <c r="E25" s="202"/>
      <c r="F25" s="442"/>
      <c r="G25" s="174"/>
      <c r="J25" s="539"/>
    </row>
    <row r="26" spans="2:10" s="11" customFormat="1" ht="14.45" customHeight="1" thickBot="1" x14ac:dyDescent="0.25">
      <c r="B26" s="330" t="s">
        <v>540</v>
      </c>
      <c r="C26" s="543" t="s">
        <v>968</v>
      </c>
      <c r="D26" s="182"/>
      <c r="E26" s="182"/>
      <c r="F26" s="446"/>
      <c r="G26" s="183"/>
      <c r="J26" s="509"/>
    </row>
    <row r="27" spans="2:10" s="11" customFormat="1" ht="12.75" customHeight="1" thickBot="1" x14ac:dyDescent="0.25">
      <c r="B27" s="330" t="s">
        <v>541</v>
      </c>
      <c r="C27" s="1049"/>
      <c r="D27" s="182"/>
      <c r="E27" s="158"/>
      <c r="F27" s="443">
        <f>SUM(D27:E27)</f>
        <v>0</v>
      </c>
      <c r="G27" s="183"/>
      <c r="J27" s="509"/>
    </row>
    <row r="28" spans="2:10" ht="14.45" customHeight="1" thickBot="1" x14ac:dyDescent="0.25">
      <c r="B28" s="1050" t="s">
        <v>542</v>
      </c>
      <c r="C28" s="452" t="s">
        <v>1123</v>
      </c>
      <c r="D28" s="303">
        <f>SUM(D27)</f>
        <v>0</v>
      </c>
      <c r="E28" s="303">
        <f>SUM(E27)</f>
        <v>0</v>
      </c>
      <c r="F28" s="921">
        <f>SUM(F27)</f>
        <v>0</v>
      </c>
      <c r="G28" s="157"/>
      <c r="H28" s="10"/>
      <c r="I28" s="10"/>
      <c r="J28" s="190"/>
    </row>
    <row r="29" spans="2:10" ht="14.45" customHeight="1" x14ac:dyDescent="0.2">
      <c r="B29" s="330" t="s">
        <v>543</v>
      </c>
      <c r="C29" s="206"/>
      <c r="D29" s="182"/>
      <c r="E29" s="182"/>
      <c r="F29" s="446"/>
      <c r="G29" s="157"/>
      <c r="H29" s="10"/>
      <c r="I29" s="10"/>
      <c r="J29" s="190"/>
    </row>
    <row r="30" spans="2:10" ht="14.45" customHeight="1" x14ac:dyDescent="0.2">
      <c r="B30" s="330" t="s">
        <v>544</v>
      </c>
      <c r="C30" s="208" t="s">
        <v>169</v>
      </c>
      <c r="D30" s="182"/>
      <c r="E30" s="158"/>
      <c r="F30" s="443"/>
      <c r="G30" s="157"/>
      <c r="H30" s="10"/>
      <c r="I30" s="10"/>
      <c r="J30" s="190"/>
    </row>
    <row r="31" spans="2:10" ht="14.45" customHeight="1" thickBot="1" x14ac:dyDescent="0.25">
      <c r="B31" s="330" t="s">
        <v>545</v>
      </c>
      <c r="D31" s="182"/>
      <c r="E31" s="158"/>
      <c r="F31" s="443"/>
      <c r="G31" s="157"/>
      <c r="H31" s="10"/>
      <c r="I31" s="10"/>
      <c r="J31" s="190"/>
    </row>
    <row r="32" spans="2:10" ht="14.45" customHeight="1" thickBot="1" x14ac:dyDescent="0.25">
      <c r="B32" s="1050" t="s">
        <v>546</v>
      </c>
      <c r="C32" s="452" t="s">
        <v>1124</v>
      </c>
      <c r="D32" s="303"/>
      <c r="E32" s="303">
        <f>SUM(E31)</f>
        <v>0</v>
      </c>
      <c r="F32" s="921">
        <f>SUM(F31)</f>
        <v>0</v>
      </c>
      <c r="G32" s="157"/>
      <c r="H32" s="10"/>
      <c r="I32" s="10"/>
      <c r="J32" s="190"/>
    </row>
    <row r="33" spans="2:10" ht="14.45" customHeight="1" x14ac:dyDescent="0.2">
      <c r="B33" s="330" t="s">
        <v>547</v>
      </c>
      <c r="C33" s="206"/>
      <c r="D33" s="182"/>
      <c r="E33" s="182"/>
      <c r="F33" s="182"/>
      <c r="G33" s="157"/>
      <c r="H33" s="10"/>
      <c r="I33" s="10"/>
      <c r="J33" s="190"/>
    </row>
    <row r="34" spans="2:10" s="12" customFormat="1" ht="14.45" customHeight="1" x14ac:dyDescent="0.2">
      <c r="B34" s="330" t="s">
        <v>567</v>
      </c>
      <c r="C34" s="208" t="s">
        <v>101</v>
      </c>
      <c r="D34" s="174"/>
      <c r="E34" s="174"/>
      <c r="F34" s="451"/>
      <c r="G34" s="174"/>
      <c r="J34" s="539"/>
    </row>
    <row r="35" spans="2:10" s="12" customFormat="1" ht="14.45" customHeight="1" thickBot="1" x14ac:dyDescent="0.25">
      <c r="B35" s="330" t="s">
        <v>568</v>
      </c>
      <c r="C35" s="14" t="s">
        <v>102</v>
      </c>
      <c r="D35" s="174"/>
      <c r="E35" s="158">
        <v>2870</v>
      </c>
      <c r="F35" s="443">
        <f>SUM(E35)</f>
        <v>2870</v>
      </c>
      <c r="G35" s="174"/>
      <c r="J35" s="539"/>
    </row>
    <row r="36" spans="2:10" s="12" customFormat="1" ht="14.45" customHeight="1" thickBot="1" x14ac:dyDescent="0.25">
      <c r="B36" s="1050" t="s">
        <v>569</v>
      </c>
      <c r="C36" s="452" t="s">
        <v>103</v>
      </c>
      <c r="D36" s="303">
        <f>SUM(D35:D35)</f>
        <v>0</v>
      </c>
      <c r="E36" s="303">
        <f>SUM(E35:E35)</f>
        <v>2870</v>
      </c>
      <c r="F36" s="921">
        <f>SUM(F35:F35)</f>
        <v>2870</v>
      </c>
      <c r="G36" s="202"/>
      <c r="J36" s="539"/>
    </row>
    <row r="37" spans="2:10" s="12" customFormat="1" ht="15.75" customHeight="1" thickBot="1" x14ac:dyDescent="0.25">
      <c r="B37" s="330" t="s">
        <v>570</v>
      </c>
      <c r="C37" s="206"/>
      <c r="D37" s="174"/>
      <c r="E37" s="174"/>
      <c r="F37" s="451"/>
      <c r="G37" s="174"/>
      <c r="J37" s="539"/>
    </row>
    <row r="38" spans="2:10" s="12" customFormat="1" ht="14.45" customHeight="1" thickBot="1" x14ac:dyDescent="0.25">
      <c r="B38" s="1050" t="s">
        <v>571</v>
      </c>
      <c r="C38" s="452" t="s">
        <v>104</v>
      </c>
      <c r="D38" s="303">
        <f t="shared" ref="D38:I38" si="1">D16+D28+D32+D36+D24+D20</f>
        <v>0</v>
      </c>
      <c r="E38" s="303">
        <f t="shared" si="1"/>
        <v>22450</v>
      </c>
      <c r="F38" s="921">
        <f t="shared" si="1"/>
        <v>22450</v>
      </c>
      <c r="G38" s="303">
        <f t="shared" si="1"/>
        <v>0</v>
      </c>
      <c r="H38" s="303">
        <f t="shared" si="1"/>
        <v>0</v>
      </c>
      <c r="I38" s="303">
        <f t="shared" si="1"/>
        <v>0</v>
      </c>
      <c r="J38" s="539"/>
    </row>
    <row r="39" spans="2:10" s="12" customFormat="1" ht="14.45" customHeight="1" x14ac:dyDescent="0.2">
      <c r="B39" s="330" t="s">
        <v>572</v>
      </c>
      <c r="C39" s="776"/>
      <c r="D39" s="173"/>
      <c r="E39" s="173"/>
      <c r="F39" s="173"/>
      <c r="G39" s="173"/>
      <c r="H39" s="173"/>
      <c r="I39" s="173"/>
      <c r="J39" s="539"/>
    </row>
    <row r="40" spans="2:10" s="12" customFormat="1" ht="14.45" customHeight="1" x14ac:dyDescent="0.2">
      <c r="B40" s="330" t="s">
        <v>573</v>
      </c>
      <c r="C40" s="776" t="s">
        <v>1125</v>
      </c>
      <c r="D40" s="173"/>
      <c r="E40" s="173"/>
      <c r="F40" s="173"/>
      <c r="G40" s="173"/>
      <c r="H40" s="173"/>
      <c r="I40" s="173"/>
      <c r="J40" s="539"/>
    </row>
    <row r="41" spans="2:10" s="12" customFormat="1" ht="14.45" customHeight="1" x14ac:dyDescent="0.2">
      <c r="B41" s="330" t="s">
        <v>574</v>
      </c>
      <c r="C41" s="204" t="s">
        <v>1126</v>
      </c>
      <c r="D41" s="173"/>
      <c r="E41" s="173"/>
      <c r="F41" s="173"/>
      <c r="G41" s="173"/>
      <c r="H41" s="173"/>
      <c r="I41" s="173"/>
      <c r="J41" s="539"/>
    </row>
    <row r="42" spans="2:10" ht="14.45" customHeight="1" x14ac:dyDescent="0.2">
      <c r="B42" s="330" t="s">
        <v>575</v>
      </c>
      <c r="C42" s="209"/>
      <c r="J42" s="190"/>
    </row>
    <row r="43" spans="2:10" ht="14.45" customHeight="1" thickBot="1" x14ac:dyDescent="0.25">
      <c r="B43" s="330" t="s">
        <v>627</v>
      </c>
      <c r="C43" s="776" t="s">
        <v>1129</v>
      </c>
      <c r="D43" s="178">
        <f t="shared" ref="D43:F44" si="2">SUM(D42)</f>
        <v>0</v>
      </c>
      <c r="E43" s="178">
        <f t="shared" si="2"/>
        <v>0</v>
      </c>
      <c r="F43" s="178">
        <f t="shared" si="2"/>
        <v>0</v>
      </c>
      <c r="J43" s="190"/>
    </row>
    <row r="44" spans="2:10" ht="14.45" customHeight="1" thickBot="1" x14ac:dyDescent="0.25">
      <c r="B44" s="1050" t="s">
        <v>628</v>
      </c>
      <c r="C44" s="452" t="s">
        <v>1130</v>
      </c>
      <c r="D44" s="503">
        <f t="shared" si="2"/>
        <v>0</v>
      </c>
      <c r="E44" s="503">
        <f t="shared" si="2"/>
        <v>0</v>
      </c>
      <c r="F44" s="1088">
        <f t="shared" si="2"/>
        <v>0</v>
      </c>
      <c r="J44" s="190"/>
    </row>
    <row r="45" spans="2:10" ht="14.45" customHeight="1" thickBot="1" x14ac:dyDescent="0.25">
      <c r="B45" s="330" t="s">
        <v>629</v>
      </c>
      <c r="C45" s="209"/>
      <c r="J45" s="190"/>
    </row>
    <row r="46" spans="2:10" ht="14.45" customHeight="1" thickBot="1" x14ac:dyDescent="0.25">
      <c r="B46" s="1050" t="s">
        <v>630</v>
      </c>
      <c r="C46" s="452" t="s">
        <v>1013</v>
      </c>
      <c r="D46" s="303">
        <f>D38+D42</f>
        <v>0</v>
      </c>
      <c r="E46" s="303">
        <f>E38+E42</f>
        <v>22450</v>
      </c>
      <c r="F46" s="921">
        <f>F38+F42</f>
        <v>22450</v>
      </c>
    </row>
  </sheetData>
  <sheetProtection selectLockedCells="1" selectUnlockedCells="1"/>
  <mergeCells count="7">
    <mergeCell ref="C1:I2"/>
    <mergeCell ref="B3:I3"/>
    <mergeCell ref="B4:I4"/>
    <mergeCell ref="B7:B8"/>
    <mergeCell ref="C7:C8"/>
    <mergeCell ref="D7:F7"/>
    <mergeCell ref="B6:I6"/>
  </mergeCells>
  <phoneticPr fontId="33" type="noConversion"/>
  <pageMargins left="0.19685039370078741" right="0.19685039370078741" top="0.39370078740157483" bottom="0.39370078740157483" header="0.51181102362204722" footer="0.51181102362204722"/>
  <pageSetup paperSize="9" scale="91" firstPageNumber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33</vt:i4>
      </vt:variant>
      <vt:variant>
        <vt:lpstr>Névvel ellátott tartományok</vt:lpstr>
      </vt:variant>
      <vt:variant>
        <vt:i4>9</vt:i4>
      </vt:variant>
    </vt:vector>
  </HeadingPairs>
  <TitlesOfParts>
    <vt:vector size="42" baseType="lpstr">
      <vt:lpstr>Össz.önkor.mérleg.</vt:lpstr>
      <vt:lpstr>működ. mérleg </vt:lpstr>
      <vt:lpstr>felhalm. mérleg</vt:lpstr>
      <vt:lpstr>2019 évi állami tám</vt:lpstr>
      <vt:lpstr>2016 állami tám </vt:lpstr>
      <vt:lpstr>közhatalmi bevételek</vt:lpstr>
      <vt:lpstr>tám, végl. pe.átv  </vt:lpstr>
      <vt:lpstr>állami támog</vt:lpstr>
      <vt:lpstr>felh. bev.  </vt:lpstr>
      <vt:lpstr>mc.pe.átad</vt:lpstr>
      <vt:lpstr>felhalm. kiad.  </vt:lpstr>
      <vt:lpstr>tartalék</vt:lpstr>
      <vt:lpstr>pü.mérleg Önkorm.</vt:lpstr>
      <vt:lpstr>pü.mérleg Hivatal</vt:lpstr>
      <vt:lpstr>mük. bev.Önkor és Hivatal </vt:lpstr>
      <vt:lpstr>műk. kiad. szakf Önkorm. </vt:lpstr>
      <vt:lpstr>ellátottak önk.</vt:lpstr>
      <vt:lpstr>ellátottak hivatal</vt:lpstr>
      <vt:lpstr>püm. GAMESZ. </vt:lpstr>
      <vt:lpstr>püm.Brunszvik</vt:lpstr>
      <vt:lpstr>püm Festetics</vt:lpstr>
      <vt:lpstr>püm-TASZII.</vt:lpstr>
      <vt:lpstr>Munka3</vt:lpstr>
      <vt:lpstr>Munka6</vt:lpstr>
      <vt:lpstr>Munka2</vt:lpstr>
      <vt:lpstr>likvid</vt:lpstr>
      <vt:lpstr>Munka1</vt:lpstr>
      <vt:lpstr>létszám</vt:lpstr>
      <vt:lpstr>Kötváll Ph.</vt:lpstr>
      <vt:lpstr>Kötváll Önk</vt:lpstr>
      <vt:lpstr>kötváll. </vt:lpstr>
      <vt:lpstr>közvetett t.</vt:lpstr>
      <vt:lpstr>hitelállomány </vt:lpstr>
      <vt:lpstr>'ellátottak önk.'!Excel_BuiltIn_Print_Titles</vt:lpstr>
      <vt:lpstr>'ellátottak önk.'!Nyomtatási_cím</vt:lpstr>
      <vt:lpstr>'felh. bev.  '!Nyomtatási_cím</vt:lpstr>
      <vt:lpstr>'felhalm. kiad.  '!Nyomtatási_cím</vt:lpstr>
      <vt:lpstr>'kötváll. '!Nyomtatási_cím</vt:lpstr>
      <vt:lpstr>létszám!Nyomtatási_cím</vt:lpstr>
      <vt:lpstr>mc.pe.átad!Nyomtatási_cím</vt:lpstr>
      <vt:lpstr>'műk. kiad. szakf Önkorm. '!Nyomtatási_cím</vt:lpstr>
      <vt:lpstr>'tám, végl. pe.átv  '!Nyomtatási_cím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Szintén László</dc:creator>
  <cp:lastModifiedBy>Kondákorné Farkas Erika</cp:lastModifiedBy>
  <cp:lastPrinted>2019-04-25T09:23:20Z</cp:lastPrinted>
  <dcterms:created xsi:type="dcterms:W3CDTF">2013-12-16T15:47:29Z</dcterms:created>
  <dcterms:modified xsi:type="dcterms:W3CDTF">2019-04-25T09:24:31Z</dcterms:modified>
</cp:coreProperties>
</file>