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360" yWindow="285" windowWidth="9135" windowHeight="3990" firstSheet="1" activeTab="1"/>
  </bookViews>
  <sheets>
    <sheet name="Modul1" sheetId="1" state="veryHidden" r:id="rId1"/>
    <sheet name="TH-Nullára leírt" sheetId="2" r:id="rId2"/>
  </sheets>
  <externalReferences>
    <externalReference r:id="rId3"/>
    <externalReference r:id="rId4"/>
    <externalReference r:id="rId5"/>
  </externalReferences>
  <definedNames>
    <definedName name="_xlnm.Print_Titles" localSheetId="1">'TH-Nullára leírt'!$4:$5</definedName>
    <definedName name="_xlnm.Print_Area" localSheetId="1">'TH-Nullára leírt'!$A$1:$P$56</definedName>
  </definedNames>
  <calcPr calcId="145621"/>
</workbook>
</file>

<file path=xl/calcChain.xml><?xml version="1.0" encoding="utf-8"?>
<calcChain xmlns="http://schemas.openxmlformats.org/spreadsheetml/2006/main">
  <c r="O56" i="2" l="1"/>
  <c r="P56" i="2"/>
  <c r="N56" i="2"/>
  <c r="J55" i="2"/>
  <c r="K55" i="2" s="1"/>
  <c r="L55" i="2" s="1"/>
  <c r="K53" i="2"/>
  <c r="L53" i="2" s="1"/>
  <c r="J53" i="2"/>
  <c r="J51" i="2"/>
  <c r="K51" i="2" s="1"/>
  <c r="L51" i="2" s="1"/>
  <c r="J50" i="2"/>
  <c r="K50" i="2" s="1"/>
  <c r="L50" i="2" s="1"/>
  <c r="J48" i="2"/>
  <c r="K48" i="2" s="1"/>
  <c r="L48" i="2" s="1"/>
  <c r="J47" i="2"/>
  <c r="K47" i="2" s="1"/>
  <c r="L47" i="2" s="1"/>
  <c r="J46" i="2"/>
  <c r="K46" i="2" s="1"/>
  <c r="L46" i="2" s="1"/>
  <c r="J45" i="2"/>
  <c r="K45" i="2" s="1"/>
  <c r="L45" i="2" s="1"/>
  <c r="J44" i="2"/>
  <c r="K44" i="2" s="1"/>
  <c r="L44" i="2" s="1"/>
  <c r="J42" i="2"/>
  <c r="K42" i="2" s="1"/>
  <c r="L42" i="2" s="1"/>
  <c r="J41" i="2"/>
  <c r="K41" i="2" s="1"/>
  <c r="L41" i="2" s="1"/>
  <c r="L40" i="2"/>
  <c r="K40" i="2"/>
  <c r="J40" i="2"/>
  <c r="J39" i="2"/>
  <c r="K39" i="2" s="1"/>
  <c r="L39" i="2" s="1"/>
  <c r="J38" i="2"/>
  <c r="K38" i="2" s="1"/>
  <c r="L38" i="2" s="1"/>
  <c r="K37" i="2"/>
  <c r="L37" i="2" s="1"/>
  <c r="J37" i="2"/>
  <c r="J36" i="2"/>
  <c r="K36" i="2" s="1"/>
  <c r="L36" i="2" s="1"/>
  <c r="J35" i="2"/>
  <c r="K35" i="2" s="1"/>
  <c r="L35" i="2" s="1"/>
  <c r="J34" i="2"/>
  <c r="K34" i="2" s="1"/>
  <c r="L34" i="2" s="1"/>
  <c r="J33" i="2"/>
  <c r="K33" i="2" s="1"/>
  <c r="L33" i="2" s="1"/>
  <c r="J32" i="2"/>
  <c r="K32" i="2" s="1"/>
  <c r="L32" i="2" s="1"/>
  <c r="J31" i="2"/>
  <c r="K31" i="2" s="1"/>
  <c r="L31" i="2" s="1"/>
  <c r="J29" i="2"/>
  <c r="K29" i="2" s="1"/>
  <c r="L29" i="2" s="1"/>
  <c r="J27" i="2"/>
  <c r="K27" i="2" s="1"/>
  <c r="L27" i="2" s="1"/>
  <c r="J26" i="2"/>
  <c r="K26" i="2" s="1"/>
  <c r="L26" i="2" s="1"/>
  <c r="K25" i="2"/>
  <c r="L25" i="2" s="1"/>
  <c r="J25" i="2"/>
  <c r="J24" i="2"/>
  <c r="K24" i="2" s="1"/>
  <c r="L24" i="2" s="1"/>
  <c r="J23" i="2"/>
  <c r="K23" i="2" s="1"/>
  <c r="L23" i="2" s="1"/>
  <c r="J22" i="2"/>
  <c r="K22" i="2" s="1"/>
  <c r="L22" i="2" s="1"/>
  <c r="J21" i="2"/>
  <c r="K21" i="2" s="1"/>
  <c r="L21" i="2" s="1"/>
  <c r="J20" i="2"/>
  <c r="K20" i="2" s="1"/>
  <c r="L20" i="2" s="1"/>
  <c r="J18" i="2"/>
  <c r="K18" i="2" s="1"/>
  <c r="L18" i="2" s="1"/>
  <c r="J17" i="2"/>
  <c r="K17" i="2" s="1"/>
  <c r="L17" i="2" s="1"/>
  <c r="J16" i="2"/>
  <c r="K16" i="2" s="1"/>
  <c r="L16" i="2" s="1"/>
  <c r="J14" i="2"/>
  <c r="K14" i="2" s="1"/>
  <c r="L14" i="2" s="1"/>
  <c r="J13" i="2"/>
  <c r="K13" i="2" s="1"/>
  <c r="L13" i="2" s="1"/>
  <c r="J12" i="2"/>
  <c r="K12" i="2" s="1"/>
  <c r="L12" i="2" s="1"/>
  <c r="J11" i="2"/>
  <c r="K11" i="2" s="1"/>
  <c r="L11" i="2" s="1"/>
  <c r="J10" i="2"/>
  <c r="K10" i="2" s="1"/>
  <c r="L10" i="2" s="1"/>
  <c r="J8" i="2"/>
  <c r="K8" i="2" s="1"/>
  <c r="L8" i="2" s="1"/>
  <c r="J6" i="2"/>
  <c r="K6" i="2" s="1"/>
  <c r="L6" i="2" s="1"/>
</calcChain>
</file>

<file path=xl/sharedStrings.xml><?xml version="1.0" encoding="utf-8"?>
<sst xmlns="http://schemas.openxmlformats.org/spreadsheetml/2006/main" count="149" uniqueCount="140">
  <si>
    <t>Ingatlan címe</t>
  </si>
  <si>
    <t>HRSZ.</t>
  </si>
  <si>
    <t>Bruttó érték</t>
  </si>
  <si>
    <t>1.</t>
  </si>
  <si>
    <t>2.</t>
  </si>
  <si>
    <t>4.</t>
  </si>
  <si>
    <t>7.</t>
  </si>
  <si>
    <t>Alkotmány u. 5-7.</t>
  </si>
  <si>
    <t>8.</t>
  </si>
  <si>
    <t>9.</t>
  </si>
  <si>
    <t>Alkotmány u. 16.</t>
  </si>
  <si>
    <t>10.</t>
  </si>
  <si>
    <t>11.</t>
  </si>
  <si>
    <t>15.</t>
  </si>
  <si>
    <t>16.</t>
  </si>
  <si>
    <t>18.</t>
  </si>
  <si>
    <t>19.</t>
  </si>
  <si>
    <t>20.</t>
  </si>
  <si>
    <t>21.</t>
  </si>
  <si>
    <t>22.</t>
  </si>
  <si>
    <t>24.</t>
  </si>
  <si>
    <t>25.</t>
  </si>
  <si>
    <t>26.</t>
  </si>
  <si>
    <t>29.</t>
  </si>
  <si>
    <t>31.</t>
  </si>
  <si>
    <t>32.</t>
  </si>
  <si>
    <t>35.</t>
  </si>
  <si>
    <t>36.</t>
  </si>
  <si>
    <t>37.</t>
  </si>
  <si>
    <t>40.</t>
  </si>
  <si>
    <t>Bajcsy Zs. u. 48.</t>
  </si>
  <si>
    <t>Bajcsy Zs. u. 58.</t>
  </si>
  <si>
    <t>24825/2</t>
  </si>
  <si>
    <t>Bank u. 4.</t>
  </si>
  <si>
    <t>Belgrád rkp. 23.</t>
  </si>
  <si>
    <t>23852/1</t>
  </si>
  <si>
    <t>Bihari J. u. 18.</t>
  </si>
  <si>
    <t>Bihari J. u. 22.</t>
  </si>
  <si>
    <t>Kálmán I. u. 16.</t>
  </si>
  <si>
    <t>Kálmán I. u. 23.</t>
  </si>
  <si>
    <t>Kecskeméti u. 11.</t>
  </si>
  <si>
    <t>Markó u. 1/a.</t>
  </si>
  <si>
    <t>24915/3</t>
  </si>
  <si>
    <t>Perczel M. u. 4.</t>
  </si>
  <si>
    <t>Petőfi S. u. 11.</t>
  </si>
  <si>
    <t>Szt.István krt. 3.</t>
  </si>
  <si>
    <t>Szt.István krt. 23.</t>
  </si>
  <si>
    <t>Szt.István krt. 25.</t>
  </si>
  <si>
    <t>Vadász u. 33.</t>
  </si>
  <si>
    <t>Váci u. 70.</t>
  </si>
  <si>
    <t>Vörösmarty tér  2.</t>
  </si>
  <si>
    <t>17.</t>
  </si>
  <si>
    <t>Tul.hányad</t>
  </si>
  <si>
    <t>1997.XII.31.</t>
  </si>
  <si>
    <t>1998.XII.31.</t>
  </si>
  <si>
    <t>1999.XII.31.</t>
  </si>
  <si>
    <t>2000.XII.31.</t>
  </si>
  <si>
    <t>eFt 1997.XII.31.</t>
  </si>
  <si>
    <t>eFt 1998.XII.31.</t>
  </si>
  <si>
    <t>eFt 1999.XII.31.</t>
  </si>
  <si>
    <t>eFt 2000.XII.31.</t>
  </si>
  <si>
    <t>hányad</t>
  </si>
  <si>
    <t>0-ra leírt Társasházak</t>
  </si>
  <si>
    <t>Tul.</t>
  </si>
  <si>
    <t>ÉCS</t>
  </si>
  <si>
    <t>összesen</t>
  </si>
  <si>
    <t>Nettó érték</t>
  </si>
  <si>
    <t>Ssz.</t>
  </si>
  <si>
    <t>Kossuth L. u. 10.</t>
  </si>
  <si>
    <t>Múzeum krt. 13.</t>
  </si>
  <si>
    <t>Sörház u. 3.</t>
  </si>
  <si>
    <t>Vigadó tér 3.</t>
  </si>
  <si>
    <t>Mód.</t>
  </si>
  <si>
    <t>arány</t>
  </si>
  <si>
    <t>Képíró u. 11.</t>
  </si>
  <si>
    <t>Régiposta u. 5.</t>
  </si>
  <si>
    <t>3.</t>
  </si>
  <si>
    <t>13.</t>
  </si>
  <si>
    <t>28.</t>
  </si>
  <si>
    <t>33.</t>
  </si>
  <si>
    <t>34.</t>
  </si>
  <si>
    <t>38.</t>
  </si>
  <si>
    <t>41.</t>
  </si>
  <si>
    <t>42.</t>
  </si>
  <si>
    <t>Haris köz 1.</t>
  </si>
  <si>
    <t>24301/4</t>
  </si>
  <si>
    <t>Múzeum krt. 3.</t>
  </si>
  <si>
    <t>12.</t>
  </si>
  <si>
    <t>39.</t>
  </si>
  <si>
    <t>14.</t>
  </si>
  <si>
    <t>Hercegprímás u. 21.</t>
  </si>
  <si>
    <t>6.</t>
  </si>
  <si>
    <t>Szerb u. 15.</t>
  </si>
  <si>
    <t>5.</t>
  </si>
  <si>
    <t>Bajcsy Zs. u. 62.</t>
  </si>
  <si>
    <t>Ferenciek tere   3.</t>
  </si>
  <si>
    <t>Hercegprímás u. 7.</t>
  </si>
  <si>
    <t>Honvéd u. 3.</t>
  </si>
  <si>
    <t>23.</t>
  </si>
  <si>
    <t>Múzeum krt. 7.</t>
  </si>
  <si>
    <t>Nádor u. 23.</t>
  </si>
  <si>
    <t>30.</t>
  </si>
  <si>
    <t>Petőfi S. u. 9.</t>
  </si>
  <si>
    <t>24294/1</t>
  </si>
  <si>
    <t>Összesen:</t>
  </si>
  <si>
    <t>27.</t>
  </si>
  <si>
    <t>43.</t>
  </si>
  <si>
    <t>44.</t>
  </si>
  <si>
    <t>45.</t>
  </si>
  <si>
    <t>46.</t>
  </si>
  <si>
    <t>47.</t>
  </si>
  <si>
    <t>48.</t>
  </si>
  <si>
    <t>49.</t>
  </si>
  <si>
    <t>50.</t>
  </si>
  <si>
    <t>Alkotmány u. 10.</t>
  </si>
  <si>
    <t>24908</t>
  </si>
  <si>
    <t>Bajcsy Zs. U. 36-38.</t>
  </si>
  <si>
    <t>24799</t>
  </si>
  <si>
    <t>Báthori u. 7.</t>
  </si>
  <si>
    <t>24728</t>
  </si>
  <si>
    <t>Báthori u. 9.</t>
  </si>
  <si>
    <t>24729</t>
  </si>
  <si>
    <t>Fehérhajó u. 12-14.</t>
  </si>
  <si>
    <t>24419</t>
  </si>
  <si>
    <t>Gerlóczy u. 3.</t>
  </si>
  <si>
    <t>24281</t>
  </si>
  <si>
    <t>Harmincad u. 4.</t>
  </si>
  <si>
    <t>24468</t>
  </si>
  <si>
    <t>Kálmán I. u. 17.</t>
  </si>
  <si>
    <t>24857</t>
  </si>
  <si>
    <t>24081</t>
  </si>
  <si>
    <t>Kálvin tér 4.</t>
  </si>
  <si>
    <t>Semmelweis u. 17.</t>
  </si>
  <si>
    <t>24243</t>
  </si>
  <si>
    <t>Vadász u. 15.</t>
  </si>
  <si>
    <t>24796</t>
  </si>
  <si>
    <t>Vámház krt. 14.</t>
  </si>
  <si>
    <t>24075</t>
  </si>
  <si>
    <t>Vigyázó F. u. 6.</t>
  </si>
  <si>
    <t>24578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</si>
</sst>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.00;[Red]\-#,##0.00"/>
    <numFmt numFmtId="165" formatCode="0.00_ ;[Red]\-0.00\ "/>
    <numFmt numFmtId="166" formatCode="#,##0.000;[Red]\-#,##0.000"/>
    <numFmt numFmtId="167" formatCode="0.00000"/>
    <numFmt numFmtId="168" formatCode="#,##0\ _F_t"/>
  </numFmts>
  <fonts count="11" x14ac:knownFonts="1">
    <font>
      <sz val="10"/>
      <name val="Arial CE"/>
      <charset val="238"/>
    </font>
    <font>
      <sz val="10"/>
      <name val="Arial CE"/>
      <charset val="238"/>
    </font>
    <font>
      <b/>
      <u/>
      <sz val="11"/>
      <name val="Arial CE"/>
      <family val="2"/>
      <charset val="238"/>
    </font>
    <font>
      <sz val="11"/>
      <name val="Arial CE"/>
      <family val="2"/>
      <charset val="238"/>
    </font>
    <font>
      <sz val="11"/>
      <color indexed="8"/>
      <name val="Arial CE"/>
      <family val="2"/>
      <charset val="238"/>
    </font>
    <font>
      <sz val="11"/>
      <color indexed="10"/>
      <name val="Arial CE"/>
      <family val="2"/>
      <charset val="238"/>
    </font>
    <font>
      <b/>
      <sz val="11"/>
      <name val="Arial CE"/>
      <family val="2"/>
      <charset val="238"/>
    </font>
    <font>
      <b/>
      <sz val="11"/>
      <color indexed="8"/>
      <name val="Arial CE"/>
      <family val="2"/>
      <charset val="238"/>
    </font>
    <font>
      <b/>
      <sz val="11"/>
      <color indexed="12"/>
      <name val="Arial CE"/>
      <family val="2"/>
      <charset val="238"/>
    </font>
    <font>
      <b/>
      <u/>
      <sz val="14"/>
      <name val="Arial CE"/>
      <family val="2"/>
      <charset val="238"/>
    </font>
    <font>
      <b/>
      <sz val="11"/>
      <color indexed="8"/>
      <name val="Arial CE"/>
      <charset val="23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1">
    <xf numFmtId="0" fontId="0" fillId="0" borderId="0" xfId="0"/>
    <xf numFmtId="165" fontId="5" fillId="0" borderId="0" xfId="1" applyNumberFormat="1" applyFont="1" applyFill="1" applyAlignment="1">
      <alignment horizontal="right"/>
    </xf>
    <xf numFmtId="165" fontId="5" fillId="0" borderId="0" xfId="1" applyNumberFormat="1" applyFont="1" applyFill="1" applyAlignment="1">
      <alignment horizontal="centerContinuous"/>
    </xf>
    <xf numFmtId="2" fontId="7" fillId="0" borderId="1" xfId="1" applyNumberFormat="1" applyFont="1" applyFill="1" applyBorder="1" applyAlignment="1">
      <alignment horizontal="right"/>
    </xf>
    <xf numFmtId="49" fontId="6" fillId="0" borderId="1" xfId="0" applyNumberFormat="1" applyFont="1" applyFill="1" applyBorder="1"/>
    <xf numFmtId="49" fontId="6" fillId="0" borderId="1" xfId="0" applyNumberFormat="1" applyFont="1" applyFill="1" applyBorder="1" applyAlignment="1">
      <alignment horizontal="center"/>
    </xf>
    <xf numFmtId="166" fontId="7" fillId="0" borderId="1" xfId="1" applyNumberFormat="1" applyFont="1" applyFill="1" applyBorder="1" applyAlignment="1">
      <alignment horizontal="right"/>
    </xf>
    <xf numFmtId="167" fontId="7" fillId="0" borderId="1" xfId="0" applyNumberFormat="1" applyFont="1" applyFill="1" applyBorder="1" applyAlignment="1">
      <alignment horizontal="right"/>
    </xf>
    <xf numFmtId="2" fontId="6" fillId="0" borderId="1" xfId="1" applyNumberFormat="1" applyFont="1" applyFill="1" applyBorder="1" applyAlignment="1">
      <alignment horizontal="right"/>
    </xf>
    <xf numFmtId="165" fontId="7" fillId="0" borderId="1" xfId="1" applyNumberFormat="1" applyFont="1" applyFill="1" applyBorder="1" applyAlignment="1">
      <alignment horizontal="right"/>
    </xf>
    <xf numFmtId="165" fontId="6" fillId="0" borderId="1" xfId="1" applyNumberFormat="1" applyFont="1" applyFill="1" applyBorder="1" applyAlignment="1">
      <alignment horizontal="right"/>
    </xf>
    <xf numFmtId="168" fontId="6" fillId="0" borderId="1" xfId="0" applyNumberFormat="1" applyFont="1" applyFill="1" applyBorder="1" applyAlignment="1">
      <alignment horizontal="right" vertical="center"/>
    </xf>
    <xf numFmtId="2" fontId="7" fillId="0" borderId="7" xfId="1" applyNumberFormat="1" applyFont="1" applyFill="1" applyBorder="1" applyAlignment="1">
      <alignment horizontal="right"/>
    </xf>
    <xf numFmtId="2" fontId="6" fillId="0" borderId="7" xfId="1" applyNumberFormat="1" applyFont="1" applyFill="1" applyBorder="1" applyAlignment="1">
      <alignment horizontal="right"/>
    </xf>
    <xf numFmtId="0" fontId="9" fillId="0" borderId="0" xfId="0" applyFont="1" applyFill="1" applyAlignment="1">
      <alignment horizontal="center"/>
    </xf>
    <xf numFmtId="0" fontId="3" fillId="0" borderId="0" xfId="0" applyFont="1" applyFill="1"/>
    <xf numFmtId="165" fontId="2" fillId="0" borderId="0" xfId="0" applyNumberFormat="1" applyFont="1" applyFill="1" applyAlignment="1">
      <alignment horizontal="centerContinuous"/>
    </xf>
    <xf numFmtId="0" fontId="3" fillId="0" borderId="0" xfId="0" applyFont="1" applyFill="1" applyAlignment="1">
      <alignment horizontal="centerContinuous"/>
    </xf>
    <xf numFmtId="166" fontId="4" fillId="0" borderId="0" xfId="1" applyNumberFormat="1" applyFont="1" applyFill="1" applyAlignment="1">
      <alignment horizontal="centerContinuous"/>
    </xf>
    <xf numFmtId="167" fontId="4" fillId="0" borderId="0" xfId="0" applyNumberFormat="1" applyFont="1" applyFill="1" applyAlignment="1">
      <alignment horizontal="centerContinuous"/>
    </xf>
    <xf numFmtId="0" fontId="3" fillId="0" borderId="0" xfId="0" applyFont="1" applyFill="1" applyAlignment="1">
      <alignment horizontal="center"/>
    </xf>
    <xf numFmtId="165" fontId="3" fillId="0" borderId="0" xfId="0" applyNumberFormat="1" applyFont="1" applyFill="1" applyAlignment="1">
      <alignment horizontal="right"/>
    </xf>
    <xf numFmtId="166" fontId="4" fillId="0" borderId="0" xfId="1" applyNumberFormat="1" applyFont="1" applyFill="1" applyAlignment="1">
      <alignment horizontal="right"/>
    </xf>
    <xf numFmtId="167" fontId="4" fillId="0" borderId="0" xfId="0" applyNumberFormat="1" applyFont="1" applyFill="1" applyAlignment="1">
      <alignment horizontal="right"/>
    </xf>
    <xf numFmtId="0" fontId="6" fillId="0" borderId="1" xfId="0" applyFont="1" applyFill="1" applyBorder="1"/>
    <xf numFmtId="0" fontId="6" fillId="0" borderId="1" xfId="0" applyFont="1" applyFill="1" applyBorder="1" applyAlignment="1">
      <alignment horizontal="center"/>
    </xf>
    <xf numFmtId="166" fontId="7" fillId="0" borderId="1" xfId="1" applyNumberFormat="1" applyFont="1" applyFill="1" applyBorder="1" applyAlignment="1">
      <alignment horizontal="center"/>
    </xf>
    <xf numFmtId="165" fontId="7" fillId="0" borderId="1" xfId="1" applyNumberFormat="1" applyFont="1" applyFill="1" applyBorder="1" applyAlignment="1">
      <alignment horizontal="center"/>
    </xf>
    <xf numFmtId="167" fontId="8" fillId="0" borderId="1" xfId="0" applyNumberFormat="1" applyFont="1" applyFill="1" applyBorder="1" applyAlignment="1">
      <alignment horizontal="center"/>
    </xf>
    <xf numFmtId="167" fontId="7" fillId="0" borderId="1" xfId="0" applyNumberFormat="1" applyFont="1" applyFill="1" applyBorder="1" applyAlignment="1">
      <alignment horizontal="center"/>
    </xf>
    <xf numFmtId="168" fontId="7" fillId="0" borderId="1" xfId="0" applyNumberFormat="1" applyFont="1" applyFill="1" applyBorder="1" applyAlignment="1">
      <alignment horizontal="center"/>
    </xf>
    <xf numFmtId="0" fontId="6" fillId="0" borderId="0" xfId="0" applyFont="1" applyFill="1"/>
    <xf numFmtId="0" fontId="6" fillId="0" borderId="2" xfId="0" applyFont="1" applyFill="1" applyBorder="1" applyAlignment="1">
      <alignment horizontal="center"/>
    </xf>
    <xf numFmtId="0" fontId="6" fillId="0" borderId="2" xfId="0" applyFont="1" applyFill="1" applyBorder="1"/>
    <xf numFmtId="166" fontId="7" fillId="0" borderId="2" xfId="1" applyNumberFormat="1" applyFont="1" applyFill="1" applyBorder="1" applyAlignment="1">
      <alignment horizontal="center"/>
    </xf>
    <xf numFmtId="165" fontId="7" fillId="0" borderId="2" xfId="1" applyNumberFormat="1" applyFont="1" applyFill="1" applyBorder="1" applyAlignment="1">
      <alignment horizontal="center"/>
    </xf>
    <xf numFmtId="167" fontId="8" fillId="0" borderId="2" xfId="0" applyNumberFormat="1" applyFont="1" applyFill="1" applyBorder="1" applyAlignment="1">
      <alignment horizontal="center"/>
    </xf>
    <xf numFmtId="167" fontId="7" fillId="0" borderId="2" xfId="0" applyNumberFormat="1" applyFont="1" applyFill="1" applyBorder="1" applyAlignment="1">
      <alignment horizontal="center"/>
    </xf>
    <xf numFmtId="49" fontId="7" fillId="0" borderId="2" xfId="0" applyNumberFormat="1" applyFont="1" applyFill="1" applyBorder="1" applyAlignment="1">
      <alignment horizontal="center"/>
    </xf>
    <xf numFmtId="0" fontId="6" fillId="0" borderId="6" xfId="0" applyFont="1" applyFill="1" applyBorder="1" applyAlignment="1">
      <alignment horizontal="center"/>
    </xf>
    <xf numFmtId="49" fontId="6" fillId="0" borderId="6" xfId="0" applyNumberFormat="1" applyFont="1" applyFill="1" applyBorder="1"/>
    <xf numFmtId="49" fontId="6" fillId="0" borderId="6" xfId="0" applyNumberFormat="1" applyFont="1" applyFill="1" applyBorder="1" applyAlignment="1">
      <alignment horizontal="center"/>
    </xf>
    <xf numFmtId="166" fontId="7" fillId="0" borderId="6" xfId="1" applyNumberFormat="1" applyFont="1" applyFill="1" applyBorder="1" applyAlignment="1">
      <alignment horizontal="right"/>
    </xf>
    <xf numFmtId="165" fontId="7" fillId="0" borderId="6" xfId="1" applyNumberFormat="1" applyFont="1" applyFill="1" applyBorder="1" applyAlignment="1">
      <alignment horizontal="right"/>
    </xf>
    <xf numFmtId="167" fontId="7" fillId="0" borderId="6" xfId="0" applyNumberFormat="1" applyFont="1" applyFill="1" applyBorder="1" applyAlignment="1">
      <alignment horizontal="right"/>
    </xf>
    <xf numFmtId="168" fontId="7" fillId="0" borderId="6" xfId="0" applyNumberFormat="1" applyFont="1" applyFill="1" applyBorder="1" applyAlignment="1">
      <alignment horizontal="right" vertical="center"/>
    </xf>
    <xf numFmtId="168" fontId="7" fillId="0" borderId="1" xfId="0" applyNumberFormat="1" applyFont="1" applyFill="1" applyBorder="1" applyAlignment="1">
      <alignment horizontal="right" vertical="center"/>
    </xf>
    <xf numFmtId="2" fontId="6" fillId="0" borderId="1" xfId="0" applyNumberFormat="1" applyFont="1" applyFill="1" applyBorder="1" applyAlignment="1">
      <alignment horizontal="right"/>
    </xf>
    <xf numFmtId="49" fontId="7" fillId="0" borderId="1" xfId="0" applyNumberFormat="1" applyFont="1" applyFill="1" applyBorder="1"/>
    <xf numFmtId="49" fontId="7" fillId="0" borderId="1" xfId="0" applyNumberFormat="1" applyFont="1" applyFill="1" applyBorder="1" applyAlignment="1">
      <alignment horizontal="center"/>
    </xf>
    <xf numFmtId="3" fontId="10" fillId="0" borderId="1" xfId="0" applyNumberFormat="1" applyFont="1" applyFill="1" applyBorder="1" applyAlignment="1">
      <alignment horizontal="right" vertical="center"/>
    </xf>
    <xf numFmtId="49" fontId="6" fillId="0" borderId="7" xfId="0" applyNumberFormat="1" applyFont="1" applyFill="1" applyBorder="1"/>
    <xf numFmtId="49" fontId="6" fillId="0" borderId="7" xfId="0" applyNumberFormat="1" applyFont="1" applyFill="1" applyBorder="1" applyAlignment="1">
      <alignment horizontal="center"/>
    </xf>
    <xf numFmtId="166" fontId="7" fillId="0" borderId="7" xfId="1" applyNumberFormat="1" applyFont="1" applyFill="1" applyBorder="1" applyAlignment="1">
      <alignment horizontal="right"/>
    </xf>
    <xf numFmtId="167" fontId="7" fillId="0" borderId="7" xfId="0" applyNumberFormat="1" applyFont="1" applyFill="1" applyBorder="1" applyAlignment="1">
      <alignment horizontal="right"/>
    </xf>
    <xf numFmtId="3" fontId="10" fillId="0" borderId="7" xfId="0" applyNumberFormat="1" applyFont="1" applyFill="1" applyBorder="1" applyAlignment="1">
      <alignment horizontal="right" vertical="center"/>
    </xf>
    <xf numFmtId="49" fontId="6" fillId="0" borderId="2" xfId="0" applyNumberFormat="1" applyFont="1" applyFill="1" applyBorder="1"/>
    <xf numFmtId="49" fontId="6" fillId="0" borderId="2" xfId="0" applyNumberFormat="1" applyFont="1" applyFill="1" applyBorder="1" applyAlignment="1">
      <alignment horizontal="center"/>
    </xf>
    <xf numFmtId="166" fontId="7" fillId="0" borderId="2" xfId="1" applyNumberFormat="1" applyFont="1" applyFill="1" applyBorder="1" applyAlignment="1">
      <alignment horizontal="right"/>
    </xf>
    <xf numFmtId="165" fontId="7" fillId="0" borderId="2" xfId="1" applyNumberFormat="1" applyFont="1" applyFill="1" applyBorder="1" applyAlignment="1">
      <alignment horizontal="right"/>
    </xf>
    <xf numFmtId="167" fontId="7" fillId="0" borderId="2" xfId="0" applyNumberFormat="1" applyFont="1" applyFill="1" applyBorder="1" applyAlignment="1">
      <alignment horizontal="right"/>
    </xf>
    <xf numFmtId="165" fontId="6" fillId="0" borderId="2" xfId="1" applyNumberFormat="1" applyFont="1" applyFill="1" applyBorder="1" applyAlignment="1">
      <alignment horizontal="right"/>
    </xf>
    <xf numFmtId="3" fontId="10" fillId="0" borderId="2" xfId="0" applyNumberFormat="1" applyFont="1" applyFill="1" applyBorder="1" applyAlignment="1">
      <alignment horizontal="right" vertical="center"/>
    </xf>
    <xf numFmtId="165" fontId="3" fillId="0" borderId="0" xfId="0" applyNumberFormat="1" applyFont="1" applyFill="1" applyBorder="1"/>
    <xf numFmtId="166" fontId="4" fillId="0" borderId="3" xfId="1" applyNumberFormat="1" applyFont="1" applyFill="1" applyBorder="1" applyAlignment="1">
      <alignment horizontal="right"/>
    </xf>
    <xf numFmtId="166" fontId="7" fillId="0" borderId="3" xfId="1" applyNumberFormat="1" applyFont="1" applyFill="1" applyBorder="1" applyAlignment="1">
      <alignment horizontal="right"/>
    </xf>
    <xf numFmtId="49" fontId="7" fillId="0" borderId="4" xfId="0" applyNumberFormat="1" applyFont="1" applyFill="1" applyBorder="1" applyAlignment="1">
      <alignment horizontal="right"/>
    </xf>
    <xf numFmtId="49" fontId="0" fillId="0" borderId="3" xfId="0" applyNumberFormat="1" applyFill="1" applyBorder="1" applyAlignment="1">
      <alignment horizontal="right"/>
    </xf>
    <xf numFmtId="49" fontId="0" fillId="0" borderId="5" xfId="0" applyNumberFormat="1" applyFill="1" applyBorder="1" applyAlignment="1">
      <alignment horizontal="right"/>
    </xf>
    <xf numFmtId="3" fontId="10" fillId="0" borderId="6" xfId="0" applyNumberFormat="1" applyFont="1" applyFill="1" applyBorder="1" applyAlignment="1">
      <alignment horizontal="right" vertical="center"/>
    </xf>
    <xf numFmtId="165" fontId="3" fillId="0" borderId="0" xfId="0" applyNumberFormat="1" applyFont="1" applyFill="1"/>
  </cellXfs>
  <cellStyles count="2">
    <cellStyle name="Ezres" xfId="1" builtinId="3"/>
    <cellStyle name="Normá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koltsegvetesi\majoros.viktoria\T&#193;RGYI%20ESZK&#214;Z&#214;K\2012.&#233;v\INGATLAN\IV.%20NEGYED&#201;V\T&#225;rsash&#225;z%200-ra%20le&#237;rt_2012.10.01.-12.31.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Viki\munka\T&#225;rsash&#225;zak-null&#225;ra%20le&#237;rt.2011.10.01.-2011.12.31.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Viki\munka\T&#225;rsash&#225;zak.2011.10.01.-2011.12.31.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ul1"/>
      <sheetName val="TH-Nullára leírt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ul1"/>
      <sheetName val="TH-Nullára leírt"/>
    </sheetNames>
    <sheetDataSet>
      <sheetData sheetId="0" refreshError="1"/>
      <sheetData sheetId="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ul1"/>
      <sheetName val="TÁRSASHÁZAK"/>
    </sheetNames>
    <sheetDataSet>
      <sheetData sheetId="0" refreshError="1"/>
      <sheetData sheetId="1" refreshError="1">
        <row r="43">
          <cell r="D43">
            <v>52.69</v>
          </cell>
          <cell r="E43">
            <v>50.93</v>
          </cell>
          <cell r="I43">
            <v>19217</v>
          </cell>
        </row>
      </sheetData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6"/>
  <sheetViews>
    <sheetView showGridLines="0" tabSelected="1" zoomScale="75" zoomScaleNormal="75" zoomScaleSheetLayoutView="85" workbookViewId="0">
      <pane xSplit="2" ySplit="5" topLeftCell="C6" activePane="bottomRight" state="frozen"/>
      <selection pane="topRight" activeCell="C1" sqref="C1"/>
      <selection pane="bottomLeft" activeCell="A6" sqref="A6"/>
      <selection pane="bottomRight" sqref="A1:XFD1048576"/>
    </sheetView>
  </sheetViews>
  <sheetFormatPr defaultRowHeight="15.95" customHeight="1" x14ac:dyDescent="0.2"/>
  <cols>
    <col min="1" max="1" width="6.140625" style="20" customWidth="1"/>
    <col min="2" max="2" width="24.140625" style="15" customWidth="1"/>
    <col min="3" max="3" width="9.85546875" style="70" bestFit="1" customWidth="1"/>
    <col min="4" max="6" width="12.28515625" style="22" hidden="1" customWidth="1"/>
    <col min="7" max="7" width="12.5703125" style="22" hidden="1" customWidth="1"/>
    <col min="8" max="8" width="8.7109375" style="1" customWidth="1"/>
    <col min="9" max="11" width="15.7109375" style="23" hidden="1" customWidth="1"/>
    <col min="12" max="12" width="19.28515625" style="23" hidden="1" customWidth="1"/>
    <col min="13" max="13" width="9.7109375" style="23" customWidth="1"/>
    <col min="14" max="16" width="20.7109375" style="23" customWidth="1"/>
    <col min="17" max="17" width="3.7109375" style="15" customWidth="1"/>
    <col min="18" max="16384" width="9.140625" style="15"/>
  </cols>
  <sheetData>
    <row r="1" spans="1:17" ht="15.95" customHeight="1" x14ac:dyDescent="0.25">
      <c r="A1" s="14" t="s">
        <v>62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7" ht="15.95" customHeight="1" x14ac:dyDescent="0.25">
      <c r="A2" s="16"/>
      <c r="B2" s="17"/>
      <c r="C2" s="17"/>
      <c r="D2" s="18"/>
      <c r="E2" s="18"/>
      <c r="F2" s="18"/>
      <c r="G2" s="18"/>
      <c r="H2" s="2"/>
      <c r="I2" s="19"/>
      <c r="J2" s="19"/>
      <c r="K2" s="19"/>
      <c r="L2" s="19"/>
      <c r="M2" s="19"/>
      <c r="N2" s="19"/>
      <c r="O2" s="19"/>
      <c r="P2" s="19"/>
    </row>
    <row r="3" spans="1:17" ht="15.95" customHeight="1" x14ac:dyDescent="0.2">
      <c r="C3" s="21"/>
    </row>
    <row r="4" spans="1:17" s="31" customFormat="1" ht="15.95" customHeight="1" x14ac:dyDescent="0.25">
      <c r="A4" s="24" t="s">
        <v>67</v>
      </c>
      <c r="B4" s="25" t="s">
        <v>0</v>
      </c>
      <c r="C4" s="25" t="s">
        <v>1</v>
      </c>
      <c r="D4" s="26" t="s">
        <v>52</v>
      </c>
      <c r="E4" s="26" t="s">
        <v>52</v>
      </c>
      <c r="F4" s="26" t="s">
        <v>52</v>
      </c>
      <c r="G4" s="26" t="s">
        <v>52</v>
      </c>
      <c r="H4" s="27" t="s">
        <v>63</v>
      </c>
      <c r="I4" s="28" t="s">
        <v>2</v>
      </c>
      <c r="J4" s="28" t="s">
        <v>2</v>
      </c>
      <c r="K4" s="28" t="s">
        <v>2</v>
      </c>
      <c r="L4" s="29" t="s">
        <v>2</v>
      </c>
      <c r="M4" s="29" t="s">
        <v>72</v>
      </c>
      <c r="N4" s="30" t="s">
        <v>2</v>
      </c>
      <c r="O4" s="30" t="s">
        <v>64</v>
      </c>
      <c r="P4" s="30" t="s">
        <v>66</v>
      </c>
      <c r="Q4" s="15"/>
    </row>
    <row r="5" spans="1:17" s="31" customFormat="1" ht="15.95" customHeight="1" thickBot="1" x14ac:dyDescent="0.3">
      <c r="A5" s="32"/>
      <c r="B5" s="33"/>
      <c r="C5" s="32"/>
      <c r="D5" s="34" t="s">
        <v>53</v>
      </c>
      <c r="E5" s="34" t="s">
        <v>54</v>
      </c>
      <c r="F5" s="34" t="s">
        <v>55</v>
      </c>
      <c r="G5" s="34" t="s">
        <v>56</v>
      </c>
      <c r="H5" s="35" t="s">
        <v>61</v>
      </c>
      <c r="I5" s="36" t="s">
        <v>57</v>
      </c>
      <c r="J5" s="36" t="s">
        <v>58</v>
      </c>
      <c r="K5" s="36" t="s">
        <v>59</v>
      </c>
      <c r="L5" s="37" t="s">
        <v>60</v>
      </c>
      <c r="M5" s="37" t="s">
        <v>73</v>
      </c>
      <c r="N5" s="38" t="s">
        <v>65</v>
      </c>
      <c r="O5" s="38" t="s">
        <v>65</v>
      </c>
      <c r="P5" s="38" t="s">
        <v>65</v>
      </c>
      <c r="Q5" s="15"/>
    </row>
    <row r="6" spans="1:17" ht="15.95" customHeight="1" x14ac:dyDescent="0.25">
      <c r="A6" s="39" t="s">
        <v>3</v>
      </c>
      <c r="B6" s="40" t="s">
        <v>7</v>
      </c>
      <c r="C6" s="41">
        <v>24888</v>
      </c>
      <c r="D6" s="42">
        <v>12.41</v>
      </c>
      <c r="E6" s="42">
        <v>12.41</v>
      </c>
      <c r="F6" s="42">
        <v>12.41</v>
      </c>
      <c r="G6" s="42">
        <v>8.6</v>
      </c>
      <c r="H6" s="43">
        <v>8.6</v>
      </c>
      <c r="I6" s="44">
        <v>2186</v>
      </c>
      <c r="J6" s="44">
        <f t="shared" ref="J6:L10" si="0">I6*E6/D6</f>
        <v>2186</v>
      </c>
      <c r="K6" s="44">
        <f t="shared" si="0"/>
        <v>2186</v>
      </c>
      <c r="L6" s="44">
        <f t="shared" si="0"/>
        <v>1514.8751007252215</v>
      </c>
      <c r="M6" s="43">
        <v>8.6</v>
      </c>
      <c r="N6" s="45">
        <v>1514900</v>
      </c>
      <c r="O6" s="45">
        <v>1514900</v>
      </c>
      <c r="P6" s="45">
        <v>0</v>
      </c>
    </row>
    <row r="7" spans="1:17" ht="15.95" customHeight="1" x14ac:dyDescent="0.25">
      <c r="A7" s="39" t="s">
        <v>4</v>
      </c>
      <c r="B7" s="40" t="s">
        <v>114</v>
      </c>
      <c r="C7" s="41" t="s">
        <v>115</v>
      </c>
      <c r="D7" s="42"/>
      <c r="E7" s="42"/>
      <c r="F7" s="42"/>
      <c r="G7" s="42"/>
      <c r="H7" s="43">
        <v>8.43</v>
      </c>
      <c r="I7" s="44"/>
      <c r="J7" s="44"/>
      <c r="K7" s="44"/>
      <c r="L7" s="44"/>
      <c r="M7" s="43">
        <v>8.43</v>
      </c>
      <c r="N7" s="45">
        <v>3130174</v>
      </c>
      <c r="O7" s="45">
        <v>3130174</v>
      </c>
      <c r="P7" s="45">
        <v>0</v>
      </c>
    </row>
    <row r="8" spans="1:17" ht="15.95" customHeight="1" x14ac:dyDescent="0.25">
      <c r="A8" s="39" t="s">
        <v>76</v>
      </c>
      <c r="B8" s="4" t="s">
        <v>10</v>
      </c>
      <c r="C8" s="5">
        <v>24945</v>
      </c>
      <c r="D8" s="6">
        <v>13.7</v>
      </c>
      <c r="E8" s="6">
        <v>11.69</v>
      </c>
      <c r="F8" s="6">
        <v>11.24</v>
      </c>
      <c r="G8" s="6">
        <v>11.24</v>
      </c>
      <c r="H8" s="9">
        <v>10.86</v>
      </c>
      <c r="I8" s="7">
        <v>30707.639469999998</v>
      </c>
      <c r="J8" s="7">
        <f t="shared" si="0"/>
        <v>26202.358058708029</v>
      </c>
      <c r="K8" s="7">
        <f t="shared" si="0"/>
        <v>25193.712966627736</v>
      </c>
      <c r="L8" s="7">
        <f t="shared" si="0"/>
        <v>25193.712966627736</v>
      </c>
      <c r="M8" s="9">
        <v>10.86</v>
      </c>
      <c r="N8" s="46">
        <v>25207200</v>
      </c>
      <c r="O8" s="46">
        <v>25207200</v>
      </c>
      <c r="P8" s="46">
        <v>0</v>
      </c>
    </row>
    <row r="9" spans="1:17" ht="15.95" customHeight="1" x14ac:dyDescent="0.25">
      <c r="A9" s="39" t="s">
        <v>5</v>
      </c>
      <c r="B9" s="4" t="s">
        <v>116</v>
      </c>
      <c r="C9" s="5" t="s">
        <v>117</v>
      </c>
      <c r="D9" s="6"/>
      <c r="E9" s="6"/>
      <c r="F9" s="6"/>
      <c r="G9" s="6"/>
      <c r="H9" s="9">
        <v>2.35</v>
      </c>
      <c r="I9" s="7"/>
      <c r="J9" s="7"/>
      <c r="K9" s="7"/>
      <c r="L9" s="7"/>
      <c r="M9" s="9">
        <v>2.35</v>
      </c>
      <c r="N9" s="46">
        <v>730198</v>
      </c>
      <c r="O9" s="46">
        <v>730198</v>
      </c>
      <c r="P9" s="46">
        <v>0</v>
      </c>
    </row>
    <row r="10" spans="1:17" ht="15.95" customHeight="1" x14ac:dyDescent="0.25">
      <c r="A10" s="39" t="s">
        <v>93</v>
      </c>
      <c r="B10" s="4" t="s">
        <v>30</v>
      </c>
      <c r="C10" s="5">
        <v>24832</v>
      </c>
      <c r="D10" s="6">
        <v>29.93</v>
      </c>
      <c r="E10" s="6">
        <v>29.93</v>
      </c>
      <c r="F10" s="6">
        <v>29.93</v>
      </c>
      <c r="G10" s="6">
        <v>27.81</v>
      </c>
      <c r="H10" s="9">
        <v>27.81</v>
      </c>
      <c r="I10" s="7">
        <v>4359.0312000000004</v>
      </c>
      <c r="J10" s="7">
        <f t="shared" si="0"/>
        <v>4359.0312000000004</v>
      </c>
      <c r="K10" s="7">
        <f t="shared" si="0"/>
        <v>4359.0312000000004</v>
      </c>
      <c r="L10" s="7">
        <f t="shared" si="0"/>
        <v>4050.2725583695292</v>
      </c>
      <c r="M10" s="10">
        <v>27.81</v>
      </c>
      <c r="N10" s="46">
        <v>4050300</v>
      </c>
      <c r="O10" s="46">
        <v>4050300</v>
      </c>
      <c r="P10" s="46">
        <v>0</v>
      </c>
    </row>
    <row r="11" spans="1:17" ht="15.95" customHeight="1" x14ac:dyDescent="0.25">
      <c r="A11" s="39" t="s">
        <v>91</v>
      </c>
      <c r="B11" s="4" t="s">
        <v>31</v>
      </c>
      <c r="C11" s="5" t="s">
        <v>32</v>
      </c>
      <c r="D11" s="6">
        <v>23.78</v>
      </c>
      <c r="E11" s="6">
        <v>14.77</v>
      </c>
      <c r="F11" s="6">
        <v>14.77</v>
      </c>
      <c r="G11" s="6">
        <v>14.77</v>
      </c>
      <c r="H11" s="9">
        <v>2.85</v>
      </c>
      <c r="I11" s="7">
        <v>2246.3029999999999</v>
      </c>
      <c r="J11" s="7">
        <f>I11*E11/D11</f>
        <v>1395.2016530698065</v>
      </c>
      <c r="K11" s="7">
        <f>J11*F11/E11+150.293</f>
        <v>1545.4946530698066</v>
      </c>
      <c r="L11" s="7">
        <f>K11*G11/F11+76.425</f>
        <v>1621.9196530698066</v>
      </c>
      <c r="M11" s="10">
        <v>2.85</v>
      </c>
      <c r="N11" s="11">
        <v>312900</v>
      </c>
      <c r="O11" s="11">
        <v>312900</v>
      </c>
      <c r="P11" s="11">
        <v>0</v>
      </c>
    </row>
    <row r="12" spans="1:17" ht="15.95" customHeight="1" x14ac:dyDescent="0.25">
      <c r="A12" s="39" t="s">
        <v>6</v>
      </c>
      <c r="B12" s="4" t="s">
        <v>94</v>
      </c>
      <c r="C12" s="5">
        <v>24837</v>
      </c>
      <c r="D12" s="6">
        <v>32.61</v>
      </c>
      <c r="E12" s="6">
        <v>30.59</v>
      </c>
      <c r="F12" s="6">
        <v>30.59</v>
      </c>
      <c r="G12" s="6">
        <v>30.59</v>
      </c>
      <c r="H12" s="3">
        <v>10.96</v>
      </c>
      <c r="I12" s="7">
        <v>6419</v>
      </c>
      <c r="J12" s="7" t="e">
        <f>'[1]TH-Nullára leírt'!I66*'[1]TH-Nullára leírt'!E66/'[1]TH-Nullára leírt'!D66</f>
        <v>#DIV/0!</v>
      </c>
      <c r="K12" s="7" t="e">
        <f>J12*F12/E12+73.416</f>
        <v>#DIV/0!</v>
      </c>
      <c r="L12" s="7" t="e">
        <f>K12*G12/F12</f>
        <v>#DIV/0!</v>
      </c>
      <c r="M12" s="47">
        <v>10.96</v>
      </c>
      <c r="N12" s="11">
        <v>2512738</v>
      </c>
      <c r="O12" s="11">
        <v>2512738</v>
      </c>
      <c r="P12" s="11">
        <v>0</v>
      </c>
    </row>
    <row r="13" spans="1:17" ht="15.95" customHeight="1" x14ac:dyDescent="0.25">
      <c r="A13" s="39" t="s">
        <v>8</v>
      </c>
      <c r="B13" s="4" t="s">
        <v>33</v>
      </c>
      <c r="C13" s="5">
        <v>24790</v>
      </c>
      <c r="D13" s="6">
        <v>7.55</v>
      </c>
      <c r="E13" s="6">
        <v>5.0999999999999996</v>
      </c>
      <c r="F13" s="6">
        <v>5.0999999999999996</v>
      </c>
      <c r="G13" s="6">
        <v>5.0999999999999996</v>
      </c>
      <c r="H13" s="9">
        <v>5.0999999999999996</v>
      </c>
      <c r="I13" s="7">
        <v>764</v>
      </c>
      <c r="J13" s="7">
        <f>I13*E13/D13</f>
        <v>516.07947019867549</v>
      </c>
      <c r="K13" s="7">
        <f>J13*F13/E13</f>
        <v>516.07947019867549</v>
      </c>
      <c r="L13" s="7">
        <f>K13*G13/F13</f>
        <v>516.07947019867549</v>
      </c>
      <c r="M13" s="10">
        <v>5.0999999999999996</v>
      </c>
      <c r="N13" s="11">
        <v>516100</v>
      </c>
      <c r="O13" s="11">
        <v>516100</v>
      </c>
      <c r="P13" s="11">
        <v>0</v>
      </c>
    </row>
    <row r="14" spans="1:17" ht="15.95" customHeight="1" x14ac:dyDescent="0.25">
      <c r="A14" s="39" t="s">
        <v>9</v>
      </c>
      <c r="B14" s="4" t="s">
        <v>118</v>
      </c>
      <c r="C14" s="5" t="s">
        <v>119</v>
      </c>
      <c r="D14" s="6">
        <v>41.75</v>
      </c>
      <c r="E14" s="6">
        <v>40.61</v>
      </c>
      <c r="F14" s="6">
        <v>30</v>
      </c>
      <c r="G14" s="6">
        <v>30</v>
      </c>
      <c r="H14" s="3">
        <v>25.82</v>
      </c>
      <c r="I14" s="7">
        <v>5250.0452299999997</v>
      </c>
      <c r="J14" s="7" t="e">
        <f>I70*E70/D70</f>
        <v>#DIV/0!</v>
      </c>
      <c r="K14" s="7" t="e">
        <f>J14*F14/E14+152.288</f>
        <v>#DIV/0!</v>
      </c>
      <c r="L14" s="7" t="e">
        <f t="shared" ref="L14:L22" si="1">K14*G14/F14</f>
        <v>#DIV/0!</v>
      </c>
      <c r="M14" s="8">
        <v>25.82</v>
      </c>
      <c r="N14" s="11">
        <v>11530432</v>
      </c>
      <c r="O14" s="11">
        <v>11530432</v>
      </c>
      <c r="P14" s="11">
        <v>0</v>
      </c>
    </row>
    <row r="15" spans="1:17" ht="15.95" customHeight="1" x14ac:dyDescent="0.25">
      <c r="A15" s="39" t="s">
        <v>11</v>
      </c>
      <c r="B15" s="4" t="s">
        <v>120</v>
      </c>
      <c r="C15" s="5" t="s">
        <v>121</v>
      </c>
      <c r="D15" s="6"/>
      <c r="E15" s="6"/>
      <c r="F15" s="6"/>
      <c r="G15" s="6"/>
      <c r="H15" s="3">
        <v>39.33</v>
      </c>
      <c r="I15" s="7"/>
      <c r="J15" s="7"/>
      <c r="K15" s="7"/>
      <c r="L15" s="7"/>
      <c r="M15" s="8">
        <v>39.33</v>
      </c>
      <c r="N15" s="11">
        <v>12460931</v>
      </c>
      <c r="O15" s="11">
        <v>12460931</v>
      </c>
      <c r="P15" s="11">
        <v>0</v>
      </c>
    </row>
    <row r="16" spans="1:17" ht="15.95" customHeight="1" x14ac:dyDescent="0.25">
      <c r="A16" s="39" t="s">
        <v>12</v>
      </c>
      <c r="B16" s="4" t="s">
        <v>34</v>
      </c>
      <c r="C16" s="5" t="s">
        <v>35</v>
      </c>
      <c r="D16" s="6">
        <v>19.47</v>
      </c>
      <c r="E16" s="6">
        <v>16.46</v>
      </c>
      <c r="F16" s="6">
        <v>6.55</v>
      </c>
      <c r="G16" s="6">
        <v>6.55</v>
      </c>
      <c r="H16" s="9">
        <v>6.57</v>
      </c>
      <c r="I16" s="7">
        <v>1708.6615200000001</v>
      </c>
      <c r="J16" s="7">
        <f t="shared" ref="J16:L23" si="2">I16*E16/D16</f>
        <v>1444.5078900462252</v>
      </c>
      <c r="K16" s="7">
        <f t="shared" si="2"/>
        <v>574.81936086286601</v>
      </c>
      <c r="L16" s="7">
        <f t="shared" si="1"/>
        <v>574.81936086286601</v>
      </c>
      <c r="M16" s="10">
        <v>6.57</v>
      </c>
      <c r="N16" s="11">
        <v>576555.11450381682</v>
      </c>
      <c r="O16" s="11">
        <v>576555.11450381682</v>
      </c>
      <c r="P16" s="11">
        <v>0</v>
      </c>
    </row>
    <row r="17" spans="1:16" ht="15.95" customHeight="1" x14ac:dyDescent="0.25">
      <c r="A17" s="39" t="s">
        <v>87</v>
      </c>
      <c r="B17" s="4" t="s">
        <v>36</v>
      </c>
      <c r="C17" s="5">
        <v>25041</v>
      </c>
      <c r="D17" s="6">
        <v>35.26</v>
      </c>
      <c r="E17" s="6">
        <v>32.19</v>
      </c>
      <c r="F17" s="6">
        <v>29.84</v>
      </c>
      <c r="G17" s="6">
        <v>29.84</v>
      </c>
      <c r="H17" s="9">
        <v>19.59</v>
      </c>
      <c r="I17" s="7">
        <v>4138.4305299999996</v>
      </c>
      <c r="J17" s="7">
        <f t="shared" si="2"/>
        <v>3778.1077356976739</v>
      </c>
      <c r="K17" s="7">
        <f t="shared" si="2"/>
        <v>3502.2906130232559</v>
      </c>
      <c r="L17" s="7">
        <f t="shared" si="1"/>
        <v>3502.2906130232559</v>
      </c>
      <c r="M17" s="10">
        <v>19.59</v>
      </c>
      <c r="N17" s="11">
        <v>2318000</v>
      </c>
      <c r="O17" s="11">
        <v>2318000</v>
      </c>
      <c r="P17" s="11">
        <v>0</v>
      </c>
    </row>
    <row r="18" spans="1:16" ht="15.95" customHeight="1" x14ac:dyDescent="0.25">
      <c r="A18" s="39" t="s">
        <v>77</v>
      </c>
      <c r="B18" s="4" t="s">
        <v>37</v>
      </c>
      <c r="C18" s="5">
        <v>25043</v>
      </c>
      <c r="D18" s="6">
        <v>9.75</v>
      </c>
      <c r="E18" s="6">
        <v>9.75</v>
      </c>
      <c r="F18" s="6">
        <v>7.29</v>
      </c>
      <c r="G18" s="6">
        <v>7.29</v>
      </c>
      <c r="H18" s="9">
        <v>7.29</v>
      </c>
      <c r="I18" s="7">
        <v>905.35713999999996</v>
      </c>
      <c r="J18" s="7">
        <f t="shared" si="2"/>
        <v>905.35713999999984</v>
      </c>
      <c r="K18" s="7">
        <f t="shared" si="2"/>
        <v>676.92856929230754</v>
      </c>
      <c r="L18" s="7">
        <f t="shared" si="1"/>
        <v>676.92856929230754</v>
      </c>
      <c r="M18" s="10">
        <v>7.29</v>
      </c>
      <c r="N18" s="11">
        <v>676900</v>
      </c>
      <c r="O18" s="11">
        <v>676900</v>
      </c>
      <c r="P18" s="11">
        <v>0</v>
      </c>
    </row>
    <row r="19" spans="1:16" ht="15.95" customHeight="1" x14ac:dyDescent="0.25">
      <c r="A19" s="39" t="s">
        <v>89</v>
      </c>
      <c r="B19" s="4" t="s">
        <v>122</v>
      </c>
      <c r="C19" s="5" t="s">
        <v>123</v>
      </c>
      <c r="D19" s="6"/>
      <c r="E19" s="6"/>
      <c r="F19" s="6"/>
      <c r="G19" s="6"/>
      <c r="H19" s="9">
        <v>8.24</v>
      </c>
      <c r="I19" s="7"/>
      <c r="J19" s="7"/>
      <c r="K19" s="7"/>
      <c r="L19" s="7"/>
      <c r="M19" s="10">
        <v>8.24</v>
      </c>
      <c r="N19" s="11">
        <v>2498398</v>
      </c>
      <c r="O19" s="11">
        <v>2498398</v>
      </c>
      <c r="P19" s="11">
        <v>0</v>
      </c>
    </row>
    <row r="20" spans="1:16" ht="14.25" customHeight="1" x14ac:dyDescent="0.25">
      <c r="A20" s="39" t="s">
        <v>13</v>
      </c>
      <c r="B20" s="4" t="s">
        <v>95</v>
      </c>
      <c r="C20" s="5">
        <v>24004</v>
      </c>
      <c r="D20" s="6">
        <v>28.45</v>
      </c>
      <c r="E20" s="6">
        <v>27.62</v>
      </c>
      <c r="F20" s="6">
        <v>27.62</v>
      </c>
      <c r="G20" s="6">
        <v>21.44</v>
      </c>
      <c r="H20" s="3">
        <v>11.73</v>
      </c>
      <c r="I20" s="7">
        <v>6614</v>
      </c>
      <c r="J20" s="7">
        <f>I20*E20/D20</f>
        <v>6421.0432337434095</v>
      </c>
      <c r="K20" s="7">
        <f>J20*F20/E20</f>
        <v>6421.0432337434095</v>
      </c>
      <c r="L20" s="7">
        <f t="shared" si="1"/>
        <v>4984.3289982425313</v>
      </c>
      <c r="M20" s="8">
        <v>11.73</v>
      </c>
      <c r="N20" s="11">
        <v>3241610</v>
      </c>
      <c r="O20" s="11">
        <v>3241610</v>
      </c>
      <c r="P20" s="11">
        <v>0</v>
      </c>
    </row>
    <row r="21" spans="1:16" ht="14.25" customHeight="1" x14ac:dyDescent="0.25">
      <c r="A21" s="39" t="s">
        <v>14</v>
      </c>
      <c r="B21" s="4" t="s">
        <v>124</v>
      </c>
      <c r="C21" s="5" t="s">
        <v>125</v>
      </c>
      <c r="D21" s="6">
        <v>13.84</v>
      </c>
      <c r="E21" s="6">
        <v>13.84</v>
      </c>
      <c r="F21" s="6">
        <v>7.98</v>
      </c>
      <c r="G21" s="6">
        <v>7.98</v>
      </c>
      <c r="H21" s="3">
        <v>92.25</v>
      </c>
      <c r="I21" s="7">
        <v>2905</v>
      </c>
      <c r="J21" s="7">
        <f>I21*E21/D21</f>
        <v>2905</v>
      </c>
      <c r="K21" s="7">
        <f>J21*F21/E21</f>
        <v>1674.9927745664741</v>
      </c>
      <c r="L21" s="7">
        <f t="shared" si="1"/>
        <v>1674.9927745664741</v>
      </c>
      <c r="M21" s="8">
        <v>92.25</v>
      </c>
      <c r="N21" s="11">
        <v>1269360</v>
      </c>
      <c r="O21" s="11">
        <v>1269360</v>
      </c>
      <c r="P21" s="11">
        <v>0</v>
      </c>
    </row>
    <row r="22" spans="1:16" ht="15.95" customHeight="1" x14ac:dyDescent="0.25">
      <c r="A22" s="39" t="s">
        <v>51</v>
      </c>
      <c r="B22" s="4" t="s">
        <v>84</v>
      </c>
      <c r="C22" s="5" t="s">
        <v>85</v>
      </c>
      <c r="D22" s="6">
        <v>41.21</v>
      </c>
      <c r="E22" s="6">
        <v>35.049999999999997</v>
      </c>
      <c r="F22" s="6">
        <v>29.11</v>
      </c>
      <c r="G22" s="6">
        <v>29.11</v>
      </c>
      <c r="H22" s="3">
        <v>9.14</v>
      </c>
      <c r="I22" s="7">
        <v>5534</v>
      </c>
      <c r="J22" s="7">
        <f t="shared" si="2"/>
        <v>4706.787187575831</v>
      </c>
      <c r="K22" s="7">
        <f t="shared" si="2"/>
        <v>3909.1176898810968</v>
      </c>
      <c r="L22" s="7">
        <f t="shared" si="1"/>
        <v>3909.1176898810968</v>
      </c>
      <c r="M22" s="8">
        <v>9.14</v>
      </c>
      <c r="N22" s="11">
        <v>1350306.8755622189</v>
      </c>
      <c r="O22" s="11">
        <v>1350306.8755622189</v>
      </c>
      <c r="P22" s="11">
        <v>0</v>
      </c>
    </row>
    <row r="23" spans="1:16" ht="15.95" customHeight="1" x14ac:dyDescent="0.25">
      <c r="A23" s="39" t="s">
        <v>15</v>
      </c>
      <c r="B23" s="4" t="s">
        <v>126</v>
      </c>
      <c r="C23" s="5" t="s">
        <v>127</v>
      </c>
      <c r="D23" s="6">
        <v>58.75</v>
      </c>
      <c r="E23" s="6">
        <v>58.59</v>
      </c>
      <c r="F23" s="6">
        <v>35.69</v>
      </c>
      <c r="G23" s="6">
        <v>27.47</v>
      </c>
      <c r="H23" s="9">
        <v>0.32</v>
      </c>
      <c r="I23" s="7">
        <v>5241.7665800000004</v>
      </c>
      <c r="J23" s="7">
        <f t="shared" si="2"/>
        <v>5227.4911305906389</v>
      </c>
      <c r="K23" s="7">
        <f t="shared" si="2"/>
        <v>3184.3174338757444</v>
      </c>
      <c r="L23" s="7">
        <f t="shared" si="2"/>
        <v>2450.9162204697868</v>
      </c>
      <c r="M23" s="10">
        <v>0.32</v>
      </c>
      <c r="N23" s="11">
        <v>24798</v>
      </c>
      <c r="O23" s="11">
        <v>24798</v>
      </c>
      <c r="P23" s="11">
        <v>0</v>
      </c>
    </row>
    <row r="24" spans="1:16" ht="15.95" customHeight="1" x14ac:dyDescent="0.25">
      <c r="A24" s="39" t="s">
        <v>16</v>
      </c>
      <c r="B24" s="4" t="s">
        <v>96</v>
      </c>
      <c r="C24" s="5">
        <v>24546</v>
      </c>
      <c r="D24" s="6">
        <v>46.49</v>
      </c>
      <c r="E24" s="6">
        <v>37.380000000000003</v>
      </c>
      <c r="F24" s="6">
        <v>34.56</v>
      </c>
      <c r="G24" s="6">
        <v>33.35</v>
      </c>
      <c r="H24" s="3">
        <v>4.93</v>
      </c>
      <c r="I24" s="7">
        <v>8020.3630000000003</v>
      </c>
      <c r="J24" s="7">
        <f>I24*E24/D24</f>
        <v>6448.7237887717783</v>
      </c>
      <c r="K24" s="7">
        <f>J24*F24/E24</f>
        <v>5962.2229571950948</v>
      </c>
      <c r="L24" s="7">
        <f>K24*G24/F24</f>
        <v>5753.4761464831136</v>
      </c>
      <c r="M24" s="8">
        <v>4.93</v>
      </c>
      <c r="N24" s="11">
        <v>1497555</v>
      </c>
      <c r="O24" s="11">
        <v>1497555</v>
      </c>
      <c r="P24" s="11">
        <v>0</v>
      </c>
    </row>
    <row r="25" spans="1:16" ht="15.95" customHeight="1" x14ac:dyDescent="0.25">
      <c r="A25" s="39" t="s">
        <v>17</v>
      </c>
      <c r="B25" s="4" t="s">
        <v>90</v>
      </c>
      <c r="C25" s="5">
        <v>24768</v>
      </c>
      <c r="D25" s="6">
        <v>12.08</v>
      </c>
      <c r="E25" s="6">
        <v>12.08</v>
      </c>
      <c r="F25" s="6">
        <v>11.29</v>
      </c>
      <c r="G25" s="6">
        <v>11.29</v>
      </c>
      <c r="H25" s="3">
        <v>4.42</v>
      </c>
      <c r="I25" s="7">
        <v>3218.0830000000001</v>
      </c>
      <c r="J25" s="7" t="e">
        <f>'[1]TH-Nullára leírt'!I184*'[1]TH-Nullára leírt'!E184/'[1]TH-Nullára leírt'!D184</f>
        <v>#DIV/0!</v>
      </c>
      <c r="K25" s="7" t="e">
        <f>'[1]TH-Nullára leírt'!J184*'[1]TH-Nullára leírt'!F184/'[1]TH-Nullára leírt'!E184</f>
        <v>#DIV/0!</v>
      </c>
      <c r="L25" s="7" t="e">
        <f>K25*G25/F25+15.882+15.723</f>
        <v>#DIV/0!</v>
      </c>
      <c r="M25" s="8">
        <v>4.42</v>
      </c>
      <c r="N25" s="11">
        <v>1288242</v>
      </c>
      <c r="O25" s="11">
        <v>1288242</v>
      </c>
      <c r="P25" s="11">
        <v>0</v>
      </c>
    </row>
    <row r="26" spans="1:16" ht="15.95" customHeight="1" x14ac:dyDescent="0.25">
      <c r="A26" s="39" t="s">
        <v>18</v>
      </c>
      <c r="B26" s="4" t="s">
        <v>97</v>
      </c>
      <c r="C26" s="5">
        <v>24727</v>
      </c>
      <c r="D26" s="6">
        <v>29.19</v>
      </c>
      <c r="E26" s="6">
        <v>29.19</v>
      </c>
      <c r="F26" s="6">
        <v>29.19</v>
      </c>
      <c r="G26" s="6">
        <v>29.19</v>
      </c>
      <c r="H26" s="3">
        <v>1.1299999999999999</v>
      </c>
      <c r="I26" s="7">
        <v>5252</v>
      </c>
      <c r="J26" s="7">
        <f>I26*E26/D26</f>
        <v>5252</v>
      </c>
      <c r="K26" s="7">
        <f>J26*F26/E26</f>
        <v>5252</v>
      </c>
      <c r="L26" s="7">
        <f>K26*G26/F26+43.438</f>
        <v>5295.4380000000001</v>
      </c>
      <c r="M26" s="8">
        <v>1.1299999999999999</v>
      </c>
      <c r="N26" s="11">
        <v>242298</v>
      </c>
      <c r="O26" s="11">
        <v>242298</v>
      </c>
      <c r="P26" s="11">
        <v>0</v>
      </c>
    </row>
    <row r="27" spans="1:16" ht="15.95" customHeight="1" x14ac:dyDescent="0.25">
      <c r="A27" s="39" t="s">
        <v>19</v>
      </c>
      <c r="B27" s="4" t="s">
        <v>38</v>
      </c>
      <c r="C27" s="5">
        <v>24862</v>
      </c>
      <c r="D27" s="6">
        <v>45.1</v>
      </c>
      <c r="E27" s="6">
        <v>42.41</v>
      </c>
      <c r="F27" s="6">
        <v>40.06</v>
      </c>
      <c r="G27" s="6">
        <v>40.06</v>
      </c>
      <c r="H27" s="9">
        <v>40.06</v>
      </c>
      <c r="I27" s="7">
        <v>4859</v>
      </c>
      <c r="J27" s="7">
        <f t="shared" ref="J27:L33" si="3">I27*E27/D27</f>
        <v>4569.1838137472278</v>
      </c>
      <c r="K27" s="7">
        <f t="shared" si="3"/>
        <v>4315.9986696230599</v>
      </c>
      <c r="L27" s="7">
        <f t="shared" si="3"/>
        <v>4315.9986696230599</v>
      </c>
      <c r="M27" s="10">
        <v>40.06</v>
      </c>
      <c r="N27" s="11">
        <v>4316000</v>
      </c>
      <c r="O27" s="11">
        <v>4316000</v>
      </c>
      <c r="P27" s="11">
        <v>0</v>
      </c>
    </row>
    <row r="28" spans="1:16" ht="15.95" customHeight="1" x14ac:dyDescent="0.25">
      <c r="A28" s="39" t="s">
        <v>98</v>
      </c>
      <c r="B28" s="4" t="s">
        <v>128</v>
      </c>
      <c r="C28" s="5" t="s">
        <v>129</v>
      </c>
      <c r="D28" s="6"/>
      <c r="E28" s="6"/>
      <c r="F28" s="6"/>
      <c r="G28" s="6"/>
      <c r="H28" s="9">
        <v>11.66</v>
      </c>
      <c r="I28" s="7"/>
      <c r="J28" s="7"/>
      <c r="K28" s="7"/>
      <c r="L28" s="7"/>
      <c r="M28" s="10">
        <v>11.66</v>
      </c>
      <c r="N28" s="11">
        <v>1374698</v>
      </c>
      <c r="O28" s="11">
        <v>1374698</v>
      </c>
      <c r="P28" s="11">
        <v>0</v>
      </c>
    </row>
    <row r="29" spans="1:16" ht="15.95" customHeight="1" x14ac:dyDescent="0.25">
      <c r="A29" s="39" t="s">
        <v>20</v>
      </c>
      <c r="B29" s="4" t="s">
        <v>39</v>
      </c>
      <c r="C29" s="5">
        <v>24840</v>
      </c>
      <c r="D29" s="6">
        <v>16.899999999999999</v>
      </c>
      <c r="E29" s="6">
        <v>5.25</v>
      </c>
      <c r="F29" s="6">
        <v>5.25</v>
      </c>
      <c r="G29" s="6">
        <v>5.25</v>
      </c>
      <c r="H29" s="9">
        <v>2.37</v>
      </c>
      <c r="I29" s="7">
        <v>1940</v>
      </c>
      <c r="J29" s="7">
        <f t="shared" si="3"/>
        <v>602.66272189349115</v>
      </c>
      <c r="K29" s="7">
        <f t="shared" si="3"/>
        <v>602.66272189349115</v>
      </c>
      <c r="L29" s="7">
        <f t="shared" si="3"/>
        <v>602.66272189349115</v>
      </c>
      <c r="M29" s="10">
        <v>2.37</v>
      </c>
      <c r="N29" s="11">
        <v>300343</v>
      </c>
      <c r="O29" s="11">
        <v>300343</v>
      </c>
      <c r="P29" s="11">
        <v>0</v>
      </c>
    </row>
    <row r="30" spans="1:16" ht="15.95" customHeight="1" x14ac:dyDescent="0.25">
      <c r="A30" s="39" t="s">
        <v>21</v>
      </c>
      <c r="B30" s="4" t="s">
        <v>131</v>
      </c>
      <c r="C30" s="5" t="s">
        <v>130</v>
      </c>
      <c r="D30" s="6"/>
      <c r="E30" s="6"/>
      <c r="F30" s="6"/>
      <c r="G30" s="6"/>
      <c r="H30" s="9">
        <v>4.99</v>
      </c>
      <c r="I30" s="7"/>
      <c r="J30" s="7"/>
      <c r="K30" s="7"/>
      <c r="L30" s="7"/>
      <c r="M30" s="10">
        <v>4.99</v>
      </c>
      <c r="N30" s="11">
        <v>408738</v>
      </c>
      <c r="O30" s="11">
        <v>408738</v>
      </c>
      <c r="P30" s="11">
        <v>0</v>
      </c>
    </row>
    <row r="31" spans="1:16" ht="15.95" customHeight="1" x14ac:dyDescent="0.25">
      <c r="A31" s="39" t="s">
        <v>22</v>
      </c>
      <c r="B31" s="4" t="s">
        <v>40</v>
      </c>
      <c r="C31" s="5">
        <v>24107</v>
      </c>
      <c r="D31" s="6">
        <v>26.19</v>
      </c>
      <c r="E31" s="6">
        <v>11.24</v>
      </c>
      <c r="F31" s="6">
        <v>11.24</v>
      </c>
      <c r="G31" s="6">
        <v>11.24</v>
      </c>
      <c r="H31" s="9">
        <v>11.24</v>
      </c>
      <c r="I31" s="7">
        <v>1905.796</v>
      </c>
      <c r="J31" s="7">
        <f t="shared" si="3"/>
        <v>817.91321267659407</v>
      </c>
      <c r="K31" s="7">
        <f t="shared" si="3"/>
        <v>817.91321267659407</v>
      </c>
      <c r="L31" s="7">
        <f t="shared" si="3"/>
        <v>817.91321267659407</v>
      </c>
      <c r="M31" s="10">
        <v>5.45</v>
      </c>
      <c r="N31" s="11">
        <v>437411</v>
      </c>
      <c r="O31" s="11">
        <v>437411</v>
      </c>
      <c r="P31" s="11">
        <v>0</v>
      </c>
    </row>
    <row r="32" spans="1:16" ht="15.95" customHeight="1" x14ac:dyDescent="0.25">
      <c r="A32" s="39" t="s">
        <v>105</v>
      </c>
      <c r="B32" s="48" t="s">
        <v>74</v>
      </c>
      <c r="C32" s="49">
        <v>24092</v>
      </c>
      <c r="D32" s="6">
        <v>18.59</v>
      </c>
      <c r="E32" s="6">
        <v>16.16</v>
      </c>
      <c r="F32" s="6">
        <v>16.16</v>
      </c>
      <c r="G32" s="6">
        <v>16.16</v>
      </c>
      <c r="H32" s="3">
        <v>3.6</v>
      </c>
      <c r="I32" s="7">
        <v>2897.1780399999998</v>
      </c>
      <c r="J32" s="7">
        <f>I32*E32/D32+0.00001</f>
        <v>2518.4721523561057</v>
      </c>
      <c r="K32" s="7">
        <f t="shared" si="3"/>
        <v>2518.4721523561057</v>
      </c>
      <c r="L32" s="7">
        <f t="shared" si="3"/>
        <v>2518.4721523561057</v>
      </c>
      <c r="M32" s="8">
        <v>3.6</v>
      </c>
      <c r="N32" s="11">
        <v>601198</v>
      </c>
      <c r="O32" s="11">
        <v>601198</v>
      </c>
      <c r="P32" s="11">
        <v>0</v>
      </c>
    </row>
    <row r="33" spans="1:16" ht="15.95" customHeight="1" x14ac:dyDescent="0.25">
      <c r="A33" s="39" t="s">
        <v>78</v>
      </c>
      <c r="B33" s="4" t="s">
        <v>68</v>
      </c>
      <c r="C33" s="5">
        <v>24255</v>
      </c>
      <c r="D33" s="6">
        <v>41.39</v>
      </c>
      <c r="E33" s="6">
        <v>41.39</v>
      </c>
      <c r="F33" s="6">
        <v>41.39</v>
      </c>
      <c r="G33" s="6">
        <v>41.39</v>
      </c>
      <c r="H33" s="3">
        <v>22.57</v>
      </c>
      <c r="I33" s="7">
        <v>3626</v>
      </c>
      <c r="J33" s="7" t="e">
        <f>I255*E255/D255</f>
        <v>#DIV/0!</v>
      </c>
      <c r="K33" s="7" t="e">
        <f t="shared" si="3"/>
        <v>#DIV/0!</v>
      </c>
      <c r="L33" s="7" t="e">
        <f t="shared" si="3"/>
        <v>#DIV/0!</v>
      </c>
      <c r="M33" s="8">
        <v>22.57</v>
      </c>
      <c r="N33" s="11">
        <v>2245298</v>
      </c>
      <c r="O33" s="11">
        <v>2245298</v>
      </c>
      <c r="P33" s="11">
        <v>0</v>
      </c>
    </row>
    <row r="34" spans="1:16" ht="15.95" customHeight="1" x14ac:dyDescent="0.25">
      <c r="A34" s="39" t="s">
        <v>23</v>
      </c>
      <c r="B34" s="4" t="s">
        <v>41</v>
      </c>
      <c r="C34" s="5" t="s">
        <v>42</v>
      </c>
      <c r="D34" s="6">
        <v>2.38</v>
      </c>
      <c r="E34" s="6">
        <v>2.38</v>
      </c>
      <c r="F34" s="6">
        <v>2.38</v>
      </c>
      <c r="G34" s="6">
        <v>2.38</v>
      </c>
      <c r="H34" s="9">
        <v>2.0099999999999998</v>
      </c>
      <c r="I34" s="7">
        <v>297.5</v>
      </c>
      <c r="J34" s="7">
        <f>I34*E34/D34</f>
        <v>297.5</v>
      </c>
      <c r="K34" s="7">
        <f>J34*F34/E34+14.13+14.13</f>
        <v>325.76</v>
      </c>
      <c r="L34" s="7">
        <f>K34*G34/F34+26.956</f>
        <v>352.71600000000001</v>
      </c>
      <c r="M34" s="10">
        <v>0</v>
      </c>
      <c r="N34" s="11">
        <v>0</v>
      </c>
      <c r="O34" s="11">
        <v>0</v>
      </c>
      <c r="P34" s="11">
        <v>0</v>
      </c>
    </row>
    <row r="35" spans="1:16" ht="15.95" customHeight="1" x14ac:dyDescent="0.25">
      <c r="A35" s="39" t="s">
        <v>101</v>
      </c>
      <c r="B35" s="4" t="s">
        <v>86</v>
      </c>
      <c r="C35" s="5">
        <v>24220</v>
      </c>
      <c r="D35" s="6">
        <v>32.74</v>
      </c>
      <c r="E35" s="6">
        <v>29.41</v>
      </c>
      <c r="F35" s="6">
        <v>29.41</v>
      </c>
      <c r="G35" s="6">
        <v>26.43</v>
      </c>
      <c r="H35" s="9">
        <v>11.63</v>
      </c>
      <c r="I35" s="7">
        <v>4436</v>
      </c>
      <c r="J35" s="7">
        <f>I35*E35/D35</f>
        <v>3984.8124618204029</v>
      </c>
      <c r="K35" s="7">
        <f t="shared" ref="K35:L36" si="4">J35*F35/E35</f>
        <v>3984.8124618204029</v>
      </c>
      <c r="L35" s="7">
        <f t="shared" si="4"/>
        <v>3581.0470372632858</v>
      </c>
      <c r="M35" s="10">
        <v>11.63</v>
      </c>
      <c r="N35" s="11">
        <v>1622673</v>
      </c>
      <c r="O35" s="11">
        <v>1622673</v>
      </c>
      <c r="P35" s="11">
        <v>0</v>
      </c>
    </row>
    <row r="36" spans="1:16" ht="15.95" customHeight="1" x14ac:dyDescent="0.25">
      <c r="A36" s="39" t="s">
        <v>24</v>
      </c>
      <c r="B36" s="4" t="s">
        <v>99</v>
      </c>
      <c r="C36" s="5">
        <v>24213</v>
      </c>
      <c r="D36" s="6">
        <v>31.25</v>
      </c>
      <c r="E36" s="6">
        <v>31.25</v>
      </c>
      <c r="F36" s="6">
        <v>27.66</v>
      </c>
      <c r="G36" s="6">
        <v>21.79</v>
      </c>
      <c r="H36" s="3">
        <v>18.66</v>
      </c>
      <c r="I36" s="7">
        <v>3932.54585</v>
      </c>
      <c r="J36" s="7">
        <f>I36*E36/D36</f>
        <v>3932.54585</v>
      </c>
      <c r="K36" s="7">
        <f t="shared" si="4"/>
        <v>3480.7749827520001</v>
      </c>
      <c r="L36" s="7">
        <f t="shared" si="4"/>
        <v>2742.0855702879999</v>
      </c>
      <c r="M36" s="8">
        <v>18.66</v>
      </c>
      <c r="N36" s="11">
        <v>2708600</v>
      </c>
      <c r="O36" s="11">
        <v>2708600</v>
      </c>
      <c r="P36" s="11">
        <v>0</v>
      </c>
    </row>
    <row r="37" spans="1:16" ht="15.95" customHeight="1" x14ac:dyDescent="0.25">
      <c r="A37" s="39" t="s">
        <v>25</v>
      </c>
      <c r="B37" s="4" t="s">
        <v>69</v>
      </c>
      <c r="C37" s="5">
        <v>24130</v>
      </c>
      <c r="D37" s="6">
        <v>37.549999999999997</v>
      </c>
      <c r="E37" s="6">
        <v>37.549999999999997</v>
      </c>
      <c r="F37" s="6">
        <v>37.549999999999997</v>
      </c>
      <c r="G37" s="6">
        <v>25.62</v>
      </c>
      <c r="H37" s="3">
        <v>2.95</v>
      </c>
      <c r="I37" s="7">
        <v>4709.7240000000002</v>
      </c>
      <c r="J37" s="7" t="e">
        <f>I289*E289/D289</f>
        <v>#DIV/0!</v>
      </c>
      <c r="K37" s="7" t="e">
        <f>J289*F289/E289</f>
        <v>#DIV/0!</v>
      </c>
      <c r="L37" s="7" t="e">
        <f>K37*G37/F37</f>
        <v>#DIV/0!</v>
      </c>
      <c r="M37" s="8">
        <v>2.95</v>
      </c>
      <c r="N37" s="11">
        <v>419166</v>
      </c>
      <c r="O37" s="11">
        <v>419166</v>
      </c>
      <c r="P37" s="11">
        <v>0</v>
      </c>
    </row>
    <row r="38" spans="1:16" ht="15.95" customHeight="1" x14ac:dyDescent="0.25">
      <c r="A38" s="39" t="s">
        <v>79</v>
      </c>
      <c r="B38" s="4" t="s">
        <v>100</v>
      </c>
      <c r="C38" s="5">
        <v>24748</v>
      </c>
      <c r="D38" s="6">
        <v>12.71</v>
      </c>
      <c r="E38" s="6">
        <v>12.18</v>
      </c>
      <c r="F38" s="6">
        <v>12.18</v>
      </c>
      <c r="G38" s="6">
        <v>11.95</v>
      </c>
      <c r="H38" s="3">
        <v>0</v>
      </c>
      <c r="I38" s="7">
        <v>2486.1659500000001</v>
      </c>
      <c r="J38" s="7">
        <f t="shared" ref="J38:K39" si="5">I38*E38/D38</f>
        <v>2382.4941991345395</v>
      </c>
      <c r="K38" s="7">
        <f t="shared" si="5"/>
        <v>2382.4941991345395</v>
      </c>
      <c r="L38" s="7">
        <f>K38*G38/F38</f>
        <v>2337.5045714004718</v>
      </c>
      <c r="M38" s="8">
        <v>0</v>
      </c>
      <c r="N38" s="11">
        <v>4588</v>
      </c>
      <c r="O38" s="11">
        <v>4588</v>
      </c>
      <c r="P38" s="11">
        <v>0</v>
      </c>
    </row>
    <row r="39" spans="1:16" ht="15.95" customHeight="1" x14ac:dyDescent="0.25">
      <c r="A39" s="39" t="s">
        <v>80</v>
      </c>
      <c r="B39" s="4" t="s">
        <v>43</v>
      </c>
      <c r="C39" s="5">
        <v>24739</v>
      </c>
      <c r="D39" s="6">
        <v>14.08</v>
      </c>
      <c r="E39" s="6">
        <v>14.08</v>
      </c>
      <c r="F39" s="6">
        <v>14.08</v>
      </c>
      <c r="G39" s="6">
        <v>14.08</v>
      </c>
      <c r="H39" s="9">
        <v>6.06</v>
      </c>
      <c r="I39" s="7">
        <v>4145</v>
      </c>
      <c r="J39" s="7">
        <f t="shared" si="5"/>
        <v>4145</v>
      </c>
      <c r="K39" s="7">
        <f t="shared" si="5"/>
        <v>4145</v>
      </c>
      <c r="L39" s="7">
        <f>K39*G39/F39</f>
        <v>4145</v>
      </c>
      <c r="M39" s="10">
        <v>6.06</v>
      </c>
      <c r="N39" s="11">
        <v>1784027.2727272727</v>
      </c>
      <c r="O39" s="11">
        <v>1784027</v>
      </c>
      <c r="P39" s="11">
        <v>0.27272727270610631</v>
      </c>
    </row>
    <row r="40" spans="1:16" ht="15.95" customHeight="1" x14ac:dyDescent="0.25">
      <c r="A40" s="39" t="s">
        <v>26</v>
      </c>
      <c r="B40" s="4" t="s">
        <v>102</v>
      </c>
      <c r="C40" s="5" t="s">
        <v>103</v>
      </c>
      <c r="D40" s="6">
        <v>22.55</v>
      </c>
      <c r="E40" s="6">
        <v>18.18</v>
      </c>
      <c r="F40" s="6">
        <v>18.18</v>
      </c>
      <c r="G40" s="6">
        <v>18.18</v>
      </c>
      <c r="H40" s="3">
        <v>6.55</v>
      </c>
      <c r="I40" s="7">
        <v>11068.64827</v>
      </c>
      <c r="J40" s="7">
        <f>I40*E40/D40-0.00001</f>
        <v>8923.6374866119731</v>
      </c>
      <c r="K40" s="7" t="e">
        <f>'[2]TH-Nullára leírt'!J33*'[2]TH-Nullára leírt'!F33/'[2]TH-Nullára leírt'!E33</f>
        <v>#REF!</v>
      </c>
      <c r="L40" s="7" t="e">
        <f>'[2]TH-Nullára leírt'!K33*'[2]TH-Nullára leírt'!G33/'[2]TH-Nullára leírt'!F33</f>
        <v>#REF!</v>
      </c>
      <c r="M40" s="8">
        <v>6.55</v>
      </c>
      <c r="N40" s="11">
        <v>3435411</v>
      </c>
      <c r="O40" s="11">
        <v>3435411</v>
      </c>
      <c r="P40" s="11">
        <v>0</v>
      </c>
    </row>
    <row r="41" spans="1:16" ht="15.95" customHeight="1" x14ac:dyDescent="0.25">
      <c r="A41" s="39" t="s">
        <v>27</v>
      </c>
      <c r="B41" s="4" t="s">
        <v>44</v>
      </c>
      <c r="C41" s="5">
        <v>24295</v>
      </c>
      <c r="D41" s="6">
        <v>30.61</v>
      </c>
      <c r="E41" s="6">
        <v>29.99</v>
      </c>
      <c r="F41" s="6">
        <v>26.15</v>
      </c>
      <c r="G41" s="6">
        <v>26.15</v>
      </c>
      <c r="H41" s="9">
        <v>12.93</v>
      </c>
      <c r="I41" s="7">
        <v>8493</v>
      </c>
      <c r="J41" s="7">
        <f t="shared" ref="J41:L51" si="6">I41*E41/D41</f>
        <v>8320.9758248938251</v>
      </c>
      <c r="K41" s="7">
        <f t="shared" si="6"/>
        <v>7255.5357726233251</v>
      </c>
      <c r="L41" s="7">
        <f t="shared" si="6"/>
        <v>7255.5357726233251</v>
      </c>
      <c r="M41" s="10">
        <v>12.93</v>
      </c>
      <c r="N41" s="11">
        <v>3743162.8254156769</v>
      </c>
      <c r="O41" s="11">
        <v>3743162.7395957191</v>
      </c>
      <c r="P41" s="11">
        <v>8.581995777785778E-2</v>
      </c>
    </row>
    <row r="42" spans="1:16" ht="15.95" customHeight="1" x14ac:dyDescent="0.25">
      <c r="A42" s="39" t="s">
        <v>28</v>
      </c>
      <c r="B42" s="4" t="s">
        <v>75</v>
      </c>
      <c r="C42" s="5">
        <v>24324</v>
      </c>
      <c r="D42" s="6">
        <v>15.08</v>
      </c>
      <c r="E42" s="6">
        <v>15.08</v>
      </c>
      <c r="F42" s="6">
        <v>9.4</v>
      </c>
      <c r="G42" s="6">
        <v>9.4</v>
      </c>
      <c r="H42" s="3">
        <v>2.79</v>
      </c>
      <c r="I42" s="7">
        <v>2890.125</v>
      </c>
      <c r="J42" s="7">
        <f t="shared" si="6"/>
        <v>2890.125</v>
      </c>
      <c r="K42" s="7">
        <f t="shared" si="6"/>
        <v>1801.5368037135279</v>
      </c>
      <c r="L42" s="7">
        <f t="shared" si="6"/>
        <v>1801.5368037135277</v>
      </c>
      <c r="M42" s="8">
        <v>2.79</v>
      </c>
      <c r="N42" s="11">
        <v>568598</v>
      </c>
      <c r="O42" s="11">
        <v>568598</v>
      </c>
      <c r="P42" s="11">
        <v>0</v>
      </c>
    </row>
    <row r="43" spans="1:16" ht="15.95" customHeight="1" x14ac:dyDescent="0.25">
      <c r="A43" s="39" t="s">
        <v>81</v>
      </c>
      <c r="B43" s="4" t="s">
        <v>132</v>
      </c>
      <c r="C43" s="5" t="s">
        <v>133</v>
      </c>
      <c r="D43" s="6"/>
      <c r="E43" s="6"/>
      <c r="F43" s="6"/>
      <c r="G43" s="6"/>
      <c r="H43" s="3">
        <v>22.95</v>
      </c>
      <c r="I43" s="7"/>
      <c r="J43" s="7"/>
      <c r="K43" s="7"/>
      <c r="L43" s="7"/>
      <c r="M43" s="8">
        <v>22.95</v>
      </c>
      <c r="N43" s="11">
        <v>3521342</v>
      </c>
      <c r="O43" s="11">
        <v>3521342</v>
      </c>
      <c r="P43" s="11">
        <v>0</v>
      </c>
    </row>
    <row r="44" spans="1:16" ht="17.100000000000001" customHeight="1" x14ac:dyDescent="0.25">
      <c r="A44" s="39" t="s">
        <v>88</v>
      </c>
      <c r="B44" s="4" t="s">
        <v>70</v>
      </c>
      <c r="C44" s="5">
        <v>23836</v>
      </c>
      <c r="D44" s="6">
        <v>47.91</v>
      </c>
      <c r="E44" s="6">
        <v>47.91</v>
      </c>
      <c r="F44" s="6">
        <v>45.4</v>
      </c>
      <c r="G44" s="6">
        <v>45.4</v>
      </c>
      <c r="H44" s="3">
        <v>45.4</v>
      </c>
      <c r="I44" s="7">
        <v>5095</v>
      </c>
      <c r="J44" s="7" t="e">
        <f>I381*E381/D381</f>
        <v>#DIV/0!</v>
      </c>
      <c r="K44" s="7" t="e">
        <f t="shared" si="6"/>
        <v>#DIV/0!</v>
      </c>
      <c r="L44" s="7" t="e">
        <f>K44*G44/F44+132.4</f>
        <v>#DIV/0!</v>
      </c>
      <c r="M44" s="8">
        <v>45.4</v>
      </c>
      <c r="N44" s="46">
        <v>5492398</v>
      </c>
      <c r="O44" s="46">
        <v>5492398</v>
      </c>
      <c r="P44" s="46">
        <v>0</v>
      </c>
    </row>
    <row r="45" spans="1:16" ht="17.100000000000001" customHeight="1" x14ac:dyDescent="0.25">
      <c r="A45" s="39" t="s">
        <v>29</v>
      </c>
      <c r="B45" s="4" t="s">
        <v>92</v>
      </c>
      <c r="C45" s="5">
        <v>24044</v>
      </c>
      <c r="D45" s="6">
        <v>22.43</v>
      </c>
      <c r="E45" s="6">
        <v>22.43</v>
      </c>
      <c r="F45" s="6">
        <v>22.43</v>
      </c>
      <c r="G45" s="6">
        <v>22.43</v>
      </c>
      <c r="H45" s="9">
        <v>11.97</v>
      </c>
      <c r="I45" s="7">
        <v>1902</v>
      </c>
      <c r="J45" s="7">
        <f>[3]TÁRSASHÁZAK!I43*[3]TÁRSASHÁZAK!E43/[3]TÁRSASHÁZAK!D43</f>
        <v>18575.096033402922</v>
      </c>
      <c r="K45" s="7">
        <f>J45*F45/E45+45.33</f>
        <v>18620.426033402924</v>
      </c>
      <c r="L45" s="7">
        <f>K45*G45/F45</f>
        <v>18620.426033402924</v>
      </c>
      <c r="M45" s="10">
        <v>11.97</v>
      </c>
      <c r="N45" s="46">
        <v>1097200</v>
      </c>
      <c r="O45" s="46">
        <v>1097200</v>
      </c>
      <c r="P45" s="46">
        <v>0</v>
      </c>
    </row>
    <row r="46" spans="1:16" ht="17.100000000000001" customHeight="1" x14ac:dyDescent="0.25">
      <c r="A46" s="39" t="s">
        <v>82</v>
      </c>
      <c r="B46" s="4" t="s">
        <v>45</v>
      </c>
      <c r="C46" s="5">
        <v>25014</v>
      </c>
      <c r="D46" s="6">
        <v>30.22</v>
      </c>
      <c r="E46" s="6">
        <v>18.059999999999999</v>
      </c>
      <c r="F46" s="6">
        <v>16.82</v>
      </c>
      <c r="G46" s="6">
        <v>15.95</v>
      </c>
      <c r="H46" s="9">
        <v>6.42</v>
      </c>
      <c r="I46" s="7">
        <v>12743.9529</v>
      </c>
      <c r="J46" s="7">
        <f t="shared" ref="J46:J51" si="7">I46*E46/D46</f>
        <v>7616.0089137657178</v>
      </c>
      <c r="K46" s="7">
        <f t="shared" si="6"/>
        <v>7093.0935730641959</v>
      </c>
      <c r="L46" s="7">
        <f t="shared" si="6"/>
        <v>6726.2094227332891</v>
      </c>
      <c r="M46" s="10">
        <v>6.42</v>
      </c>
      <c r="N46" s="46">
        <v>2794800</v>
      </c>
      <c r="O46" s="46">
        <v>2794800</v>
      </c>
      <c r="P46" s="46">
        <v>0</v>
      </c>
    </row>
    <row r="47" spans="1:16" ht="15.95" customHeight="1" x14ac:dyDescent="0.25">
      <c r="A47" s="39" t="s">
        <v>83</v>
      </c>
      <c r="B47" s="4" t="s">
        <v>46</v>
      </c>
      <c r="C47" s="5">
        <v>25033</v>
      </c>
      <c r="D47" s="6">
        <v>36.229999999999997</v>
      </c>
      <c r="E47" s="6">
        <v>27.91</v>
      </c>
      <c r="F47" s="6">
        <v>26.51</v>
      </c>
      <c r="G47" s="6">
        <v>26.51</v>
      </c>
      <c r="H47" s="9">
        <v>25.34</v>
      </c>
      <c r="I47" s="7">
        <v>9535.0955599999998</v>
      </c>
      <c r="J47" s="7">
        <f t="shared" si="7"/>
        <v>7345.4186331658857</v>
      </c>
      <c r="K47" s="7">
        <f t="shared" si="6"/>
        <v>6976.9633810543764</v>
      </c>
      <c r="L47" s="7">
        <f t="shared" si="6"/>
        <v>6976.9633810543764</v>
      </c>
      <c r="M47" s="10">
        <v>25.34</v>
      </c>
      <c r="N47" s="50">
        <v>6669100</v>
      </c>
      <c r="O47" s="50">
        <v>6669100</v>
      </c>
      <c r="P47" s="50">
        <v>0</v>
      </c>
    </row>
    <row r="48" spans="1:16" ht="15.95" customHeight="1" x14ac:dyDescent="0.25">
      <c r="A48" s="39" t="s">
        <v>106</v>
      </c>
      <c r="B48" s="4" t="s">
        <v>47</v>
      </c>
      <c r="C48" s="5">
        <v>25034</v>
      </c>
      <c r="D48" s="6">
        <v>29.02</v>
      </c>
      <c r="E48" s="6">
        <v>27.01</v>
      </c>
      <c r="F48" s="6">
        <v>19.03</v>
      </c>
      <c r="G48" s="6">
        <v>19.03</v>
      </c>
      <c r="H48" s="9">
        <v>12.48</v>
      </c>
      <c r="I48" s="7">
        <v>2795.1074600000002</v>
      </c>
      <c r="J48" s="7">
        <f t="shared" si="7"/>
        <v>2601.5111128394215</v>
      </c>
      <c r="K48" s="7">
        <f t="shared" si="6"/>
        <v>1832.9047196347349</v>
      </c>
      <c r="L48" s="7">
        <f t="shared" si="6"/>
        <v>1832.9047196347349</v>
      </c>
      <c r="M48" s="10">
        <v>12.48</v>
      </c>
      <c r="N48" s="50">
        <v>1202095.5350815025</v>
      </c>
      <c r="O48" s="50">
        <v>1202096</v>
      </c>
      <c r="P48" s="50">
        <v>-0.46491849748417735</v>
      </c>
    </row>
    <row r="49" spans="1:16" ht="15.95" customHeight="1" x14ac:dyDescent="0.25">
      <c r="A49" s="39" t="s">
        <v>107</v>
      </c>
      <c r="B49" s="4" t="s">
        <v>134</v>
      </c>
      <c r="C49" s="5" t="s">
        <v>135</v>
      </c>
      <c r="D49" s="6"/>
      <c r="E49" s="6"/>
      <c r="F49" s="6"/>
      <c r="G49" s="6"/>
      <c r="H49" s="9">
        <v>20.72</v>
      </c>
      <c r="I49" s="7"/>
      <c r="J49" s="7"/>
      <c r="K49" s="7"/>
      <c r="L49" s="7"/>
      <c r="M49" s="10">
        <v>20.72</v>
      </c>
      <c r="N49" s="50">
        <v>1505198</v>
      </c>
      <c r="O49" s="50">
        <v>1505198</v>
      </c>
      <c r="P49" s="50">
        <v>0</v>
      </c>
    </row>
    <row r="50" spans="1:16" ht="15.95" customHeight="1" x14ac:dyDescent="0.25">
      <c r="A50" s="39" t="s">
        <v>108</v>
      </c>
      <c r="B50" s="4" t="s">
        <v>48</v>
      </c>
      <c r="C50" s="5">
        <v>24826</v>
      </c>
      <c r="D50" s="6">
        <v>22.21</v>
      </c>
      <c r="E50" s="6">
        <v>19.37</v>
      </c>
      <c r="F50" s="6">
        <v>19.37</v>
      </c>
      <c r="G50" s="6">
        <v>19.36</v>
      </c>
      <c r="H50" s="9">
        <v>10.52</v>
      </c>
      <c r="I50" s="7">
        <v>2729.4672300000002</v>
      </c>
      <c r="J50" s="7">
        <f t="shared" si="7"/>
        <v>2380.4493581764973</v>
      </c>
      <c r="K50" s="7">
        <f t="shared" si="6"/>
        <v>2380.4493581764973</v>
      </c>
      <c r="L50" s="7">
        <f t="shared" si="6"/>
        <v>2379.2204220081044</v>
      </c>
      <c r="M50" s="10">
        <v>10.52</v>
      </c>
      <c r="N50" s="50">
        <v>1292162.3128549301</v>
      </c>
      <c r="O50" s="50">
        <v>1292162</v>
      </c>
      <c r="P50" s="50">
        <v>0.31285493005998433</v>
      </c>
    </row>
    <row r="51" spans="1:16" ht="15.95" customHeight="1" x14ac:dyDescent="0.25">
      <c r="A51" s="39" t="s">
        <v>109</v>
      </c>
      <c r="B51" s="4" t="s">
        <v>49</v>
      </c>
      <c r="C51" s="5">
        <v>23958</v>
      </c>
      <c r="D51" s="6">
        <v>16.57</v>
      </c>
      <c r="E51" s="6">
        <v>11.3</v>
      </c>
      <c r="F51" s="6">
        <v>10.15</v>
      </c>
      <c r="G51" s="6">
        <v>10.15</v>
      </c>
      <c r="H51" s="9">
        <v>5.87</v>
      </c>
      <c r="I51" s="7">
        <v>1692</v>
      </c>
      <c r="J51" s="7">
        <f t="shared" si="7"/>
        <v>1153.8684369342186</v>
      </c>
      <c r="K51" s="7">
        <f t="shared" si="6"/>
        <v>1036.4393482196742</v>
      </c>
      <c r="L51" s="7">
        <f t="shared" si="6"/>
        <v>1036.4393482196742</v>
      </c>
      <c r="M51" s="10">
        <v>5.87</v>
      </c>
      <c r="N51" s="50">
        <v>599400</v>
      </c>
      <c r="O51" s="50">
        <v>599400</v>
      </c>
      <c r="P51" s="50">
        <v>0</v>
      </c>
    </row>
    <row r="52" spans="1:16" ht="15.95" customHeight="1" x14ac:dyDescent="0.25">
      <c r="A52" s="39" t="s">
        <v>110</v>
      </c>
      <c r="B52" s="4" t="s">
        <v>136</v>
      </c>
      <c r="C52" s="5" t="s">
        <v>137</v>
      </c>
      <c r="D52" s="6"/>
      <c r="E52" s="6"/>
      <c r="F52" s="6"/>
      <c r="G52" s="6"/>
      <c r="H52" s="9">
        <v>6.95</v>
      </c>
      <c r="I52" s="7"/>
      <c r="J52" s="7"/>
      <c r="K52" s="7"/>
      <c r="L52" s="7"/>
      <c r="M52" s="10">
        <v>6.95</v>
      </c>
      <c r="N52" s="50">
        <v>618611</v>
      </c>
      <c r="O52" s="50">
        <v>618611</v>
      </c>
      <c r="P52" s="50">
        <v>0</v>
      </c>
    </row>
    <row r="53" spans="1:16" ht="15.95" customHeight="1" x14ac:dyDescent="0.25">
      <c r="A53" s="39" t="s">
        <v>111</v>
      </c>
      <c r="B53" s="4" t="s">
        <v>71</v>
      </c>
      <c r="C53" s="5">
        <v>24476</v>
      </c>
      <c r="D53" s="6">
        <v>17.513999999999999</v>
      </c>
      <c r="E53" s="6">
        <v>17.513999999999999</v>
      </c>
      <c r="F53" s="6">
        <v>9.6020000000000003</v>
      </c>
      <c r="G53" s="6">
        <v>9.6020000000000003</v>
      </c>
      <c r="H53" s="3">
        <v>2.21</v>
      </c>
      <c r="I53" s="7">
        <v>12947.737440000001</v>
      </c>
      <c r="J53" s="7" t="e">
        <f>I496*E496/D496</f>
        <v>#DIV/0!</v>
      </c>
      <c r="K53" s="7" t="e">
        <f>J496*F496/E496</f>
        <v>#DIV/0!</v>
      </c>
      <c r="L53" s="7" t="e">
        <f>K53*G53/F53+169.478+203.755</f>
        <v>#DIV/0!</v>
      </c>
      <c r="M53" s="8">
        <v>2.21</v>
      </c>
      <c r="N53" s="50">
        <v>1855698</v>
      </c>
      <c r="O53" s="50">
        <v>1855698</v>
      </c>
      <c r="P53" s="50">
        <v>0</v>
      </c>
    </row>
    <row r="54" spans="1:16" ht="15.95" customHeight="1" x14ac:dyDescent="0.25">
      <c r="A54" s="39" t="s">
        <v>112</v>
      </c>
      <c r="B54" s="51" t="s">
        <v>138</v>
      </c>
      <c r="C54" s="52" t="s">
        <v>139</v>
      </c>
      <c r="D54" s="53"/>
      <c r="E54" s="53"/>
      <c r="F54" s="53"/>
      <c r="G54" s="53"/>
      <c r="H54" s="12">
        <v>29.82</v>
      </c>
      <c r="I54" s="54"/>
      <c r="J54" s="54"/>
      <c r="K54" s="54"/>
      <c r="L54" s="54"/>
      <c r="M54" s="13">
        <v>29.82</v>
      </c>
      <c r="N54" s="55">
        <v>28248985</v>
      </c>
      <c r="O54" s="55">
        <v>28248985</v>
      </c>
      <c r="P54" s="55"/>
    </row>
    <row r="55" spans="1:16" ht="15.95" customHeight="1" thickBot="1" x14ac:dyDescent="0.3">
      <c r="A55" s="39" t="s">
        <v>113</v>
      </c>
      <c r="B55" s="56" t="s">
        <v>50</v>
      </c>
      <c r="C55" s="57">
        <v>24414</v>
      </c>
      <c r="D55" s="58">
        <v>50.39</v>
      </c>
      <c r="E55" s="58">
        <v>48.9</v>
      </c>
      <c r="F55" s="58">
        <v>48.9</v>
      </c>
      <c r="G55" s="58">
        <v>41.44</v>
      </c>
      <c r="H55" s="59">
        <v>1.83</v>
      </c>
      <c r="I55" s="60">
        <v>12703.606519999999</v>
      </c>
      <c r="J55" s="60">
        <f>I55*E55/D55</f>
        <v>12327.969018217898</v>
      </c>
      <c r="K55" s="60">
        <f>J55*F55/E55</f>
        <v>12327.969018217897</v>
      </c>
      <c r="L55" s="60">
        <f>K55*G55/F55+74.157</f>
        <v>10521.417452248457</v>
      </c>
      <c r="M55" s="61">
        <v>1.83</v>
      </c>
      <c r="N55" s="62">
        <v>508840.18787878787</v>
      </c>
      <c r="O55" s="62">
        <v>508840</v>
      </c>
      <c r="P55" s="62">
        <v>0.18787878786679357</v>
      </c>
    </row>
    <row r="56" spans="1:16" ht="15.95" customHeight="1" x14ac:dyDescent="0.25">
      <c r="C56" s="63"/>
      <c r="D56" s="64"/>
      <c r="E56" s="65"/>
      <c r="F56" s="64"/>
      <c r="G56" s="65"/>
      <c r="H56" s="66" t="s">
        <v>104</v>
      </c>
      <c r="I56" s="67"/>
      <c r="J56" s="67"/>
      <c r="K56" s="67"/>
      <c r="L56" s="67"/>
      <c r="M56" s="68"/>
      <c r="N56" s="69">
        <f>SUM(N6:N55)</f>
        <v>156325638.12402421</v>
      </c>
      <c r="O56" s="69">
        <f>SUM(O6:O55)</f>
        <v>156325637.72966176</v>
      </c>
      <c r="P56" s="69">
        <f>SUM(P6:P55)</f>
        <v>0.39436245092656463</v>
      </c>
    </row>
  </sheetData>
  <mergeCells count="2">
    <mergeCell ref="A1:P1"/>
    <mergeCell ref="H56:M56"/>
  </mergeCells>
  <phoneticPr fontId="0" type="noConversion"/>
  <printOptions horizontalCentered="1" gridLinesSet="0"/>
  <pageMargins left="0.39370078740157483" right="0.19685039370078741" top="0.70866141732283472" bottom="0.39370078740157483" header="0.31496062992125984" footer="0.47244094488188981"/>
  <pageSetup paperSize="9" scale="82" fitToHeight="0" orientation="portrait" r:id="rId1"/>
  <headerFooter alignWithMargins="0">
    <oddHeader>&amp;C&amp;F</oddHeader>
    <oddFooter>&amp;R2014.december 31.</oddFooter>
  </headerFooter>
  <rowBreaks count="1" manualBreakCount="1">
    <brk id="56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TH-Nullára leírt</vt:lpstr>
      <vt:lpstr>'TH-Nullára leírt'!Nyomtatási_cím</vt:lpstr>
      <vt:lpstr>'TH-Nullára leírt'!Nyomtatási_terület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Manna &amp; Zsolt</dc:creator>
  <cp:lastModifiedBy>Morvai Éva</cp:lastModifiedBy>
  <cp:lastPrinted>2015-05-07T09:47:38Z</cp:lastPrinted>
  <dcterms:created xsi:type="dcterms:W3CDTF">2000-01-13T14:20:59Z</dcterms:created>
  <dcterms:modified xsi:type="dcterms:W3CDTF">2015-05-07T09:48:01Z</dcterms:modified>
</cp:coreProperties>
</file>