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7. Márokföld\02. Rendeletek\2017\"/>
    </mc:Choice>
  </mc:AlternateContent>
  <bookViews>
    <workbookView xWindow="480" yWindow="120" windowWidth="15195" windowHeight="11640"/>
  </bookViews>
  <sheets>
    <sheet name="1. Mérlegszerű" sheetId="10" r:id="rId1"/>
    <sheet name="2,a Elemi bevételek" sheetId="1" r:id="rId2"/>
    <sheet name="2,b Elemi kiadások" sheetId="2" r:id="rId3"/>
    <sheet name="3. Állami tám." sheetId="11" state="hidden" r:id="rId4"/>
    <sheet name="4,a. Műk. mérleg" sheetId="8" r:id="rId5"/>
    <sheet name="4,b Beruh. mérleg" sheetId="9" state="hidden" r:id="rId6"/>
    <sheet name="5. Likviditási terv" sheetId="19" r:id="rId7"/>
    <sheet name="6. Közvetett támogatás" sheetId="25" state="hidden" r:id="rId8"/>
    <sheet name="7. Többéves döntések" sheetId="24" state="hidden" r:id="rId9"/>
    <sheet name="8. Adósságot kel. ügyletek" sheetId="21" state="hidden" r:id="rId10"/>
    <sheet name="9. Felhalmozás" sheetId="26" state="hidden" r:id="rId11"/>
    <sheet name="10. Tartalékok" sheetId="27" state="hidden" r:id="rId12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3">'3. Állami tám.'!$A$1:$G$46</definedName>
    <definedName name="_xlnm.Print_Area" localSheetId="6">'5. Likviditási terv'!$A$1:$O$24</definedName>
    <definedName name="_xlnm.Print_Area" localSheetId="10">'9. Felhalmozás'!$C$1:$F$22</definedName>
  </definedNames>
  <calcPr calcId="162913"/>
</workbook>
</file>

<file path=xl/calcChain.xml><?xml version="1.0" encoding="utf-8"?>
<calcChain xmlns="http://schemas.openxmlformats.org/spreadsheetml/2006/main">
  <c r="H27" i="8" l="1"/>
  <c r="I27" i="8"/>
  <c r="H15" i="8"/>
  <c r="H28" i="8" s="1"/>
  <c r="I15" i="8"/>
  <c r="D16" i="8"/>
  <c r="D27" i="8" s="1"/>
  <c r="D28" i="8" s="1"/>
  <c r="E16" i="8"/>
  <c r="E27" i="8" s="1"/>
  <c r="D15" i="8"/>
  <c r="D29" i="8" s="1"/>
  <c r="E15" i="8"/>
  <c r="E10" i="24"/>
  <c r="G39" i="11"/>
  <c r="G38" i="11"/>
  <c r="E27" i="11"/>
  <c r="F27" i="11"/>
  <c r="G27" i="11"/>
  <c r="G8" i="11"/>
  <c r="E12" i="24"/>
  <c r="O6" i="19"/>
  <c r="O7" i="19"/>
  <c r="O8" i="19"/>
  <c r="O9" i="19"/>
  <c r="O10" i="19"/>
  <c r="O11" i="19"/>
  <c r="O12" i="19"/>
  <c r="E27" i="1"/>
  <c r="C27" i="1"/>
  <c r="D27" i="1"/>
  <c r="D28" i="10"/>
  <c r="E28" i="10"/>
  <c r="F14" i="24"/>
  <c r="D62" i="2"/>
  <c r="E62" i="2"/>
  <c r="D45" i="2"/>
  <c r="E45" i="2"/>
  <c r="D21" i="2"/>
  <c r="E21" i="2"/>
  <c r="D7" i="2"/>
  <c r="E7" i="2"/>
  <c r="D45" i="1"/>
  <c r="E45" i="1"/>
  <c r="D19" i="1"/>
  <c r="E19" i="1"/>
  <c r="D7" i="1"/>
  <c r="E7" i="1"/>
  <c r="I35" i="10"/>
  <c r="J35" i="10"/>
  <c r="I28" i="10"/>
  <c r="J28" i="10"/>
  <c r="I14" i="10"/>
  <c r="I18" i="10" s="1"/>
  <c r="J14" i="10"/>
  <c r="J18" i="10" s="1"/>
  <c r="D35" i="10"/>
  <c r="E35" i="10"/>
  <c r="D14" i="10"/>
  <c r="D18" i="10" s="1"/>
  <c r="E14" i="10"/>
  <c r="E18" i="10" s="1"/>
  <c r="D13" i="27"/>
  <c r="F19" i="26"/>
  <c r="D19" i="26"/>
  <c r="E14" i="24"/>
  <c r="G14" i="24"/>
  <c r="F10" i="24"/>
  <c r="G10" i="24"/>
  <c r="D15" i="24"/>
  <c r="D14" i="24" s="1"/>
  <c r="D27" i="11"/>
  <c r="C45" i="2"/>
  <c r="D39" i="11"/>
  <c r="C62" i="2"/>
  <c r="H35" i="10"/>
  <c r="C19" i="1"/>
  <c r="H28" i="10"/>
  <c r="H37" i="10" s="1"/>
  <c r="C28" i="10"/>
  <c r="H14" i="10"/>
  <c r="H18" i="10" s="1"/>
  <c r="C14" i="10"/>
  <c r="C18" i="10" s="1"/>
  <c r="E23" i="19"/>
  <c r="F23" i="19"/>
  <c r="G23" i="19"/>
  <c r="I23" i="19"/>
  <c r="J23" i="19"/>
  <c r="K23" i="19"/>
  <c r="L23" i="19"/>
  <c r="N23" i="19"/>
  <c r="D23" i="19"/>
  <c r="D10" i="24"/>
  <c r="D12" i="24"/>
  <c r="G12" i="24"/>
  <c r="F35" i="21"/>
  <c r="D31" i="25"/>
  <c r="E11" i="21"/>
  <c r="C31" i="25"/>
  <c r="H11" i="24"/>
  <c r="H16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7" i="19"/>
  <c r="O18" i="19"/>
  <c r="O19" i="19"/>
  <c r="O21" i="19"/>
  <c r="C23" i="19"/>
  <c r="G42" i="11"/>
  <c r="D38" i="11"/>
  <c r="G35" i="11"/>
  <c r="D8" i="11"/>
  <c r="D35" i="11"/>
  <c r="C35" i="10"/>
  <c r="C37" i="10" s="1"/>
  <c r="E14" i="9"/>
  <c r="C14" i="9"/>
  <c r="C45" i="1"/>
  <c r="C21" i="2"/>
  <c r="C7" i="2"/>
  <c r="C5" i="9"/>
  <c r="C15" i="8"/>
  <c r="G15" i="8"/>
  <c r="C16" i="8"/>
  <c r="C21" i="8"/>
  <c r="G27" i="8"/>
  <c r="C15" i="9"/>
  <c r="C21" i="9"/>
  <c r="E27" i="9"/>
  <c r="C7" i="1"/>
  <c r="E5" i="9"/>
  <c r="H15" i="24"/>
  <c r="H14" i="24" s="1"/>
  <c r="C27" i="8" l="1"/>
  <c r="E29" i="9"/>
  <c r="D42" i="11"/>
  <c r="D44" i="11" s="1"/>
  <c r="D46" i="11" s="1"/>
  <c r="I37" i="10"/>
  <c r="I39" i="10" s="1"/>
  <c r="G44" i="11"/>
  <c r="G46" i="11" s="1"/>
  <c r="D17" i="24"/>
  <c r="C27" i="9"/>
  <c r="C28" i="9" s="1"/>
  <c r="J37" i="10"/>
  <c r="J39" i="10" s="1"/>
  <c r="F23" i="21"/>
  <c r="H30" i="8"/>
  <c r="I28" i="8"/>
  <c r="I30" i="8" s="1"/>
  <c r="H29" i="8"/>
  <c r="I29" i="8"/>
  <c r="E30" i="8"/>
  <c r="E28" i="8"/>
  <c r="D30" i="8"/>
  <c r="E29" i="8"/>
  <c r="H39" i="10"/>
  <c r="D37" i="10"/>
  <c r="D39" i="10" s="1"/>
  <c r="D61" i="2"/>
  <c r="D66" i="2" s="1"/>
  <c r="C61" i="2"/>
  <c r="C66" i="2" s="1"/>
  <c r="C44" i="1"/>
  <c r="C49" i="1" s="1"/>
  <c r="H10" i="24"/>
  <c r="E61" i="2"/>
  <c r="E66" i="2" s="1"/>
  <c r="C29" i="9"/>
  <c r="E17" i="24"/>
  <c r="E28" i="9"/>
  <c r="O13" i="19"/>
  <c r="E44" i="1"/>
  <c r="E49" i="1" s="1"/>
  <c r="D44" i="1"/>
  <c r="D49" i="1" s="1"/>
  <c r="E37" i="10"/>
  <c r="E39" i="10" s="1"/>
  <c r="F12" i="24"/>
  <c r="F17" i="24" s="1"/>
  <c r="H13" i="24"/>
  <c r="O23" i="19"/>
  <c r="C24" i="19"/>
  <c r="D5" i="19" s="1"/>
  <c r="G28" i="8"/>
  <c r="G30" i="8" s="1"/>
  <c r="C39" i="10"/>
  <c r="C28" i="8"/>
  <c r="C29" i="8"/>
  <c r="G29" i="8"/>
  <c r="G17" i="24"/>
  <c r="C30" i="9" l="1"/>
  <c r="H12" i="24"/>
  <c r="H17" i="24" s="1"/>
  <c r="C30" i="8"/>
  <c r="D24" i="19"/>
  <c r="E5" i="19" s="1"/>
  <c r="E24" i="19" s="1"/>
  <c r="F5" i="19" s="1"/>
  <c r="F24" i="19" s="1"/>
  <c r="G5" i="19" s="1"/>
  <c r="G24" i="19" s="1"/>
  <c r="H5" i="19" s="1"/>
  <c r="H24" i="19" s="1"/>
  <c r="I5" i="19" s="1"/>
  <c r="I24" i="19" s="1"/>
  <c r="J5" i="19" s="1"/>
  <c r="J24" i="19" s="1"/>
  <c r="K5" i="19" s="1"/>
  <c r="K24" i="19" s="1"/>
  <c r="L5" i="19" s="1"/>
  <c r="L24" i="19" s="1"/>
  <c r="M5" i="19" s="1"/>
  <c r="M24" i="19" s="1"/>
  <c r="N5" i="19" s="1"/>
  <c r="N24" i="19" s="1"/>
  <c r="O5" i="19" l="1"/>
</calcChain>
</file>

<file path=xl/sharedStrings.xml><?xml version="1.0" encoding="utf-8"?>
<sst xmlns="http://schemas.openxmlformats.org/spreadsheetml/2006/main" count="1042" uniqueCount="574">
  <si>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</si>
  <si>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</si>
  <si>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</si>
  <si>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</si>
  <si>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</si>
  <si>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</si>
  <si>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</si>
  <si>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</si>
  <si>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</si>
  <si>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</si>
  <si>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</si>
  <si>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</si>
  <si>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</si>
  <si>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</si>
  <si>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</si>
  <si>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</si>
  <si>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</si>
  <si>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</si>
  <si>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</si>
  <si>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</si>
  <si>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</si>
  <si>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</si>
  <si>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</si>
  <si>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</si>
  <si>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</si>
  <si>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</si>
  <si>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</si>
  <si>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</si>
  <si>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</si>
  <si>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</si>
  <si>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</si>
  <si>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</si>
  <si>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</si>
  <si>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</si>
  <si>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</si>
  <si>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</si>
  <si>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</si>
  <si>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</si>
  <si>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</si>
  <si>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</si>
  <si>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</si>
  <si>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</si>
  <si>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</si>
  <si>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</si>
  <si>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</si>
  <si>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</si>
  <si>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</si>
  <si>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</si>
  <si>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</si>
  <si>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</si>
  <si>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</si>
  <si>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</si>
  <si>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</si>
  <si>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</si>
  <si>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</si>
  <si>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</si>
  <si>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</si>
  <si>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</si>
  <si>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</si>
  <si>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</si>
  <si>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</si>
  <si>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</si>
  <si>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</si>
  <si>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</si>
  <si>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</si>
  <si>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</si>
  <si>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</si>
  <si>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</si>
  <si>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</si>
  <si>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</si>
  <si>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</si>
  <si>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</si>
  <si>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</si>
  <si>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</si>
  <si>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</si>
  <si>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</si>
  <si>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</si>
  <si>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</si>
  <si>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</si>
  <si>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</si>
  <si>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</si>
  <si>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</si>
  <si>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</si>
  <si>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</si>
  <si>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</si>
  <si>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</si>
  <si>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</si>
  <si>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</si>
  <si>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</si>
  <si>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</si>
  <si>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</si>
  <si>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</si>
  <si>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</si>
  <si>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</si>
  <si>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</si>
  <si>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</si>
  <si>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</si>
  <si>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</si>
  <si>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</si>
  <si>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</si>
  <si>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</si>
  <si>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</si>
  <si>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</si>
  <si>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</si>
  <si>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</si>
  <si>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</si>
  <si>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</si>
  <si>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</si>
  <si>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</si>
  <si>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</si>
  <si>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</si>
  <si>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</si>
  <si>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</si>
  <si>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</si>
  <si>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</si>
  <si>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</si>
  <si>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</si>
  <si>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</si>
  <si>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</si>
  <si>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</si>
  <si>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</si>
  <si>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</si>
  <si>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</si>
  <si>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</si>
  <si>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</si>
  <si>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</si>
  <si>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</si>
  <si>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</si>
  <si>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</si>
  <si>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</si>
  <si>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</si>
  <si>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</si>
  <si>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</si>
  <si>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</si>
  <si>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</si>
  <si>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</si>
  <si>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</si>
  <si>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</si>
  <si>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</si>
  <si>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</si>
  <si>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</si>
  <si>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</si>
  <si>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</si>
  <si>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</si>
  <si>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</si>
  <si>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</si>
  <si>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</si>
  <si>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</si>
  <si>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</si>
  <si>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</si>
  <si>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</si>
  <si>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</si>
  <si>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</si>
  <si>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</si>
  <si>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</si>
  <si>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</si>
  <si>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</si>
  <si>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</si>
  <si>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</si>
  <si>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</si>
  <si>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</si>
  <si>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</si>
  <si>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</si>
  <si>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</si>
  <si>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</si>
  <si>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</si>
  <si>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</si>
  <si>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</si>
  <si>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</si>
  <si>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</si>
  <si>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</si>
  <si>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</si>
  <si>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</si>
  <si>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</si>
  <si>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</si>
  <si>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</si>
  <si>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</si>
  <si>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</si>
  <si>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</si>
  <si>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</si>
  <si>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</si>
  <si>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</si>
  <si>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</si>
  <si>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</si>
  <si>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</si>
  <si>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</si>
  <si>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</si>
  <si>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</si>
  <si>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</si>
  <si>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</si>
  <si>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</si>
  <si>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</si>
  <si>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</si>
  <si>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</si>
  <si>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</si>
  <si>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</si>
  <si>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</si>
  <si>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</si>
  <si>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</si>
  <si>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</si>
  <si>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</si>
  <si>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</si>
  <si>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</si>
  <si>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</si>
  <si>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</si>
  <si>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</si>
  <si>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</si>
  <si>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</si>
  <si>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</si>
  <si>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</si>
  <si>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</si>
  <si>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</si>
  <si>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</si>
  <si>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</si>
  <si>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</si>
  <si>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</si>
  <si>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</si>
  <si>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</si>
  <si>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</si>
  <si>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</si>
  <si>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</si>
  <si>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</si>
  <si>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</si>
  <si>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</si>
  <si>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</si>
  <si>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</si>
  <si>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</si>
  <si>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</si>
  <si>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</si>
  <si>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</si>
  <si>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</si>
  <si>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</si>
  <si>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</si>
  <si>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</si>
  <si>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</si>
  <si>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</si>
  <si>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</si>
  <si>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</si>
  <si>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</si>
  <si>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</si>
  <si>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</si>
  <si>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</si>
  <si>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</si>
  <si>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</si>
  <si>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</si>
  <si>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</si>
  <si>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</si>
  <si>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</si>
  <si>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</si>
  <si>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</si>
  <si>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</si>
  <si>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</si>
  <si>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</si>
  <si>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</si>
  <si>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</si>
  <si>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</si>
  <si>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</si>
  <si>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</si>
  <si>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</si>
  <si>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</si>
  <si>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</si>
  <si>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</si>
  <si>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</si>
  <si>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</si>
  <si>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</si>
  <si>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</si>
  <si>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</si>
  <si>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</si>
  <si>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</si>
  <si>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</si>
  <si>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</si>
  <si>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</si>
  <si>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</si>
  <si>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</si>
  <si>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</si>
  <si>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</si>
  <si>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</si>
  <si>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</si>
  <si>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</si>
  <si>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</si>
  <si>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</si>
  <si>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</si>
  <si>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</si>
  <si>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</si>
  <si>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</si>
  <si>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</si>
  <si>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</si>
  <si>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</si>
  <si>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</si>
  <si>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</si>
  <si>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</si>
  <si>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</si>
  <si>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</si>
  <si>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</si>
  <si>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</si>
  <si>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</si>
  <si>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</si>
  <si>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</si>
  <si>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</si>
  <si>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</si>
  <si>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</si>
  <si>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</si>
  <si>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</si>
  <si>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</si>
  <si>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</si>
  <si>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</si>
  <si>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</si>
  <si>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</si>
  <si>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</si>
  <si>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</si>
  <si>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</si>
  <si>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</si>
  <si>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</si>
  <si>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</si>
  <si>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</si>
  <si>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</si>
  <si>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</si>
  <si>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</si>
  <si>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</si>
  <si>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</si>
  <si>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</si>
  <si>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</si>
  <si>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</si>
  <si>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</si>
  <si>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</si>
  <si>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</si>
  <si>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</si>
  <si>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</si>
  <si>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</si>
  <si>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</si>
  <si>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</si>
  <si>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</si>
  <si>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</si>
  <si>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</si>
  <si>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</si>
  <si>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</si>
  <si>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</si>
  <si>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</si>
  <si>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</si>
  <si>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</si>
  <si>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</si>
  <si>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</si>
  <si>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</si>
  <si>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</si>
  <si>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</si>
  <si>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</si>
  <si>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</si>
  <si>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</si>
  <si>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</si>
  <si>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</si>
  <si>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</si>
  <si>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</si>
  <si>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</si>
  <si>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</si>
  <si>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</si>
  <si>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</si>
  <si>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</si>
  <si>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</si>
  <si>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</si>
  <si>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</si>
  <si>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</si>
  <si>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</si>
  <si>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</si>
  <si>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</si>
  <si>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</si>
  <si>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</si>
  <si>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</si>
  <si>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</si>
  <si>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</si>
  <si>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</si>
  <si>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</si>
  <si>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</si>
  <si>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</si>
  <si>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</si>
  <si>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</si>
  <si>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</si>
  <si>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</si>
  <si>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</si>
  <si>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</si>
  <si>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</si>
  <si>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</si>
  <si>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</si>
  <si>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</si>
  <si>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</si>
  <si>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</si>
  <si>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</si>
  <si>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</si>
  <si>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</si>
  <si>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</si>
  <si>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</si>
  <si>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</si>
  <si>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</si>
  <si>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</si>
  <si>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</si>
  <si>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</si>
  <si>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</si>
  <si>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</si>
  <si>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</si>
  <si>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</si>
  <si>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</si>
  <si>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</si>
  <si>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</si>
  <si>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</si>
  <si>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</si>
  <si>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</si>
  <si>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</si>
  <si>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</si>
  <si>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</si>
  <si>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</si>
  <si>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</si>
  <si>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</si>
  <si>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</si>
  <si>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</si>
  <si>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</si>
  <si>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</si>
  <si>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</si>
  <si>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</si>
  <si>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</si>
  <si>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</si>
  <si>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</si>
  <si>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</si>
  <si>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</si>
  <si>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</si>
  <si>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</si>
  <si>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</si>
  <si>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</si>
  <si>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</si>
  <si>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</si>
  <si>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</si>
  <si>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</si>
  <si>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</si>
  <si>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</si>
  <si>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</si>
  <si>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</si>
  <si>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</si>
  <si>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</si>
  <si>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</si>
  <si>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</si>
  <si>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</si>
  <si>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</si>
  <si>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</si>
  <si>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</si>
  <si>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</si>
  <si>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</si>
  <si>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</si>
  <si>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</si>
  <si>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</si>
  <si>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</si>
  <si>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</si>
  <si>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</si>
  <si>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</si>
  <si>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</si>
  <si>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</si>
  <si>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</si>
  <si>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</si>
  <si>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</si>
  <si>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</si>
  <si>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</si>
  <si>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</si>
  <si>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</si>
  <si>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</si>
  <si>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</si>
  <si>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</si>
  <si>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</si>
  <si>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</si>
  <si>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</si>
  <si>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</si>
  <si>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</si>
  <si>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</si>
  <si>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</si>
  <si>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</si>
  <si>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7. számú melléklet</t>
  </si>
  <si>
    <t>8. számú melléklet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</si>
  <si>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</si>
  <si>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</si>
  <si>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</si>
  <si>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</si>
  <si>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</si>
  <si>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</si>
  <si>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</si>
  <si>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</si>
  <si>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</si>
  <si>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</si>
  <si>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</si>
  <si>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</si>
  <si>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</si>
  <si>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</si>
  <si>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</si>
  <si>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3. számú melléklet</t>
  </si>
  <si>
    <t>4,b melléklet</t>
  </si>
  <si>
    <t>Márokföld Község Önkormányzata által adott közvetett támogatások
(kedvezmények)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</si>
  <si>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</si>
  <si>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</si>
  <si>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</si>
  <si>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</si>
  <si>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</si>
  <si>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</si>
  <si>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</si>
  <si>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</si>
  <si>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</si>
  <si>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</si>
  <si>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</si>
  <si>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</si>
  <si>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</si>
  <si>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</si>
  <si>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</si>
  <si>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</si>
  <si>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</si>
  <si>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</si>
  <si>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</si>
  <si>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</si>
  <si>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</si>
  <si>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</si>
  <si>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</si>
  <si>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</si>
  <si>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</si>
  <si>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</si>
  <si>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</si>
  <si>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</si>
  <si>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</si>
  <si>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</si>
  <si>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</si>
  <si>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</si>
  <si>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</si>
  <si>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</si>
  <si>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</si>
  <si>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</si>
  <si>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</si>
  <si>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</si>
  <si>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</si>
  <si>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</si>
  <si>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</si>
  <si>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</si>
  <si>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</si>
  <si>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Eredeti előirányzat 2017.</t>
  </si>
  <si>
    <t>2017. ÉVI MŰKÖDÉSI ÉS FELHALMOZÁSI CÉLÚ BEVÉTELEI ÉS KIADÁSAI</t>
  </si>
  <si>
    <t>MÁROKFÖLD KÖZSÉG ÖNKORMÁNYZATÁNAK ÁLLAMI HOZZÁJÁRULÁSA 2017. ÉVBEN</t>
  </si>
  <si>
    <t>2017. évi</t>
  </si>
  <si>
    <t>MÁROKFÖLD KÖZSÉG ÖNKORMÁNYZATA 2017. ÉVI ELŐIRÁNYZAT FELHASZNÁLÁSI ÜTEMTERVE</t>
  </si>
  <si>
    <t>2017.előtti kifizetés</t>
  </si>
  <si>
    <t>Márokföld Község Önkormányzata adósságot keletkeztető 2017. évi fejlesztési céljai, az ügyletekből és kezességvállalásokból fennálló kötelezettségei, valamint azok fedezetéül szolgáló saját bevételek</t>
  </si>
  <si>
    <t>2020.</t>
  </si>
  <si>
    <t>2017. évi eredeti előirányzat</t>
  </si>
  <si>
    <t>1, 2017. évi adósságkeletkeztető fejlesztési célok</t>
  </si>
  <si>
    <t>MÁROKFÖLD KÖZSÉG ÖNKORMÁNYZATA 2017. ÉVI TARTALÉKAI</t>
  </si>
  <si>
    <t>2017.évi előirányzat</t>
  </si>
  <si>
    <t>B401.</t>
  </si>
  <si>
    <t>Készletértékesítés ellenértéke</t>
  </si>
  <si>
    <t>Városgazdálkodással, zöldterület gazdálkodással és a turizmusfejlesztéssel kapcsolatos tárgyi eszközök beszerzése, létesítése.(Kemence építése a jurtákhoz.)</t>
  </si>
  <si>
    <t>Turizmusfejlesztéssel kapcsolatos felújítás.</t>
  </si>
  <si>
    <t xml:space="preserve">   Turizmusfejlesztéssel kapcsolatos felújítás.</t>
  </si>
  <si>
    <t xml:space="preserve">    Városgazdálkodással, zöldterület gazdálkodással és a turizmusfejlesztéssel kapcsolatos tárgyi eszközök beszerzése, létesítése.(Kemence építése a jurtákhoz.)</t>
  </si>
  <si>
    <t>Módosítás         2017.05.31.</t>
  </si>
  <si>
    <t>Módosított előirányzat     2017.05.31.</t>
  </si>
  <si>
    <t>H</t>
  </si>
  <si>
    <t>I</t>
  </si>
  <si>
    <t>Eredeti            előirányzat         2017.</t>
  </si>
  <si>
    <t>Módosítás          2017.05.31.</t>
  </si>
  <si>
    <t>Módosított előirányzat         2017.05.31.</t>
  </si>
  <si>
    <t>Módosítás       2017.05.31.</t>
  </si>
  <si>
    <t>Módosított  előirányzat 2017.05.31.</t>
  </si>
  <si>
    <t>Módosítás     2017.05.31.</t>
  </si>
  <si>
    <t>B411.</t>
  </si>
  <si>
    <t>K512.</t>
  </si>
  <si>
    <t>6/2017. (VI. 30.) önkormányzati rendelet 1. melléklete</t>
  </si>
  <si>
    <t>2/2017. (II. 20.) önkormányzati rendelet 1. melléklete</t>
  </si>
  <si>
    <t>6/2017. (VI. 30.) önkormányzati rendelet 2. melléklete</t>
  </si>
  <si>
    <t>2/2017. (II. 20.) önkormányzati rendelet 2,a. melléklete</t>
  </si>
  <si>
    <t>6/2017. (VI. 30.) önkormányzati rendelet 3. melléklete</t>
  </si>
  <si>
    <t>2/2017. (II. 20.) önkormányzati rendelet 2,b. melléklete</t>
  </si>
  <si>
    <t>6/2017. (VI. 30.) önkormányzati rendelet 4. melléklete</t>
  </si>
  <si>
    <t>2/2017. (II. 20.) önkormányzati rendelet 4,a. melléklete</t>
  </si>
  <si>
    <t>6/2017. (VI. 30.) önkormányzati rendelet 5. melléklete</t>
  </si>
  <si>
    <t>2/2017. (II. 20.) önkormányzati rendelet 5.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</si>
</sst>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6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9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14" xfId="89" applyNumberFormat="1" applyFont="1" applyFill="1" applyBorder="1" applyAlignment="1" applyProtection="1">
      <alignment horizontal="left" vertical="center" wrapText="1" indent="1"/>
    </xf>
    <xf numFmtId="165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62" fillId="0" borderId="47" xfId="88" applyFont="1" applyFill="1" applyBorder="1" applyAlignment="1" applyProtection="1">
      <alignment horizontal="center" vertical="center" wrapText="1"/>
    </xf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9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5" fontId="95" fillId="0" borderId="0" xfId="89" applyNumberFormat="1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44" fillId="0" borderId="24" xfId="0" applyFont="1" applyBorder="1" applyAlignment="1">
      <alignment wrapTex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9" applyNumberFormat="1" applyFont="1" applyFill="1" applyBorder="1" applyAlignment="1" applyProtection="1">
      <alignment horizontal="center" vertical="center" wrapText="1"/>
    </xf>
    <xf numFmtId="165" fontId="62" fillId="0" borderId="78" xfId="89" applyNumberFormat="1" applyFont="1" applyFill="1" applyBorder="1" applyAlignment="1" applyProtection="1">
      <alignment horizontal="center" vertical="center" wrapText="1"/>
    </xf>
    <xf numFmtId="165" fontId="69" fillId="0" borderId="5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6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3" xfId="89" applyNumberFormat="1" applyFont="1" applyFill="1" applyBorder="1" applyAlignment="1" applyProtection="1">
      <alignment horizontal="left" vertical="center" wrapText="1" indent="1"/>
    </xf>
    <xf numFmtId="165" fontId="42" fillId="0" borderId="78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8" fillId="0" borderId="80" xfId="89" applyNumberFormat="1" applyFont="1" applyFill="1" applyBorder="1" applyAlignment="1" applyProtection="1">
      <alignment horizontal="center" vertical="center" wrapText="1"/>
    </xf>
    <xf numFmtId="165" fontId="62" fillId="0" borderId="27" xfId="89" applyNumberFormat="1" applyFont="1" applyFill="1" applyBorder="1" applyAlignment="1" applyProtection="1">
      <alignment horizontal="center" vertical="center" wrapText="1"/>
    </xf>
    <xf numFmtId="165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9" applyNumberFormat="1" applyFont="1" applyFill="1" applyBorder="1" applyAlignment="1" applyProtection="1">
      <alignment horizontal="right" vertical="center" wrapText="1" indent="1"/>
    </xf>
    <xf numFmtId="165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19" fillId="0" borderId="50" xfId="89" applyNumberFormat="1" applyFill="1" applyBorder="1" applyAlignment="1" applyProtection="1">
      <alignment horizontal="left" vertical="center" wrapText="1" indent="1"/>
    </xf>
    <xf numFmtId="165" fontId="62" fillId="0" borderId="80" xfId="89" applyNumberFormat="1" applyFont="1" applyFill="1" applyBorder="1" applyAlignment="1" applyProtection="1">
      <alignment horizontal="center" vertical="center" wrapText="1"/>
    </xf>
    <xf numFmtId="165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80" xfId="89" applyNumberFormat="1" applyFont="1" applyFill="1" applyBorder="1" applyAlignment="1" applyProtection="1">
      <alignment horizontal="right" vertical="center" wrapText="1" indent="1"/>
    </xf>
    <xf numFmtId="165" fontId="71" fillId="0" borderId="38" xfId="89" applyNumberFormat="1" applyFont="1" applyFill="1" applyBorder="1" applyAlignment="1" applyProtection="1">
      <alignment horizontal="right" vertical="center" wrapText="1" indent="1"/>
    </xf>
    <xf numFmtId="165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1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8" xfId="89" applyNumberFormat="1" applyFont="1" applyFill="1" applyBorder="1" applyAlignment="1" applyProtection="1">
      <alignment horizontal="left" vertical="center" wrapText="1" indent="2"/>
    </xf>
    <xf numFmtId="165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9" applyNumberFormat="1" applyFont="1" applyFill="1" applyBorder="1" applyAlignment="1" applyProtection="1">
      <alignment vertical="center" wrapText="1"/>
    </xf>
    <xf numFmtId="165" fontId="92" fillId="0" borderId="14" xfId="89" applyNumberFormat="1" applyFont="1" applyFill="1" applyBorder="1" applyAlignment="1" applyProtection="1">
      <alignment horizontal="center" vertical="center" wrapText="1"/>
    </xf>
    <xf numFmtId="165" fontId="92" fillId="0" borderId="16" xfId="89" applyNumberFormat="1" applyFont="1" applyFill="1" applyBorder="1" applyAlignment="1" applyProtection="1">
      <alignment horizontal="center" vertical="center" wrapText="1"/>
    </xf>
    <xf numFmtId="165" fontId="92" fillId="0" borderId="79" xfId="89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  <protection locked="0"/>
    </xf>
    <xf numFmtId="166" fontId="70" fillId="0" borderId="20" xfId="54" applyNumberFormat="1" applyFont="1" applyFill="1" applyBorder="1" applyAlignment="1" applyProtection="1">
      <alignment vertical="center" wrapText="1"/>
    </xf>
    <xf numFmtId="166" fontId="69" fillId="0" borderId="39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</xf>
    <xf numFmtId="166" fontId="62" fillId="0" borderId="33" xfId="54" applyNumberFormat="1" applyFont="1" applyFill="1" applyBorder="1" applyAlignment="1" applyProtection="1">
      <alignment vertical="center" wrapText="1"/>
    </xf>
    <xf numFmtId="166" fontId="69" fillId="0" borderId="33" xfId="54" applyNumberFormat="1" applyFont="1" applyFill="1" applyBorder="1" applyAlignment="1" applyProtection="1">
      <alignment vertical="center" wrapText="1"/>
      <protection locked="0"/>
    </xf>
    <xf numFmtId="166" fontId="70" fillId="0" borderId="33" xfId="54" applyNumberFormat="1" applyFont="1" applyFill="1" applyBorder="1" applyAlignment="1" applyProtection="1">
      <alignment horizontal="center"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166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2" xfId="83" applyNumberFormat="1" applyFont="1" applyBorder="1" applyAlignment="1">
      <alignment horizontal="right"/>
    </xf>
    <xf numFmtId="49" fontId="19" fillId="0" borderId="92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91" xfId="91" applyFont="1" applyFill="1" applyBorder="1" applyAlignment="1">
      <alignment horizontal="center" vertical="center" wrapText="1"/>
    </xf>
    <xf numFmtId="0" fontId="55" fillId="24" borderId="93" xfId="91" applyFont="1" applyFill="1" applyBorder="1" applyAlignment="1">
      <alignment horizontal="center" vertic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59" fillId="0" borderId="78" xfId="84" applyFont="1" applyFill="1" applyBorder="1"/>
    <xf numFmtId="0" fontId="83" fillId="0" borderId="23" xfId="82" applyFont="1" applyBorder="1" applyAlignment="1">
      <alignment horizontal="center"/>
    </xf>
    <xf numFmtId="0" fontId="50" fillId="0" borderId="92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2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40" xfId="54" applyNumberFormat="1" applyFont="1" applyFill="1" applyBorder="1" applyAlignment="1" applyProtection="1">
      <alignment vertical="center" wrapText="1"/>
      <protection locked="0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vertical="center" wrapText="1"/>
    </xf>
    <xf numFmtId="166" fontId="96" fillId="0" borderId="27" xfId="54" applyNumberFormat="1" applyFont="1" applyFill="1" applyBorder="1" applyAlignment="1" applyProtection="1">
      <alignment vertical="center" wrapText="1"/>
    </xf>
    <xf numFmtId="0" fontId="67" fillId="0" borderId="94" xfId="88" applyFont="1" applyFill="1" applyBorder="1" applyAlignment="1" applyProtection="1"/>
    <xf numFmtId="0" fontId="67" fillId="0" borderId="69" xfId="88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5" fontId="92" fillId="0" borderId="55" xfId="89" applyNumberFormat="1" applyFont="1" applyFill="1" applyBorder="1" applyAlignment="1" applyProtection="1">
      <alignment horizontal="left" vertical="center" wrapText="1" indent="1"/>
    </xf>
    <xf numFmtId="165" fontId="92" fillId="0" borderId="70" xfId="89" applyNumberFormat="1" applyFont="1" applyFill="1" applyBorder="1" applyAlignment="1" applyProtection="1">
      <alignment horizontal="left" vertical="center" wrapText="1" indent="1"/>
    </xf>
    <xf numFmtId="165" fontId="62" fillId="0" borderId="70" xfId="89" applyNumberFormat="1" applyFont="1" applyFill="1" applyBorder="1" applyAlignment="1" applyProtection="1">
      <alignment horizontal="left" vertical="center" wrapText="1" indent="1"/>
    </xf>
    <xf numFmtId="165" fontId="92" fillId="0" borderId="48" xfId="89" applyNumberFormat="1" applyFont="1" applyFill="1" applyBorder="1" applyAlignment="1" applyProtection="1">
      <alignment horizontal="center" vertical="center" wrapText="1"/>
    </xf>
    <xf numFmtId="165" fontId="92" fillId="0" borderId="20" xfId="89" applyNumberFormat="1" applyFont="1" applyFill="1" applyBorder="1" applyAlignment="1" applyProtection="1">
      <alignment horizontal="center" vertical="center" wrapText="1"/>
    </xf>
    <xf numFmtId="165" fontId="92" fillId="0" borderId="50" xfId="89" applyNumberFormat="1" applyFont="1" applyFill="1" applyBorder="1" applyAlignment="1" applyProtection="1">
      <alignment horizontal="center" vertical="center" wrapText="1"/>
    </xf>
    <xf numFmtId="0" fontId="55" fillId="0" borderId="95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6" xfId="81" applyNumberFormat="1" applyFont="1" applyFill="1" applyBorder="1" applyAlignment="1">
      <alignment vertical="center"/>
    </xf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3" fontId="51" fillId="0" borderId="99" xfId="84" applyNumberFormat="1" applyFont="1" applyFill="1" applyBorder="1"/>
    <xf numFmtId="3" fontId="51" fillId="0" borderId="100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101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4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2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50" fillId="0" borderId="78" xfId="91" applyFont="1" applyBorder="1"/>
    <xf numFmtId="0" fontId="50" fillId="0" borderId="17" xfId="91" applyFont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105" fillId="0" borderId="87" xfId="0" applyFont="1" applyBorder="1" applyAlignment="1">
      <alignment wrapText="1"/>
    </xf>
    <xf numFmtId="165" fontId="69" fillId="0" borderId="57" xfId="89" applyNumberFormat="1" applyFont="1" applyFill="1" applyBorder="1" applyAlignment="1" applyProtection="1">
      <alignment vertical="center" wrapText="1"/>
      <protection locked="0"/>
    </xf>
    <xf numFmtId="0" fontId="70" fillId="0" borderId="57" xfId="83" applyFont="1" applyBorder="1" applyAlignment="1"/>
    <xf numFmtId="3" fontId="59" fillId="24" borderId="103" xfId="91" applyNumberFormat="1" applyFont="1" applyFill="1" applyBorder="1" applyAlignment="1">
      <alignment vertical="center"/>
    </xf>
    <xf numFmtId="0" fontId="59" fillId="24" borderId="104" xfId="91" applyFont="1" applyFill="1" applyBorder="1" applyAlignment="1">
      <alignment horizontal="left" vertical="center"/>
    </xf>
    <xf numFmtId="0" fontId="59" fillId="24" borderId="103" xfId="91" applyFont="1" applyFill="1" applyBorder="1" applyAlignment="1">
      <alignment horizontal="left" vertical="center"/>
    </xf>
    <xf numFmtId="0" fontId="57" fillId="0" borderId="105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165" fontId="68" fillId="0" borderId="80" xfId="89" applyNumberFormat="1" applyFont="1" applyFill="1" applyBorder="1" applyAlignment="1" applyProtection="1">
      <alignment horizontal="centerContinuous" vertical="center" wrapText="1"/>
    </xf>
    <xf numFmtId="165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06" xfId="89" applyNumberFormat="1" applyFont="1" applyFill="1" applyBorder="1" applyAlignment="1" applyProtection="1">
      <alignment horizontal="centerContinuous" vertical="center" wrapText="1"/>
    </xf>
    <xf numFmtId="165" fontId="68" fillId="0" borderId="79" xfId="89" applyNumberFormat="1" applyFont="1" applyFill="1" applyBorder="1" applyAlignment="1" applyProtection="1">
      <alignment horizontal="center" vertical="center" wrapText="1"/>
    </xf>
    <xf numFmtId="165" fontId="62" fillId="0" borderId="79" xfId="89" applyNumberFormat="1" applyFont="1" applyFill="1" applyBorder="1" applyAlignment="1" applyProtection="1">
      <alignment horizontal="center" vertical="center" wrapText="1"/>
    </xf>
    <xf numFmtId="165" fontId="69" fillId="0" borderId="39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79" xfId="89" applyNumberFormat="1" applyFont="1" applyFill="1" applyBorder="1" applyAlignment="1" applyProtection="1">
      <alignment horizontal="right" vertical="center" wrapText="1" indent="1"/>
    </xf>
    <xf numFmtId="165" fontId="70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49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9" xfId="89" applyNumberFormat="1" applyFont="1" applyFill="1" applyBorder="1" applyAlignment="1" applyProtection="1">
      <alignment horizontal="right" vertical="center" wrapText="1" indent="1"/>
    </xf>
    <xf numFmtId="165" fontId="68" fillId="0" borderId="107" xfId="89" applyNumberFormat="1" applyFont="1" applyFill="1" applyBorder="1" applyAlignment="1" applyProtection="1">
      <alignment horizontal="centerContinuous" vertical="center" wrapText="1"/>
    </xf>
    <xf numFmtId="165" fontId="68" fillId="0" borderId="108" xfId="89" applyNumberFormat="1" applyFont="1" applyFill="1" applyBorder="1" applyAlignment="1" applyProtection="1">
      <alignment horizontal="centerContinuous" vertical="center" wrapText="1"/>
    </xf>
    <xf numFmtId="165" fontId="69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7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8" xfId="89" applyNumberFormat="1" applyFill="1" applyBorder="1" applyAlignment="1" applyProtection="1">
      <alignment horizontal="left" vertical="center" wrapText="1" indent="1"/>
    </xf>
    <xf numFmtId="165" fontId="70" fillId="0" borderId="40" xfId="89" applyNumberFormat="1" applyFont="1" applyFill="1" applyBorder="1" applyAlignment="1" applyProtection="1">
      <alignment horizontal="left" vertical="center" wrapText="1" indent="1"/>
    </xf>
    <xf numFmtId="165" fontId="42" fillId="0" borderId="109" xfId="89" applyNumberFormat="1" applyFont="1" applyFill="1" applyBorder="1" applyAlignment="1" applyProtection="1">
      <alignment horizontal="left" vertical="center" wrapText="1" indent="1"/>
    </xf>
    <xf numFmtId="165" fontId="19" fillId="0" borderId="17" xfId="89" applyNumberFormat="1" applyFill="1" applyBorder="1" applyAlignment="1" applyProtection="1">
      <alignment horizontal="left" vertical="center" wrapText="1" indent="1"/>
    </xf>
    <xf numFmtId="165" fontId="62" fillId="0" borderId="27" xfId="89" applyNumberFormat="1" applyFont="1" applyFill="1" applyBorder="1" applyAlignment="1" applyProtection="1">
      <alignment horizontal="left" vertical="center" wrapText="1" indent="1"/>
    </xf>
    <xf numFmtId="3" fontId="73" fillId="0" borderId="110" xfId="0" applyNumberFormat="1" applyFont="1" applyBorder="1" applyAlignment="1">
      <alignment horizontal="right" wrapText="1"/>
    </xf>
    <xf numFmtId="0" fontId="0" fillId="0" borderId="73" xfId="0" applyBorder="1"/>
    <xf numFmtId="0" fontId="0" fillId="0" borderId="70" xfId="0" applyBorder="1"/>
    <xf numFmtId="0" fontId="0" fillId="0" borderId="81" xfId="0" applyBorder="1"/>
    <xf numFmtId="0" fontId="0" fillId="0" borderId="48" xfId="0" applyBorder="1"/>
    <xf numFmtId="0" fontId="0" fillId="0" borderId="20" xfId="0" applyBorder="1"/>
    <xf numFmtId="0" fontId="0" fillId="0" borderId="50" xfId="0" applyBorder="1"/>
    <xf numFmtId="0" fontId="44" fillId="0" borderId="112" xfId="0" applyFont="1" applyBorder="1" applyAlignment="1">
      <alignment wrapText="1"/>
    </xf>
    <xf numFmtId="0" fontId="50" fillId="0" borderId="48" xfId="0" applyFont="1" applyBorder="1"/>
    <xf numFmtId="0" fontId="50" fillId="0" borderId="77" xfId="0" applyFont="1" applyBorder="1"/>
    <xf numFmtId="0" fontId="50" fillId="0" borderId="50" xfId="0" applyFont="1" applyBorder="1"/>
    <xf numFmtId="0" fontId="59" fillId="24" borderId="51" xfId="91" applyFont="1" applyFill="1" applyBorder="1" applyAlignment="1">
      <alignment horizontal="left" vertical="center"/>
    </xf>
    <xf numFmtId="0" fontId="59" fillId="24" borderId="103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0" fontId="44" fillId="0" borderId="111" xfId="0" applyFont="1" applyBorder="1" applyAlignment="1">
      <alignment wrapText="1"/>
    </xf>
    <xf numFmtId="0" fontId="50" fillId="0" borderId="29" xfId="0" applyFont="1" applyBorder="1" applyAlignment="1"/>
    <xf numFmtId="0" fontId="50" fillId="0" borderId="113" xfId="0" applyFont="1" applyBorder="1" applyAlignment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165" fontId="67" fillId="0" borderId="74" xfId="89" applyNumberFormat="1" applyFont="1" applyFill="1" applyBorder="1" applyAlignment="1" applyProtection="1">
      <alignment horizontal="center" vertical="center" wrapText="1"/>
    </xf>
    <xf numFmtId="165" fontId="67" fillId="0" borderId="75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8" xfId="89" applyNumberFormat="1" applyFont="1" applyFill="1" applyBorder="1" applyAlignment="1" applyProtection="1">
      <alignment horizontal="center" vertical="center" wrapText="1"/>
    </xf>
    <xf numFmtId="165" fontId="67" fillId="0" borderId="50" xfId="89" applyNumberFormat="1" applyFont="1" applyFill="1" applyBorder="1" applyAlignment="1" applyProtection="1">
      <alignment horizontal="center" vertical="center" wrapText="1"/>
    </xf>
    <xf numFmtId="0" fontId="2" fillId="0" borderId="39" xfId="91" applyFont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73" xfId="89" applyNumberFormat="1" applyFont="1" applyFill="1" applyBorder="1" applyAlignment="1" applyProtection="1">
      <alignment horizontal="center" vertical="center"/>
    </xf>
    <xf numFmtId="165" fontId="68" fillId="0" borderId="81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7" xfId="89" applyNumberFormat="1" applyFont="1" applyFill="1" applyBorder="1" applyAlignment="1" applyProtection="1">
      <alignment horizontal="center" vertical="center" wrapText="1"/>
    </xf>
    <xf numFmtId="165" fontId="68" fillId="0" borderId="29" xfId="89" applyNumberFormat="1" applyFont="1" applyFill="1" applyBorder="1" applyAlignment="1" applyProtection="1">
      <alignment horizontal="center" vertical="center" wrapText="1"/>
    </xf>
    <xf numFmtId="165" fontId="68" fillId="0" borderId="68" xfId="89" applyNumberFormat="1" applyFont="1" applyFill="1" applyBorder="1" applyAlignment="1" applyProtection="1">
      <alignment horizontal="center" vertical="center"/>
    </xf>
    <xf numFmtId="165" fontId="68" fillId="0" borderId="30" xfId="89" applyNumberFormat="1" applyFont="1" applyFill="1" applyBorder="1" applyAlignment="1" applyProtection="1">
      <alignment horizontal="center" vertical="center"/>
    </xf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8" fillId="0" borderId="49" xfId="89" applyNumberFormat="1" applyFont="1" applyFill="1" applyBorder="1" applyAlignment="1" applyProtection="1">
      <alignment horizontal="center" vertical="center"/>
    </xf>
    <xf numFmtId="165" fontId="68" fillId="0" borderId="48" xfId="89" applyNumberFormat="1" applyFont="1" applyFill="1" applyBorder="1" applyAlignment="1" applyProtection="1">
      <alignment horizontal="center" vertical="center" wrapText="1"/>
    </xf>
    <xf numFmtId="165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5" fontId="19" fillId="0" borderId="69" xfId="89" applyNumberFormat="1" applyFont="1" applyFill="1" applyBorder="1" applyAlignment="1">
      <alignment horizontal="right" vertical="center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65" xfId="88" applyFont="1" applyFill="1" applyBorder="1" applyAlignment="1" applyProtection="1">
      <alignment horizontal="center" vertical="center" wrapText="1"/>
    </xf>
    <xf numFmtId="0" fontId="62" fillId="0" borderId="68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0" xfId="88" applyFont="1" applyFill="1" applyBorder="1" applyAlignment="1" applyProtection="1">
      <alignment horizontal="center" vertical="center"/>
    </xf>
    <xf numFmtId="0" fontId="70" fillId="0" borderId="21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37" xfId="88" applyFont="1" applyFill="1" applyBorder="1" applyAlignment="1" applyProtection="1">
      <alignment horizontal="center" vertical="center" wrapText="1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65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6" fillId="0" borderId="0" xfId="91" applyFont="1" applyAlignment="1">
      <alignment horizontal="left"/>
    </xf>
  </cellXfs>
  <cellStyles count="10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81"/>
    <cellStyle name="Normál_11szm" xfId="82"/>
    <cellStyle name="Normál_12.sz.mell.2013.évi fejlesztés" xfId="83"/>
    <cellStyle name="Normál_2004.évi normatívák" xfId="84"/>
    <cellStyle name="Normál_3aszm" xfId="85"/>
    <cellStyle name="Normál_7szm" xfId="86"/>
    <cellStyle name="Normál_költségvetés módosítás I." xfId="87"/>
    <cellStyle name="Normál_KVRENMUNKA" xfId="88"/>
    <cellStyle name="Normál_Másolat eredetijeKVIREND" xfId="89"/>
    <cellStyle name="Normal_tanusitv" xfId="90"/>
    <cellStyle name="Normál_Zalakaros" xfId="91"/>
    <cellStyle name="Note" xfId="92"/>
    <cellStyle name="Output" xfId="93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/>
    <cellStyle name="Title" xfId="99"/>
    <cellStyle name="Total" xfId="100"/>
    <cellStyle name="Warning Text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tabSelected="1" view="pageLayout" zoomScale="80" zoomScaleSheetLayoutView="100" zoomScalePageLayoutView="80" workbookViewId="0">
      <selection activeCell="A3" sqref="A3:A4"/>
    </sheetView>
  </sheetViews>
  <sheetFormatPr defaultRowHeight="12.75" x14ac:dyDescent="0.2"/>
  <cols>
    <col min="1" max="1" width="4.5703125" style="25" customWidth="1"/>
    <col min="2" max="2" width="43.42578125" style="25" customWidth="1"/>
    <col min="3" max="3" width="13.85546875" style="25" customWidth="1"/>
    <col min="4" max="4" width="14.28515625" style="25" customWidth="1"/>
    <col min="5" max="5" width="14.42578125" style="25" customWidth="1"/>
    <col min="6" max="6" width="5.7109375" style="25" customWidth="1"/>
    <col min="7" max="7" width="42.85546875" style="25" customWidth="1"/>
    <col min="8" max="8" width="14.28515625" style="25" customWidth="1"/>
    <col min="9" max="9" width="14.140625" style="25" customWidth="1"/>
    <col min="10" max="10" width="14.7109375" style="25" customWidth="1"/>
    <col min="11" max="16384" width="9.140625" style="25"/>
  </cols>
  <sheetData>
    <row r="1" spans="1:10" ht="18.75" x14ac:dyDescent="0.3">
      <c r="A1" s="663" t="s">
        <v>487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 ht="18.75" x14ac:dyDescent="0.3">
      <c r="A2" s="663" t="s">
        <v>535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0" ht="18.75" x14ac:dyDescent="0.3">
      <c r="A3" s="758" t="s">
        <v>564</v>
      </c>
      <c r="B3" s="166"/>
      <c r="C3" s="166"/>
      <c r="D3" s="166"/>
      <c r="E3" s="166"/>
      <c r="F3" s="166"/>
      <c r="G3" s="166"/>
      <c r="H3" s="167"/>
      <c r="I3" s="167"/>
      <c r="J3" s="165" t="s">
        <v>468</v>
      </c>
    </row>
    <row r="4" spans="1:10" ht="16.5" thickBot="1" x14ac:dyDescent="0.3">
      <c r="A4" s="758" t="s">
        <v>565</v>
      </c>
      <c r="H4" s="194"/>
      <c r="I4" s="665" t="s">
        <v>474</v>
      </c>
      <c r="J4" s="665"/>
    </row>
    <row r="5" spans="1:10" ht="74.25" customHeight="1" thickBot="1" x14ac:dyDescent="0.25">
      <c r="A5" s="251"/>
      <c r="B5" s="264" t="s">
        <v>306</v>
      </c>
      <c r="C5" s="253" t="s">
        <v>534</v>
      </c>
      <c r="D5" s="253" t="s">
        <v>561</v>
      </c>
      <c r="E5" s="254" t="s">
        <v>553</v>
      </c>
      <c r="F5" s="255"/>
      <c r="G5" s="252" t="s">
        <v>306</v>
      </c>
      <c r="H5" s="253" t="s">
        <v>534</v>
      </c>
      <c r="I5" s="253" t="s">
        <v>561</v>
      </c>
      <c r="J5" s="254" t="s">
        <v>553</v>
      </c>
    </row>
    <row r="6" spans="1:10" ht="15" customHeight="1" x14ac:dyDescent="0.2">
      <c r="A6" s="666" t="s">
        <v>307</v>
      </c>
      <c r="B6" s="667"/>
      <c r="C6" s="667"/>
      <c r="D6" s="667"/>
      <c r="E6" s="668"/>
      <c r="F6" s="667" t="s">
        <v>308</v>
      </c>
      <c r="G6" s="667"/>
      <c r="H6" s="667"/>
      <c r="I6" s="667"/>
      <c r="J6" s="668"/>
    </row>
    <row r="7" spans="1:10" ht="15" customHeight="1" x14ac:dyDescent="0.25">
      <c r="A7" s="73" t="s">
        <v>99</v>
      </c>
      <c r="B7" s="29" t="s">
        <v>309</v>
      </c>
      <c r="C7" s="30"/>
      <c r="D7" s="30"/>
      <c r="E7" s="55"/>
      <c r="F7" s="51" t="s">
        <v>99</v>
      </c>
      <c r="G7" s="31" t="s">
        <v>309</v>
      </c>
      <c r="H7" s="30"/>
      <c r="I7" s="30"/>
      <c r="J7" s="55"/>
    </row>
    <row r="8" spans="1:10" ht="15" customHeight="1" x14ac:dyDescent="0.25">
      <c r="A8" s="73"/>
      <c r="B8" s="38" t="s">
        <v>310</v>
      </c>
      <c r="C8" s="45">
        <v>17373392</v>
      </c>
      <c r="D8" s="45">
        <v>0</v>
      </c>
      <c r="E8" s="56">
        <v>17373392</v>
      </c>
      <c r="F8" s="32"/>
      <c r="G8" s="38" t="s">
        <v>344</v>
      </c>
      <c r="H8" s="30">
        <v>14265000</v>
      </c>
      <c r="I8" s="30">
        <v>9000</v>
      </c>
      <c r="J8" s="55">
        <v>14274000</v>
      </c>
    </row>
    <row r="9" spans="1:10" ht="35.25" customHeight="1" x14ac:dyDescent="0.25">
      <c r="A9" s="73"/>
      <c r="B9" s="46" t="s">
        <v>311</v>
      </c>
      <c r="C9" s="37">
        <v>8245000</v>
      </c>
      <c r="D9" s="37">
        <v>0</v>
      </c>
      <c r="E9" s="57">
        <v>8245000</v>
      </c>
      <c r="F9" s="51"/>
      <c r="G9" s="69" t="s">
        <v>345</v>
      </c>
      <c r="H9" s="30">
        <v>3231283</v>
      </c>
      <c r="I9" s="30">
        <v>0</v>
      </c>
      <c r="J9" s="55">
        <v>3231283</v>
      </c>
    </row>
    <row r="10" spans="1:10" ht="15" customHeight="1" x14ac:dyDescent="0.25">
      <c r="A10" s="73"/>
      <c r="B10" s="38" t="s">
        <v>312</v>
      </c>
      <c r="C10" s="37">
        <v>3333000</v>
      </c>
      <c r="D10" s="37">
        <v>0</v>
      </c>
      <c r="E10" s="57">
        <v>3333000</v>
      </c>
      <c r="F10" s="51"/>
      <c r="G10" s="38" t="s">
        <v>346</v>
      </c>
      <c r="H10" s="30">
        <v>11690141</v>
      </c>
      <c r="I10" s="30">
        <v>0</v>
      </c>
      <c r="J10" s="55">
        <v>11690141</v>
      </c>
    </row>
    <row r="11" spans="1:10" ht="15" customHeight="1" x14ac:dyDescent="0.25">
      <c r="A11" s="73"/>
      <c r="B11" s="38" t="s">
        <v>313</v>
      </c>
      <c r="C11" s="37">
        <v>0</v>
      </c>
      <c r="D11" s="37">
        <v>89800</v>
      </c>
      <c r="E11" s="57">
        <v>89800</v>
      </c>
      <c r="F11" s="51"/>
      <c r="G11" s="38" t="s">
        <v>347</v>
      </c>
      <c r="H11" s="30">
        <v>900000</v>
      </c>
      <c r="I11" s="30">
        <v>0</v>
      </c>
      <c r="J11" s="55">
        <v>900000</v>
      </c>
    </row>
    <row r="12" spans="1:10" ht="15" customHeight="1" x14ac:dyDescent="0.25">
      <c r="A12" s="73"/>
      <c r="B12" s="590"/>
      <c r="C12" s="47"/>
      <c r="D12" s="47"/>
      <c r="E12" s="58"/>
      <c r="F12" s="51"/>
      <c r="G12" s="38" t="s">
        <v>348</v>
      </c>
      <c r="H12" s="30">
        <v>1500000</v>
      </c>
      <c r="I12" s="30">
        <v>0</v>
      </c>
      <c r="J12" s="55">
        <v>1500000</v>
      </c>
    </row>
    <row r="13" spans="1:10" ht="15" customHeight="1" x14ac:dyDescent="0.25">
      <c r="A13" s="73"/>
      <c r="B13" s="36"/>
      <c r="C13" s="37"/>
      <c r="D13" s="37"/>
      <c r="E13" s="57"/>
      <c r="F13" s="51"/>
      <c r="G13" s="38" t="s">
        <v>314</v>
      </c>
      <c r="H13" s="30">
        <v>0</v>
      </c>
      <c r="I13" s="30">
        <v>89800</v>
      </c>
      <c r="J13" s="55">
        <v>89800</v>
      </c>
    </row>
    <row r="14" spans="1:10" ht="15" customHeight="1" x14ac:dyDescent="0.25">
      <c r="A14" s="653" t="s">
        <v>315</v>
      </c>
      <c r="B14" s="654"/>
      <c r="C14" s="47">
        <f>SUM(C8:C13)</f>
        <v>28951392</v>
      </c>
      <c r="D14" s="47">
        <f t="shared" ref="D14:E14" si="0">SUM(D8:D13)</f>
        <v>89800</v>
      </c>
      <c r="E14" s="47">
        <f t="shared" si="0"/>
        <v>29041192</v>
      </c>
      <c r="F14" s="669" t="s">
        <v>316</v>
      </c>
      <c r="G14" s="670"/>
      <c r="H14" s="50">
        <f>SUM(H8:H13)</f>
        <v>31586424</v>
      </c>
      <c r="I14" s="50">
        <f t="shared" ref="I14:J14" si="1">SUM(I8:I13)</f>
        <v>98800</v>
      </c>
      <c r="J14" s="62">
        <f t="shared" si="1"/>
        <v>31685224</v>
      </c>
    </row>
    <row r="15" spans="1:10" ht="15" customHeight="1" x14ac:dyDescent="0.25">
      <c r="A15" s="74"/>
      <c r="B15" s="40"/>
      <c r="C15" s="35"/>
      <c r="D15" s="35"/>
      <c r="E15" s="59"/>
      <c r="F15" s="52"/>
      <c r="G15" s="48"/>
      <c r="H15" s="39"/>
      <c r="I15" s="39"/>
      <c r="J15" s="61"/>
    </row>
    <row r="16" spans="1:10" ht="15" customHeight="1" x14ac:dyDescent="0.2">
      <c r="A16" s="653" t="s">
        <v>339</v>
      </c>
      <c r="B16" s="654"/>
      <c r="C16" s="47">
        <v>0</v>
      </c>
      <c r="D16" s="47">
        <v>0</v>
      </c>
      <c r="E16" s="58">
        <v>0</v>
      </c>
      <c r="F16" s="664" t="s">
        <v>343</v>
      </c>
      <c r="G16" s="654"/>
      <c r="H16" s="50">
        <v>631791</v>
      </c>
      <c r="I16" s="50">
        <v>0</v>
      </c>
      <c r="J16" s="62">
        <v>631791</v>
      </c>
    </row>
    <row r="17" spans="1:10" ht="15" customHeight="1" x14ac:dyDescent="0.2">
      <c r="A17" s="75"/>
      <c r="B17" s="36"/>
      <c r="C17" s="37"/>
      <c r="D17" s="37"/>
      <c r="E17" s="57"/>
      <c r="F17" s="53"/>
      <c r="G17" s="36"/>
      <c r="H17" s="39"/>
      <c r="I17" s="39"/>
      <c r="J17" s="61"/>
    </row>
    <row r="18" spans="1:10" ht="15" customHeight="1" x14ac:dyDescent="0.3">
      <c r="A18" s="648" t="s">
        <v>317</v>
      </c>
      <c r="B18" s="649"/>
      <c r="C18" s="176">
        <f>C14+C16</f>
        <v>28951392</v>
      </c>
      <c r="D18" s="176">
        <f t="shared" ref="D18:E18" si="2">D14+D16</f>
        <v>89800</v>
      </c>
      <c r="E18" s="176">
        <f t="shared" si="2"/>
        <v>29041192</v>
      </c>
      <c r="F18" s="647" t="s">
        <v>318</v>
      </c>
      <c r="G18" s="649" t="s">
        <v>318</v>
      </c>
      <c r="H18" s="177">
        <f>H14+H16</f>
        <v>32218215</v>
      </c>
      <c r="I18" s="177">
        <f t="shared" ref="I18:J18" si="3">I14+I16</f>
        <v>98800</v>
      </c>
      <c r="J18" s="178">
        <f t="shared" si="3"/>
        <v>32317015</v>
      </c>
    </row>
    <row r="19" spans="1:10" ht="15" customHeight="1" x14ac:dyDescent="0.3">
      <c r="A19" s="588"/>
      <c r="B19" s="589"/>
      <c r="C19" s="176"/>
      <c r="D19" s="176"/>
      <c r="E19" s="180"/>
      <c r="F19" s="587"/>
      <c r="G19" s="589"/>
      <c r="H19" s="177"/>
      <c r="I19" s="177"/>
      <c r="J19" s="178"/>
    </row>
    <row r="20" spans="1:10" ht="15" customHeight="1" thickBot="1" x14ac:dyDescent="0.3">
      <c r="A20" s="662" t="s">
        <v>319</v>
      </c>
      <c r="B20" s="661"/>
      <c r="C20" s="260"/>
      <c r="D20" s="260"/>
      <c r="E20" s="261"/>
      <c r="F20" s="660" t="s">
        <v>338</v>
      </c>
      <c r="G20" s="661"/>
      <c r="H20" s="262"/>
      <c r="I20" s="262"/>
      <c r="J20" s="263"/>
    </row>
    <row r="21" spans="1:10" ht="15" customHeight="1" x14ac:dyDescent="0.25">
      <c r="A21" s="650" t="s">
        <v>320</v>
      </c>
      <c r="B21" s="651"/>
      <c r="C21" s="256"/>
      <c r="D21" s="256"/>
      <c r="E21" s="257"/>
      <c r="F21" s="652" t="s">
        <v>321</v>
      </c>
      <c r="G21" s="651"/>
      <c r="H21" s="258"/>
      <c r="I21" s="258"/>
      <c r="J21" s="259"/>
    </row>
    <row r="22" spans="1:10" ht="15" customHeight="1" x14ac:dyDescent="0.25">
      <c r="A22" s="73" t="s">
        <v>99</v>
      </c>
      <c r="B22" s="41" t="s">
        <v>309</v>
      </c>
      <c r="C22" s="30"/>
      <c r="D22" s="30"/>
      <c r="E22" s="55"/>
      <c r="F22" s="54" t="s">
        <v>99</v>
      </c>
      <c r="G22" s="31" t="s">
        <v>309</v>
      </c>
      <c r="H22" s="30"/>
      <c r="I22" s="30"/>
      <c r="J22" s="55"/>
    </row>
    <row r="23" spans="1:10" ht="15" customHeight="1" x14ac:dyDescent="0.2">
      <c r="A23" s="76"/>
      <c r="B23" s="34" t="s">
        <v>322</v>
      </c>
      <c r="C23" s="30">
        <v>0</v>
      </c>
      <c r="D23" s="30">
        <v>0</v>
      </c>
      <c r="E23" s="55">
        <v>0</v>
      </c>
      <c r="F23" s="54"/>
      <c r="G23" s="38" t="s">
        <v>323</v>
      </c>
      <c r="H23" s="30">
        <v>1500252</v>
      </c>
      <c r="I23" s="30">
        <v>0</v>
      </c>
      <c r="J23" s="55">
        <v>1500252</v>
      </c>
    </row>
    <row r="24" spans="1:10" ht="15" customHeight="1" x14ac:dyDescent="0.2">
      <c r="A24" s="76"/>
      <c r="B24" s="34" t="s">
        <v>324</v>
      </c>
      <c r="C24" s="30">
        <v>0</v>
      </c>
      <c r="D24" s="30">
        <v>0</v>
      </c>
      <c r="E24" s="55">
        <v>0</v>
      </c>
      <c r="F24" s="54"/>
      <c r="G24" s="42" t="s">
        <v>325</v>
      </c>
      <c r="H24" s="30">
        <v>635000</v>
      </c>
      <c r="I24" s="30">
        <v>0</v>
      </c>
      <c r="J24" s="55">
        <v>635000</v>
      </c>
    </row>
    <row r="25" spans="1:10" ht="15" customHeight="1" x14ac:dyDescent="0.2">
      <c r="A25" s="76"/>
      <c r="B25" s="34" t="s">
        <v>326</v>
      </c>
      <c r="C25" s="30">
        <v>0</v>
      </c>
      <c r="D25" s="30">
        <v>0</v>
      </c>
      <c r="E25" s="55">
        <v>0</v>
      </c>
      <c r="F25" s="54"/>
      <c r="G25" s="42" t="s">
        <v>327</v>
      </c>
      <c r="H25" s="30">
        <v>0</v>
      </c>
      <c r="I25" s="30">
        <v>0</v>
      </c>
      <c r="J25" s="55">
        <v>0</v>
      </c>
    </row>
    <row r="26" spans="1:10" ht="15" customHeight="1" x14ac:dyDescent="0.2">
      <c r="A26" s="76"/>
      <c r="B26" s="34" t="s">
        <v>328</v>
      </c>
      <c r="C26" s="30">
        <v>0</v>
      </c>
      <c r="D26" s="30">
        <v>0</v>
      </c>
      <c r="E26" s="55">
        <v>0</v>
      </c>
      <c r="F26" s="54"/>
      <c r="G26" s="38" t="s">
        <v>329</v>
      </c>
      <c r="H26" s="30">
        <v>0</v>
      </c>
      <c r="I26" s="30">
        <v>0</v>
      </c>
      <c r="J26" s="55">
        <v>0</v>
      </c>
    </row>
    <row r="27" spans="1:10" s="179" customFormat="1" ht="15" customHeight="1" x14ac:dyDescent="0.25">
      <c r="A27" s="76"/>
      <c r="B27" s="49"/>
      <c r="C27" s="67"/>
      <c r="D27" s="67"/>
      <c r="E27" s="68"/>
      <c r="F27" s="54"/>
      <c r="G27" s="38" t="s">
        <v>464</v>
      </c>
      <c r="H27" s="30">
        <v>0</v>
      </c>
      <c r="I27" s="30">
        <v>0</v>
      </c>
      <c r="J27" s="55">
        <v>0</v>
      </c>
    </row>
    <row r="28" spans="1:10" s="179" customFormat="1" ht="15" customHeight="1" x14ac:dyDescent="0.2">
      <c r="A28" s="77" t="s">
        <v>330</v>
      </c>
      <c r="B28" s="72"/>
      <c r="C28" s="47">
        <f>SUM(C23:C27)</f>
        <v>0</v>
      </c>
      <c r="D28" s="47">
        <f t="shared" ref="D28:E28" si="4">SUM(D23:D27)</f>
        <v>0</v>
      </c>
      <c r="E28" s="47">
        <f t="shared" si="4"/>
        <v>0</v>
      </c>
      <c r="F28" s="655" t="s">
        <v>331</v>
      </c>
      <c r="G28" s="656"/>
      <c r="H28" s="50">
        <f>SUM(H23:H27)</f>
        <v>2135252</v>
      </c>
      <c r="I28" s="50">
        <f t="shared" ref="I28:J28" si="5">SUM(I23:I27)</f>
        <v>0</v>
      </c>
      <c r="J28" s="62">
        <f t="shared" si="5"/>
        <v>2135252</v>
      </c>
    </row>
    <row r="29" spans="1:10" ht="15" customHeight="1" x14ac:dyDescent="0.2">
      <c r="A29" s="78"/>
      <c r="B29" s="43"/>
      <c r="C29" s="35"/>
      <c r="D29" s="35"/>
      <c r="E29" s="59"/>
      <c r="F29" s="591"/>
      <c r="G29" s="592"/>
      <c r="H29" s="39"/>
      <c r="I29" s="39"/>
      <c r="J29" s="61"/>
    </row>
    <row r="30" spans="1:10" ht="15" customHeight="1" x14ac:dyDescent="0.2">
      <c r="A30" s="77" t="s">
        <v>340</v>
      </c>
      <c r="B30" s="43"/>
      <c r="C30" s="35"/>
      <c r="D30" s="35"/>
      <c r="E30" s="59"/>
      <c r="F30" s="657" t="s">
        <v>332</v>
      </c>
      <c r="G30" s="658"/>
      <c r="H30" s="39"/>
      <c r="I30" s="39"/>
      <c r="J30" s="61"/>
    </row>
    <row r="31" spans="1:10" ht="15" customHeight="1" x14ac:dyDescent="0.2">
      <c r="A31" s="73" t="s">
        <v>99</v>
      </c>
      <c r="B31" s="41" t="s">
        <v>309</v>
      </c>
      <c r="C31" s="35"/>
      <c r="D31" s="35"/>
      <c r="E31" s="59"/>
      <c r="F31" s="73" t="s">
        <v>99</v>
      </c>
      <c r="G31" s="41" t="s">
        <v>309</v>
      </c>
      <c r="H31" s="30"/>
      <c r="I31" s="30"/>
      <c r="J31" s="55"/>
    </row>
    <row r="32" spans="1:10" ht="15" customHeight="1" x14ac:dyDescent="0.2">
      <c r="A32" s="76"/>
      <c r="B32" s="63" t="s">
        <v>341</v>
      </c>
      <c r="C32" s="64">
        <v>5402075</v>
      </c>
      <c r="D32" s="64">
        <v>9000</v>
      </c>
      <c r="E32" s="65">
        <v>5411075</v>
      </c>
      <c r="F32" s="54"/>
      <c r="G32" s="38"/>
      <c r="H32" s="33"/>
      <c r="I32" s="33"/>
      <c r="J32" s="60"/>
    </row>
    <row r="33" spans="1:10" ht="36.75" customHeight="1" x14ac:dyDescent="0.2">
      <c r="A33" s="73"/>
      <c r="B33" s="182" t="s">
        <v>478</v>
      </c>
      <c r="C33" s="30">
        <v>0</v>
      </c>
      <c r="D33" s="30">
        <v>0</v>
      </c>
      <c r="E33" s="30">
        <v>0</v>
      </c>
      <c r="F33" s="54"/>
      <c r="G33" s="182" t="s">
        <v>479</v>
      </c>
      <c r="H33" s="30">
        <v>0</v>
      </c>
      <c r="I33" s="33">
        <v>0</v>
      </c>
      <c r="J33" s="60">
        <v>0</v>
      </c>
    </row>
    <row r="34" spans="1:10" ht="15" customHeight="1" x14ac:dyDescent="0.2">
      <c r="A34" s="76"/>
      <c r="B34" s="44"/>
      <c r="C34" s="37"/>
      <c r="D34" s="37"/>
      <c r="E34" s="57"/>
      <c r="F34" s="54"/>
      <c r="G34" s="36"/>
      <c r="H34" s="30"/>
      <c r="I34" s="30"/>
      <c r="J34" s="55"/>
    </row>
    <row r="35" spans="1:10" ht="15" customHeight="1" x14ac:dyDescent="0.2">
      <c r="A35" s="653" t="s">
        <v>333</v>
      </c>
      <c r="B35" s="654"/>
      <c r="C35" s="47">
        <f>SUM(C32:C34)</f>
        <v>5402075</v>
      </c>
      <c r="D35" s="47">
        <f t="shared" ref="D35:E35" si="6">SUM(D32:D34)</f>
        <v>9000</v>
      </c>
      <c r="E35" s="47">
        <f t="shared" si="6"/>
        <v>5411075</v>
      </c>
      <c r="F35" s="653" t="s">
        <v>332</v>
      </c>
      <c r="G35" s="654"/>
      <c r="H35" s="50">
        <f>SUM(H33:H34)</f>
        <v>0</v>
      </c>
      <c r="I35" s="50">
        <f t="shared" ref="I35:J35" si="7">SUM(I33:I34)</f>
        <v>0</v>
      </c>
      <c r="J35" s="62">
        <f t="shared" si="7"/>
        <v>0</v>
      </c>
    </row>
    <row r="36" spans="1:10" ht="15" customHeight="1" x14ac:dyDescent="0.2">
      <c r="A36" s="79"/>
      <c r="B36" s="54"/>
      <c r="C36" s="35"/>
      <c r="D36" s="35"/>
      <c r="E36" s="59"/>
      <c r="F36" s="66"/>
      <c r="G36" s="66"/>
      <c r="H36" s="39"/>
      <c r="I36" s="39"/>
      <c r="J36" s="61"/>
    </row>
    <row r="37" spans="1:10" s="26" customFormat="1" ht="17.25" x14ac:dyDescent="0.3">
      <c r="A37" s="646" t="s">
        <v>334</v>
      </c>
      <c r="B37" s="647"/>
      <c r="C37" s="181">
        <f>C28+C35</f>
        <v>5402075</v>
      </c>
      <c r="D37" s="181">
        <f t="shared" ref="D37:E37" si="8">D28+D35</f>
        <v>9000</v>
      </c>
      <c r="E37" s="181">
        <f t="shared" si="8"/>
        <v>5411075</v>
      </c>
      <c r="F37" s="659" t="s">
        <v>342</v>
      </c>
      <c r="G37" s="647"/>
      <c r="H37" s="177">
        <f>H28+H35</f>
        <v>2135252</v>
      </c>
      <c r="I37" s="177">
        <f t="shared" ref="I37:J37" si="9">I28+I35</f>
        <v>0</v>
      </c>
      <c r="J37" s="178">
        <f t="shared" si="9"/>
        <v>2135252</v>
      </c>
    </row>
    <row r="38" spans="1:10" s="26" customFormat="1" ht="16.5" thickBot="1" x14ac:dyDescent="0.25">
      <c r="A38" s="599"/>
      <c r="B38" s="600"/>
      <c r="C38" s="601"/>
      <c r="D38" s="601"/>
      <c r="E38" s="602"/>
      <c r="F38" s="603"/>
      <c r="G38" s="603"/>
      <c r="H38" s="604"/>
      <c r="I38" s="604"/>
      <c r="J38" s="605"/>
    </row>
    <row r="39" spans="1:10" s="26" customFormat="1" ht="19.5" thickBot="1" x14ac:dyDescent="0.25">
      <c r="A39" s="644" t="s">
        <v>335</v>
      </c>
      <c r="B39" s="645"/>
      <c r="C39" s="596">
        <f>C18+C37</f>
        <v>34353467</v>
      </c>
      <c r="D39" s="596">
        <f t="shared" ref="D39:E39" si="10">D18+D37</f>
        <v>98800</v>
      </c>
      <c r="E39" s="596">
        <f t="shared" si="10"/>
        <v>34452267</v>
      </c>
      <c r="F39" s="597"/>
      <c r="G39" s="598" t="s">
        <v>336</v>
      </c>
      <c r="H39" s="596">
        <f>H18+H37</f>
        <v>34353467</v>
      </c>
      <c r="I39" s="596">
        <f t="shared" ref="I39:J39" si="11">I18+I37</f>
        <v>98800</v>
      </c>
      <c r="J39" s="596">
        <f t="shared" si="11"/>
        <v>34452267</v>
      </c>
    </row>
    <row r="40" spans="1:10" s="26" customFormat="1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26" customFormat="1" ht="14.25" x14ac:dyDescent="0.2">
      <c r="A41" s="70"/>
      <c r="B41" s="71"/>
      <c r="C41" s="70"/>
      <c r="D41" s="70"/>
      <c r="E41" s="70"/>
      <c r="F41" s="70"/>
      <c r="G41" s="70"/>
      <c r="H41" s="70"/>
      <c r="I41" s="70"/>
      <c r="J41" s="70"/>
    </row>
    <row r="42" spans="1:10" s="26" customFormat="1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" customHeight="1" x14ac:dyDescent="0.2">
      <c r="A46" s="27"/>
      <c r="B46" s="27"/>
      <c r="C46" s="27"/>
      <c r="D46" s="27"/>
      <c r="E46" s="27"/>
      <c r="F46" s="27"/>
      <c r="G46" s="28"/>
      <c r="H46" s="27"/>
      <c r="I46" s="27"/>
      <c r="J46" s="27"/>
    </row>
    <row r="47" spans="1:10" ht="1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256" ht="1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256" ht="1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256" ht="1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256" s="179" customFormat="1" ht="1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256" ht="1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256" s="179" customFormat="1" ht="1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256" s="27" customFormat="1" x14ac:dyDescent="0.2"/>
    <row r="56" spans="1:256" ht="1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70"/>
      <c r="L56" s="70"/>
      <c r="M56" s="70"/>
      <c r="N56" s="70"/>
      <c r="O56" s="70"/>
      <c r="P56" s="70" t="s">
        <v>337</v>
      </c>
      <c r="Q56" s="70" t="s">
        <v>337</v>
      </c>
      <c r="R56" s="70" t="s">
        <v>337</v>
      </c>
      <c r="S56" s="70" t="s">
        <v>337</v>
      </c>
      <c r="T56" s="70" t="s">
        <v>337</v>
      </c>
      <c r="U56" s="70" t="s">
        <v>337</v>
      </c>
      <c r="V56" s="70" t="s">
        <v>337</v>
      </c>
      <c r="W56" s="70" t="s">
        <v>337</v>
      </c>
      <c r="X56" s="70" t="s">
        <v>337</v>
      </c>
      <c r="Y56" s="70" t="s">
        <v>337</v>
      </c>
      <c r="Z56" s="70" t="s">
        <v>337</v>
      </c>
      <c r="AA56" s="70" t="s">
        <v>337</v>
      </c>
      <c r="AB56" s="70" t="s">
        <v>337</v>
      </c>
      <c r="AC56" s="70" t="s">
        <v>337</v>
      </c>
      <c r="AD56" s="70" t="s">
        <v>337</v>
      </c>
      <c r="AE56" s="70" t="s">
        <v>337</v>
      </c>
      <c r="AF56" s="70" t="s">
        <v>337</v>
      </c>
      <c r="AG56" s="70" t="s">
        <v>337</v>
      </c>
      <c r="AH56" s="70" t="s">
        <v>337</v>
      </c>
      <c r="AI56" s="70" t="s">
        <v>337</v>
      </c>
      <c r="AJ56" s="70" t="s">
        <v>337</v>
      </c>
      <c r="AK56" s="70" t="s">
        <v>337</v>
      </c>
      <c r="AL56" s="70" t="s">
        <v>337</v>
      </c>
      <c r="AM56" s="70" t="s">
        <v>337</v>
      </c>
      <c r="AN56" s="70" t="s">
        <v>337</v>
      </c>
      <c r="AO56" s="70" t="s">
        <v>337</v>
      </c>
      <c r="AP56" s="70" t="s">
        <v>337</v>
      </c>
      <c r="AQ56" s="70" t="s">
        <v>337</v>
      </c>
      <c r="AR56" s="70" t="s">
        <v>337</v>
      </c>
      <c r="AS56" s="70" t="s">
        <v>337</v>
      </c>
      <c r="AT56" s="70" t="s">
        <v>337</v>
      </c>
      <c r="AU56" s="70" t="s">
        <v>337</v>
      </c>
      <c r="AV56" s="70" t="s">
        <v>337</v>
      </c>
      <c r="AW56" s="70" t="s">
        <v>337</v>
      </c>
      <c r="AX56" s="70" t="s">
        <v>337</v>
      </c>
      <c r="AY56" s="70" t="s">
        <v>337</v>
      </c>
      <c r="AZ56" s="70" t="s">
        <v>337</v>
      </c>
      <c r="BA56" s="70" t="s">
        <v>337</v>
      </c>
      <c r="BB56" s="70" t="s">
        <v>337</v>
      </c>
      <c r="BC56" s="70" t="s">
        <v>337</v>
      </c>
      <c r="BD56" s="70" t="s">
        <v>337</v>
      </c>
      <c r="BE56" s="70" t="s">
        <v>337</v>
      </c>
      <c r="BF56" s="70" t="s">
        <v>337</v>
      </c>
      <c r="BG56" s="70" t="s">
        <v>337</v>
      </c>
      <c r="BH56" s="70" t="s">
        <v>337</v>
      </c>
      <c r="BI56" s="70" t="s">
        <v>337</v>
      </c>
      <c r="BJ56" s="70" t="s">
        <v>337</v>
      </c>
      <c r="BK56" s="70" t="s">
        <v>337</v>
      </c>
      <c r="BL56" s="70" t="s">
        <v>337</v>
      </c>
      <c r="BM56" s="70" t="s">
        <v>337</v>
      </c>
      <c r="BN56" s="70" t="s">
        <v>337</v>
      </c>
      <c r="BO56" s="70" t="s">
        <v>337</v>
      </c>
      <c r="BP56" s="70" t="s">
        <v>337</v>
      </c>
      <c r="BQ56" s="70" t="s">
        <v>337</v>
      </c>
      <c r="BR56" s="70" t="s">
        <v>337</v>
      </c>
      <c r="BS56" s="70" t="s">
        <v>337</v>
      </c>
      <c r="BT56" s="70" t="s">
        <v>337</v>
      </c>
      <c r="BU56" s="70" t="s">
        <v>337</v>
      </c>
      <c r="BV56" s="70" t="s">
        <v>337</v>
      </c>
      <c r="BW56" s="70" t="s">
        <v>337</v>
      </c>
      <c r="BX56" s="70" t="s">
        <v>337</v>
      </c>
      <c r="BY56" s="70" t="s">
        <v>337</v>
      </c>
      <c r="BZ56" s="70" t="s">
        <v>337</v>
      </c>
      <c r="CA56" s="70" t="s">
        <v>337</v>
      </c>
      <c r="CB56" s="70" t="s">
        <v>337</v>
      </c>
      <c r="CC56" s="70" t="s">
        <v>337</v>
      </c>
      <c r="CD56" s="70" t="s">
        <v>337</v>
      </c>
      <c r="CE56" s="70" t="s">
        <v>337</v>
      </c>
      <c r="CF56" s="70" t="s">
        <v>337</v>
      </c>
      <c r="CG56" s="70" t="s">
        <v>337</v>
      </c>
      <c r="CH56" s="70" t="s">
        <v>337</v>
      </c>
      <c r="CI56" s="70" t="s">
        <v>337</v>
      </c>
      <c r="CJ56" s="70" t="s">
        <v>337</v>
      </c>
      <c r="CK56" s="70" t="s">
        <v>337</v>
      </c>
      <c r="CL56" s="70" t="s">
        <v>337</v>
      </c>
      <c r="CM56" s="70" t="s">
        <v>337</v>
      </c>
      <c r="CN56" s="70" t="s">
        <v>337</v>
      </c>
      <c r="CO56" s="70" t="s">
        <v>337</v>
      </c>
      <c r="CP56" s="70" t="s">
        <v>337</v>
      </c>
      <c r="CQ56" s="70" t="s">
        <v>337</v>
      </c>
      <c r="CR56" s="70" t="s">
        <v>337</v>
      </c>
      <c r="CS56" s="70" t="s">
        <v>337</v>
      </c>
      <c r="CT56" s="70" t="s">
        <v>337</v>
      </c>
      <c r="CU56" s="70" t="s">
        <v>337</v>
      </c>
      <c r="CV56" s="70" t="s">
        <v>337</v>
      </c>
      <c r="CW56" s="70" t="s">
        <v>337</v>
      </c>
      <c r="CX56" s="70" t="s">
        <v>337</v>
      </c>
      <c r="CY56" s="70" t="s">
        <v>337</v>
      </c>
      <c r="CZ56" s="70" t="s">
        <v>337</v>
      </c>
      <c r="DA56" s="70" t="s">
        <v>337</v>
      </c>
      <c r="DB56" s="70" t="s">
        <v>337</v>
      </c>
      <c r="DC56" s="70" t="s">
        <v>337</v>
      </c>
      <c r="DD56" s="70" t="s">
        <v>337</v>
      </c>
      <c r="DE56" s="70" t="s">
        <v>337</v>
      </c>
      <c r="DF56" s="70" t="s">
        <v>337</v>
      </c>
      <c r="DG56" s="70" t="s">
        <v>337</v>
      </c>
      <c r="DH56" s="70" t="s">
        <v>337</v>
      </c>
      <c r="DI56" s="70" t="s">
        <v>337</v>
      </c>
      <c r="DJ56" s="70" t="s">
        <v>337</v>
      </c>
      <c r="DK56" s="70" t="s">
        <v>337</v>
      </c>
      <c r="DL56" s="70" t="s">
        <v>337</v>
      </c>
      <c r="DM56" s="70" t="s">
        <v>337</v>
      </c>
      <c r="DN56" s="70" t="s">
        <v>337</v>
      </c>
      <c r="DO56" s="70" t="s">
        <v>337</v>
      </c>
      <c r="DP56" s="70" t="s">
        <v>337</v>
      </c>
      <c r="DQ56" s="70" t="s">
        <v>337</v>
      </c>
      <c r="DR56" s="70" t="s">
        <v>337</v>
      </c>
      <c r="DS56" s="70" t="s">
        <v>337</v>
      </c>
      <c r="DT56" s="70" t="s">
        <v>337</v>
      </c>
      <c r="DU56" s="70" t="s">
        <v>337</v>
      </c>
      <c r="DV56" s="70" t="s">
        <v>337</v>
      </c>
      <c r="DW56" s="70" t="s">
        <v>337</v>
      </c>
      <c r="DX56" s="70" t="s">
        <v>337</v>
      </c>
      <c r="DY56" s="70" t="s">
        <v>337</v>
      </c>
      <c r="DZ56" s="70" t="s">
        <v>337</v>
      </c>
      <c r="EA56" s="70" t="s">
        <v>337</v>
      </c>
      <c r="EB56" s="70" t="s">
        <v>337</v>
      </c>
      <c r="EC56" s="70" t="s">
        <v>337</v>
      </c>
      <c r="ED56" s="70" t="s">
        <v>337</v>
      </c>
      <c r="EE56" s="70" t="s">
        <v>337</v>
      </c>
      <c r="EF56" s="70" t="s">
        <v>337</v>
      </c>
      <c r="EG56" s="70" t="s">
        <v>337</v>
      </c>
      <c r="EH56" s="70" t="s">
        <v>337</v>
      </c>
      <c r="EI56" s="70" t="s">
        <v>337</v>
      </c>
      <c r="EJ56" s="70" t="s">
        <v>337</v>
      </c>
      <c r="EK56" s="70" t="s">
        <v>337</v>
      </c>
      <c r="EL56" s="70" t="s">
        <v>337</v>
      </c>
      <c r="EM56" s="70" t="s">
        <v>337</v>
      </c>
      <c r="EN56" s="70" t="s">
        <v>337</v>
      </c>
      <c r="EO56" s="70" t="s">
        <v>337</v>
      </c>
      <c r="EP56" s="70" t="s">
        <v>337</v>
      </c>
      <c r="EQ56" s="70" t="s">
        <v>337</v>
      </c>
      <c r="ER56" s="70" t="s">
        <v>337</v>
      </c>
      <c r="ES56" s="70" t="s">
        <v>337</v>
      </c>
      <c r="ET56" s="70" t="s">
        <v>337</v>
      </c>
      <c r="EU56" s="70" t="s">
        <v>337</v>
      </c>
      <c r="EV56" s="70" t="s">
        <v>337</v>
      </c>
      <c r="EW56" s="70" t="s">
        <v>337</v>
      </c>
      <c r="EX56" s="70" t="s">
        <v>337</v>
      </c>
      <c r="EY56" s="70" t="s">
        <v>337</v>
      </c>
      <c r="EZ56" s="70" t="s">
        <v>337</v>
      </c>
      <c r="FA56" s="70" t="s">
        <v>337</v>
      </c>
      <c r="FB56" s="70" t="s">
        <v>337</v>
      </c>
      <c r="FC56" s="70" t="s">
        <v>337</v>
      </c>
      <c r="FD56" s="70" t="s">
        <v>337</v>
      </c>
      <c r="FE56" s="70" t="s">
        <v>337</v>
      </c>
      <c r="FF56" s="70" t="s">
        <v>337</v>
      </c>
      <c r="FG56" s="70" t="s">
        <v>337</v>
      </c>
      <c r="FH56" s="70" t="s">
        <v>337</v>
      </c>
      <c r="FI56" s="70" t="s">
        <v>337</v>
      </c>
      <c r="FJ56" s="70" t="s">
        <v>337</v>
      </c>
      <c r="FK56" s="70" t="s">
        <v>337</v>
      </c>
      <c r="FL56" s="70" t="s">
        <v>337</v>
      </c>
      <c r="FM56" s="70" t="s">
        <v>337</v>
      </c>
      <c r="FN56" s="70" t="s">
        <v>337</v>
      </c>
      <c r="FO56" s="70" t="s">
        <v>337</v>
      </c>
      <c r="FP56" s="70" t="s">
        <v>337</v>
      </c>
      <c r="FQ56" s="70" t="s">
        <v>337</v>
      </c>
      <c r="FR56" s="70" t="s">
        <v>337</v>
      </c>
      <c r="FS56" s="70" t="s">
        <v>337</v>
      </c>
      <c r="FT56" s="70" t="s">
        <v>337</v>
      </c>
      <c r="FU56" s="70" t="s">
        <v>337</v>
      </c>
      <c r="FV56" s="70" t="s">
        <v>337</v>
      </c>
      <c r="FW56" s="70" t="s">
        <v>337</v>
      </c>
      <c r="FX56" s="70" t="s">
        <v>337</v>
      </c>
      <c r="FY56" s="70" t="s">
        <v>337</v>
      </c>
      <c r="FZ56" s="70" t="s">
        <v>337</v>
      </c>
      <c r="GA56" s="70" t="s">
        <v>337</v>
      </c>
      <c r="GB56" s="70" t="s">
        <v>337</v>
      </c>
      <c r="GC56" s="70" t="s">
        <v>337</v>
      </c>
      <c r="GD56" s="70" t="s">
        <v>337</v>
      </c>
      <c r="GE56" s="70" t="s">
        <v>337</v>
      </c>
      <c r="GF56" s="70" t="s">
        <v>337</v>
      </c>
      <c r="GG56" s="70" t="s">
        <v>337</v>
      </c>
      <c r="GH56" s="70" t="s">
        <v>337</v>
      </c>
      <c r="GI56" s="70" t="s">
        <v>337</v>
      </c>
      <c r="GJ56" s="70" t="s">
        <v>337</v>
      </c>
      <c r="GK56" s="70" t="s">
        <v>337</v>
      </c>
      <c r="GL56" s="70" t="s">
        <v>337</v>
      </c>
      <c r="GM56" s="70" t="s">
        <v>337</v>
      </c>
      <c r="GN56" s="70" t="s">
        <v>337</v>
      </c>
      <c r="GO56" s="70" t="s">
        <v>337</v>
      </c>
      <c r="GP56" s="70" t="s">
        <v>337</v>
      </c>
      <c r="GQ56" s="70" t="s">
        <v>337</v>
      </c>
      <c r="GR56" s="70" t="s">
        <v>337</v>
      </c>
      <c r="GS56" s="70" t="s">
        <v>337</v>
      </c>
      <c r="GT56" s="70" t="s">
        <v>337</v>
      </c>
      <c r="GU56" s="70" t="s">
        <v>337</v>
      </c>
      <c r="GV56" s="70" t="s">
        <v>337</v>
      </c>
      <c r="GW56" s="70" t="s">
        <v>337</v>
      </c>
      <c r="GX56" s="70" t="s">
        <v>337</v>
      </c>
      <c r="GY56" s="70" t="s">
        <v>337</v>
      </c>
      <c r="GZ56" s="70" t="s">
        <v>337</v>
      </c>
      <c r="HA56" s="70" t="s">
        <v>337</v>
      </c>
      <c r="HB56" s="70" t="s">
        <v>337</v>
      </c>
      <c r="HC56" s="70" t="s">
        <v>337</v>
      </c>
      <c r="HD56" s="70" t="s">
        <v>337</v>
      </c>
      <c r="HE56" s="70" t="s">
        <v>337</v>
      </c>
      <c r="HF56" s="70" t="s">
        <v>337</v>
      </c>
      <c r="HG56" s="70" t="s">
        <v>337</v>
      </c>
      <c r="HH56" s="70" t="s">
        <v>337</v>
      </c>
      <c r="HI56" s="70" t="s">
        <v>337</v>
      </c>
      <c r="HJ56" s="70" t="s">
        <v>337</v>
      </c>
      <c r="HK56" s="70" t="s">
        <v>337</v>
      </c>
      <c r="HL56" s="70" t="s">
        <v>337</v>
      </c>
      <c r="HM56" s="70" t="s">
        <v>337</v>
      </c>
      <c r="HN56" s="70" t="s">
        <v>337</v>
      </c>
      <c r="HO56" s="70" t="s">
        <v>337</v>
      </c>
      <c r="HP56" s="70" t="s">
        <v>337</v>
      </c>
      <c r="HQ56" s="70" t="s">
        <v>337</v>
      </c>
      <c r="HR56" s="70" t="s">
        <v>337</v>
      </c>
      <c r="HS56" s="70" t="s">
        <v>337</v>
      </c>
      <c r="HT56" s="70" t="s">
        <v>337</v>
      </c>
      <c r="HU56" s="70" t="s">
        <v>337</v>
      </c>
      <c r="HV56" s="70" t="s">
        <v>337</v>
      </c>
      <c r="HW56" s="70" t="s">
        <v>337</v>
      </c>
      <c r="HX56" s="70" t="s">
        <v>337</v>
      </c>
      <c r="HY56" s="70" t="s">
        <v>337</v>
      </c>
      <c r="HZ56" s="70" t="s">
        <v>337</v>
      </c>
      <c r="IA56" s="70" t="s">
        <v>337</v>
      </c>
      <c r="IB56" s="70" t="s">
        <v>337</v>
      </c>
      <c r="IC56" s="70" t="s">
        <v>337</v>
      </c>
      <c r="ID56" s="70" t="s">
        <v>337</v>
      </c>
      <c r="IE56" s="70" t="s">
        <v>337</v>
      </c>
      <c r="IF56" s="70" t="s">
        <v>337</v>
      </c>
      <c r="IG56" s="70" t="s">
        <v>337</v>
      </c>
      <c r="IH56" s="70" t="s">
        <v>337</v>
      </c>
      <c r="II56" s="70" t="s">
        <v>337</v>
      </c>
      <c r="IJ56" s="70" t="s">
        <v>337</v>
      </c>
      <c r="IK56" s="70" t="s">
        <v>337</v>
      </c>
      <c r="IL56" s="70" t="s">
        <v>337</v>
      </c>
      <c r="IM56" s="70" t="s">
        <v>337</v>
      </c>
      <c r="IN56" s="70" t="s">
        <v>337</v>
      </c>
      <c r="IO56" s="70" t="s">
        <v>337</v>
      </c>
      <c r="IP56" s="70" t="s">
        <v>337</v>
      </c>
      <c r="IQ56" s="70" t="s">
        <v>337</v>
      </c>
      <c r="IR56" s="70" t="s">
        <v>337</v>
      </c>
      <c r="IS56" s="70" t="s">
        <v>337</v>
      </c>
      <c r="IT56" s="70" t="s">
        <v>337</v>
      </c>
      <c r="IU56" s="70" t="s">
        <v>337</v>
      </c>
      <c r="IV56" s="70" t="s">
        <v>337</v>
      </c>
    </row>
    <row r="57" spans="1:256" s="27" customFormat="1" x14ac:dyDescent="0.2"/>
    <row r="58" spans="1:256" s="27" customFormat="1" x14ac:dyDescent="0.2"/>
    <row r="59" spans="1:256" s="27" customFormat="1" x14ac:dyDescent="0.2"/>
    <row r="60" spans="1:256" s="27" customFormat="1" x14ac:dyDescent="0.2"/>
    <row r="61" spans="1:256" s="27" customFormat="1" x14ac:dyDescent="0.2"/>
    <row r="62" spans="1:256" s="27" customFormat="1" x14ac:dyDescent="0.2"/>
    <row r="63" spans="1:256" s="27" customFormat="1" x14ac:dyDescent="0.2"/>
    <row r="64" spans="1:256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  <row r="107" s="27" customFormat="1" x14ac:dyDescent="0.2"/>
    <row r="108" s="27" customFormat="1" x14ac:dyDescent="0.2"/>
    <row r="109" s="27" customFormat="1" x14ac:dyDescent="0.2"/>
    <row r="110" s="27" customFormat="1" x14ac:dyDescent="0.2"/>
    <row r="111" s="27" customFormat="1" x14ac:dyDescent="0.2"/>
    <row r="112" s="27" customFormat="1" x14ac:dyDescent="0.2"/>
    <row r="113" s="27" customFormat="1" x14ac:dyDescent="0.2"/>
    <row r="114" s="27" customFormat="1" x14ac:dyDescent="0.2"/>
    <row r="115" s="27" customFormat="1" x14ac:dyDescent="0.2"/>
    <row r="116" s="27" customFormat="1" x14ac:dyDescent="0.2"/>
    <row r="117" s="27" customFormat="1" x14ac:dyDescent="0.2"/>
    <row r="118" s="27" customFormat="1" x14ac:dyDescent="0.2"/>
    <row r="119" s="27" customFormat="1" x14ac:dyDescent="0.2"/>
    <row r="120" s="27" customFormat="1" x14ac:dyDescent="0.2"/>
    <row r="121" s="27" customFormat="1" x14ac:dyDescent="0.2"/>
    <row r="122" s="27" customFormat="1" x14ac:dyDescent="0.2"/>
    <row r="123" s="27" customFormat="1" x14ac:dyDescent="0.2"/>
    <row r="124" s="27" customFormat="1" x14ac:dyDescent="0.2"/>
    <row r="125" s="27" customFormat="1" x14ac:dyDescent="0.2"/>
    <row r="126" s="27" customFormat="1" x14ac:dyDescent="0.2"/>
    <row r="127" s="27" customFormat="1" x14ac:dyDescent="0.2"/>
    <row r="128" s="27" customFormat="1" x14ac:dyDescent="0.2"/>
    <row r="129" s="27" customFormat="1" x14ac:dyDescent="0.2"/>
    <row r="130" s="27" customFormat="1" x14ac:dyDescent="0.2"/>
    <row r="131" s="27" customFormat="1" x14ac:dyDescent="0.2"/>
    <row r="132" s="27" customFormat="1" x14ac:dyDescent="0.2"/>
    <row r="133" s="27" customFormat="1" x14ac:dyDescent="0.2"/>
    <row r="134" s="27" customFormat="1" x14ac:dyDescent="0.2"/>
    <row r="135" s="27" customFormat="1" x14ac:dyDescent="0.2"/>
    <row r="136" s="27" customFormat="1" x14ac:dyDescent="0.2"/>
    <row r="137" s="27" customFormat="1" x14ac:dyDescent="0.2"/>
    <row r="138" s="27" customFormat="1" x14ac:dyDescent="0.2"/>
    <row r="139" s="27" customFormat="1" x14ac:dyDescent="0.2"/>
    <row r="140" s="27" customFormat="1" x14ac:dyDescent="0.2"/>
    <row r="141" s="27" customFormat="1" x14ac:dyDescent="0.2"/>
    <row r="142" s="27" customFormat="1" x14ac:dyDescent="0.2"/>
    <row r="143" s="27" customFormat="1" x14ac:dyDescent="0.2"/>
    <row r="144" s="27" customFormat="1" x14ac:dyDescent="0.2"/>
    <row r="145" s="27" customFormat="1" x14ac:dyDescent="0.2"/>
    <row r="146" s="27" customFormat="1" x14ac:dyDescent="0.2"/>
    <row r="147" s="27" customFormat="1" x14ac:dyDescent="0.2"/>
    <row r="148" s="27" customFormat="1" x14ac:dyDescent="0.2"/>
    <row r="149" s="27" customFormat="1" x14ac:dyDescent="0.2"/>
    <row r="150" s="27" customFormat="1" x14ac:dyDescent="0.2"/>
    <row r="151" s="27" customFormat="1" x14ac:dyDescent="0.2"/>
    <row r="152" s="27" customFormat="1" x14ac:dyDescent="0.2"/>
    <row r="153" s="27" customFormat="1" x14ac:dyDescent="0.2"/>
    <row r="154" s="27" customFormat="1" x14ac:dyDescent="0.2"/>
    <row r="155" s="27" customFormat="1" x14ac:dyDescent="0.2"/>
    <row r="156" s="27" customFormat="1" x14ac:dyDescent="0.2"/>
    <row r="157" s="27" customFormat="1" x14ac:dyDescent="0.2"/>
    <row r="158" s="27" customFormat="1" x14ac:dyDescent="0.2"/>
    <row r="159" s="27" customFormat="1" x14ac:dyDescent="0.2"/>
    <row r="160" s="27" customFormat="1" x14ac:dyDescent="0.2"/>
    <row r="161" s="27" customFormat="1" x14ac:dyDescent="0.2"/>
    <row r="162" s="27" customFormat="1" x14ac:dyDescent="0.2"/>
    <row r="163" s="27" customFormat="1" x14ac:dyDescent="0.2"/>
    <row r="164" s="27" customFormat="1" x14ac:dyDescent="0.2"/>
    <row r="165" s="27" customFormat="1" x14ac:dyDescent="0.2"/>
    <row r="166" s="27" customFormat="1" x14ac:dyDescent="0.2"/>
    <row r="167" s="27" customFormat="1" x14ac:dyDescent="0.2"/>
    <row r="168" s="27" customFormat="1" x14ac:dyDescent="0.2"/>
    <row r="169" s="27" customFormat="1" x14ac:dyDescent="0.2"/>
    <row r="170" s="27" customFormat="1" x14ac:dyDescent="0.2"/>
    <row r="171" s="27" customFormat="1" x14ac:dyDescent="0.2"/>
    <row r="172" s="27" customFormat="1" x14ac:dyDescent="0.2"/>
    <row r="173" s="27" customFormat="1" x14ac:dyDescent="0.2"/>
    <row r="174" s="27" customFormat="1" x14ac:dyDescent="0.2"/>
    <row r="175" s="27" customFormat="1" x14ac:dyDescent="0.2"/>
    <row r="176" s="27" customFormat="1" x14ac:dyDescent="0.2"/>
    <row r="177" s="27" customFormat="1" x14ac:dyDescent="0.2"/>
    <row r="178" s="27" customFormat="1" x14ac:dyDescent="0.2"/>
    <row r="179" s="27" customFormat="1" x14ac:dyDescent="0.2"/>
    <row r="180" s="27" customFormat="1" x14ac:dyDescent="0.2"/>
    <row r="181" s="27" customFormat="1" x14ac:dyDescent="0.2"/>
    <row r="182" s="27" customFormat="1" x14ac:dyDescent="0.2"/>
    <row r="183" s="27" customFormat="1" x14ac:dyDescent="0.2"/>
    <row r="184" s="27" customFormat="1" x14ac:dyDescent="0.2"/>
    <row r="185" s="27" customFormat="1" x14ac:dyDescent="0.2"/>
    <row r="186" s="27" customFormat="1" x14ac:dyDescent="0.2"/>
    <row r="187" s="27" customFormat="1" x14ac:dyDescent="0.2"/>
    <row r="188" s="27" customFormat="1" x14ac:dyDescent="0.2"/>
    <row r="189" s="27" customFormat="1" x14ac:dyDescent="0.2"/>
    <row r="190" s="27" customFormat="1" x14ac:dyDescent="0.2"/>
    <row r="191" s="27" customFormat="1" x14ac:dyDescent="0.2"/>
    <row r="192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pans="1:10" s="27" customFormat="1" x14ac:dyDescent="0.2"/>
    <row r="210" spans="1:10" s="27" customFormat="1" x14ac:dyDescent="0.2"/>
    <row r="211" spans="1:10" s="27" customFormat="1" x14ac:dyDescent="0.2"/>
    <row r="212" spans="1:10" s="27" customForma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s="27" customForma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s="27" customForma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s="27" customForma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s="27" customForma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s="27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s="27" customForma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s="27" customForma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s="27" customForma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s="27" customForma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s="27" customForma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s="27" customForma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s="27" customForma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s="27" customForma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s="27" customForma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</sheetData>
  <mergeCells count="22">
    <mergeCell ref="A1:J1"/>
    <mergeCell ref="A2:J2"/>
    <mergeCell ref="F16:G16"/>
    <mergeCell ref="I4:J4"/>
    <mergeCell ref="A6:E6"/>
    <mergeCell ref="F6:J6"/>
    <mergeCell ref="A14:B14"/>
    <mergeCell ref="A16:B16"/>
    <mergeCell ref="F14:G14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horizontalDpi="4294967294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topLeftCell="A25" zoomScale="120" zoomScaleNormal="120" workbookViewId="0">
      <selection activeCell="H4" sqref="H4"/>
    </sheetView>
  </sheetViews>
  <sheetFormatPr defaultColWidth="8" defaultRowHeight="15" x14ac:dyDescent="0.25"/>
  <cols>
    <col min="1" max="1" width="4.85546875" style="103" customWidth="1"/>
    <col min="2" max="2" width="30.5703125" style="103" customWidth="1"/>
    <col min="3" max="4" width="12" style="103" customWidth="1"/>
    <col min="5" max="5" width="12.5703125" style="103" customWidth="1"/>
    <col min="6" max="6" width="13" style="103" customWidth="1"/>
    <col min="7" max="16384" width="8" style="103"/>
  </cols>
  <sheetData>
    <row r="1" spans="1:9" s="175" customFormat="1" ht="48.75" customHeight="1" x14ac:dyDescent="0.25">
      <c r="A1" s="717" t="s">
        <v>540</v>
      </c>
      <c r="B1" s="717"/>
      <c r="C1" s="717"/>
      <c r="D1" s="717"/>
      <c r="E1" s="717"/>
      <c r="F1" s="717"/>
    </row>
    <row r="2" spans="1:9" s="127" customFormat="1" ht="15.75" customHeight="1" x14ac:dyDescent="0.25">
      <c r="A2" s="134"/>
      <c r="B2" s="126"/>
      <c r="C2" s="713"/>
      <c r="D2" s="713"/>
      <c r="E2" s="695" t="s">
        <v>472</v>
      </c>
      <c r="F2" s="695"/>
      <c r="G2" s="173"/>
      <c r="I2" s="172"/>
    </row>
    <row r="3" spans="1:9" s="128" customFormat="1" ht="15.75" customHeight="1" x14ac:dyDescent="0.2">
      <c r="A3" s="135"/>
      <c r="B3" s="136"/>
      <c r="C3" s="137"/>
      <c r="D3" s="171"/>
      <c r="E3" s="731" t="s">
        <v>492</v>
      </c>
      <c r="F3" s="731"/>
      <c r="G3" s="174"/>
      <c r="I3" s="171"/>
    </row>
    <row r="4" spans="1:9" ht="15.95" customHeight="1" x14ac:dyDescent="0.25">
      <c r="A4" s="728" t="s">
        <v>543</v>
      </c>
      <c r="B4" s="728"/>
      <c r="C4" s="728"/>
      <c r="D4" s="728"/>
      <c r="E4" s="728"/>
      <c r="F4" s="106"/>
      <c r="G4" s="107"/>
    </row>
    <row r="5" spans="1:9" ht="15.95" customHeight="1" thickBot="1" x14ac:dyDescent="0.3">
      <c r="A5" s="104"/>
      <c r="B5" s="104"/>
      <c r="C5" s="105"/>
      <c r="D5" s="105"/>
      <c r="E5" s="106"/>
      <c r="F5" s="106"/>
      <c r="G5" s="107"/>
    </row>
    <row r="6" spans="1:9" ht="22.5" customHeight="1" x14ac:dyDescent="0.25">
      <c r="A6" s="120" t="s">
        <v>412</v>
      </c>
      <c r="B6" s="748" t="s">
        <v>427</v>
      </c>
      <c r="C6" s="748"/>
      <c r="D6" s="748"/>
      <c r="E6" s="718" t="s">
        <v>428</v>
      </c>
      <c r="F6" s="719"/>
      <c r="G6" s="107"/>
    </row>
    <row r="7" spans="1:9" ht="15.95" customHeight="1" x14ac:dyDescent="0.25">
      <c r="A7" s="121" t="s">
        <v>99</v>
      </c>
      <c r="B7" s="724" t="s">
        <v>100</v>
      </c>
      <c r="C7" s="724"/>
      <c r="D7" s="724"/>
      <c r="E7" s="724" t="s">
        <v>101</v>
      </c>
      <c r="F7" s="725"/>
      <c r="G7" s="107"/>
    </row>
    <row r="8" spans="1:9" ht="15.95" customHeight="1" x14ac:dyDescent="0.25">
      <c r="A8" s="121" t="s">
        <v>106</v>
      </c>
      <c r="B8" s="720"/>
      <c r="C8" s="720"/>
      <c r="D8" s="720"/>
      <c r="E8" s="746"/>
      <c r="F8" s="747"/>
      <c r="G8" s="107"/>
    </row>
    <row r="9" spans="1:9" ht="15.95" customHeight="1" x14ac:dyDescent="0.25">
      <c r="A9" s="121" t="s">
        <v>107</v>
      </c>
      <c r="B9" s="720"/>
      <c r="C9" s="720"/>
      <c r="D9" s="720"/>
      <c r="E9" s="746"/>
      <c r="F9" s="747"/>
      <c r="G9" s="107"/>
    </row>
    <row r="10" spans="1:9" ht="15.95" customHeight="1" x14ac:dyDescent="0.25">
      <c r="A10" s="121" t="s">
        <v>108</v>
      </c>
      <c r="B10" s="720"/>
      <c r="C10" s="720"/>
      <c r="D10" s="720"/>
      <c r="E10" s="746"/>
      <c r="F10" s="747"/>
      <c r="G10" s="107"/>
    </row>
    <row r="11" spans="1:9" ht="25.5" customHeight="1" thickBot="1" x14ac:dyDescent="0.3">
      <c r="A11" s="130" t="s">
        <v>109</v>
      </c>
      <c r="B11" s="742" t="s">
        <v>429</v>
      </c>
      <c r="C11" s="742"/>
      <c r="D11" s="742"/>
      <c r="E11" s="732">
        <f>SUM(E8:E10)</f>
        <v>0</v>
      </c>
      <c r="F11" s="733"/>
      <c r="G11" s="107"/>
    </row>
    <row r="12" spans="1:9" ht="25.5" customHeight="1" x14ac:dyDescent="0.25">
      <c r="A12" s="131"/>
      <c r="B12" s="132"/>
      <c r="C12" s="132"/>
      <c r="D12" s="132"/>
      <c r="E12" s="133"/>
      <c r="F12" s="133"/>
      <c r="G12" s="107"/>
    </row>
    <row r="13" spans="1:9" ht="15.95" customHeight="1" x14ac:dyDescent="0.25">
      <c r="A13" s="728" t="s">
        <v>460</v>
      </c>
      <c r="B13" s="728"/>
      <c r="C13" s="728"/>
      <c r="D13" s="728"/>
      <c r="E13" s="728"/>
      <c r="F13" s="728"/>
      <c r="G13" s="107"/>
    </row>
    <row r="14" spans="1:9" ht="15.95" customHeight="1" thickBot="1" x14ac:dyDescent="0.3">
      <c r="A14" s="104"/>
      <c r="B14" s="104"/>
      <c r="C14" s="105"/>
      <c r="D14" s="105"/>
      <c r="E14" s="106"/>
      <c r="F14" s="106"/>
      <c r="G14" s="107"/>
    </row>
    <row r="15" spans="1:9" ht="15" customHeight="1" x14ac:dyDescent="0.25">
      <c r="A15" s="744" t="s">
        <v>412</v>
      </c>
      <c r="B15" s="729" t="s">
        <v>413</v>
      </c>
      <c r="C15" s="721" t="s">
        <v>414</v>
      </c>
      <c r="D15" s="722"/>
      <c r="E15" s="723"/>
      <c r="F15" s="726" t="s">
        <v>415</v>
      </c>
    </row>
    <row r="16" spans="1:9" ht="13.5" customHeight="1" thickBot="1" x14ac:dyDescent="0.3">
      <c r="A16" s="745"/>
      <c r="B16" s="730"/>
      <c r="C16" s="108" t="s">
        <v>495</v>
      </c>
      <c r="D16" s="108" t="s">
        <v>501</v>
      </c>
      <c r="E16" s="108" t="s">
        <v>541</v>
      </c>
      <c r="F16" s="727"/>
    </row>
    <row r="17" spans="1:6" ht="15.75" thickBot="1" x14ac:dyDescent="0.3">
      <c r="A17" s="109" t="s">
        <v>99</v>
      </c>
      <c r="B17" s="110" t="s">
        <v>100</v>
      </c>
      <c r="C17" s="110" t="s">
        <v>101</v>
      </c>
      <c r="D17" s="110" t="s">
        <v>102</v>
      </c>
      <c r="E17" s="110" t="s">
        <v>103</v>
      </c>
      <c r="F17" s="111" t="s">
        <v>416</v>
      </c>
    </row>
    <row r="18" spans="1:6" x14ac:dyDescent="0.25">
      <c r="A18" s="112" t="s">
        <v>106</v>
      </c>
      <c r="B18" s="185"/>
      <c r="C18" s="186"/>
      <c r="D18" s="186"/>
      <c r="E18" s="186"/>
      <c r="F18" s="187">
        <f>SUM(C18:E18)</f>
        <v>0</v>
      </c>
    </row>
    <row r="19" spans="1:6" x14ac:dyDescent="0.25">
      <c r="A19" s="113" t="s">
        <v>107</v>
      </c>
      <c r="B19" s="184"/>
      <c r="C19" s="186"/>
      <c r="D19" s="186"/>
      <c r="E19" s="186"/>
      <c r="F19" s="188">
        <f>SUM(C19:E19)</f>
        <v>0</v>
      </c>
    </row>
    <row r="20" spans="1:6" x14ac:dyDescent="0.25">
      <c r="A20" s="113" t="s">
        <v>108</v>
      </c>
      <c r="B20" s="114"/>
      <c r="C20" s="189"/>
      <c r="D20" s="189"/>
      <c r="E20" s="189"/>
      <c r="F20" s="188">
        <f>SUM(C20:E20)</f>
        <v>0</v>
      </c>
    </row>
    <row r="21" spans="1:6" x14ac:dyDescent="0.25">
      <c r="A21" s="113" t="s">
        <v>109</v>
      </c>
      <c r="B21" s="114"/>
      <c r="C21" s="189"/>
      <c r="D21" s="189"/>
      <c r="E21" s="189"/>
      <c r="F21" s="188">
        <f>SUM(C21:E21)</f>
        <v>0</v>
      </c>
    </row>
    <row r="22" spans="1:6" ht="15.75" thickBot="1" x14ac:dyDescent="0.3">
      <c r="A22" s="115" t="s">
        <v>110</v>
      </c>
      <c r="B22" s="116"/>
      <c r="C22" s="190"/>
      <c r="D22" s="190"/>
      <c r="E22" s="190"/>
      <c r="F22" s="188">
        <f>SUM(C22:E22)</f>
        <v>0</v>
      </c>
    </row>
    <row r="23" spans="1:6" s="119" customFormat="1" thickBot="1" x14ac:dyDescent="0.25">
      <c r="A23" s="117" t="s">
        <v>111</v>
      </c>
      <c r="B23" s="118" t="s">
        <v>417</v>
      </c>
      <c r="C23" s="191">
        <f>SUM(C18:C22)</f>
        <v>0</v>
      </c>
      <c r="D23" s="191">
        <f>SUM(D18:D22)</f>
        <v>0</v>
      </c>
      <c r="E23" s="191">
        <f>SUM(E18:E22)</f>
        <v>0</v>
      </c>
      <c r="F23" s="192">
        <f>SUM(F18:F22)</f>
        <v>0</v>
      </c>
    </row>
    <row r="24" spans="1:6" s="119" customFormat="1" ht="14.25" x14ac:dyDescent="0.2">
      <c r="A24" s="141"/>
      <c r="B24" s="142"/>
      <c r="C24" s="143"/>
      <c r="D24" s="143"/>
      <c r="E24" s="143"/>
      <c r="F24" s="143"/>
    </row>
    <row r="25" spans="1:6" s="144" customFormat="1" ht="30.75" customHeight="1" x14ac:dyDescent="0.25">
      <c r="A25" s="743" t="s">
        <v>461</v>
      </c>
      <c r="B25" s="743"/>
      <c r="C25" s="743"/>
      <c r="D25" s="743"/>
      <c r="E25" s="743"/>
      <c r="F25" s="743"/>
    </row>
    <row r="26" spans="1:6" ht="15.75" thickBot="1" x14ac:dyDescent="0.3"/>
    <row r="27" spans="1:6" ht="32.25" thickBot="1" x14ac:dyDescent="0.3">
      <c r="A27" s="250" t="s">
        <v>412</v>
      </c>
      <c r="B27" s="715" t="s">
        <v>418</v>
      </c>
      <c r="C27" s="716"/>
      <c r="D27" s="716"/>
      <c r="E27" s="716"/>
      <c r="F27" s="250" t="s">
        <v>542</v>
      </c>
    </row>
    <row r="28" spans="1:6" ht="15.75" thickBot="1" x14ac:dyDescent="0.3">
      <c r="A28" s="427" t="s">
        <v>99</v>
      </c>
      <c r="B28" s="735" t="s">
        <v>100</v>
      </c>
      <c r="C28" s="736"/>
      <c r="D28" s="736"/>
      <c r="E28" s="737"/>
      <c r="F28" s="428" t="s">
        <v>101</v>
      </c>
    </row>
    <row r="29" spans="1:6" x14ac:dyDescent="0.25">
      <c r="A29" s="527" t="s">
        <v>106</v>
      </c>
      <c r="B29" s="528" t="s">
        <v>419</v>
      </c>
      <c r="C29" s="529"/>
      <c r="D29" s="530"/>
      <c r="E29" s="530"/>
      <c r="F29" s="531">
        <v>8100000</v>
      </c>
    </row>
    <row r="30" spans="1:6" ht="23.25" customHeight="1" x14ac:dyDescent="0.25">
      <c r="A30" s="146" t="s">
        <v>107</v>
      </c>
      <c r="B30" s="738" t="s">
        <v>420</v>
      </c>
      <c r="C30" s="739"/>
      <c r="D30" s="739"/>
      <c r="E30" s="740"/>
      <c r="F30" s="183">
        <v>0</v>
      </c>
    </row>
    <row r="31" spans="1:6" x14ac:dyDescent="0.25">
      <c r="A31" s="146" t="s">
        <v>108</v>
      </c>
      <c r="B31" s="738" t="s">
        <v>421</v>
      </c>
      <c r="C31" s="739"/>
      <c r="D31" s="739"/>
      <c r="E31" s="740"/>
      <c r="F31" s="183">
        <v>0</v>
      </c>
    </row>
    <row r="32" spans="1:6" ht="30" customHeight="1" x14ac:dyDescent="0.25">
      <c r="A32" s="146" t="s">
        <v>109</v>
      </c>
      <c r="B32" s="738" t="s">
        <v>422</v>
      </c>
      <c r="C32" s="739"/>
      <c r="D32" s="739"/>
      <c r="E32" s="740"/>
      <c r="F32" s="183">
        <v>0</v>
      </c>
    </row>
    <row r="33" spans="1:6" x14ac:dyDescent="0.25">
      <c r="A33" s="146" t="s">
        <v>110</v>
      </c>
      <c r="B33" s="738" t="s">
        <v>423</v>
      </c>
      <c r="C33" s="739"/>
      <c r="D33" s="739"/>
      <c r="E33" s="740"/>
      <c r="F33" s="183">
        <v>5000</v>
      </c>
    </row>
    <row r="34" spans="1:6" ht="17.25" customHeight="1" thickBot="1" x14ac:dyDescent="0.3">
      <c r="A34" s="147" t="s">
        <v>111</v>
      </c>
      <c r="B34" s="741" t="s">
        <v>424</v>
      </c>
      <c r="C34" s="741"/>
      <c r="D34" s="741"/>
      <c r="E34" s="741"/>
      <c r="F34" s="532">
        <v>0</v>
      </c>
    </row>
    <row r="35" spans="1:6" ht="29.25" customHeight="1" thickBot="1" x14ac:dyDescent="0.3">
      <c r="A35" s="145" t="s">
        <v>425</v>
      </c>
      <c r="B35" s="524"/>
      <c r="C35" s="525"/>
      <c r="D35" s="525"/>
      <c r="E35" s="525"/>
      <c r="F35" s="526">
        <f>SUM(F29:F34)</f>
        <v>8105000</v>
      </c>
    </row>
    <row r="36" spans="1:6" ht="27" customHeight="1" x14ac:dyDescent="0.25">
      <c r="A36" s="734" t="s">
        <v>426</v>
      </c>
      <c r="B36" s="734"/>
      <c r="C36" s="734"/>
      <c r="D36" s="734"/>
      <c r="E36" s="734"/>
    </row>
  </sheetData>
  <mergeCells count="31">
    <mergeCell ref="B11:D11"/>
    <mergeCell ref="A4:E4"/>
    <mergeCell ref="A25:F25"/>
    <mergeCell ref="A15:A16"/>
    <mergeCell ref="E8:F8"/>
    <mergeCell ref="E10:F10"/>
    <mergeCell ref="E9:F9"/>
    <mergeCell ref="B6:D6"/>
    <mergeCell ref="A36:E36"/>
    <mergeCell ref="B28:E28"/>
    <mergeCell ref="B30:E30"/>
    <mergeCell ref="B31:E31"/>
    <mergeCell ref="B32:E32"/>
    <mergeCell ref="B34:E34"/>
    <mergeCell ref="B33:E33"/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1" workbookViewId="0">
      <selection activeCell="F5" sqref="F5"/>
    </sheetView>
  </sheetViews>
  <sheetFormatPr defaultColWidth="8" defaultRowHeight="12.75" x14ac:dyDescent="0.2"/>
  <cols>
    <col min="1" max="1" width="9.85546875" style="228" hidden="1" customWidth="1"/>
    <col min="2" max="2" width="3.28515625" style="228" hidden="1" customWidth="1"/>
    <col min="3" max="3" width="54.28515625" style="228" customWidth="1"/>
    <col min="4" max="4" width="13.5703125" style="228" customWidth="1"/>
    <col min="5" max="5" width="51.42578125" style="228" customWidth="1"/>
    <col min="6" max="6" width="12.7109375" style="228" customWidth="1"/>
    <col min="7" max="16384" width="8" style="228"/>
  </cols>
  <sheetData>
    <row r="1" spans="1:6" ht="30" customHeight="1" x14ac:dyDescent="0.3">
      <c r="C1" s="749" t="s">
        <v>530</v>
      </c>
      <c r="D1" s="749"/>
      <c r="E1" s="749"/>
      <c r="F1" s="749"/>
    </row>
    <row r="2" spans="1:6" ht="30" customHeight="1" x14ac:dyDescent="0.3">
      <c r="C2" s="749" t="s">
        <v>502</v>
      </c>
      <c r="D2" s="749"/>
      <c r="E2" s="749"/>
      <c r="F2" s="749"/>
    </row>
    <row r="3" spans="1:6" ht="17.25" customHeight="1" x14ac:dyDescent="0.3">
      <c r="C3" s="749" t="s">
        <v>494</v>
      </c>
      <c r="D3" s="749"/>
      <c r="E3" s="749"/>
      <c r="F3" s="749"/>
    </row>
    <row r="4" spans="1:6" ht="17.25" customHeight="1" x14ac:dyDescent="0.3">
      <c r="C4" s="229"/>
      <c r="D4" s="229"/>
      <c r="E4" s="229"/>
      <c r="F4" s="230" t="s">
        <v>503</v>
      </c>
    </row>
    <row r="5" spans="1:6" ht="19.5" customHeight="1" thickBot="1" x14ac:dyDescent="0.25">
      <c r="E5" s="231"/>
      <c r="F5" s="232" t="s">
        <v>504</v>
      </c>
    </row>
    <row r="6" spans="1:6" ht="42" customHeight="1" thickBot="1" x14ac:dyDescent="0.25">
      <c r="A6" s="233" t="s">
        <v>505</v>
      </c>
      <c r="B6" s="429" t="s">
        <v>506</v>
      </c>
      <c r="C6" s="434" t="s">
        <v>507</v>
      </c>
      <c r="D6" s="440" t="s">
        <v>534</v>
      </c>
      <c r="E6" s="434" t="s">
        <v>508</v>
      </c>
      <c r="F6" s="447" t="s">
        <v>534</v>
      </c>
    </row>
    <row r="7" spans="1:6" s="235" customFormat="1" ht="11.25" thickBot="1" x14ac:dyDescent="0.2">
      <c r="A7" s="234">
        <v>1</v>
      </c>
      <c r="B7" s="430">
        <v>2</v>
      </c>
      <c r="C7" s="435" t="s">
        <v>99</v>
      </c>
      <c r="D7" s="441" t="s">
        <v>100</v>
      </c>
      <c r="E7" s="435" t="s">
        <v>101</v>
      </c>
      <c r="F7" s="448" t="s">
        <v>102</v>
      </c>
    </row>
    <row r="8" spans="1:6" ht="42.75" customHeight="1" x14ac:dyDescent="0.2">
      <c r="A8" s="236" t="s">
        <v>509</v>
      </c>
      <c r="B8" s="431" t="s">
        <v>510</v>
      </c>
      <c r="C8" s="436" t="s">
        <v>548</v>
      </c>
      <c r="D8" s="442">
        <v>1500252</v>
      </c>
      <c r="E8" s="453"/>
      <c r="F8" s="449"/>
    </row>
    <row r="9" spans="1:6" ht="15" customHeight="1" x14ac:dyDescent="0.2">
      <c r="A9" s="236" t="s">
        <v>509</v>
      </c>
      <c r="B9" s="431" t="s">
        <v>510</v>
      </c>
      <c r="C9" s="437" t="s">
        <v>549</v>
      </c>
      <c r="D9" s="443">
        <v>635000</v>
      </c>
      <c r="E9" s="454"/>
      <c r="F9" s="450"/>
    </row>
    <row r="10" spans="1:6" ht="12.75" customHeight="1" x14ac:dyDescent="0.2">
      <c r="A10" s="236" t="s">
        <v>511</v>
      </c>
      <c r="B10" s="431" t="s">
        <v>512</v>
      </c>
      <c r="C10" s="438"/>
      <c r="D10" s="444"/>
      <c r="E10" s="454"/>
      <c r="F10" s="450"/>
    </row>
    <row r="11" spans="1:6" ht="17.25" customHeight="1" x14ac:dyDescent="0.2">
      <c r="A11" s="236" t="s">
        <v>513</v>
      </c>
      <c r="B11" s="431" t="s">
        <v>514</v>
      </c>
      <c r="C11" s="439"/>
      <c r="D11" s="444"/>
      <c r="E11" s="454"/>
      <c r="F11" s="450"/>
    </row>
    <row r="12" spans="1:6" ht="15" customHeight="1" x14ac:dyDescent="0.2">
      <c r="A12" s="236" t="s">
        <v>509</v>
      </c>
      <c r="B12" s="431" t="s">
        <v>515</v>
      </c>
      <c r="C12" s="439"/>
      <c r="D12" s="444"/>
      <c r="E12" s="454"/>
      <c r="F12" s="450"/>
    </row>
    <row r="13" spans="1:6" x14ac:dyDescent="0.2">
      <c r="A13" s="236" t="s">
        <v>513</v>
      </c>
      <c r="B13" s="431" t="s">
        <v>514</v>
      </c>
      <c r="C13" s="438"/>
      <c r="D13" s="445"/>
      <c r="E13" s="454"/>
      <c r="F13" s="450"/>
    </row>
    <row r="14" spans="1:6" ht="16.5" customHeight="1" x14ac:dyDescent="0.2">
      <c r="A14" s="237">
        <v>999000</v>
      </c>
      <c r="B14" s="431" t="s">
        <v>515</v>
      </c>
      <c r="C14" s="438"/>
      <c r="D14" s="445"/>
      <c r="E14" s="455"/>
      <c r="F14" s="450"/>
    </row>
    <row r="15" spans="1:6" x14ac:dyDescent="0.2">
      <c r="A15" s="236" t="s">
        <v>516</v>
      </c>
      <c r="B15" s="431" t="s">
        <v>517</v>
      </c>
      <c r="C15" s="438"/>
      <c r="D15" s="445"/>
      <c r="E15" s="454"/>
      <c r="F15" s="451"/>
    </row>
    <row r="16" spans="1:6" x14ac:dyDescent="0.2">
      <c r="A16" s="236" t="s">
        <v>518</v>
      </c>
      <c r="B16" s="431" t="s">
        <v>519</v>
      </c>
      <c r="C16" s="438"/>
      <c r="D16" s="445"/>
      <c r="E16" s="454"/>
      <c r="F16" s="451"/>
    </row>
    <row r="17" spans="1:6" ht="15" customHeight="1" x14ac:dyDescent="0.2">
      <c r="A17" s="236" t="s">
        <v>509</v>
      </c>
      <c r="B17" s="431" t="s">
        <v>520</v>
      </c>
      <c r="C17" s="439"/>
      <c r="D17" s="444"/>
      <c r="E17" s="456"/>
      <c r="F17" s="451"/>
    </row>
    <row r="18" spans="1:6" ht="15" customHeight="1" thickBot="1" x14ac:dyDescent="0.25">
      <c r="A18" s="238"/>
      <c r="B18" s="432"/>
      <c r="C18" s="484"/>
      <c r="D18" s="446"/>
      <c r="E18" s="456"/>
      <c r="F18" s="452"/>
    </row>
    <row r="19" spans="1:6" ht="13.5" thickBot="1" x14ac:dyDescent="0.25">
      <c r="A19" s="239"/>
      <c r="B19" s="433"/>
      <c r="C19" s="485"/>
      <c r="D19" s="487">
        <f>SUM(D8:D17)</f>
        <v>2135252</v>
      </c>
      <c r="E19" s="485"/>
      <c r="F19" s="486">
        <f>SUM(F8:F17)</f>
        <v>0</v>
      </c>
    </row>
    <row r="20" spans="1:6" x14ac:dyDescent="0.2">
      <c r="A20" s="239"/>
      <c r="B20" s="240"/>
    </row>
    <row r="21" spans="1:6" x14ac:dyDescent="0.2">
      <c r="A21" s="239"/>
      <c r="B21" s="240"/>
    </row>
    <row r="22" spans="1:6" ht="13.5" thickBot="1" x14ac:dyDescent="0.25">
      <c r="A22" s="242" t="s">
        <v>499</v>
      </c>
      <c r="B22" s="241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SheetLayoutView="80" workbookViewId="0">
      <selection activeCell="G10" sqref="G10"/>
    </sheetView>
  </sheetViews>
  <sheetFormatPr defaultRowHeight="12.75" x14ac:dyDescent="0.2"/>
  <cols>
    <col min="1" max="1" width="8.42578125" style="244" customWidth="1"/>
    <col min="2" max="2" width="44.42578125" style="244" customWidth="1"/>
    <col min="3" max="3" width="5.5703125" style="244" hidden="1" customWidth="1"/>
    <col min="4" max="4" width="14.7109375" style="244" customWidth="1"/>
    <col min="5" max="5" width="21.140625" style="244" customWidth="1"/>
    <col min="6" max="16384" width="9.140625" style="244"/>
  </cols>
  <sheetData>
    <row r="1" spans="1:5" ht="15.75" x14ac:dyDescent="0.25">
      <c r="A1" s="750" t="s">
        <v>544</v>
      </c>
      <c r="B1" s="750"/>
      <c r="C1" s="750"/>
      <c r="D1" s="750"/>
      <c r="E1" s="750"/>
    </row>
    <row r="2" spans="1:5" ht="15.75" x14ac:dyDescent="0.25">
      <c r="A2" s="243"/>
      <c r="B2" s="243"/>
      <c r="C2" s="243"/>
      <c r="D2" s="243"/>
      <c r="E2" s="243"/>
    </row>
    <row r="3" spans="1:5" ht="15.75" x14ac:dyDescent="0.25">
      <c r="A3" s="243"/>
      <c r="B3" s="243"/>
      <c r="C3" s="243"/>
      <c r="D3" s="243"/>
      <c r="E3" s="243"/>
    </row>
    <row r="4" spans="1:5" ht="12.75" customHeight="1" x14ac:dyDescent="0.2">
      <c r="A4" s="245"/>
      <c r="B4" s="245"/>
      <c r="C4" s="245"/>
      <c r="D4" s="245"/>
      <c r="E4" s="609" t="s">
        <v>521</v>
      </c>
    </row>
    <row r="5" spans="1:5" ht="15" x14ac:dyDescent="0.25">
      <c r="A5" s="246"/>
      <c r="B5" s="246"/>
      <c r="C5" s="246"/>
      <c r="D5" s="246"/>
      <c r="E5" s="610" t="s">
        <v>474</v>
      </c>
    </row>
    <row r="6" spans="1:5" ht="15.75" thickBot="1" x14ac:dyDescent="0.3">
      <c r="A6" s="246"/>
      <c r="B6" s="246"/>
      <c r="C6" s="246"/>
      <c r="D6" s="246"/>
      <c r="E6" s="246"/>
    </row>
    <row r="7" spans="1:5" ht="15.75" customHeight="1" thickBot="1" x14ac:dyDescent="0.25">
      <c r="A7" s="751" t="s">
        <v>522</v>
      </c>
      <c r="B7" s="752" t="s">
        <v>523</v>
      </c>
      <c r="C7" s="753"/>
      <c r="D7" s="754" t="s">
        <v>545</v>
      </c>
      <c r="E7" s="757" t="s">
        <v>524</v>
      </c>
    </row>
    <row r="8" spans="1:5" ht="15.75" customHeight="1" thickBot="1" x14ac:dyDescent="0.25">
      <c r="A8" s="751"/>
      <c r="B8" s="752"/>
      <c r="C8" s="753"/>
      <c r="D8" s="755"/>
      <c r="E8" s="757"/>
    </row>
    <row r="9" spans="1:5" ht="15.75" customHeight="1" thickBot="1" x14ac:dyDescent="0.25">
      <c r="A9" s="751"/>
      <c r="B9" s="752"/>
      <c r="C9" s="753"/>
      <c r="D9" s="755"/>
      <c r="E9" s="757"/>
    </row>
    <row r="10" spans="1:5" ht="15.75" customHeight="1" thickBot="1" x14ac:dyDescent="0.25">
      <c r="A10" s="751"/>
      <c r="B10" s="752"/>
      <c r="C10" s="753"/>
      <c r="D10" s="756"/>
      <c r="E10" s="757"/>
    </row>
    <row r="11" spans="1:5" s="247" customFormat="1" ht="28.35" customHeight="1" x14ac:dyDescent="0.25">
      <c r="A11" s="457" t="s">
        <v>525</v>
      </c>
      <c r="B11" s="458" t="s">
        <v>526</v>
      </c>
      <c r="C11" s="460"/>
      <c r="D11" s="463">
        <v>0</v>
      </c>
      <c r="E11" s="462"/>
    </row>
    <row r="12" spans="1:5" s="247" customFormat="1" ht="28.35" customHeight="1" thickBot="1" x14ac:dyDescent="0.3">
      <c r="A12" s="533" t="s">
        <v>527</v>
      </c>
      <c r="B12" s="459" t="s">
        <v>528</v>
      </c>
      <c r="C12" s="461"/>
      <c r="D12" s="534">
        <v>0</v>
      </c>
      <c r="E12" s="535"/>
    </row>
    <row r="13" spans="1:5" ht="28.35" customHeight="1" thickBot="1" x14ac:dyDescent="0.3">
      <c r="A13" s="536"/>
      <c r="B13" s="537" t="s">
        <v>529</v>
      </c>
      <c r="C13" s="538"/>
      <c r="D13" s="539">
        <f>D11+D12</f>
        <v>0</v>
      </c>
      <c r="E13" s="540"/>
    </row>
    <row r="14" spans="1:5" ht="16.5" customHeight="1" x14ac:dyDescent="0.25">
      <c r="A14" s="248"/>
      <c r="B14" s="248"/>
      <c r="C14" s="248"/>
      <c r="D14" s="248"/>
      <c r="E14" s="248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SheetLayoutView="100" workbookViewId="0">
      <selection activeCell="A3" sqref="A3:A4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 x14ac:dyDescent="0.3">
      <c r="A1" s="671" t="s">
        <v>485</v>
      </c>
      <c r="B1" s="671"/>
      <c r="C1" s="671"/>
      <c r="D1" s="671"/>
      <c r="E1" s="671"/>
    </row>
    <row r="2" spans="1:5" ht="18" customHeight="1" x14ac:dyDescent="0.2">
      <c r="A2" s="672" t="s">
        <v>494</v>
      </c>
      <c r="B2" s="672"/>
      <c r="C2" s="672"/>
      <c r="D2" s="672"/>
      <c r="E2" s="672"/>
    </row>
    <row r="3" spans="1:5" ht="17.25" customHeight="1" x14ac:dyDescent="0.25">
      <c r="A3" s="758" t="s">
        <v>566</v>
      </c>
      <c r="B3" s="2"/>
      <c r="C3" s="196"/>
      <c r="D3" s="673" t="s">
        <v>469</v>
      </c>
      <c r="E3" s="673"/>
    </row>
    <row r="4" spans="1:5" ht="16.5" thickBot="1" x14ac:dyDescent="0.3">
      <c r="A4" s="758" t="s">
        <v>567</v>
      </c>
      <c r="B4" s="3"/>
      <c r="C4" s="195"/>
      <c r="D4" s="674" t="s">
        <v>474</v>
      </c>
      <c r="E4" s="674"/>
    </row>
    <row r="5" spans="1:5" ht="44.25" customHeight="1" thickBot="1" x14ac:dyDescent="0.25">
      <c r="A5" s="464" t="s">
        <v>0</v>
      </c>
      <c r="B5" s="465" t="s">
        <v>1</v>
      </c>
      <c r="C5" s="466" t="s">
        <v>534</v>
      </c>
      <c r="D5" s="467" t="s">
        <v>559</v>
      </c>
      <c r="E5" s="468" t="s">
        <v>560</v>
      </c>
    </row>
    <row r="6" spans="1:5" ht="12.75" customHeight="1" thickBot="1" x14ac:dyDescent="0.25">
      <c r="A6" s="469" t="s">
        <v>99</v>
      </c>
      <c r="B6" s="470" t="s">
        <v>100</v>
      </c>
      <c r="C6" s="471" t="s">
        <v>101</v>
      </c>
      <c r="D6" s="472" t="s">
        <v>102</v>
      </c>
      <c r="E6" s="470" t="s">
        <v>103</v>
      </c>
    </row>
    <row r="7" spans="1:5" ht="21.95" customHeight="1" x14ac:dyDescent="0.2">
      <c r="A7" s="265" t="s">
        <v>2</v>
      </c>
      <c r="B7" s="278" t="s">
        <v>3</v>
      </c>
      <c r="C7" s="269">
        <f>C8+C15</f>
        <v>17373392</v>
      </c>
      <c r="D7" s="269">
        <f t="shared" ref="D7:E7" si="0">D8+D15</f>
        <v>0</v>
      </c>
      <c r="E7" s="269">
        <f t="shared" si="0"/>
        <v>17373392</v>
      </c>
    </row>
    <row r="8" spans="1:5" s="8" customFormat="1" ht="21.95" customHeight="1" x14ac:dyDescent="0.2">
      <c r="A8" s="266" t="s">
        <v>4</v>
      </c>
      <c r="B8" s="279" t="s">
        <v>5</v>
      </c>
      <c r="C8" s="270">
        <v>15898555</v>
      </c>
      <c r="D8" s="283">
        <v>0</v>
      </c>
      <c r="E8" s="290">
        <v>15898555</v>
      </c>
    </row>
    <row r="9" spans="1:5" s="8" customFormat="1" ht="21.95" hidden="1" customHeight="1" x14ac:dyDescent="0.2">
      <c r="A9" s="266" t="s">
        <v>124</v>
      </c>
      <c r="B9" s="279" t="s">
        <v>6</v>
      </c>
      <c r="C9" s="270"/>
      <c r="D9" s="283"/>
      <c r="E9" s="290"/>
    </row>
    <row r="10" spans="1:5" s="8" customFormat="1" ht="21.95" hidden="1" customHeight="1" x14ac:dyDescent="0.2">
      <c r="A10" s="266" t="s">
        <v>125</v>
      </c>
      <c r="B10" s="279" t="s">
        <v>7</v>
      </c>
      <c r="C10" s="270"/>
      <c r="D10" s="283"/>
      <c r="E10" s="290"/>
    </row>
    <row r="11" spans="1:5" s="8" customFormat="1" ht="21.95" hidden="1" customHeight="1" x14ac:dyDescent="0.2">
      <c r="A11" s="266" t="s">
        <v>126</v>
      </c>
      <c r="B11" s="279" t="s">
        <v>8</v>
      </c>
      <c r="C11" s="270"/>
      <c r="D11" s="283"/>
      <c r="E11" s="290"/>
    </row>
    <row r="12" spans="1:5" s="8" customFormat="1" ht="21.95" hidden="1" customHeight="1" x14ac:dyDescent="0.2">
      <c r="A12" s="266" t="s">
        <v>127</v>
      </c>
      <c r="B12" s="279" t="s">
        <v>9</v>
      </c>
      <c r="C12" s="270"/>
      <c r="D12" s="283"/>
      <c r="E12" s="290"/>
    </row>
    <row r="13" spans="1:5" s="8" customFormat="1" ht="21.95" hidden="1" customHeight="1" x14ac:dyDescent="0.2">
      <c r="A13" s="266" t="s">
        <v>128</v>
      </c>
      <c r="B13" s="280" t="s">
        <v>10</v>
      </c>
      <c r="C13" s="271"/>
      <c r="D13" s="283"/>
      <c r="E13" s="291"/>
    </row>
    <row r="14" spans="1:5" s="8" customFormat="1" ht="21.95" hidden="1" customHeight="1" x14ac:dyDescent="0.2">
      <c r="A14" s="266" t="s">
        <v>129</v>
      </c>
      <c r="B14" s="280" t="s">
        <v>11</v>
      </c>
      <c r="C14" s="272"/>
      <c r="D14" s="283"/>
      <c r="E14" s="280"/>
    </row>
    <row r="15" spans="1:5" s="8" customFormat="1" ht="21.95" customHeight="1" x14ac:dyDescent="0.2">
      <c r="A15" s="266" t="s">
        <v>12</v>
      </c>
      <c r="B15" s="279" t="s">
        <v>13</v>
      </c>
      <c r="C15" s="270">
        <v>1474837</v>
      </c>
      <c r="D15" s="283">
        <v>0</v>
      </c>
      <c r="E15" s="290">
        <v>1474837</v>
      </c>
    </row>
    <row r="16" spans="1:5" ht="21.95" customHeight="1" x14ac:dyDescent="0.2">
      <c r="A16" s="267" t="s">
        <v>14</v>
      </c>
      <c r="B16" s="281" t="s">
        <v>15</v>
      </c>
      <c r="C16" s="273">
        <v>0</v>
      </c>
      <c r="D16" s="284">
        <v>0</v>
      </c>
      <c r="E16" s="292">
        <v>0</v>
      </c>
    </row>
    <row r="17" spans="1:5" ht="21.95" hidden="1" customHeight="1" x14ac:dyDescent="0.2">
      <c r="A17" s="266" t="s">
        <v>158</v>
      </c>
      <c r="B17" s="280" t="s">
        <v>294</v>
      </c>
      <c r="C17" s="271">
        <v>0</v>
      </c>
      <c r="D17" s="283"/>
      <c r="E17" s="291"/>
    </row>
    <row r="18" spans="1:5" ht="21.95" hidden="1" customHeight="1" x14ac:dyDescent="0.2">
      <c r="A18" s="266" t="s">
        <v>159</v>
      </c>
      <c r="B18" s="279" t="s">
        <v>186</v>
      </c>
      <c r="C18" s="270">
        <v>14220</v>
      </c>
      <c r="D18" s="283"/>
      <c r="E18" s="290"/>
    </row>
    <row r="19" spans="1:5" ht="21.95" customHeight="1" x14ac:dyDescent="0.2">
      <c r="A19" s="267" t="s">
        <v>16</v>
      </c>
      <c r="B19" s="281" t="s">
        <v>17</v>
      </c>
      <c r="C19" s="273">
        <f>C21+C26+C20</f>
        <v>8245000</v>
      </c>
      <c r="D19" s="273">
        <f t="shared" ref="D19:E19" si="1">D21+D26+D20</f>
        <v>0</v>
      </c>
      <c r="E19" s="273">
        <f t="shared" si="1"/>
        <v>8245000</v>
      </c>
    </row>
    <row r="20" spans="1:5" ht="21.95" customHeight="1" x14ac:dyDescent="0.2">
      <c r="A20" s="266" t="s">
        <v>476</v>
      </c>
      <c r="B20" s="279" t="s">
        <v>475</v>
      </c>
      <c r="C20" s="270">
        <v>0</v>
      </c>
      <c r="D20" s="283">
        <v>0</v>
      </c>
      <c r="E20" s="290">
        <v>0</v>
      </c>
    </row>
    <row r="21" spans="1:5" s="8" customFormat="1" ht="23.25" customHeight="1" x14ac:dyDescent="0.2">
      <c r="A21" s="266" t="s">
        <v>18</v>
      </c>
      <c r="B21" s="279" t="s">
        <v>19</v>
      </c>
      <c r="C21" s="270">
        <v>8240000</v>
      </c>
      <c r="D21" s="283">
        <v>0</v>
      </c>
      <c r="E21" s="290">
        <v>8240000</v>
      </c>
    </row>
    <row r="22" spans="1:5" s="8" customFormat="1" ht="21.95" hidden="1" customHeight="1" x14ac:dyDescent="0.2">
      <c r="A22" s="266" t="s">
        <v>20</v>
      </c>
      <c r="B22" s="279" t="s">
        <v>21</v>
      </c>
      <c r="C22" s="270"/>
      <c r="D22" s="283"/>
      <c r="E22" s="290"/>
    </row>
    <row r="23" spans="1:5" s="8" customFormat="1" ht="21.95" hidden="1" customHeight="1" x14ac:dyDescent="0.2">
      <c r="A23" s="266"/>
      <c r="B23" s="279" t="s">
        <v>22</v>
      </c>
      <c r="C23" s="270"/>
      <c r="D23" s="283"/>
      <c r="E23" s="290"/>
    </row>
    <row r="24" spans="1:5" s="8" customFormat="1" ht="21.95" hidden="1" customHeight="1" x14ac:dyDescent="0.2">
      <c r="A24" s="266" t="s">
        <v>23</v>
      </c>
      <c r="B24" s="279" t="s">
        <v>24</v>
      </c>
      <c r="C24" s="270"/>
      <c r="D24" s="283"/>
      <c r="E24" s="290"/>
    </row>
    <row r="25" spans="1:5" s="8" customFormat="1" ht="21.95" hidden="1" customHeight="1" x14ac:dyDescent="0.2">
      <c r="A25" s="266" t="s">
        <v>25</v>
      </c>
      <c r="B25" s="279" t="s">
        <v>26</v>
      </c>
      <c r="C25" s="270"/>
      <c r="D25" s="283"/>
      <c r="E25" s="290"/>
    </row>
    <row r="26" spans="1:5" s="8" customFormat="1" ht="21.95" customHeight="1" x14ac:dyDescent="0.2">
      <c r="A26" s="266" t="s">
        <v>27</v>
      </c>
      <c r="B26" s="279" t="s">
        <v>28</v>
      </c>
      <c r="C26" s="270">
        <v>5000</v>
      </c>
      <c r="D26" s="283">
        <v>0</v>
      </c>
      <c r="E26" s="290">
        <v>5000</v>
      </c>
    </row>
    <row r="27" spans="1:5" ht="21.95" customHeight="1" x14ac:dyDescent="0.2">
      <c r="A27" s="267" t="s">
        <v>29</v>
      </c>
      <c r="B27" s="281" t="s">
        <v>30</v>
      </c>
      <c r="C27" s="273">
        <f>SUM(C28:C36)</f>
        <v>3333000</v>
      </c>
      <c r="D27" s="273">
        <f>SUM(D28:D36)</f>
        <v>0</v>
      </c>
      <c r="E27" s="273">
        <f>SUM(E28:E36)</f>
        <v>3333000</v>
      </c>
    </row>
    <row r="28" spans="1:5" ht="21.95" customHeight="1" x14ac:dyDescent="0.2">
      <c r="A28" s="266" t="s">
        <v>546</v>
      </c>
      <c r="B28" s="279" t="s">
        <v>547</v>
      </c>
      <c r="C28" s="270">
        <v>100000</v>
      </c>
      <c r="D28" s="283">
        <v>0</v>
      </c>
      <c r="E28" s="290">
        <v>100000</v>
      </c>
    </row>
    <row r="29" spans="1:5" ht="21.95" customHeight="1" x14ac:dyDescent="0.2">
      <c r="A29" s="266" t="s">
        <v>31</v>
      </c>
      <c r="B29" s="279" t="s">
        <v>119</v>
      </c>
      <c r="C29" s="270">
        <v>3000000</v>
      </c>
      <c r="D29" s="283">
        <v>0</v>
      </c>
      <c r="E29" s="290">
        <v>3000000</v>
      </c>
    </row>
    <row r="30" spans="1:5" ht="21.95" customHeight="1" x14ac:dyDescent="0.2">
      <c r="A30" s="266" t="s">
        <v>295</v>
      </c>
      <c r="B30" s="279" t="s">
        <v>296</v>
      </c>
      <c r="C30" s="270">
        <v>0</v>
      </c>
      <c r="D30" s="283">
        <v>0</v>
      </c>
      <c r="E30" s="290">
        <v>0</v>
      </c>
    </row>
    <row r="31" spans="1:5" ht="21.95" customHeight="1" x14ac:dyDescent="0.2">
      <c r="A31" s="266" t="s">
        <v>32</v>
      </c>
      <c r="B31" s="279" t="s">
        <v>33</v>
      </c>
      <c r="C31" s="270">
        <v>0</v>
      </c>
      <c r="D31" s="283">
        <v>0</v>
      </c>
      <c r="E31" s="290">
        <v>0</v>
      </c>
    </row>
    <row r="32" spans="1:5" ht="18.75" customHeight="1" x14ac:dyDescent="0.2">
      <c r="A32" s="266" t="s">
        <v>34</v>
      </c>
      <c r="B32" s="279" t="s">
        <v>35</v>
      </c>
      <c r="C32" s="270">
        <v>228000</v>
      </c>
      <c r="D32" s="283">
        <v>0</v>
      </c>
      <c r="E32" s="290">
        <v>228000</v>
      </c>
    </row>
    <row r="33" spans="1:5" ht="24.75" customHeight="1" x14ac:dyDescent="0.2">
      <c r="A33" s="266" t="s">
        <v>36</v>
      </c>
      <c r="B33" s="279" t="s">
        <v>37</v>
      </c>
      <c r="C33" s="270">
        <v>0</v>
      </c>
      <c r="D33" s="283">
        <v>0</v>
      </c>
      <c r="E33" s="290">
        <v>0</v>
      </c>
    </row>
    <row r="34" spans="1:5" ht="21.95" customHeight="1" x14ac:dyDescent="0.2">
      <c r="A34" s="268" t="s">
        <v>38</v>
      </c>
      <c r="B34" s="282" t="s">
        <v>39</v>
      </c>
      <c r="C34" s="274">
        <v>0</v>
      </c>
      <c r="D34" s="285">
        <v>0</v>
      </c>
      <c r="E34" s="293">
        <v>0</v>
      </c>
    </row>
    <row r="35" spans="1:5" ht="21.95" customHeight="1" x14ac:dyDescent="0.2">
      <c r="A35" s="266" t="s">
        <v>40</v>
      </c>
      <c r="B35" s="279" t="s">
        <v>41</v>
      </c>
      <c r="C35" s="270">
        <v>5000</v>
      </c>
      <c r="D35" s="283">
        <v>0</v>
      </c>
      <c r="E35" s="290">
        <v>5000</v>
      </c>
    </row>
    <row r="36" spans="1:5" ht="21.95" customHeight="1" x14ac:dyDescent="0.2">
      <c r="A36" s="266" t="s">
        <v>562</v>
      </c>
      <c r="B36" s="279" t="s">
        <v>42</v>
      </c>
      <c r="C36" s="275">
        <v>0</v>
      </c>
      <c r="D36" s="542">
        <v>0</v>
      </c>
      <c r="E36" s="279">
        <v>0</v>
      </c>
    </row>
    <row r="37" spans="1:5" ht="21.95" customHeight="1" x14ac:dyDescent="0.2">
      <c r="A37" s="267" t="s">
        <v>43</v>
      </c>
      <c r="B37" s="281" t="s">
        <v>44</v>
      </c>
      <c r="C37" s="273">
        <v>0</v>
      </c>
      <c r="D37" s="284">
        <v>0</v>
      </c>
      <c r="E37" s="295">
        <v>0</v>
      </c>
    </row>
    <row r="38" spans="1:5" ht="21.95" hidden="1" customHeight="1" x14ac:dyDescent="0.2">
      <c r="A38" s="266" t="s">
        <v>297</v>
      </c>
      <c r="B38" s="279" t="s">
        <v>298</v>
      </c>
      <c r="C38" s="275">
        <v>0</v>
      </c>
      <c r="D38" s="287"/>
      <c r="E38" s="279"/>
    </row>
    <row r="39" spans="1:5" ht="21.95" customHeight="1" x14ac:dyDescent="0.2">
      <c r="A39" s="267" t="s">
        <v>45</v>
      </c>
      <c r="B39" s="281" t="s">
        <v>46</v>
      </c>
      <c r="C39" s="273">
        <v>0</v>
      </c>
      <c r="D39" s="284">
        <v>89800</v>
      </c>
      <c r="E39" s="292">
        <v>89800</v>
      </c>
    </row>
    <row r="40" spans="1:5" ht="21.95" hidden="1" customHeight="1" x14ac:dyDescent="0.2">
      <c r="A40" s="266" t="s">
        <v>120</v>
      </c>
      <c r="B40" s="279" t="s">
        <v>47</v>
      </c>
      <c r="C40" s="270"/>
      <c r="D40" s="283"/>
      <c r="E40" s="290"/>
    </row>
    <row r="41" spans="1:5" ht="21.95" hidden="1" customHeight="1" x14ac:dyDescent="0.2">
      <c r="A41" s="266" t="s">
        <v>301</v>
      </c>
      <c r="B41" s="279" t="s">
        <v>302</v>
      </c>
      <c r="C41" s="270"/>
      <c r="D41" s="283"/>
      <c r="E41" s="290"/>
    </row>
    <row r="42" spans="1:5" ht="21.95" customHeight="1" thickBot="1" x14ac:dyDescent="0.25">
      <c r="A42" s="267" t="s">
        <v>48</v>
      </c>
      <c r="B42" s="281" t="s">
        <v>187</v>
      </c>
      <c r="C42" s="276">
        <v>0</v>
      </c>
      <c r="D42" s="288">
        <v>0</v>
      </c>
      <c r="E42" s="281">
        <v>0</v>
      </c>
    </row>
    <row r="43" spans="1:5" ht="21.95" hidden="1" customHeight="1" x14ac:dyDescent="0.2">
      <c r="A43" s="473" t="s">
        <v>121</v>
      </c>
      <c r="B43" s="474" t="s">
        <v>122</v>
      </c>
      <c r="C43" s="488">
        <v>0</v>
      </c>
      <c r="D43" s="489"/>
      <c r="E43" s="474"/>
    </row>
    <row r="44" spans="1:5" ht="30" customHeight="1" thickBot="1" x14ac:dyDescent="0.3">
      <c r="A44" s="478" t="s">
        <v>184</v>
      </c>
      <c r="B44" s="479" t="s">
        <v>49</v>
      </c>
      <c r="C44" s="480">
        <f>C7+C16+C19+C27+C37+C39+C42</f>
        <v>28951392</v>
      </c>
      <c r="D44" s="480">
        <f t="shared" ref="D44:E44" si="2">D7+D16+D19+D27+D37+D39+D42</f>
        <v>89800</v>
      </c>
      <c r="E44" s="480">
        <f t="shared" si="2"/>
        <v>29041192</v>
      </c>
    </row>
    <row r="45" spans="1:5" ht="21.95" customHeight="1" thickBot="1" x14ac:dyDescent="0.25">
      <c r="A45" s="490" t="s">
        <v>50</v>
      </c>
      <c r="B45" s="491" t="s">
        <v>51</v>
      </c>
      <c r="C45" s="492">
        <f>SUM(C46:C48)</f>
        <v>5402075</v>
      </c>
      <c r="D45" s="492">
        <f t="shared" ref="D45:E45" si="3">SUM(D46:D48)</f>
        <v>9000</v>
      </c>
      <c r="E45" s="492">
        <f t="shared" si="3"/>
        <v>5411075</v>
      </c>
    </row>
    <row r="46" spans="1:5" ht="24" customHeight="1" x14ac:dyDescent="0.2">
      <c r="A46" s="268" t="s">
        <v>496</v>
      </c>
      <c r="B46" s="282" t="s">
        <v>480</v>
      </c>
      <c r="C46" s="274">
        <v>0</v>
      </c>
      <c r="D46" s="285">
        <v>0</v>
      </c>
      <c r="E46" s="293">
        <v>0</v>
      </c>
    </row>
    <row r="47" spans="1:5" ht="21.95" customHeight="1" x14ac:dyDescent="0.2">
      <c r="A47" s="266" t="s">
        <v>52</v>
      </c>
      <c r="B47" s="279" t="s">
        <v>53</v>
      </c>
      <c r="C47" s="270">
        <v>5402075</v>
      </c>
      <c r="D47" s="283">
        <v>9000</v>
      </c>
      <c r="E47" s="290">
        <v>5411075</v>
      </c>
    </row>
    <row r="48" spans="1:5" ht="21.95" customHeight="1" thickBot="1" x14ac:dyDescent="0.25">
      <c r="A48" s="473" t="s">
        <v>299</v>
      </c>
      <c r="B48" s="474" t="s">
        <v>300</v>
      </c>
      <c r="C48" s="475"/>
      <c r="D48" s="476">
        <v>0</v>
      </c>
      <c r="E48" s="477">
        <v>0</v>
      </c>
    </row>
    <row r="49" spans="1:5" s="4" customFormat="1" ht="37.5" customHeight="1" thickBot="1" x14ac:dyDescent="0.3">
      <c r="A49" s="478" t="s">
        <v>123</v>
      </c>
      <c r="B49" s="479" t="s">
        <v>54</v>
      </c>
      <c r="C49" s="480">
        <f>C44+C45</f>
        <v>34353467</v>
      </c>
      <c r="D49" s="480">
        <f t="shared" ref="D49:E49" si="4">D44+D45</f>
        <v>98800</v>
      </c>
      <c r="E49" s="480">
        <f t="shared" si="4"/>
        <v>34452267</v>
      </c>
    </row>
    <row r="50" spans="1:5" ht="15" x14ac:dyDescent="0.2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A3" sqref="A3: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71" t="s">
        <v>486</v>
      </c>
      <c r="B1" s="671"/>
      <c r="C1" s="671"/>
      <c r="D1" s="671"/>
      <c r="E1" s="671"/>
    </row>
    <row r="2" spans="1:5" ht="18" customHeight="1" x14ac:dyDescent="0.2">
      <c r="A2" s="672" t="s">
        <v>494</v>
      </c>
      <c r="B2" s="672"/>
      <c r="C2" s="672"/>
      <c r="D2" s="672"/>
      <c r="E2" s="672"/>
    </row>
    <row r="3" spans="1:5" ht="19.5" customHeight="1" x14ac:dyDescent="0.25">
      <c r="A3" s="758" t="s">
        <v>568</v>
      </c>
      <c r="B3" s="2"/>
      <c r="C3" s="193"/>
      <c r="D3" s="673" t="s">
        <v>470</v>
      </c>
      <c r="E3" s="673"/>
    </row>
    <row r="4" spans="1:5" ht="16.5" thickBot="1" x14ac:dyDescent="0.3">
      <c r="A4" s="758" t="s">
        <v>569</v>
      </c>
      <c r="B4" s="3"/>
      <c r="C4" s="195"/>
      <c r="D4" s="674" t="s">
        <v>474</v>
      </c>
      <c r="E4" s="674"/>
    </row>
    <row r="5" spans="1:5" ht="38.25" customHeight="1" thickBot="1" x14ac:dyDescent="0.25">
      <c r="A5" s="464" t="s">
        <v>0</v>
      </c>
      <c r="B5" s="465" t="s">
        <v>1</v>
      </c>
      <c r="C5" s="466" t="s">
        <v>534</v>
      </c>
      <c r="D5" s="467" t="s">
        <v>559</v>
      </c>
      <c r="E5" s="468" t="s">
        <v>560</v>
      </c>
    </row>
    <row r="6" spans="1:5" ht="12.75" customHeight="1" thickBot="1" x14ac:dyDescent="0.25">
      <c r="A6" s="469" t="s">
        <v>99</v>
      </c>
      <c r="B6" s="470" t="s">
        <v>100</v>
      </c>
      <c r="C6" s="471" t="s">
        <v>101</v>
      </c>
      <c r="D6" s="472" t="s">
        <v>102</v>
      </c>
      <c r="E6" s="470" t="s">
        <v>103</v>
      </c>
    </row>
    <row r="7" spans="1:5" s="6" customFormat="1" ht="21.95" customHeight="1" x14ac:dyDescent="0.25">
      <c r="A7" s="265" t="s">
        <v>55</v>
      </c>
      <c r="B7" s="278" t="s">
        <v>56</v>
      </c>
      <c r="C7" s="269">
        <f>C8+C16</f>
        <v>14265000</v>
      </c>
      <c r="D7" s="269">
        <f t="shared" ref="D7:E7" si="0">D8+D16</f>
        <v>9000</v>
      </c>
      <c r="E7" s="269">
        <f t="shared" si="0"/>
        <v>14274000</v>
      </c>
    </row>
    <row r="8" spans="1:5" s="5" customFormat="1" ht="21.95" customHeight="1" x14ac:dyDescent="0.2">
      <c r="A8" s="266" t="s">
        <v>57</v>
      </c>
      <c r="B8" s="279" t="s">
        <v>58</v>
      </c>
      <c r="C8" s="270">
        <v>5451000</v>
      </c>
      <c r="D8" s="283">
        <v>9000</v>
      </c>
      <c r="E8" s="290">
        <v>5460000</v>
      </c>
    </row>
    <row r="9" spans="1:5" s="5" customFormat="1" ht="22.5" hidden="1" customHeight="1" x14ac:dyDescent="0.2">
      <c r="A9" s="266" t="s">
        <v>130</v>
      </c>
      <c r="B9" s="279" t="s">
        <v>59</v>
      </c>
      <c r="C9" s="270"/>
      <c r="D9" s="283"/>
      <c r="E9" s="290"/>
    </row>
    <row r="10" spans="1:5" s="5" customFormat="1" ht="22.5" hidden="1" customHeight="1" x14ac:dyDescent="0.2">
      <c r="A10" s="266" t="s">
        <v>189</v>
      </c>
      <c r="B10" s="279" t="s">
        <v>190</v>
      </c>
      <c r="C10" s="270"/>
      <c r="D10" s="283"/>
      <c r="E10" s="290"/>
    </row>
    <row r="11" spans="1:5" s="5" customFormat="1" ht="22.5" hidden="1" customHeight="1" x14ac:dyDescent="0.2">
      <c r="A11" s="266" t="s">
        <v>286</v>
      </c>
      <c r="B11" s="279" t="s">
        <v>287</v>
      </c>
      <c r="C11" s="270"/>
      <c r="D11" s="283"/>
      <c r="E11" s="290"/>
    </row>
    <row r="12" spans="1:5" s="5" customFormat="1" ht="21.95" hidden="1" customHeight="1" x14ac:dyDescent="0.2">
      <c r="A12" s="266" t="s">
        <v>131</v>
      </c>
      <c r="B12" s="279" t="s">
        <v>60</v>
      </c>
      <c r="C12" s="270"/>
      <c r="D12" s="283"/>
      <c r="E12" s="290"/>
    </row>
    <row r="13" spans="1:5" s="5" customFormat="1" ht="21.95" hidden="1" customHeight="1" x14ac:dyDescent="0.2">
      <c r="A13" s="266" t="s">
        <v>132</v>
      </c>
      <c r="B13" s="279" t="s">
        <v>61</v>
      </c>
      <c r="C13" s="271"/>
      <c r="D13" s="283"/>
      <c r="E13" s="291"/>
    </row>
    <row r="14" spans="1:5" s="5" customFormat="1" ht="21.95" hidden="1" customHeight="1" x14ac:dyDescent="0.2">
      <c r="A14" s="266" t="s">
        <v>133</v>
      </c>
      <c r="B14" s="279" t="s">
        <v>62</v>
      </c>
      <c r="C14" s="272"/>
      <c r="D14" s="283"/>
      <c r="E14" s="280"/>
    </row>
    <row r="15" spans="1:5" s="5" customFormat="1" ht="21.95" hidden="1" customHeight="1" x14ac:dyDescent="0.2">
      <c r="A15" s="266" t="s">
        <v>134</v>
      </c>
      <c r="B15" s="279" t="s">
        <v>63</v>
      </c>
      <c r="C15" s="272"/>
      <c r="D15" s="283"/>
      <c r="E15" s="280"/>
    </row>
    <row r="16" spans="1:5" s="5" customFormat="1" ht="21.95" customHeight="1" x14ac:dyDescent="0.2">
      <c r="A16" s="266" t="s">
        <v>64</v>
      </c>
      <c r="B16" s="279" t="s">
        <v>65</v>
      </c>
      <c r="C16" s="270">
        <v>8814000</v>
      </c>
      <c r="D16" s="283">
        <v>0</v>
      </c>
      <c r="E16" s="290">
        <v>8814000</v>
      </c>
    </row>
    <row r="17" spans="1:5" s="5" customFormat="1" ht="21.95" hidden="1" customHeight="1" x14ac:dyDescent="0.2">
      <c r="A17" s="266" t="s">
        <v>135</v>
      </c>
      <c r="B17" s="279" t="s">
        <v>66</v>
      </c>
      <c r="C17" s="270">
        <v>2800</v>
      </c>
      <c r="D17" s="283"/>
      <c r="E17" s="290"/>
    </row>
    <row r="18" spans="1:5" s="5" customFormat="1" ht="28.5" hidden="1" customHeight="1" x14ac:dyDescent="0.2">
      <c r="A18" s="266" t="s">
        <v>136</v>
      </c>
      <c r="B18" s="279" t="s">
        <v>67</v>
      </c>
      <c r="C18" s="270">
        <v>2730</v>
      </c>
      <c r="D18" s="283"/>
      <c r="E18" s="290"/>
    </row>
    <row r="19" spans="1:5" s="5" customFormat="1" ht="21.95" hidden="1" customHeight="1" x14ac:dyDescent="0.2">
      <c r="A19" s="266" t="s">
        <v>137</v>
      </c>
      <c r="B19" s="279" t="s">
        <v>68</v>
      </c>
      <c r="C19" s="270">
        <v>900</v>
      </c>
      <c r="D19" s="283"/>
      <c r="E19" s="290"/>
    </row>
    <row r="20" spans="1:5" s="6" customFormat="1" ht="34.5" customHeight="1" x14ac:dyDescent="0.25">
      <c r="A20" s="267" t="s">
        <v>69</v>
      </c>
      <c r="B20" s="298" t="s">
        <v>156</v>
      </c>
      <c r="C20" s="273">
        <v>3231283</v>
      </c>
      <c r="D20" s="284">
        <v>0</v>
      </c>
      <c r="E20" s="292">
        <v>3231283</v>
      </c>
    </row>
    <row r="21" spans="1:5" s="6" customFormat="1" ht="21.95" customHeight="1" x14ac:dyDescent="0.25">
      <c r="A21" s="267" t="s">
        <v>70</v>
      </c>
      <c r="B21" s="281" t="s">
        <v>71</v>
      </c>
      <c r="C21" s="277">
        <f>C22+C25+C28+C34+C35</f>
        <v>11690141</v>
      </c>
      <c r="D21" s="277">
        <f t="shared" ref="D21:E21" si="1">D22+D25+D28+D34+D35</f>
        <v>0</v>
      </c>
      <c r="E21" s="277">
        <f t="shared" si="1"/>
        <v>11690141</v>
      </c>
    </row>
    <row r="22" spans="1:5" s="5" customFormat="1" ht="21.95" customHeight="1" x14ac:dyDescent="0.2">
      <c r="A22" s="266" t="s">
        <v>72</v>
      </c>
      <c r="B22" s="279" t="s">
        <v>73</v>
      </c>
      <c r="C22" s="270">
        <v>2550000</v>
      </c>
      <c r="D22" s="283">
        <v>0</v>
      </c>
      <c r="E22" s="290">
        <v>2550000</v>
      </c>
    </row>
    <row r="23" spans="1:5" s="5" customFormat="1" ht="21.95" hidden="1" customHeight="1" x14ac:dyDescent="0.2">
      <c r="A23" s="266" t="s">
        <v>142</v>
      </c>
      <c r="B23" s="279" t="s">
        <v>144</v>
      </c>
      <c r="C23" s="270"/>
      <c r="D23" s="283"/>
      <c r="E23" s="290"/>
    </row>
    <row r="24" spans="1:5" s="5" customFormat="1" ht="21.95" hidden="1" customHeight="1" x14ac:dyDescent="0.2">
      <c r="A24" s="266" t="s">
        <v>143</v>
      </c>
      <c r="B24" s="279" t="s">
        <v>145</v>
      </c>
      <c r="C24" s="270"/>
      <c r="D24" s="283"/>
      <c r="E24" s="290"/>
    </row>
    <row r="25" spans="1:5" s="5" customFormat="1" ht="21.95" customHeight="1" x14ac:dyDescent="0.2">
      <c r="A25" s="266" t="s">
        <v>74</v>
      </c>
      <c r="B25" s="279" t="s">
        <v>75</v>
      </c>
      <c r="C25" s="270">
        <v>900000</v>
      </c>
      <c r="D25" s="283">
        <v>0</v>
      </c>
      <c r="E25" s="290">
        <v>900000</v>
      </c>
    </row>
    <row r="26" spans="1:5" s="5" customFormat="1" ht="21.95" hidden="1" customHeight="1" x14ac:dyDescent="0.2">
      <c r="A26" s="266" t="s">
        <v>138</v>
      </c>
      <c r="B26" s="279" t="s">
        <v>140</v>
      </c>
      <c r="C26" s="297"/>
      <c r="D26" s="286"/>
      <c r="E26" s="294"/>
    </row>
    <row r="27" spans="1:5" s="5" customFormat="1" ht="21.95" hidden="1" customHeight="1" x14ac:dyDescent="0.2">
      <c r="A27" s="266" t="s">
        <v>139</v>
      </c>
      <c r="B27" s="279" t="s">
        <v>141</v>
      </c>
      <c r="C27" s="270"/>
      <c r="D27" s="283"/>
      <c r="E27" s="290"/>
    </row>
    <row r="28" spans="1:5" s="5" customFormat="1" ht="21.95" customHeight="1" x14ac:dyDescent="0.2">
      <c r="A28" s="266" t="s">
        <v>76</v>
      </c>
      <c r="B28" s="279" t="s">
        <v>77</v>
      </c>
      <c r="C28" s="270">
        <v>4980000</v>
      </c>
      <c r="D28" s="283">
        <v>0</v>
      </c>
      <c r="E28" s="290">
        <v>4980000</v>
      </c>
    </row>
    <row r="29" spans="1:5" s="5" customFormat="1" ht="21.95" hidden="1" customHeight="1" x14ac:dyDescent="0.2">
      <c r="A29" s="266" t="s">
        <v>146</v>
      </c>
      <c r="B29" s="280" t="s">
        <v>78</v>
      </c>
      <c r="C29" s="270"/>
      <c r="D29" s="283"/>
      <c r="E29" s="290"/>
    </row>
    <row r="30" spans="1:5" s="5" customFormat="1" ht="21.95" hidden="1" customHeight="1" x14ac:dyDescent="0.2">
      <c r="A30" s="266" t="s">
        <v>147</v>
      </c>
      <c r="B30" s="280" t="s">
        <v>148</v>
      </c>
      <c r="C30" s="270"/>
      <c r="D30" s="283"/>
      <c r="E30" s="290"/>
    </row>
    <row r="31" spans="1:5" s="5" customFormat="1" ht="21.95" hidden="1" customHeight="1" x14ac:dyDescent="0.2">
      <c r="A31" s="266" t="s">
        <v>149</v>
      </c>
      <c r="B31" s="279" t="s">
        <v>150</v>
      </c>
      <c r="C31" s="270"/>
      <c r="D31" s="283"/>
      <c r="E31" s="290"/>
    </row>
    <row r="32" spans="1:5" s="5" customFormat="1" ht="21.95" hidden="1" customHeight="1" x14ac:dyDescent="0.2">
      <c r="A32" s="266" t="s">
        <v>151</v>
      </c>
      <c r="B32" s="279" t="s">
        <v>153</v>
      </c>
      <c r="C32" s="270"/>
      <c r="D32" s="283"/>
      <c r="E32" s="290"/>
    </row>
    <row r="33" spans="1:5" s="5" customFormat="1" ht="21.95" hidden="1" customHeight="1" x14ac:dyDescent="0.2">
      <c r="A33" s="266" t="s">
        <v>152</v>
      </c>
      <c r="B33" s="279" t="s">
        <v>79</v>
      </c>
      <c r="C33" s="270"/>
      <c r="D33" s="283"/>
      <c r="E33" s="290"/>
    </row>
    <row r="34" spans="1:5" s="5" customFormat="1" ht="21.95" customHeight="1" x14ac:dyDescent="0.2">
      <c r="A34" s="268" t="s">
        <v>80</v>
      </c>
      <c r="B34" s="282" t="s">
        <v>81</v>
      </c>
      <c r="C34" s="274">
        <v>520000</v>
      </c>
      <c r="D34" s="285">
        <v>0</v>
      </c>
      <c r="E34" s="293">
        <v>520000</v>
      </c>
    </row>
    <row r="35" spans="1:5" s="5" customFormat="1" ht="21.95" customHeight="1" x14ac:dyDescent="0.2">
      <c r="A35" s="266" t="s">
        <v>82</v>
      </c>
      <c r="B35" s="279" t="s">
        <v>83</v>
      </c>
      <c r="C35" s="270">
        <v>2740141</v>
      </c>
      <c r="D35" s="283">
        <v>0</v>
      </c>
      <c r="E35" s="290">
        <v>2740141</v>
      </c>
    </row>
    <row r="36" spans="1:5" s="5" customFormat="1" ht="21.95" hidden="1" customHeight="1" x14ac:dyDescent="0.2">
      <c r="A36" s="266" t="s">
        <v>154</v>
      </c>
      <c r="B36" s="279" t="s">
        <v>84</v>
      </c>
      <c r="C36" s="275">
        <v>12112</v>
      </c>
      <c r="D36" s="287"/>
      <c r="E36" s="279"/>
    </row>
    <row r="37" spans="1:5" s="5" customFormat="1" ht="21.95" hidden="1" customHeight="1" x14ac:dyDescent="0.2">
      <c r="A37" s="266" t="s">
        <v>288</v>
      </c>
      <c r="B37" s="279" t="s">
        <v>289</v>
      </c>
      <c r="C37" s="275">
        <v>0</v>
      </c>
      <c r="D37" s="287"/>
      <c r="E37" s="279"/>
    </row>
    <row r="38" spans="1:5" s="5" customFormat="1" ht="21.95" hidden="1" customHeight="1" x14ac:dyDescent="0.2">
      <c r="A38" s="266" t="s">
        <v>290</v>
      </c>
      <c r="B38" s="279" t="s">
        <v>291</v>
      </c>
      <c r="C38" s="275">
        <v>0</v>
      </c>
      <c r="D38" s="287"/>
      <c r="E38" s="279"/>
    </row>
    <row r="39" spans="1:5" s="5" customFormat="1" ht="21.95" hidden="1" customHeight="1" x14ac:dyDescent="0.2">
      <c r="A39" s="266" t="s">
        <v>155</v>
      </c>
      <c r="B39" s="279" t="s">
        <v>85</v>
      </c>
      <c r="C39" s="275">
        <v>1050</v>
      </c>
      <c r="D39" s="287"/>
      <c r="E39" s="279"/>
    </row>
    <row r="40" spans="1:5" s="6" customFormat="1" ht="21" customHeight="1" x14ac:dyDescent="0.25">
      <c r="A40" s="267" t="s">
        <v>86</v>
      </c>
      <c r="B40" s="281" t="s">
        <v>87</v>
      </c>
      <c r="C40" s="273">
        <v>900000</v>
      </c>
      <c r="D40" s="284">
        <v>0</v>
      </c>
      <c r="E40" s="292">
        <v>900000</v>
      </c>
    </row>
    <row r="41" spans="1:5" s="6" customFormat="1" ht="21.95" hidden="1" customHeight="1" x14ac:dyDescent="0.25">
      <c r="A41" s="266" t="s">
        <v>157</v>
      </c>
      <c r="B41" s="279" t="s">
        <v>115</v>
      </c>
      <c r="C41" s="270">
        <v>100</v>
      </c>
      <c r="D41" s="283"/>
      <c r="E41" s="290"/>
    </row>
    <row r="42" spans="1:5" s="6" customFormat="1" ht="32.25" hidden="1" customHeight="1" x14ac:dyDescent="0.25">
      <c r="A42" s="266" t="s">
        <v>160</v>
      </c>
      <c r="B42" s="279" t="s">
        <v>161</v>
      </c>
      <c r="C42" s="275">
        <v>1800</v>
      </c>
      <c r="D42" s="287"/>
      <c r="E42" s="279"/>
    </row>
    <row r="43" spans="1:5" s="6" customFormat="1" ht="20.25" hidden="1" customHeight="1" x14ac:dyDescent="0.25">
      <c r="A43" s="266" t="s">
        <v>162</v>
      </c>
      <c r="B43" s="279" t="s">
        <v>116</v>
      </c>
      <c r="C43" s="275">
        <v>1600</v>
      </c>
      <c r="D43" s="287"/>
      <c r="E43" s="279"/>
    </row>
    <row r="44" spans="1:5" s="6" customFormat="1" ht="24" hidden="1" customHeight="1" x14ac:dyDescent="0.25">
      <c r="A44" s="266" t="s">
        <v>163</v>
      </c>
      <c r="B44" s="279" t="s">
        <v>117</v>
      </c>
      <c r="C44" s="275">
        <v>3700</v>
      </c>
      <c r="D44" s="287"/>
      <c r="E44" s="279"/>
    </row>
    <row r="45" spans="1:5" s="6" customFormat="1" ht="21.95" customHeight="1" x14ac:dyDescent="0.25">
      <c r="A45" s="267" t="s">
        <v>88</v>
      </c>
      <c r="B45" s="281" t="s">
        <v>118</v>
      </c>
      <c r="C45" s="277">
        <f>SUM(C46:C50)</f>
        <v>1500000</v>
      </c>
      <c r="D45" s="277">
        <f t="shared" ref="D45:E45" si="2">SUM(D46:D50)</f>
        <v>89800</v>
      </c>
      <c r="E45" s="277">
        <f t="shared" si="2"/>
        <v>1589800</v>
      </c>
    </row>
    <row r="46" spans="1:5" s="6" customFormat="1" ht="21.95" customHeight="1" x14ac:dyDescent="0.25">
      <c r="A46" s="266" t="s">
        <v>164</v>
      </c>
      <c r="B46" s="279" t="s">
        <v>165</v>
      </c>
      <c r="C46" s="270">
        <v>0</v>
      </c>
      <c r="D46" s="283">
        <v>89800</v>
      </c>
      <c r="E46" s="290">
        <v>89800</v>
      </c>
    </row>
    <row r="47" spans="1:5" s="6" customFormat="1" ht="21.95" customHeight="1" x14ac:dyDescent="0.25">
      <c r="A47" s="266" t="s">
        <v>166</v>
      </c>
      <c r="B47" s="279" t="s">
        <v>191</v>
      </c>
      <c r="C47" s="270">
        <v>1400000</v>
      </c>
      <c r="D47" s="283">
        <v>0</v>
      </c>
      <c r="E47" s="290">
        <v>1400000</v>
      </c>
    </row>
    <row r="48" spans="1:5" s="6" customFormat="1" ht="30.75" customHeight="1" x14ac:dyDescent="0.25">
      <c r="A48" s="266" t="s">
        <v>167</v>
      </c>
      <c r="B48" s="279" t="s">
        <v>168</v>
      </c>
      <c r="C48" s="270">
        <v>0</v>
      </c>
      <c r="D48" s="283">
        <v>0</v>
      </c>
      <c r="E48" s="290">
        <v>0</v>
      </c>
    </row>
    <row r="49" spans="1:5" s="6" customFormat="1" ht="21.95" customHeight="1" x14ac:dyDescent="0.25">
      <c r="A49" s="266" t="s">
        <v>563</v>
      </c>
      <c r="B49" s="279" t="s">
        <v>169</v>
      </c>
      <c r="C49" s="270">
        <v>100000</v>
      </c>
      <c r="D49" s="283">
        <v>0</v>
      </c>
      <c r="E49" s="290">
        <v>100000</v>
      </c>
    </row>
    <row r="50" spans="1:5" s="6" customFormat="1" ht="21.95" customHeight="1" x14ac:dyDescent="0.25">
      <c r="A50" s="266" t="s">
        <v>282</v>
      </c>
      <c r="B50" s="279" t="s">
        <v>283</v>
      </c>
      <c r="C50" s="270">
        <v>0</v>
      </c>
      <c r="D50" s="283">
        <v>0</v>
      </c>
      <c r="E50" s="290">
        <v>0</v>
      </c>
    </row>
    <row r="51" spans="1:5" s="6" customFormat="1" ht="21.95" customHeight="1" x14ac:dyDescent="0.25">
      <c r="A51" s="267" t="s">
        <v>89</v>
      </c>
      <c r="B51" s="281" t="s">
        <v>90</v>
      </c>
      <c r="C51" s="277">
        <v>1500252</v>
      </c>
      <c r="D51" s="289">
        <v>0</v>
      </c>
      <c r="E51" s="296">
        <v>1500252</v>
      </c>
    </row>
    <row r="52" spans="1:5" s="6" customFormat="1" ht="21.95" hidden="1" customHeight="1" x14ac:dyDescent="0.25">
      <c r="A52" s="266" t="s">
        <v>284</v>
      </c>
      <c r="B52" s="279" t="s">
        <v>285</v>
      </c>
      <c r="C52" s="270"/>
      <c r="D52" s="283"/>
      <c r="E52" s="290"/>
    </row>
    <row r="53" spans="1:5" s="6" customFormat="1" ht="21.95" hidden="1" customHeight="1" x14ac:dyDescent="0.25">
      <c r="A53" s="266" t="s">
        <v>170</v>
      </c>
      <c r="B53" s="279" t="s">
        <v>173</v>
      </c>
      <c r="C53" s="270"/>
      <c r="D53" s="283"/>
      <c r="E53" s="290"/>
    </row>
    <row r="54" spans="1:5" s="5" customFormat="1" ht="21.95" hidden="1" customHeight="1" x14ac:dyDescent="0.2">
      <c r="A54" s="266" t="s">
        <v>171</v>
      </c>
      <c r="B54" s="279" t="s">
        <v>174</v>
      </c>
      <c r="C54" s="274"/>
      <c r="D54" s="285"/>
      <c r="E54" s="293"/>
    </row>
    <row r="55" spans="1:5" s="6" customFormat="1" ht="21.95" hidden="1" customHeight="1" x14ac:dyDescent="0.25">
      <c r="A55" s="266" t="s">
        <v>172</v>
      </c>
      <c r="B55" s="279" t="s">
        <v>175</v>
      </c>
      <c r="C55" s="270"/>
      <c r="D55" s="283"/>
      <c r="E55" s="290"/>
    </row>
    <row r="56" spans="1:5" s="6" customFormat="1" ht="21.95" customHeight="1" x14ac:dyDescent="0.25">
      <c r="A56" s="267" t="s">
        <v>91</v>
      </c>
      <c r="B56" s="281" t="s">
        <v>92</v>
      </c>
      <c r="C56" s="277">
        <v>635000</v>
      </c>
      <c r="D56" s="289">
        <v>0</v>
      </c>
      <c r="E56" s="296">
        <v>635000</v>
      </c>
    </row>
    <row r="57" spans="1:5" s="6" customFormat="1" ht="21.95" hidden="1" customHeight="1" x14ac:dyDescent="0.25">
      <c r="A57" s="266" t="s">
        <v>176</v>
      </c>
      <c r="B57" s="279" t="s">
        <v>178</v>
      </c>
      <c r="C57" s="270"/>
      <c r="D57" s="283"/>
      <c r="E57" s="290"/>
    </row>
    <row r="58" spans="1:5" s="6" customFormat="1" ht="21.95" hidden="1" customHeight="1" x14ac:dyDescent="0.25">
      <c r="A58" s="266" t="s">
        <v>292</v>
      </c>
      <c r="B58" s="279" t="s">
        <v>293</v>
      </c>
      <c r="C58" s="270"/>
      <c r="D58" s="283"/>
      <c r="E58" s="290"/>
    </row>
    <row r="59" spans="1:5" s="6" customFormat="1" ht="21.95" hidden="1" customHeight="1" x14ac:dyDescent="0.25">
      <c r="A59" s="266" t="s">
        <v>177</v>
      </c>
      <c r="B59" s="279" t="s">
        <v>179</v>
      </c>
      <c r="C59" s="270"/>
      <c r="D59" s="283"/>
      <c r="E59" s="290"/>
    </row>
    <row r="60" spans="1:5" s="6" customFormat="1" ht="21.95" customHeight="1" thickBot="1" x14ac:dyDescent="0.3">
      <c r="A60" s="493" t="s">
        <v>93</v>
      </c>
      <c r="B60" s="494" t="s">
        <v>181</v>
      </c>
      <c r="C60" s="495">
        <v>0</v>
      </c>
      <c r="D60" s="496">
        <v>0</v>
      </c>
      <c r="E60" s="497">
        <v>0</v>
      </c>
    </row>
    <row r="61" spans="1:5" s="7" customFormat="1" ht="36" customHeight="1" thickBot="1" x14ac:dyDescent="0.3">
      <c r="A61" s="481" t="s">
        <v>183</v>
      </c>
      <c r="B61" s="482" t="s">
        <v>94</v>
      </c>
      <c r="C61" s="483">
        <f>C7+C20+C21+C40+C45+C51+C56+C60</f>
        <v>33721676</v>
      </c>
      <c r="D61" s="483">
        <f t="shared" ref="D61:E61" si="3">D7+D20+D21+D40+D45+D51+D56+D60</f>
        <v>98800</v>
      </c>
      <c r="E61" s="483">
        <f t="shared" si="3"/>
        <v>33820476</v>
      </c>
    </row>
    <row r="62" spans="1:5" s="5" customFormat="1" ht="21.95" customHeight="1" thickBot="1" x14ac:dyDescent="0.3">
      <c r="A62" s="481" t="s">
        <v>95</v>
      </c>
      <c r="B62" s="482" t="s">
        <v>96</v>
      </c>
      <c r="C62" s="480">
        <f>SUM(C63:C65)</f>
        <v>631791</v>
      </c>
      <c r="D62" s="480">
        <f t="shared" ref="D62:E62" si="4">SUM(D63:D65)</f>
        <v>0</v>
      </c>
      <c r="E62" s="480">
        <f t="shared" si="4"/>
        <v>631791</v>
      </c>
    </row>
    <row r="63" spans="1:5" s="5" customFormat="1" ht="27.75" customHeight="1" x14ac:dyDescent="0.25">
      <c r="A63" s="268" t="s">
        <v>497</v>
      </c>
      <c r="B63" s="498" t="s">
        <v>481</v>
      </c>
      <c r="C63" s="274">
        <v>0</v>
      </c>
      <c r="D63" s="285">
        <v>0</v>
      </c>
      <c r="E63" s="541">
        <v>0</v>
      </c>
    </row>
    <row r="64" spans="1:5" s="5" customFormat="1" ht="21.95" customHeight="1" x14ac:dyDescent="0.2">
      <c r="A64" s="266" t="s">
        <v>192</v>
      </c>
      <c r="B64" s="279" t="s">
        <v>193</v>
      </c>
      <c r="C64" s="270">
        <v>631791</v>
      </c>
      <c r="D64" s="283">
        <v>0</v>
      </c>
      <c r="E64" s="290">
        <v>631791</v>
      </c>
    </row>
    <row r="65" spans="1:5" s="7" customFormat="1" ht="21.75" customHeight="1" thickBot="1" x14ac:dyDescent="0.3">
      <c r="A65" s="473" t="s">
        <v>180</v>
      </c>
      <c r="B65" s="474" t="s">
        <v>97</v>
      </c>
      <c r="C65" s="475">
        <v>0</v>
      </c>
      <c r="D65" s="476">
        <v>0</v>
      </c>
      <c r="E65" s="477">
        <v>0</v>
      </c>
    </row>
    <row r="66" spans="1:5" ht="30" thickBot="1" x14ac:dyDescent="0.3">
      <c r="A66" s="481" t="s">
        <v>185</v>
      </c>
      <c r="B66" s="482" t="s">
        <v>98</v>
      </c>
      <c r="C66" s="483">
        <f>C61+C62</f>
        <v>34353467</v>
      </c>
      <c r="D66" s="633">
        <f t="shared" ref="D66:E66" si="5">D61+D62</f>
        <v>98800</v>
      </c>
      <c r="E66" s="633">
        <f t="shared" si="5"/>
        <v>34452267</v>
      </c>
    </row>
    <row r="67" spans="1:5" ht="15" x14ac:dyDescent="0.25">
      <c r="A67" s="675" t="s">
        <v>531</v>
      </c>
      <c r="B67" s="676"/>
      <c r="C67" s="641">
        <v>8</v>
      </c>
      <c r="D67" s="637">
        <v>0</v>
      </c>
      <c r="E67" s="634">
        <v>8</v>
      </c>
    </row>
    <row r="68" spans="1:5" ht="15" x14ac:dyDescent="0.25">
      <c r="A68" s="249"/>
      <c r="B68" s="640" t="s">
        <v>533</v>
      </c>
      <c r="C68" s="642">
        <v>2</v>
      </c>
      <c r="D68" s="638">
        <v>0</v>
      </c>
      <c r="E68" s="635">
        <v>2</v>
      </c>
    </row>
    <row r="69" spans="1:5" ht="15.75" thickBot="1" x14ac:dyDescent="0.3">
      <c r="A69" s="677" t="s">
        <v>532</v>
      </c>
      <c r="B69" s="678"/>
      <c r="C69" s="643">
        <v>1</v>
      </c>
      <c r="D69" s="639">
        <v>0</v>
      </c>
      <c r="E69" s="636">
        <v>1</v>
      </c>
    </row>
  </sheetData>
  <mergeCells count="6">
    <mergeCell ref="A67:B67"/>
    <mergeCell ref="A69:B69"/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46"/>
  <sheetViews>
    <sheetView view="pageBreakPreview" zoomScaleSheetLayoutView="100" workbookViewId="0">
      <selection activeCell="F3" sqref="F3:G3"/>
    </sheetView>
  </sheetViews>
  <sheetFormatPr defaultRowHeight="15" x14ac:dyDescent="0.25"/>
  <cols>
    <col min="1" max="1" width="87.85546875" style="99" customWidth="1"/>
    <col min="2" max="2" width="9.28515625" style="99" bestFit="1" customWidth="1"/>
    <col min="3" max="3" width="11.85546875" style="99" customWidth="1"/>
    <col min="4" max="4" width="13.28515625" style="99" customWidth="1"/>
    <col min="5" max="5" width="10.7109375" style="99" customWidth="1"/>
    <col min="6" max="6" width="11.7109375" style="99" customWidth="1"/>
    <col min="7" max="7" width="13" style="99" customWidth="1"/>
    <col min="8" max="16384" width="9.140625" style="80"/>
  </cols>
  <sheetData>
    <row r="1" spans="1:7" ht="23.25" customHeight="1" x14ac:dyDescent="0.25">
      <c r="A1" s="684" t="s">
        <v>536</v>
      </c>
      <c r="B1" s="684"/>
      <c r="C1" s="684"/>
      <c r="D1" s="684"/>
      <c r="E1" s="684"/>
      <c r="F1" s="684"/>
      <c r="G1" s="684"/>
    </row>
    <row r="2" spans="1:7" ht="12.75" customHeight="1" x14ac:dyDescent="0.25">
      <c r="A2" s="168"/>
      <c r="B2" s="168"/>
      <c r="C2" s="168"/>
      <c r="D2" s="197"/>
      <c r="E2" s="168"/>
      <c r="F2" s="168"/>
      <c r="G2" s="165" t="s">
        <v>488</v>
      </c>
    </row>
    <row r="3" spans="1:7" ht="15.75" thickBot="1" x14ac:dyDescent="0.3">
      <c r="D3" s="198"/>
      <c r="F3" s="685" t="s">
        <v>474</v>
      </c>
      <c r="G3" s="685"/>
    </row>
    <row r="4" spans="1:7" ht="14.25" x14ac:dyDescent="0.2">
      <c r="A4" s="679" t="s">
        <v>349</v>
      </c>
      <c r="B4" s="681" t="s">
        <v>473</v>
      </c>
      <c r="C4" s="682"/>
      <c r="D4" s="683"/>
      <c r="E4" s="682" t="s">
        <v>537</v>
      </c>
      <c r="F4" s="682"/>
      <c r="G4" s="683"/>
    </row>
    <row r="5" spans="1:7" s="81" customFormat="1" ht="28.5" x14ac:dyDescent="0.2">
      <c r="A5" s="680"/>
      <c r="B5" s="308" t="s">
        <v>350</v>
      </c>
      <c r="C5" s="83" t="s">
        <v>351</v>
      </c>
      <c r="D5" s="212" t="s">
        <v>388</v>
      </c>
      <c r="E5" s="199" t="s">
        <v>350</v>
      </c>
      <c r="F5" s="83" t="s">
        <v>351</v>
      </c>
      <c r="G5" s="212" t="s">
        <v>388</v>
      </c>
    </row>
    <row r="6" spans="1:7" ht="14.25" x14ac:dyDescent="0.2">
      <c r="A6" s="213"/>
      <c r="B6" s="309"/>
      <c r="C6" s="85" t="s">
        <v>352</v>
      </c>
      <c r="D6" s="214" t="s">
        <v>477</v>
      </c>
      <c r="E6" s="84"/>
      <c r="F6" s="85" t="s">
        <v>352</v>
      </c>
      <c r="G6" s="214" t="s">
        <v>477</v>
      </c>
    </row>
    <row r="7" spans="1:7" ht="14.25" x14ac:dyDescent="0.2">
      <c r="A7" s="301" t="s">
        <v>375</v>
      </c>
      <c r="B7" s="310"/>
      <c r="C7" s="86"/>
      <c r="D7" s="215"/>
      <c r="E7" s="200"/>
      <c r="F7" s="86"/>
      <c r="G7" s="215"/>
    </row>
    <row r="8" spans="1:7" ht="14.25" x14ac:dyDescent="0.2">
      <c r="A8" s="302" t="s">
        <v>367</v>
      </c>
      <c r="B8" s="311">
        <v>0</v>
      </c>
      <c r="C8" s="87">
        <v>0</v>
      </c>
      <c r="D8" s="216">
        <f>B8*C8</f>
        <v>0</v>
      </c>
      <c r="E8" s="311">
        <v>0</v>
      </c>
      <c r="F8" s="87">
        <v>0</v>
      </c>
      <c r="G8" s="216">
        <f>E8*F8</f>
        <v>0</v>
      </c>
    </row>
    <row r="9" spans="1:7" ht="15.75" x14ac:dyDescent="0.25">
      <c r="A9" s="302" t="s">
        <v>372</v>
      </c>
      <c r="B9" s="311"/>
      <c r="C9" s="87"/>
      <c r="D9" s="217">
        <v>0</v>
      </c>
      <c r="E9" s="201"/>
      <c r="F9" s="87"/>
      <c r="G9" s="299">
        <v>0</v>
      </c>
    </row>
    <row r="10" spans="1:7" ht="14.25" x14ac:dyDescent="0.2">
      <c r="A10" s="302" t="s">
        <v>353</v>
      </c>
      <c r="B10" s="312"/>
      <c r="C10" s="87"/>
      <c r="D10" s="216">
        <v>1792130</v>
      </c>
      <c r="E10" s="202"/>
      <c r="F10" s="87"/>
      <c r="G10" s="216">
        <v>1976630</v>
      </c>
    </row>
    <row r="11" spans="1:7" ht="15.75" x14ac:dyDescent="0.25">
      <c r="A11" s="302" t="s">
        <v>373</v>
      </c>
      <c r="B11" s="312"/>
      <c r="C11" s="87"/>
      <c r="D11" s="217">
        <v>0</v>
      </c>
      <c r="E11" s="202"/>
      <c r="F11" s="87"/>
      <c r="G11" s="299">
        <v>0</v>
      </c>
    </row>
    <row r="12" spans="1:7" x14ac:dyDescent="0.2">
      <c r="A12" s="303" t="s">
        <v>354</v>
      </c>
      <c r="B12" s="313"/>
      <c r="C12" s="88"/>
      <c r="D12" s="218">
        <v>943290</v>
      </c>
      <c r="E12" s="203"/>
      <c r="F12" s="88"/>
      <c r="G12" s="218">
        <v>943290</v>
      </c>
    </row>
    <row r="13" spans="1:7" x14ac:dyDescent="0.2">
      <c r="A13" s="303" t="s">
        <v>368</v>
      </c>
      <c r="B13" s="313"/>
      <c r="C13" s="88"/>
      <c r="D13" s="218">
        <v>0</v>
      </c>
      <c r="E13" s="203"/>
      <c r="F13" s="88"/>
      <c r="G13" s="218">
        <v>0</v>
      </c>
    </row>
    <row r="14" spans="1:7" x14ac:dyDescent="0.2">
      <c r="A14" s="303" t="s">
        <v>355</v>
      </c>
      <c r="B14" s="314"/>
      <c r="C14" s="89"/>
      <c r="D14" s="218">
        <v>640000</v>
      </c>
      <c r="E14" s="204"/>
      <c r="F14" s="89"/>
      <c r="G14" s="218">
        <v>640000</v>
      </c>
    </row>
    <row r="15" spans="1:7" x14ac:dyDescent="0.2">
      <c r="A15" s="303" t="s">
        <v>369</v>
      </c>
      <c r="B15" s="314"/>
      <c r="C15" s="89"/>
      <c r="D15" s="218">
        <v>0</v>
      </c>
      <c r="E15" s="204"/>
      <c r="F15" s="89"/>
      <c r="G15" s="218">
        <v>0</v>
      </c>
    </row>
    <row r="16" spans="1:7" x14ac:dyDescent="0.2">
      <c r="A16" s="303" t="s">
        <v>356</v>
      </c>
      <c r="B16" s="314"/>
      <c r="C16" s="89"/>
      <c r="D16" s="218">
        <v>0</v>
      </c>
      <c r="E16" s="204"/>
      <c r="F16" s="89"/>
      <c r="G16" s="218">
        <v>184500</v>
      </c>
    </row>
    <row r="17" spans="1:7" x14ac:dyDescent="0.2">
      <c r="A17" s="303" t="s">
        <v>370</v>
      </c>
      <c r="B17" s="314"/>
      <c r="C17" s="89"/>
      <c r="D17" s="218">
        <v>0</v>
      </c>
      <c r="E17" s="204"/>
      <c r="F17" s="89"/>
      <c r="G17" s="218">
        <v>0</v>
      </c>
    </row>
    <row r="18" spans="1:7" x14ac:dyDescent="0.2">
      <c r="A18" s="303" t="s">
        <v>357</v>
      </c>
      <c r="B18" s="314"/>
      <c r="C18" s="89"/>
      <c r="D18" s="218">
        <v>208840</v>
      </c>
      <c r="E18" s="204"/>
      <c r="F18" s="89"/>
      <c r="G18" s="218">
        <v>208840</v>
      </c>
    </row>
    <row r="19" spans="1:7" x14ac:dyDescent="0.2">
      <c r="A19" s="303" t="s">
        <v>371</v>
      </c>
      <c r="B19" s="314"/>
      <c r="C19" s="89"/>
      <c r="D19" s="218">
        <v>0</v>
      </c>
      <c r="E19" s="204"/>
      <c r="F19" s="89"/>
      <c r="G19" s="218">
        <v>0</v>
      </c>
    </row>
    <row r="20" spans="1:7" ht="14.25" x14ac:dyDescent="0.2">
      <c r="A20" s="302" t="s">
        <v>358</v>
      </c>
      <c r="B20" s="315"/>
      <c r="C20" s="90"/>
      <c r="D20" s="219">
        <v>3500000</v>
      </c>
      <c r="E20" s="205"/>
      <c r="F20" s="90"/>
      <c r="G20" s="219">
        <v>5000000</v>
      </c>
    </row>
    <row r="21" spans="1:7" ht="14.25" customHeight="1" x14ac:dyDescent="0.2">
      <c r="A21" s="302" t="s">
        <v>374</v>
      </c>
      <c r="B21" s="315"/>
      <c r="C21" s="90"/>
      <c r="D21" s="220">
        <v>2570658</v>
      </c>
      <c r="E21" s="205"/>
      <c r="F21" s="90"/>
      <c r="G21" s="300">
        <v>4872864</v>
      </c>
    </row>
    <row r="22" spans="1:7" ht="14.25" customHeight="1" x14ac:dyDescent="0.2">
      <c r="A22" s="302" t="s">
        <v>483</v>
      </c>
      <c r="B22" s="315"/>
      <c r="C22" s="90"/>
      <c r="D22" s="219">
        <v>2550</v>
      </c>
      <c r="E22" s="205"/>
      <c r="F22" s="90"/>
      <c r="G22" s="300">
        <v>2550</v>
      </c>
    </row>
    <row r="23" spans="1:7" ht="14.25" customHeight="1" x14ac:dyDescent="0.2">
      <c r="A23" s="302" t="s">
        <v>484</v>
      </c>
      <c r="B23" s="315"/>
      <c r="C23" s="90"/>
      <c r="D23" s="220">
        <v>0</v>
      </c>
      <c r="E23" s="205"/>
      <c r="F23" s="90"/>
      <c r="G23" s="300">
        <v>0</v>
      </c>
    </row>
    <row r="24" spans="1:7" ht="14.25" customHeight="1" x14ac:dyDescent="0.2">
      <c r="A24" s="302" t="s">
        <v>359</v>
      </c>
      <c r="B24" s="315"/>
      <c r="C24" s="90"/>
      <c r="D24" s="219">
        <v>7787200</v>
      </c>
      <c r="E24" s="205"/>
      <c r="F24" s="90"/>
      <c r="G24" s="219">
        <v>4657000</v>
      </c>
    </row>
    <row r="25" spans="1:7" ht="14.25" customHeight="1" x14ac:dyDescent="0.2">
      <c r="A25" s="302" t="s">
        <v>360</v>
      </c>
      <c r="B25" s="315"/>
      <c r="C25" s="90"/>
      <c r="D25" s="219">
        <v>0</v>
      </c>
      <c r="E25" s="205"/>
      <c r="F25" s="90"/>
      <c r="G25" s="300">
        <v>0</v>
      </c>
    </row>
    <row r="26" spans="1:7" ht="14.25" customHeight="1" thickBot="1" x14ac:dyDescent="0.25">
      <c r="A26" s="549" t="s">
        <v>361</v>
      </c>
      <c r="B26" s="550"/>
      <c r="C26" s="551"/>
      <c r="D26" s="552">
        <v>929342</v>
      </c>
      <c r="E26" s="553"/>
      <c r="F26" s="551"/>
      <c r="G26" s="552">
        <v>127136</v>
      </c>
    </row>
    <row r="27" spans="1:7" thickBot="1" x14ac:dyDescent="0.25">
      <c r="A27" s="558" t="s">
        <v>385</v>
      </c>
      <c r="B27" s="560"/>
      <c r="C27" s="562"/>
      <c r="D27" s="561">
        <f>D10+D21+D22+D24</f>
        <v>12152538</v>
      </c>
      <c r="E27" s="559">
        <f t="shared" ref="E27:G27" si="0">E10+E21+E22+E24</f>
        <v>0</v>
      </c>
      <c r="F27" s="559">
        <f t="shared" si="0"/>
        <v>0</v>
      </c>
      <c r="G27" s="559">
        <f t="shared" si="0"/>
        <v>11509044</v>
      </c>
    </row>
    <row r="28" spans="1:7" ht="14.25" x14ac:dyDescent="0.2">
      <c r="A28" s="307" t="s">
        <v>362</v>
      </c>
      <c r="B28" s="554"/>
      <c r="C28" s="555"/>
      <c r="D28" s="556"/>
      <c r="E28" s="557"/>
      <c r="F28" s="555"/>
      <c r="G28" s="556"/>
    </row>
    <row r="29" spans="1:7" x14ac:dyDescent="0.25">
      <c r="A29" s="303" t="s">
        <v>376</v>
      </c>
      <c r="B29" s="316"/>
      <c r="C29" s="91"/>
      <c r="D29" s="221"/>
      <c r="E29" s="206"/>
      <c r="F29" s="91"/>
      <c r="G29" s="221"/>
    </row>
    <row r="30" spans="1:7" x14ac:dyDescent="0.25">
      <c r="A30" s="304" t="s">
        <v>377</v>
      </c>
      <c r="B30" s="314"/>
      <c r="C30" s="91"/>
      <c r="D30" s="221"/>
      <c r="E30" s="204"/>
      <c r="F30" s="91"/>
      <c r="G30" s="221"/>
    </row>
    <row r="31" spans="1:7" x14ac:dyDescent="0.25">
      <c r="A31" s="303" t="s">
        <v>378</v>
      </c>
      <c r="B31" s="316"/>
      <c r="C31" s="91"/>
      <c r="D31" s="221"/>
      <c r="E31" s="206"/>
      <c r="F31" s="91"/>
      <c r="G31" s="221"/>
    </row>
    <row r="32" spans="1:7" x14ac:dyDescent="0.25">
      <c r="A32" s="305" t="s">
        <v>363</v>
      </c>
      <c r="B32" s="317"/>
      <c r="C32" s="93"/>
      <c r="D32" s="222"/>
      <c r="E32" s="207"/>
      <c r="F32" s="92"/>
      <c r="G32" s="222"/>
    </row>
    <row r="33" spans="1:7" x14ac:dyDescent="0.25">
      <c r="A33" s="306" t="s">
        <v>379</v>
      </c>
      <c r="B33" s="318"/>
      <c r="C33" s="100"/>
      <c r="D33" s="223"/>
      <c r="E33" s="208"/>
      <c r="F33" s="98"/>
      <c r="G33" s="223"/>
    </row>
    <row r="34" spans="1:7" ht="15.75" thickBot="1" x14ac:dyDescent="0.3">
      <c r="A34" s="563" t="s">
        <v>380</v>
      </c>
      <c r="B34" s="564"/>
      <c r="C34" s="565"/>
      <c r="D34" s="566"/>
      <c r="E34" s="567"/>
      <c r="F34" s="568"/>
      <c r="G34" s="566"/>
    </row>
    <row r="35" spans="1:7" thickBot="1" x14ac:dyDescent="0.25">
      <c r="A35" s="558" t="s">
        <v>384</v>
      </c>
      <c r="B35" s="560"/>
      <c r="C35" s="562"/>
      <c r="D35" s="561">
        <f>SUM(D29:D34)</f>
        <v>0</v>
      </c>
      <c r="E35" s="569"/>
      <c r="F35" s="562"/>
      <c r="G35" s="561">
        <f>SUM(G29:G34)</f>
        <v>0</v>
      </c>
    </row>
    <row r="36" spans="1:7" ht="14.25" x14ac:dyDescent="0.2">
      <c r="A36" s="307" t="s">
        <v>364</v>
      </c>
      <c r="B36" s="319"/>
      <c r="C36" s="94"/>
      <c r="D36" s="224"/>
      <c r="E36" s="209"/>
      <c r="F36" s="94"/>
      <c r="G36" s="224"/>
    </row>
    <row r="37" spans="1:7" x14ac:dyDescent="0.25">
      <c r="A37" s="303" t="s">
        <v>365</v>
      </c>
      <c r="B37" s="320"/>
      <c r="C37" s="95"/>
      <c r="D37" s="223">
        <v>0</v>
      </c>
      <c r="E37" s="210"/>
      <c r="F37" s="95"/>
      <c r="G37" s="223">
        <v>475000</v>
      </c>
    </row>
    <row r="38" spans="1:7" x14ac:dyDescent="0.2">
      <c r="A38" s="303" t="s">
        <v>381</v>
      </c>
      <c r="B38" s="321">
        <v>2</v>
      </c>
      <c r="C38" s="96">
        <v>55360</v>
      </c>
      <c r="D38" s="225">
        <f>B38*C38</f>
        <v>110720</v>
      </c>
      <c r="E38" s="321">
        <v>2</v>
      </c>
      <c r="F38" s="96">
        <v>55360</v>
      </c>
      <c r="G38" s="225">
        <f>E38*F38</f>
        <v>110720</v>
      </c>
    </row>
    <row r="39" spans="1:7" x14ac:dyDescent="0.2">
      <c r="A39" s="226" t="s">
        <v>482</v>
      </c>
      <c r="B39" s="322">
        <v>1</v>
      </c>
      <c r="C39" s="100">
        <v>2500000</v>
      </c>
      <c r="D39" s="225">
        <f>B39*C39</f>
        <v>2500000</v>
      </c>
      <c r="E39" s="322">
        <v>1</v>
      </c>
      <c r="F39" s="100">
        <v>2500000</v>
      </c>
      <c r="G39" s="225">
        <f>E39*F39</f>
        <v>2500000</v>
      </c>
    </row>
    <row r="40" spans="1:7" x14ac:dyDescent="0.25">
      <c r="A40" s="306" t="s">
        <v>382</v>
      </c>
      <c r="B40" s="323"/>
      <c r="C40" s="97"/>
      <c r="D40" s="225"/>
      <c r="E40" s="211"/>
      <c r="F40" s="97"/>
      <c r="G40" s="225"/>
    </row>
    <row r="41" spans="1:7" ht="15.75" thickBot="1" x14ac:dyDescent="0.3">
      <c r="A41" s="563" t="s">
        <v>383</v>
      </c>
      <c r="B41" s="323"/>
      <c r="C41" s="97"/>
      <c r="D41" s="570"/>
      <c r="E41" s="211"/>
      <c r="F41" s="97"/>
      <c r="G41" s="570"/>
    </row>
    <row r="42" spans="1:7" thickBot="1" x14ac:dyDescent="0.25">
      <c r="A42" s="558" t="s">
        <v>386</v>
      </c>
      <c r="B42" s="571"/>
      <c r="C42" s="573"/>
      <c r="D42" s="572">
        <f>SUM(D37:D41)</f>
        <v>2610720</v>
      </c>
      <c r="E42" s="574"/>
      <c r="F42" s="573"/>
      <c r="G42" s="572">
        <f>SUM(G37:G41)</f>
        <v>3085720</v>
      </c>
    </row>
    <row r="43" spans="1:7" s="82" customFormat="1" thickBot="1" x14ac:dyDescent="0.25">
      <c r="A43" s="558" t="s">
        <v>387</v>
      </c>
      <c r="B43" s="560"/>
      <c r="C43" s="573"/>
      <c r="D43" s="572">
        <v>1200000</v>
      </c>
      <c r="E43" s="569"/>
      <c r="F43" s="573"/>
      <c r="G43" s="572">
        <v>1200000</v>
      </c>
    </row>
    <row r="44" spans="1:7" ht="25.5" customHeight="1" thickBot="1" x14ac:dyDescent="0.3">
      <c r="A44" s="580" t="s">
        <v>366</v>
      </c>
      <c r="B44" s="581"/>
      <c r="C44" s="583"/>
      <c r="D44" s="582">
        <f>D27+D35+D42+D43</f>
        <v>15963258</v>
      </c>
      <c r="E44" s="584"/>
      <c r="F44" s="583"/>
      <c r="G44" s="582">
        <f>G27+G35+G42+G43</f>
        <v>15794764</v>
      </c>
    </row>
    <row r="45" spans="1:7" ht="25.5" customHeight="1" thickBot="1" x14ac:dyDescent="0.3">
      <c r="A45" s="575" t="s">
        <v>498</v>
      </c>
      <c r="B45" s="576"/>
      <c r="C45" s="577"/>
      <c r="D45" s="578">
        <v>102000</v>
      </c>
      <c r="E45" s="579"/>
      <c r="F45" s="577"/>
      <c r="G45" s="578">
        <v>103791</v>
      </c>
    </row>
    <row r="46" spans="1:7" ht="19.5" thickBot="1" x14ac:dyDescent="0.35">
      <c r="A46" s="499" t="s">
        <v>499</v>
      </c>
      <c r="B46" s="585"/>
      <c r="C46" s="586"/>
      <c r="D46" s="582">
        <f>SUM(D44:D45)</f>
        <v>16065258</v>
      </c>
      <c r="E46" s="582"/>
      <c r="F46" s="582"/>
      <c r="G46" s="582">
        <f t="shared" ref="G46" si="1">SUM(G44:G45)</f>
        <v>15898555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31"/>
  <sheetViews>
    <sheetView zoomScale="110" zoomScaleNormal="110" zoomScaleSheetLayoutView="100" workbookViewId="0">
      <selection activeCell="A2" sqref="A2:A3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5" width="14" style="9" customWidth="1"/>
    <col min="6" max="6" width="47.28515625" style="9" customWidth="1"/>
    <col min="7" max="9" width="14" style="9" customWidth="1"/>
    <col min="10" max="10" width="4.140625" style="9" customWidth="1"/>
    <col min="11" max="16384" width="8" style="9"/>
  </cols>
  <sheetData>
    <row r="1" spans="1:10" ht="39.75" customHeight="1" x14ac:dyDescent="0.2">
      <c r="B1" s="10" t="s">
        <v>194</v>
      </c>
      <c r="C1" s="11"/>
      <c r="D1" s="11"/>
      <c r="E1" s="11"/>
      <c r="F1" s="11"/>
      <c r="G1" s="11"/>
      <c r="H1" s="11"/>
      <c r="I1" s="11"/>
      <c r="J1" s="688"/>
    </row>
    <row r="2" spans="1:10" ht="19.5" customHeight="1" x14ac:dyDescent="0.25">
      <c r="A2" s="758" t="s">
        <v>570</v>
      </c>
      <c r="B2" s="10"/>
      <c r="C2" s="11"/>
      <c r="D2" s="11"/>
      <c r="E2" s="11"/>
      <c r="F2" s="11"/>
      <c r="G2" s="227"/>
      <c r="H2" s="227"/>
      <c r="I2" s="227"/>
      <c r="J2" s="688"/>
    </row>
    <row r="3" spans="1:10" ht="16.5" thickBot="1" x14ac:dyDescent="0.3">
      <c r="A3" s="758" t="s">
        <v>571</v>
      </c>
      <c r="G3" s="607"/>
      <c r="H3" s="607"/>
      <c r="I3" s="607" t="s">
        <v>474</v>
      </c>
      <c r="J3" s="688"/>
    </row>
    <row r="4" spans="1:10" ht="18" customHeight="1" thickBot="1" x14ac:dyDescent="0.25">
      <c r="A4" s="686" t="s">
        <v>195</v>
      </c>
      <c r="B4" s="13" t="s">
        <v>104</v>
      </c>
      <c r="C4" s="14"/>
      <c r="D4" s="611"/>
      <c r="E4" s="611"/>
      <c r="F4" s="13" t="s">
        <v>105</v>
      </c>
      <c r="G4" s="614"/>
      <c r="H4" s="622"/>
      <c r="I4" s="623"/>
      <c r="J4" s="688"/>
    </row>
    <row r="5" spans="1:10" s="16" customFormat="1" ht="35.25" customHeight="1" thickBot="1" x14ac:dyDescent="0.25">
      <c r="A5" s="687"/>
      <c r="B5" s="324" t="s">
        <v>196</v>
      </c>
      <c r="C5" s="335" t="s">
        <v>556</v>
      </c>
      <c r="D5" s="335" t="s">
        <v>552</v>
      </c>
      <c r="E5" s="335" t="s">
        <v>553</v>
      </c>
      <c r="F5" s="335" t="s">
        <v>196</v>
      </c>
      <c r="G5" s="615" t="s">
        <v>556</v>
      </c>
      <c r="H5" s="335" t="s">
        <v>557</v>
      </c>
      <c r="I5" s="357" t="s">
        <v>558</v>
      </c>
      <c r="J5" s="688"/>
    </row>
    <row r="6" spans="1:10" s="18" customFormat="1" ht="12" customHeight="1" thickBot="1" x14ac:dyDescent="0.25">
      <c r="A6" s="17" t="s">
        <v>99</v>
      </c>
      <c r="B6" s="325" t="s">
        <v>100</v>
      </c>
      <c r="C6" s="17" t="s">
        <v>101</v>
      </c>
      <c r="D6" s="17" t="s">
        <v>102</v>
      </c>
      <c r="E6" s="17" t="s">
        <v>103</v>
      </c>
      <c r="F6" s="17" t="s">
        <v>416</v>
      </c>
      <c r="G6" s="616" t="s">
        <v>433</v>
      </c>
      <c r="H6" s="17" t="s">
        <v>554</v>
      </c>
      <c r="I6" s="345" t="s">
        <v>555</v>
      </c>
      <c r="J6" s="688"/>
    </row>
    <row r="7" spans="1:10" ht="12.95" customHeight="1" x14ac:dyDescent="0.2">
      <c r="A7" s="19" t="s">
        <v>106</v>
      </c>
      <c r="B7" s="326" t="s">
        <v>197</v>
      </c>
      <c r="C7" s="336">
        <v>15898555</v>
      </c>
      <c r="D7" s="336"/>
      <c r="E7" s="336">
        <v>15898555</v>
      </c>
      <c r="F7" s="350" t="s">
        <v>56</v>
      </c>
      <c r="G7" s="617">
        <v>14265000</v>
      </c>
      <c r="H7" s="336">
        <v>9000</v>
      </c>
      <c r="I7" s="346">
        <v>14274000</v>
      </c>
      <c r="J7" s="688"/>
    </row>
    <row r="8" spans="1:10" ht="12.95" customHeight="1" x14ac:dyDescent="0.2">
      <c r="A8" s="20" t="s">
        <v>107</v>
      </c>
      <c r="B8" s="327" t="s">
        <v>198</v>
      </c>
      <c r="C8" s="337">
        <v>1474837</v>
      </c>
      <c r="D8" s="337"/>
      <c r="E8" s="337">
        <v>1474837</v>
      </c>
      <c r="F8" s="351" t="s">
        <v>199</v>
      </c>
      <c r="G8" s="362">
        <v>3231283</v>
      </c>
      <c r="H8" s="337"/>
      <c r="I8" s="347">
        <v>3231283</v>
      </c>
      <c r="J8" s="688"/>
    </row>
    <row r="9" spans="1:10" ht="12.95" customHeight="1" x14ac:dyDescent="0.2">
      <c r="A9" s="20" t="s">
        <v>108</v>
      </c>
      <c r="B9" s="327" t="s">
        <v>200</v>
      </c>
      <c r="C9" s="337"/>
      <c r="D9" s="337"/>
      <c r="E9" s="337"/>
      <c r="F9" s="351" t="s">
        <v>201</v>
      </c>
      <c r="G9" s="362">
        <v>11690141</v>
      </c>
      <c r="H9" s="337"/>
      <c r="I9" s="347">
        <v>11690141</v>
      </c>
      <c r="J9" s="688"/>
    </row>
    <row r="10" spans="1:10" ht="12.95" customHeight="1" x14ac:dyDescent="0.2">
      <c r="A10" s="20" t="s">
        <v>109</v>
      </c>
      <c r="B10" s="327" t="s">
        <v>17</v>
      </c>
      <c r="C10" s="337">
        <v>8245000</v>
      </c>
      <c r="D10" s="337"/>
      <c r="E10" s="337">
        <v>8245000</v>
      </c>
      <c r="F10" s="351" t="s">
        <v>87</v>
      </c>
      <c r="G10" s="362">
        <v>900000</v>
      </c>
      <c r="H10" s="337"/>
      <c r="I10" s="347">
        <v>900000</v>
      </c>
      <c r="J10" s="688"/>
    </row>
    <row r="11" spans="1:10" ht="12.95" customHeight="1" x14ac:dyDescent="0.2">
      <c r="A11" s="20" t="s">
        <v>110</v>
      </c>
      <c r="B11" s="21" t="s">
        <v>30</v>
      </c>
      <c r="C11" s="337">
        <v>3333000</v>
      </c>
      <c r="D11" s="337"/>
      <c r="E11" s="337">
        <v>3333000</v>
      </c>
      <c r="F11" s="351" t="s">
        <v>118</v>
      </c>
      <c r="G11" s="362">
        <v>1500000</v>
      </c>
      <c r="H11" s="337">
        <v>89800</v>
      </c>
      <c r="I11" s="347">
        <v>1589800</v>
      </c>
      <c r="J11" s="688"/>
    </row>
    <row r="12" spans="1:10" ht="12.95" customHeight="1" x14ac:dyDescent="0.2">
      <c r="A12" s="20" t="s">
        <v>111</v>
      </c>
      <c r="B12" s="327" t="s">
        <v>46</v>
      </c>
      <c r="C12" s="337"/>
      <c r="D12" s="337">
        <v>89800</v>
      </c>
      <c r="E12" s="337">
        <v>89800</v>
      </c>
      <c r="F12" s="351" t="s">
        <v>202</v>
      </c>
      <c r="G12" s="362">
        <v>0</v>
      </c>
      <c r="H12" s="337"/>
      <c r="I12" s="347"/>
      <c r="J12" s="688"/>
    </row>
    <row r="13" spans="1:10" ht="12.95" customHeight="1" x14ac:dyDescent="0.2">
      <c r="A13" s="20" t="s">
        <v>112</v>
      </c>
      <c r="B13" s="327" t="s">
        <v>203</v>
      </c>
      <c r="C13" s="337"/>
      <c r="D13" s="337"/>
      <c r="E13" s="337"/>
      <c r="F13" s="352"/>
      <c r="G13" s="362"/>
      <c r="H13" s="337"/>
      <c r="I13" s="347"/>
      <c r="J13" s="688"/>
    </row>
    <row r="14" spans="1:10" ht="12.95" customHeight="1" thickBot="1" x14ac:dyDescent="0.25">
      <c r="A14" s="20" t="s">
        <v>113</v>
      </c>
      <c r="B14" s="328"/>
      <c r="C14" s="337"/>
      <c r="D14" s="337"/>
      <c r="E14" s="337"/>
      <c r="F14" s="352"/>
      <c r="G14" s="362"/>
      <c r="H14" s="624"/>
      <c r="I14" s="625"/>
      <c r="J14" s="688"/>
    </row>
    <row r="15" spans="1:10" ht="15.95" customHeight="1" thickBot="1" x14ac:dyDescent="0.25">
      <c r="A15" s="20" t="s">
        <v>114</v>
      </c>
      <c r="B15" s="329" t="s">
        <v>208</v>
      </c>
      <c r="C15" s="338">
        <f>SUM(C7:C14)</f>
        <v>28951392</v>
      </c>
      <c r="D15" s="338">
        <f t="shared" ref="D15:E15" si="0">SUM(D7:D14)</f>
        <v>89800</v>
      </c>
      <c r="E15" s="338">
        <f t="shared" si="0"/>
        <v>29041192</v>
      </c>
      <c r="F15" s="353" t="s">
        <v>209</v>
      </c>
      <c r="G15" s="338">
        <f>SUM(G7:G14)</f>
        <v>31586424</v>
      </c>
      <c r="H15" s="338">
        <f t="shared" ref="H15:I15" si="1">SUM(H7:H14)</f>
        <v>98800</v>
      </c>
      <c r="I15" s="338">
        <f t="shared" si="1"/>
        <v>31685224</v>
      </c>
      <c r="J15" s="688"/>
    </row>
    <row r="16" spans="1:10" ht="12.95" customHeight="1" x14ac:dyDescent="0.2">
      <c r="A16" s="20" t="s">
        <v>204</v>
      </c>
      <c r="B16" s="330" t="s">
        <v>211</v>
      </c>
      <c r="C16" s="339">
        <f>+C17+C18+C19+C20</f>
        <v>5402075</v>
      </c>
      <c r="D16" s="339">
        <f t="shared" ref="D16:E16" si="2">+D17+D18+D19+D20</f>
        <v>9000</v>
      </c>
      <c r="E16" s="339">
        <f t="shared" si="2"/>
        <v>5411075</v>
      </c>
      <c r="F16" s="354" t="s">
        <v>212</v>
      </c>
      <c r="G16" s="613"/>
      <c r="H16" s="626"/>
      <c r="I16" s="373"/>
      <c r="J16" s="688"/>
    </row>
    <row r="17" spans="1:10" ht="12.95" customHeight="1" x14ac:dyDescent="0.2">
      <c r="A17" s="20" t="s">
        <v>205</v>
      </c>
      <c r="B17" s="331" t="s">
        <v>214</v>
      </c>
      <c r="C17" s="340">
        <v>5402075</v>
      </c>
      <c r="D17" s="340">
        <v>9000</v>
      </c>
      <c r="E17" s="340">
        <v>5411075</v>
      </c>
      <c r="F17" s="354" t="s">
        <v>215</v>
      </c>
      <c r="G17" s="619"/>
      <c r="H17" s="340"/>
      <c r="I17" s="349"/>
      <c r="J17" s="688"/>
    </row>
    <row r="18" spans="1:10" ht="12.95" customHeight="1" x14ac:dyDescent="0.2">
      <c r="A18" s="20" t="s">
        <v>206</v>
      </c>
      <c r="B18" s="331" t="s">
        <v>217</v>
      </c>
      <c r="C18" s="340"/>
      <c r="D18" s="340"/>
      <c r="E18" s="340"/>
      <c r="F18" s="354" t="s">
        <v>218</v>
      </c>
      <c r="G18" s="619"/>
      <c r="H18" s="340"/>
      <c r="I18" s="349"/>
      <c r="J18" s="688"/>
    </row>
    <row r="19" spans="1:10" ht="12.95" customHeight="1" x14ac:dyDescent="0.2">
      <c r="A19" s="20" t="s">
        <v>207</v>
      </c>
      <c r="B19" s="331" t="s">
        <v>220</v>
      </c>
      <c r="C19" s="340"/>
      <c r="D19" s="340"/>
      <c r="E19" s="340"/>
      <c r="F19" s="354" t="s">
        <v>221</v>
      </c>
      <c r="G19" s="619"/>
      <c r="H19" s="340"/>
      <c r="I19" s="349"/>
      <c r="J19" s="688"/>
    </row>
    <row r="20" spans="1:10" ht="12.95" customHeight="1" x14ac:dyDescent="0.2">
      <c r="A20" s="20" t="s">
        <v>210</v>
      </c>
      <c r="B20" s="331" t="s">
        <v>223</v>
      </c>
      <c r="C20" s="340"/>
      <c r="D20" s="342"/>
      <c r="E20" s="342"/>
      <c r="F20" s="355" t="s">
        <v>224</v>
      </c>
      <c r="G20" s="619"/>
      <c r="H20" s="340"/>
      <c r="I20" s="349"/>
      <c r="J20" s="688"/>
    </row>
    <row r="21" spans="1:10" ht="12.95" customHeight="1" x14ac:dyDescent="0.2">
      <c r="A21" s="20" t="s">
        <v>213</v>
      </c>
      <c r="B21" s="331" t="s">
        <v>226</v>
      </c>
      <c r="C21" s="341">
        <f>+C22+C23</f>
        <v>0</v>
      </c>
      <c r="D21" s="341"/>
      <c r="E21" s="341"/>
      <c r="F21" s="354" t="s">
        <v>227</v>
      </c>
      <c r="G21" s="619"/>
      <c r="H21" s="340"/>
      <c r="I21" s="349"/>
      <c r="J21" s="688"/>
    </row>
    <row r="22" spans="1:10" ht="12.95" customHeight="1" x14ac:dyDescent="0.2">
      <c r="A22" s="20" t="s">
        <v>216</v>
      </c>
      <c r="B22" s="332" t="s">
        <v>229</v>
      </c>
      <c r="C22" s="342"/>
      <c r="D22" s="342"/>
      <c r="E22" s="342"/>
      <c r="F22" s="350" t="s">
        <v>230</v>
      </c>
      <c r="G22" s="613"/>
      <c r="H22" s="340"/>
      <c r="I22" s="349"/>
      <c r="J22" s="688"/>
    </row>
    <row r="23" spans="1:10" ht="12.95" customHeight="1" x14ac:dyDescent="0.2">
      <c r="A23" s="20" t="s">
        <v>219</v>
      </c>
      <c r="B23" s="333" t="s">
        <v>232</v>
      </c>
      <c r="C23" s="340"/>
      <c r="D23" s="340"/>
      <c r="E23" s="340"/>
      <c r="F23" s="351" t="s">
        <v>233</v>
      </c>
      <c r="G23" s="619"/>
      <c r="H23" s="340"/>
      <c r="I23" s="349"/>
      <c r="J23" s="688"/>
    </row>
    <row r="24" spans="1:10" ht="12.95" customHeight="1" x14ac:dyDescent="0.2">
      <c r="A24" s="20" t="s">
        <v>222</v>
      </c>
      <c r="B24" s="333" t="s">
        <v>235</v>
      </c>
      <c r="C24" s="340"/>
      <c r="D24" s="340"/>
      <c r="E24" s="340"/>
      <c r="F24" s="351" t="s">
        <v>236</v>
      </c>
      <c r="G24" s="619"/>
      <c r="H24" s="340"/>
      <c r="I24" s="349"/>
      <c r="J24" s="688"/>
    </row>
    <row r="25" spans="1:10" ht="12.95" customHeight="1" x14ac:dyDescent="0.2">
      <c r="A25" s="20" t="s">
        <v>225</v>
      </c>
      <c r="B25" s="333" t="s">
        <v>238</v>
      </c>
      <c r="C25" s="340"/>
      <c r="D25" s="340"/>
      <c r="E25" s="340"/>
      <c r="F25" s="351" t="s">
        <v>304</v>
      </c>
      <c r="G25" s="619">
        <v>631791</v>
      </c>
      <c r="H25" s="340"/>
      <c r="I25" s="349">
        <v>631791</v>
      </c>
      <c r="J25" s="688"/>
    </row>
    <row r="26" spans="1:10" ht="12.95" customHeight="1" thickBot="1" x14ac:dyDescent="0.25">
      <c r="A26" s="628" t="s">
        <v>228</v>
      </c>
      <c r="B26" s="629" t="s">
        <v>238</v>
      </c>
      <c r="C26" s="612"/>
      <c r="D26" s="612"/>
      <c r="E26" s="612"/>
      <c r="F26" s="356" t="s">
        <v>182</v>
      </c>
      <c r="G26" s="620"/>
      <c r="H26" s="612"/>
      <c r="I26" s="627"/>
      <c r="J26" s="688"/>
    </row>
    <row r="27" spans="1:10" ht="15.95" customHeight="1" thickBot="1" x14ac:dyDescent="0.25">
      <c r="A27" s="631" t="s">
        <v>231</v>
      </c>
      <c r="B27" s="632" t="s">
        <v>240</v>
      </c>
      <c r="C27" s="338">
        <f>+C16+C21+C24+C26</f>
        <v>5402075</v>
      </c>
      <c r="D27" s="338">
        <f t="shared" ref="D27:E27" si="3">+D16+D21+D24+D26</f>
        <v>9000</v>
      </c>
      <c r="E27" s="338">
        <f t="shared" si="3"/>
        <v>5411075</v>
      </c>
      <c r="F27" s="353" t="s">
        <v>241</v>
      </c>
      <c r="G27" s="618">
        <f>SUM(G16:G26)</f>
        <v>631791</v>
      </c>
      <c r="H27" s="338">
        <f t="shared" ref="H27:I27" si="4">SUM(H16:H26)</f>
        <v>0</v>
      </c>
      <c r="I27" s="338">
        <f t="shared" si="4"/>
        <v>631791</v>
      </c>
      <c r="J27" s="688"/>
    </row>
    <row r="28" spans="1:10" ht="13.5" thickBot="1" x14ac:dyDescent="0.25">
      <c r="A28" s="19" t="s">
        <v>234</v>
      </c>
      <c r="B28" s="630" t="s">
        <v>243</v>
      </c>
      <c r="C28" s="343">
        <f>+C15+C27</f>
        <v>34353467</v>
      </c>
      <c r="D28" s="343">
        <f t="shared" ref="D28:E28" si="5">+D15+D27</f>
        <v>98800</v>
      </c>
      <c r="E28" s="343">
        <f t="shared" si="5"/>
        <v>34452267</v>
      </c>
      <c r="F28" s="22" t="s">
        <v>244</v>
      </c>
      <c r="G28" s="621">
        <f>+G15+G27</f>
        <v>32218215</v>
      </c>
      <c r="H28" s="343">
        <f t="shared" ref="H28:I28" si="6">+H15+H27</f>
        <v>98800</v>
      </c>
      <c r="I28" s="343">
        <f t="shared" si="6"/>
        <v>32317015</v>
      </c>
      <c r="J28" s="688"/>
    </row>
    <row r="29" spans="1:10" ht="13.5" thickBot="1" x14ac:dyDescent="0.25">
      <c r="A29" s="20" t="s">
        <v>237</v>
      </c>
      <c r="B29" s="334" t="s">
        <v>246</v>
      </c>
      <c r="C29" s="343">
        <f>IF(C15-G15&lt;0,G15-C15,"-")</f>
        <v>2635032</v>
      </c>
      <c r="D29" s="343">
        <f t="shared" ref="D29:E30" si="7">IF(D15-H15&lt;0,H15-D15,"-")</f>
        <v>9000</v>
      </c>
      <c r="E29" s="343">
        <f t="shared" si="7"/>
        <v>2644032</v>
      </c>
      <c r="F29" s="22" t="s">
        <v>247</v>
      </c>
      <c r="G29" s="621" t="str">
        <f>IF(C15-G15&gt;0,C15-G15,"-")</f>
        <v>-</v>
      </c>
      <c r="H29" s="343" t="str">
        <f t="shared" ref="H29:I29" si="8">IF(D15-H15&gt;0,D15-H15,"-")</f>
        <v>-</v>
      </c>
      <c r="I29" s="343" t="str">
        <f t="shared" si="8"/>
        <v>-</v>
      </c>
      <c r="J29" s="688"/>
    </row>
    <row r="30" spans="1:10" ht="13.5" thickBot="1" x14ac:dyDescent="0.25">
      <c r="A30" s="358" t="s">
        <v>239</v>
      </c>
      <c r="B30" s="334" t="s">
        <v>249</v>
      </c>
      <c r="C30" s="343" t="str">
        <f>IF(C15+C27-G28&lt;0,G28-(C15+C27),"-")</f>
        <v>-</v>
      </c>
      <c r="D30" s="343" t="str">
        <f t="shared" si="7"/>
        <v>-</v>
      </c>
      <c r="E30" s="343" t="str">
        <f t="shared" si="7"/>
        <v>-</v>
      </c>
      <c r="F30" s="23" t="s">
        <v>250</v>
      </c>
      <c r="G30" s="621">
        <f>IF(C15+C27-G28&gt;0,C15+C27-G28,"-")</f>
        <v>2135252</v>
      </c>
      <c r="H30" s="343" t="str">
        <f t="shared" ref="H30:I30" si="9">IF(D15+D27-H28&gt;0,D15+D27-H28,"-")</f>
        <v>-</v>
      </c>
      <c r="I30" s="343">
        <f t="shared" si="9"/>
        <v>2135252</v>
      </c>
      <c r="J30" s="688"/>
    </row>
    <row r="31" spans="1:10" ht="18.75" x14ac:dyDescent="0.2">
      <c r="B31" s="689"/>
      <c r="C31" s="689"/>
      <c r="D31" s="689"/>
      <c r="E31" s="689"/>
      <c r="F31" s="689"/>
    </row>
  </sheetData>
  <mergeCells count="3">
    <mergeCell ref="A4:A5"/>
    <mergeCell ref="J1:J30"/>
    <mergeCell ref="B31:F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5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0"/>
  <sheetViews>
    <sheetView zoomScale="110" zoomScaleNormal="110" zoomScaleSheetLayoutView="115" workbookViewId="0">
      <selection activeCell="G5" sqref="G5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3" width="14" style="9" customWidth="1"/>
    <col min="4" max="4" width="47.28515625" style="9" customWidth="1"/>
    <col min="5" max="5" width="14" style="9" customWidth="1"/>
    <col min="6" max="6" width="4.140625" style="9" customWidth="1"/>
    <col min="7" max="16384" width="8" style="9"/>
  </cols>
  <sheetData>
    <row r="1" spans="1:6" ht="31.5" x14ac:dyDescent="0.2">
      <c r="B1" s="10" t="s">
        <v>251</v>
      </c>
      <c r="C1" s="11"/>
      <c r="D1" s="11"/>
      <c r="E1" s="11"/>
      <c r="F1" s="688"/>
    </row>
    <row r="2" spans="1:6" ht="19.5" customHeight="1" x14ac:dyDescent="0.2">
      <c r="B2" s="10"/>
      <c r="C2" s="11"/>
      <c r="D2" s="11"/>
      <c r="E2" s="227" t="s">
        <v>489</v>
      </c>
      <c r="F2" s="688"/>
    </row>
    <row r="3" spans="1:6" ht="13.5" thickBot="1" x14ac:dyDescent="0.25">
      <c r="E3" s="607" t="s">
        <v>474</v>
      </c>
      <c r="F3" s="688"/>
    </row>
    <row r="4" spans="1:6" ht="13.5" thickBot="1" x14ac:dyDescent="0.25">
      <c r="A4" s="690" t="s">
        <v>195</v>
      </c>
      <c r="B4" s="13" t="s">
        <v>104</v>
      </c>
      <c r="C4" s="14"/>
      <c r="D4" s="13" t="s">
        <v>105</v>
      </c>
      <c r="E4" s="15"/>
      <c r="F4" s="688"/>
    </row>
    <row r="5" spans="1:6" s="16" customFormat="1" ht="36.75" thickBot="1" x14ac:dyDescent="0.25">
      <c r="A5" s="691"/>
      <c r="B5" s="335" t="s">
        <v>196</v>
      </c>
      <c r="C5" s="344" t="str">
        <f>+'4,a. Műk. mérleg'!C5</f>
        <v>Eredeti            előirányzat         2017.</v>
      </c>
      <c r="D5" s="335" t="s">
        <v>196</v>
      </c>
      <c r="E5" s="357" t="str">
        <f>+'4,a. Műk. mérleg'!C5</f>
        <v>Eredeti            előirányzat         2017.</v>
      </c>
      <c r="F5" s="688"/>
    </row>
    <row r="6" spans="1:6" s="16" customFormat="1" ht="13.5" thickBot="1" x14ac:dyDescent="0.25">
      <c r="A6" s="17" t="s">
        <v>99</v>
      </c>
      <c r="B6" s="17" t="s">
        <v>100</v>
      </c>
      <c r="C6" s="359" t="s">
        <v>101</v>
      </c>
      <c r="D6" s="17" t="s">
        <v>102</v>
      </c>
      <c r="E6" s="345" t="s">
        <v>103</v>
      </c>
      <c r="F6" s="688"/>
    </row>
    <row r="7" spans="1:6" ht="12.95" customHeight="1" x14ac:dyDescent="0.2">
      <c r="A7" s="19" t="s">
        <v>106</v>
      </c>
      <c r="B7" s="350" t="s">
        <v>252</v>
      </c>
      <c r="C7" s="360"/>
      <c r="D7" s="350" t="s">
        <v>90</v>
      </c>
      <c r="E7" s="346">
        <v>1500252</v>
      </c>
      <c r="F7" s="688"/>
    </row>
    <row r="8" spans="1:6" x14ac:dyDescent="0.2">
      <c r="A8" s="20" t="s">
        <v>107</v>
      </c>
      <c r="B8" s="351" t="s">
        <v>253</v>
      </c>
      <c r="C8" s="361"/>
      <c r="D8" s="351" t="s">
        <v>254</v>
      </c>
      <c r="E8" s="347"/>
      <c r="F8" s="688"/>
    </row>
    <row r="9" spans="1:6" ht="12.95" customHeight="1" x14ac:dyDescent="0.2">
      <c r="A9" s="20" t="s">
        <v>108</v>
      </c>
      <c r="B9" s="351" t="s">
        <v>44</v>
      </c>
      <c r="C9" s="361">
        <v>0</v>
      </c>
      <c r="D9" s="351" t="s">
        <v>92</v>
      </c>
      <c r="E9" s="347">
        <v>635000</v>
      </c>
      <c r="F9" s="688"/>
    </row>
    <row r="10" spans="1:6" ht="12.95" customHeight="1" x14ac:dyDescent="0.2">
      <c r="A10" s="20" t="s">
        <v>109</v>
      </c>
      <c r="B10" s="351" t="s">
        <v>255</v>
      </c>
      <c r="C10" s="361">
        <v>0</v>
      </c>
      <c r="D10" s="351" t="s">
        <v>256</v>
      </c>
      <c r="E10" s="347"/>
      <c r="F10" s="688"/>
    </row>
    <row r="11" spans="1:6" ht="12.75" customHeight="1" x14ac:dyDescent="0.2">
      <c r="A11" s="20" t="s">
        <v>110</v>
      </c>
      <c r="B11" s="351" t="s">
        <v>257</v>
      </c>
      <c r="C11" s="361"/>
      <c r="D11" s="351" t="s">
        <v>258</v>
      </c>
      <c r="E11" s="347"/>
      <c r="F11" s="688"/>
    </row>
    <row r="12" spans="1:6" ht="12.95" customHeight="1" x14ac:dyDescent="0.2">
      <c r="A12" s="20" t="s">
        <v>111</v>
      </c>
      <c r="B12" s="351" t="s">
        <v>259</v>
      </c>
      <c r="C12" s="362"/>
      <c r="D12" s="374" t="s">
        <v>202</v>
      </c>
      <c r="E12" s="372"/>
      <c r="F12" s="688"/>
    </row>
    <row r="13" spans="1:6" ht="13.5" thickBot="1" x14ac:dyDescent="0.25">
      <c r="A13" s="20" t="s">
        <v>204</v>
      </c>
      <c r="B13" s="352"/>
      <c r="C13" s="362"/>
      <c r="D13" s="375"/>
      <c r="E13" s="347"/>
      <c r="F13" s="688"/>
    </row>
    <row r="14" spans="1:6" ht="15.95" customHeight="1" thickBot="1" x14ac:dyDescent="0.25">
      <c r="A14" s="22" t="s">
        <v>206</v>
      </c>
      <c r="B14" s="353" t="s">
        <v>260</v>
      </c>
      <c r="C14" s="363">
        <f>+C7+C9+C10+C12+C13</f>
        <v>0</v>
      </c>
      <c r="D14" s="353" t="s">
        <v>261</v>
      </c>
      <c r="E14" s="348">
        <f>+E7+E9+E11+E12+E13</f>
        <v>2135252</v>
      </c>
      <c r="F14" s="688"/>
    </row>
    <row r="15" spans="1:6" ht="12.95" customHeight="1" x14ac:dyDescent="0.2">
      <c r="A15" s="19" t="s">
        <v>207</v>
      </c>
      <c r="B15" s="367" t="s">
        <v>262</v>
      </c>
      <c r="C15" s="364">
        <f>+C16+C17+C18+C19+C20</f>
        <v>0</v>
      </c>
      <c r="D15" s="354" t="s">
        <v>212</v>
      </c>
      <c r="E15" s="373"/>
      <c r="F15" s="688"/>
    </row>
    <row r="16" spans="1:6" ht="12.95" customHeight="1" x14ac:dyDescent="0.2">
      <c r="A16" s="20" t="s">
        <v>210</v>
      </c>
      <c r="B16" s="368" t="s">
        <v>263</v>
      </c>
      <c r="C16" s="365"/>
      <c r="D16" s="354" t="s">
        <v>264</v>
      </c>
      <c r="E16" s="349"/>
      <c r="F16" s="688"/>
    </row>
    <row r="17" spans="1:6" ht="12.95" customHeight="1" x14ac:dyDescent="0.2">
      <c r="A17" s="19" t="s">
        <v>213</v>
      </c>
      <c r="B17" s="368" t="s">
        <v>265</v>
      </c>
      <c r="C17" s="365"/>
      <c r="D17" s="354" t="s">
        <v>218</v>
      </c>
      <c r="E17" s="349"/>
      <c r="F17" s="688"/>
    </row>
    <row r="18" spans="1:6" ht="12.95" customHeight="1" x14ac:dyDescent="0.2">
      <c r="A18" s="20" t="s">
        <v>216</v>
      </c>
      <c r="B18" s="368" t="s">
        <v>266</v>
      </c>
      <c r="C18" s="365"/>
      <c r="D18" s="354" t="s">
        <v>221</v>
      </c>
      <c r="E18" s="349"/>
      <c r="F18" s="688"/>
    </row>
    <row r="19" spans="1:6" ht="12.95" customHeight="1" x14ac:dyDescent="0.2">
      <c r="A19" s="19" t="s">
        <v>219</v>
      </c>
      <c r="B19" s="368" t="s">
        <v>267</v>
      </c>
      <c r="C19" s="365"/>
      <c r="D19" s="355" t="s">
        <v>224</v>
      </c>
      <c r="E19" s="349"/>
      <c r="F19" s="688"/>
    </row>
    <row r="20" spans="1:6" ht="12.95" customHeight="1" x14ac:dyDescent="0.2">
      <c r="A20" s="20" t="s">
        <v>222</v>
      </c>
      <c r="B20" s="368" t="s">
        <v>268</v>
      </c>
      <c r="C20" s="365"/>
      <c r="D20" s="354" t="s">
        <v>269</v>
      </c>
      <c r="E20" s="349"/>
      <c r="F20" s="688"/>
    </row>
    <row r="21" spans="1:6" ht="12.95" customHeight="1" x14ac:dyDescent="0.2">
      <c r="A21" s="19" t="s">
        <v>225</v>
      </c>
      <c r="B21" s="369" t="s">
        <v>270</v>
      </c>
      <c r="C21" s="366">
        <f>+C22+C23+C24+C25+C26</f>
        <v>0</v>
      </c>
      <c r="D21" s="376" t="s">
        <v>271</v>
      </c>
      <c r="E21" s="349"/>
      <c r="F21" s="688"/>
    </row>
    <row r="22" spans="1:6" ht="12.95" customHeight="1" x14ac:dyDescent="0.2">
      <c r="A22" s="20" t="s">
        <v>228</v>
      </c>
      <c r="B22" s="368" t="s">
        <v>272</v>
      </c>
      <c r="C22" s="365"/>
      <c r="D22" s="376" t="s">
        <v>273</v>
      </c>
      <c r="E22" s="349"/>
      <c r="F22" s="688"/>
    </row>
    <row r="23" spans="1:6" ht="12.95" customHeight="1" x14ac:dyDescent="0.2">
      <c r="A23" s="19" t="s">
        <v>231</v>
      </c>
      <c r="B23" s="368" t="s">
        <v>274</v>
      </c>
      <c r="C23" s="365"/>
      <c r="D23" s="377"/>
      <c r="E23" s="349"/>
      <c r="F23" s="688"/>
    </row>
    <row r="24" spans="1:6" ht="12.95" customHeight="1" x14ac:dyDescent="0.2">
      <c r="A24" s="20" t="s">
        <v>234</v>
      </c>
      <c r="B24" s="368" t="s">
        <v>188</v>
      </c>
      <c r="C24" s="365"/>
      <c r="D24" s="378"/>
      <c r="E24" s="349"/>
      <c r="F24" s="688"/>
    </row>
    <row r="25" spans="1:6" ht="12.95" customHeight="1" x14ac:dyDescent="0.2">
      <c r="A25" s="19" t="s">
        <v>237</v>
      </c>
      <c r="B25" s="370" t="s">
        <v>275</v>
      </c>
      <c r="C25" s="365"/>
      <c r="D25" s="352"/>
      <c r="E25" s="349"/>
      <c r="F25" s="688"/>
    </row>
    <row r="26" spans="1:6" ht="12.95" customHeight="1" thickBot="1" x14ac:dyDescent="0.25">
      <c r="A26" s="20" t="s">
        <v>239</v>
      </c>
      <c r="B26" s="371" t="s">
        <v>276</v>
      </c>
      <c r="C26" s="365"/>
      <c r="D26" s="378"/>
      <c r="E26" s="349"/>
      <c r="F26" s="688"/>
    </row>
    <row r="27" spans="1:6" ht="21.75" customHeight="1" thickBot="1" x14ac:dyDescent="0.25">
      <c r="A27" s="22" t="s">
        <v>242</v>
      </c>
      <c r="B27" s="353" t="s">
        <v>277</v>
      </c>
      <c r="C27" s="363">
        <f>+C15+C21</f>
        <v>0</v>
      </c>
      <c r="D27" s="353" t="s">
        <v>278</v>
      </c>
      <c r="E27" s="348">
        <f>SUM(E15:E26)</f>
        <v>0</v>
      </c>
      <c r="F27" s="688"/>
    </row>
    <row r="28" spans="1:6" ht="13.5" thickBot="1" x14ac:dyDescent="0.25">
      <c r="A28" s="22" t="s">
        <v>245</v>
      </c>
      <c r="B28" s="22" t="s">
        <v>279</v>
      </c>
      <c r="C28" s="24">
        <f>+C14+C27</f>
        <v>0</v>
      </c>
      <c r="D28" s="22" t="s">
        <v>280</v>
      </c>
      <c r="E28" s="24">
        <f>+E14+E27</f>
        <v>2135252</v>
      </c>
      <c r="F28" s="688"/>
    </row>
    <row r="29" spans="1:6" ht="13.5" thickBot="1" x14ac:dyDescent="0.25">
      <c r="A29" s="22" t="s">
        <v>248</v>
      </c>
      <c r="B29" s="22" t="s">
        <v>246</v>
      </c>
      <c r="C29" s="24">
        <f>IF(C14-E14&lt;0,E14-C14,"-")</f>
        <v>2135252</v>
      </c>
      <c r="D29" s="22" t="s">
        <v>247</v>
      </c>
      <c r="E29" s="24" t="str">
        <f>IF(C14-E14&gt;0,C14-E14,"-")</f>
        <v>-</v>
      </c>
      <c r="F29" s="688"/>
    </row>
    <row r="30" spans="1:6" ht="13.5" thickBot="1" x14ac:dyDescent="0.25">
      <c r="A30" s="22" t="s">
        <v>281</v>
      </c>
      <c r="B30" s="22" t="s">
        <v>249</v>
      </c>
      <c r="C30" s="24">
        <f>C29-C27</f>
        <v>2135252</v>
      </c>
      <c r="D30" s="23" t="s">
        <v>250</v>
      </c>
      <c r="E30" s="24" t="s">
        <v>305</v>
      </c>
      <c r="F30" s="688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8"/>
  <sheetViews>
    <sheetView zoomScale="80" zoomScaleSheetLayoutView="90" workbookViewId="0">
      <selection activeCell="O2" sqref="O2"/>
    </sheetView>
  </sheetViews>
  <sheetFormatPr defaultRowHeight="12.75" x14ac:dyDescent="0.2"/>
  <cols>
    <col min="1" max="1" width="3" style="101" customWidth="1"/>
    <col min="2" max="2" width="33.5703125" style="101" customWidth="1"/>
    <col min="3" max="5" width="10.42578125" style="101" customWidth="1"/>
    <col min="6" max="7" width="11" style="101" customWidth="1"/>
    <col min="8" max="8" width="10.7109375" style="101" customWidth="1"/>
    <col min="9" max="9" width="11.140625" style="101" customWidth="1"/>
    <col min="10" max="10" width="10.5703125" style="101" customWidth="1"/>
    <col min="11" max="11" width="11.7109375" style="101" customWidth="1"/>
    <col min="12" max="12" width="10.5703125" style="101" customWidth="1"/>
    <col min="13" max="14" width="11.28515625" style="101" customWidth="1"/>
    <col min="15" max="15" width="14" style="101" customWidth="1"/>
    <col min="16" max="16384" width="9.140625" style="101"/>
  </cols>
  <sheetData>
    <row r="1" spans="1:20" s="164" customFormat="1" ht="15.75" x14ac:dyDescent="0.25">
      <c r="A1" s="684" t="s">
        <v>538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170"/>
      <c r="Q1" s="170"/>
      <c r="R1" s="170"/>
      <c r="S1" s="170"/>
      <c r="T1" s="170"/>
    </row>
    <row r="2" spans="1:20" s="164" customFormat="1" ht="15.75" x14ac:dyDescent="0.25">
      <c r="A2" s="758" t="s">
        <v>572</v>
      </c>
      <c r="C2" s="169"/>
      <c r="D2" s="169"/>
      <c r="O2" s="165"/>
    </row>
    <row r="3" spans="1:20" s="164" customFormat="1" ht="15.75" x14ac:dyDescent="0.25">
      <c r="A3" s="758" t="s">
        <v>573</v>
      </c>
      <c r="C3" s="169"/>
      <c r="D3" s="169"/>
      <c r="N3" s="692" t="s">
        <v>474</v>
      </c>
      <c r="O3" s="692"/>
    </row>
    <row r="4" spans="1:20" ht="28.35" customHeight="1" x14ac:dyDescent="0.2">
      <c r="A4" s="148" t="s">
        <v>391</v>
      </c>
      <c r="B4" s="149" t="s">
        <v>196</v>
      </c>
      <c r="C4" s="149" t="s">
        <v>392</v>
      </c>
      <c r="D4" s="149" t="s">
        <v>393</v>
      </c>
      <c r="E4" s="149" t="s">
        <v>394</v>
      </c>
      <c r="F4" s="149" t="s">
        <v>395</v>
      </c>
      <c r="G4" s="149" t="s">
        <v>396</v>
      </c>
      <c r="H4" s="149" t="s">
        <v>397</v>
      </c>
      <c r="I4" s="149" t="s">
        <v>398</v>
      </c>
      <c r="J4" s="149" t="s">
        <v>399</v>
      </c>
      <c r="K4" s="149" t="s">
        <v>400</v>
      </c>
      <c r="L4" s="149" t="s">
        <v>401</v>
      </c>
      <c r="M4" s="149" t="s">
        <v>402</v>
      </c>
      <c r="N4" s="149" t="s">
        <v>403</v>
      </c>
      <c r="O4" s="149" t="s">
        <v>389</v>
      </c>
    </row>
    <row r="5" spans="1:20" ht="28.35" customHeight="1" x14ac:dyDescent="0.25">
      <c r="A5" s="150"/>
      <c r="B5" s="151" t="s">
        <v>404</v>
      </c>
      <c r="C5" s="152"/>
      <c r="D5" s="153">
        <f>C24</f>
        <v>4674314</v>
      </c>
      <c r="E5" s="153">
        <f t="shared" ref="E5:N5" si="0">D24</f>
        <v>4087073</v>
      </c>
      <c r="F5" s="153">
        <f t="shared" si="0"/>
        <v>2938041</v>
      </c>
      <c r="G5" s="153">
        <f t="shared" si="0"/>
        <v>2421298</v>
      </c>
      <c r="H5" s="153">
        <f t="shared" si="0"/>
        <v>2954555</v>
      </c>
      <c r="I5" s="153">
        <f t="shared" si="0"/>
        <v>2957812</v>
      </c>
      <c r="J5" s="153">
        <f t="shared" si="0"/>
        <v>2496757</v>
      </c>
      <c r="K5" s="153">
        <f t="shared" si="0"/>
        <v>1210702</v>
      </c>
      <c r="L5" s="153">
        <f t="shared" si="0"/>
        <v>1134647</v>
      </c>
      <c r="M5" s="153">
        <f t="shared" si="0"/>
        <v>2098592</v>
      </c>
      <c r="N5" s="153">
        <f t="shared" si="0"/>
        <v>1642285</v>
      </c>
      <c r="O5" s="503">
        <f t="shared" ref="O5:O11" si="1">SUM(C5:N5)</f>
        <v>28616076</v>
      </c>
    </row>
    <row r="6" spans="1:20" ht="22.5" customHeight="1" x14ac:dyDescent="0.25">
      <c r="A6" s="154" t="s">
        <v>106</v>
      </c>
      <c r="B6" s="155" t="s">
        <v>30</v>
      </c>
      <c r="C6" s="156">
        <v>19000</v>
      </c>
      <c r="D6" s="156">
        <v>19000</v>
      </c>
      <c r="E6" s="156">
        <v>19000</v>
      </c>
      <c r="F6" s="156">
        <v>19000</v>
      </c>
      <c r="G6" s="156">
        <v>19000</v>
      </c>
      <c r="H6" s="156">
        <v>519000</v>
      </c>
      <c r="I6" s="156">
        <v>519000</v>
      </c>
      <c r="J6" s="156">
        <v>619000</v>
      </c>
      <c r="K6" s="156">
        <v>519000</v>
      </c>
      <c r="L6" s="156">
        <v>519000</v>
      </c>
      <c r="M6" s="156">
        <v>519000</v>
      </c>
      <c r="N6" s="156">
        <v>24000</v>
      </c>
      <c r="O6" s="503">
        <f t="shared" si="1"/>
        <v>3333000</v>
      </c>
    </row>
    <row r="7" spans="1:20" ht="21.75" customHeight="1" x14ac:dyDescent="0.25">
      <c r="A7" s="154" t="s">
        <v>107</v>
      </c>
      <c r="B7" s="155" t="s">
        <v>17</v>
      </c>
      <c r="C7" s="156">
        <v>250000</v>
      </c>
      <c r="D7" s="156">
        <v>515000</v>
      </c>
      <c r="E7" s="156">
        <v>585000</v>
      </c>
      <c r="F7" s="156">
        <v>515000</v>
      </c>
      <c r="G7" s="156">
        <v>1615000</v>
      </c>
      <c r="H7" s="156">
        <v>515000</v>
      </c>
      <c r="I7" s="156">
        <v>515000</v>
      </c>
      <c r="J7" s="156">
        <v>505000</v>
      </c>
      <c r="K7" s="156">
        <v>585000</v>
      </c>
      <c r="L7" s="156">
        <v>1615000</v>
      </c>
      <c r="M7" s="156">
        <v>515000</v>
      </c>
      <c r="N7" s="156">
        <v>515000</v>
      </c>
      <c r="O7" s="503">
        <f t="shared" si="1"/>
        <v>8245000</v>
      </c>
    </row>
    <row r="8" spans="1:20" ht="34.5" customHeight="1" x14ac:dyDescent="0.25">
      <c r="A8" s="154" t="s">
        <v>108</v>
      </c>
      <c r="B8" s="155" t="s">
        <v>463</v>
      </c>
      <c r="C8" s="156">
        <v>1324880</v>
      </c>
      <c r="D8" s="156">
        <v>1324880</v>
      </c>
      <c r="E8" s="156">
        <v>1324880</v>
      </c>
      <c r="F8" s="156">
        <v>1324880</v>
      </c>
      <c r="G8" s="156">
        <v>1324880</v>
      </c>
      <c r="H8" s="156">
        <v>1324880</v>
      </c>
      <c r="I8" s="156">
        <v>1324880</v>
      </c>
      <c r="J8" s="156">
        <v>1324880</v>
      </c>
      <c r="K8" s="156">
        <v>1324880</v>
      </c>
      <c r="L8" s="156">
        <v>1324880</v>
      </c>
      <c r="M8" s="156">
        <v>1324880</v>
      </c>
      <c r="N8" s="156">
        <v>1324875</v>
      </c>
      <c r="O8" s="503">
        <f t="shared" si="1"/>
        <v>15898555</v>
      </c>
    </row>
    <row r="9" spans="1:20" ht="28.35" customHeight="1" x14ac:dyDescent="0.25">
      <c r="A9" s="154" t="s">
        <v>109</v>
      </c>
      <c r="B9" s="158" t="s">
        <v>466</v>
      </c>
      <c r="C9" s="156">
        <v>113792</v>
      </c>
      <c r="D9" s="156">
        <v>109312</v>
      </c>
      <c r="E9" s="156">
        <v>109312</v>
      </c>
      <c r="F9" s="156">
        <v>199810</v>
      </c>
      <c r="G9" s="156">
        <v>199810</v>
      </c>
      <c r="H9" s="156">
        <v>199810</v>
      </c>
      <c r="I9" s="156">
        <v>90498</v>
      </c>
      <c r="J9" s="156">
        <v>90498</v>
      </c>
      <c r="K9" s="156">
        <v>90498</v>
      </c>
      <c r="L9" s="156">
        <v>90498</v>
      </c>
      <c r="M9" s="156">
        <v>90498</v>
      </c>
      <c r="N9" s="156">
        <v>90501</v>
      </c>
      <c r="O9" s="503">
        <f t="shared" si="1"/>
        <v>1474837</v>
      </c>
    </row>
    <row r="10" spans="1:20" ht="33.75" customHeight="1" x14ac:dyDescent="0.25">
      <c r="A10" s="154" t="s">
        <v>110</v>
      </c>
      <c r="B10" s="158" t="s">
        <v>462</v>
      </c>
      <c r="C10" s="156">
        <v>0</v>
      </c>
      <c r="D10" s="156">
        <v>0</v>
      </c>
      <c r="E10" s="156">
        <v>0</v>
      </c>
      <c r="F10" s="156">
        <v>89800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503">
        <f t="shared" si="1"/>
        <v>89800</v>
      </c>
    </row>
    <row r="11" spans="1:20" ht="33.75" customHeight="1" x14ac:dyDescent="0.25">
      <c r="A11" s="154" t="s">
        <v>111</v>
      </c>
      <c r="B11" s="158" t="s">
        <v>467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503">
        <f t="shared" si="1"/>
        <v>0</v>
      </c>
    </row>
    <row r="12" spans="1:20" ht="28.35" customHeight="1" thickBot="1" x14ac:dyDescent="0.3">
      <c r="A12" s="154" t="s">
        <v>112</v>
      </c>
      <c r="B12" s="501" t="s">
        <v>405</v>
      </c>
      <c r="C12" s="502">
        <v>5402075</v>
      </c>
      <c r="D12" s="502">
        <v>0</v>
      </c>
      <c r="E12" s="502">
        <v>0</v>
      </c>
      <c r="F12" s="502">
        <v>9000</v>
      </c>
      <c r="G12" s="502">
        <v>0</v>
      </c>
      <c r="H12" s="502">
        <v>0</v>
      </c>
      <c r="I12" s="502">
        <v>0</v>
      </c>
      <c r="J12" s="502">
        <v>0</v>
      </c>
      <c r="K12" s="502">
        <v>0</v>
      </c>
      <c r="L12" s="502">
        <v>0</v>
      </c>
      <c r="M12" s="502">
        <v>0</v>
      </c>
      <c r="N12" s="502">
        <v>0</v>
      </c>
      <c r="O12" s="503">
        <f>SUM(C12:N12)</f>
        <v>5411075</v>
      </c>
    </row>
    <row r="13" spans="1:20" s="162" customFormat="1" ht="28.35" customHeight="1" thickBot="1" x14ac:dyDescent="0.3">
      <c r="A13" s="500"/>
      <c r="B13" s="507" t="s">
        <v>406</v>
      </c>
      <c r="C13" s="508">
        <f t="shared" ref="C13:O13" si="2">SUM(C6:C12)</f>
        <v>7109747</v>
      </c>
      <c r="D13" s="508">
        <f t="shared" si="2"/>
        <v>1968192</v>
      </c>
      <c r="E13" s="508">
        <f t="shared" si="2"/>
        <v>2038192</v>
      </c>
      <c r="F13" s="508">
        <f t="shared" si="2"/>
        <v>2157490</v>
      </c>
      <c r="G13" s="508">
        <f t="shared" si="2"/>
        <v>3158690</v>
      </c>
      <c r="H13" s="508">
        <f t="shared" si="2"/>
        <v>2558690</v>
      </c>
      <c r="I13" s="508">
        <f t="shared" si="2"/>
        <v>2449378</v>
      </c>
      <c r="J13" s="508">
        <f t="shared" si="2"/>
        <v>2539378</v>
      </c>
      <c r="K13" s="508">
        <f t="shared" si="2"/>
        <v>2519378</v>
      </c>
      <c r="L13" s="508">
        <f t="shared" si="2"/>
        <v>3549378</v>
      </c>
      <c r="M13" s="508">
        <f t="shared" si="2"/>
        <v>2449378</v>
      </c>
      <c r="N13" s="508">
        <f t="shared" si="2"/>
        <v>1954376</v>
      </c>
      <c r="O13" s="509">
        <f t="shared" si="2"/>
        <v>34452267</v>
      </c>
    </row>
    <row r="14" spans="1:20" ht="28.35" customHeight="1" x14ac:dyDescent="0.25">
      <c r="A14" s="150"/>
      <c r="B14" s="504" t="s">
        <v>105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6"/>
    </row>
    <row r="15" spans="1:20" ht="28.35" customHeight="1" x14ac:dyDescent="0.25">
      <c r="A15" s="154" t="s">
        <v>113</v>
      </c>
      <c r="B15" s="159" t="s">
        <v>56</v>
      </c>
      <c r="C15" s="156">
        <v>1188000</v>
      </c>
      <c r="D15" s="156">
        <v>1188000</v>
      </c>
      <c r="E15" s="156">
        <v>1188000</v>
      </c>
      <c r="F15" s="156">
        <v>1197000</v>
      </c>
      <c r="G15" s="156">
        <v>1188000</v>
      </c>
      <c r="H15" s="156">
        <v>1188000</v>
      </c>
      <c r="I15" s="156">
        <v>1188000</v>
      </c>
      <c r="J15" s="156">
        <v>1188000</v>
      </c>
      <c r="K15" s="156">
        <v>1188000</v>
      </c>
      <c r="L15" s="156">
        <v>1188000</v>
      </c>
      <c r="M15" s="156">
        <v>1188000</v>
      </c>
      <c r="N15" s="156">
        <v>1197000</v>
      </c>
      <c r="O15" s="157">
        <f t="shared" ref="O15:O21" si="3">SUM(C15:N15)</f>
        <v>14274000</v>
      </c>
    </row>
    <row r="16" spans="1:20" ht="28.35" customHeight="1" x14ac:dyDescent="0.25">
      <c r="A16" s="154" t="s">
        <v>114</v>
      </c>
      <c r="B16" s="159" t="s">
        <v>407</v>
      </c>
      <c r="C16" s="156">
        <v>269273</v>
      </c>
      <c r="D16" s="156">
        <v>269273</v>
      </c>
      <c r="E16" s="156">
        <v>269273</v>
      </c>
      <c r="F16" s="156">
        <v>269273</v>
      </c>
      <c r="G16" s="156">
        <v>269273</v>
      </c>
      <c r="H16" s="156">
        <v>269273</v>
      </c>
      <c r="I16" s="156">
        <v>269273</v>
      </c>
      <c r="J16" s="156">
        <v>269273</v>
      </c>
      <c r="K16" s="156">
        <v>269273</v>
      </c>
      <c r="L16" s="156">
        <v>269273</v>
      </c>
      <c r="M16" s="156">
        <v>269273</v>
      </c>
      <c r="N16" s="156">
        <v>269280</v>
      </c>
      <c r="O16" s="157">
        <f t="shared" si="3"/>
        <v>3231283</v>
      </c>
    </row>
    <row r="17" spans="1:15" ht="28.35" customHeight="1" x14ac:dyDescent="0.25">
      <c r="A17" s="154" t="s">
        <v>204</v>
      </c>
      <c r="B17" s="160" t="s">
        <v>71</v>
      </c>
      <c r="C17" s="156">
        <v>974160</v>
      </c>
      <c r="D17" s="156">
        <v>974160</v>
      </c>
      <c r="E17" s="156">
        <v>974160</v>
      </c>
      <c r="F17" s="156">
        <v>974160</v>
      </c>
      <c r="G17" s="156">
        <v>974160</v>
      </c>
      <c r="H17" s="156">
        <v>974160</v>
      </c>
      <c r="I17" s="156">
        <v>974160</v>
      </c>
      <c r="J17" s="156">
        <v>974160</v>
      </c>
      <c r="K17" s="156">
        <v>974160</v>
      </c>
      <c r="L17" s="156">
        <v>974160</v>
      </c>
      <c r="M17" s="156">
        <v>974160</v>
      </c>
      <c r="N17" s="156">
        <v>974381</v>
      </c>
      <c r="O17" s="157">
        <f t="shared" si="3"/>
        <v>11690141</v>
      </c>
    </row>
    <row r="18" spans="1:15" ht="28.35" customHeight="1" x14ac:dyDescent="0.25">
      <c r="A18" s="154" t="s">
        <v>205</v>
      </c>
      <c r="B18" s="161" t="s">
        <v>87</v>
      </c>
      <c r="C18" s="156">
        <v>4000</v>
      </c>
      <c r="D18" s="156">
        <v>4000</v>
      </c>
      <c r="E18" s="156">
        <v>4000</v>
      </c>
      <c r="F18" s="156">
        <v>24000</v>
      </c>
      <c r="G18" s="156">
        <v>24000</v>
      </c>
      <c r="H18" s="156">
        <v>4000</v>
      </c>
      <c r="I18" s="156">
        <v>24000</v>
      </c>
      <c r="J18" s="156">
        <v>4000</v>
      </c>
      <c r="K18" s="156">
        <v>24000</v>
      </c>
      <c r="L18" s="156">
        <v>4000</v>
      </c>
      <c r="M18" s="156">
        <v>24000</v>
      </c>
      <c r="N18" s="156">
        <v>756000</v>
      </c>
      <c r="O18" s="157">
        <f t="shared" si="3"/>
        <v>900000</v>
      </c>
    </row>
    <row r="19" spans="1:15" ht="32.25" customHeight="1" x14ac:dyDescent="0.25">
      <c r="A19" s="154" t="s">
        <v>206</v>
      </c>
      <c r="B19" s="161" t="s">
        <v>303</v>
      </c>
      <c r="C19" s="156">
        <v>0</v>
      </c>
      <c r="D19" s="156">
        <v>120000</v>
      </c>
      <c r="E19" s="156">
        <v>120000</v>
      </c>
      <c r="F19" s="156">
        <v>209800</v>
      </c>
      <c r="G19" s="156">
        <v>120000</v>
      </c>
      <c r="H19" s="156">
        <v>120000</v>
      </c>
      <c r="I19" s="156">
        <v>120000</v>
      </c>
      <c r="J19" s="156">
        <v>120000</v>
      </c>
      <c r="K19" s="156">
        <v>120000</v>
      </c>
      <c r="L19" s="156">
        <v>120000</v>
      </c>
      <c r="M19" s="156">
        <v>120000</v>
      </c>
      <c r="N19" s="156">
        <v>300000</v>
      </c>
      <c r="O19" s="157">
        <f t="shared" si="3"/>
        <v>1589800</v>
      </c>
    </row>
    <row r="20" spans="1:15" ht="28.35" customHeight="1" x14ac:dyDescent="0.25">
      <c r="A20" s="154" t="s">
        <v>207</v>
      </c>
      <c r="B20" s="160" t="s">
        <v>408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635000</v>
      </c>
      <c r="K20" s="156">
        <v>0</v>
      </c>
      <c r="L20" s="156">
        <v>0</v>
      </c>
      <c r="M20" s="156">
        <v>0</v>
      </c>
      <c r="N20" s="156">
        <v>0</v>
      </c>
      <c r="O20" s="157">
        <f t="shared" si="3"/>
        <v>635000</v>
      </c>
    </row>
    <row r="21" spans="1:15" ht="28.35" customHeight="1" x14ac:dyDescent="0.25">
      <c r="A21" s="154" t="s">
        <v>210</v>
      </c>
      <c r="B21" s="160" t="s">
        <v>409</v>
      </c>
      <c r="C21" s="156">
        <v>0</v>
      </c>
      <c r="D21" s="156">
        <v>0</v>
      </c>
      <c r="E21" s="156">
        <v>0</v>
      </c>
      <c r="F21" s="156">
        <v>0</v>
      </c>
      <c r="G21" s="156">
        <v>50000</v>
      </c>
      <c r="H21" s="156">
        <v>0</v>
      </c>
      <c r="I21" s="156">
        <v>335000</v>
      </c>
      <c r="J21" s="156">
        <v>635000</v>
      </c>
      <c r="K21" s="156">
        <v>20000</v>
      </c>
      <c r="L21" s="156">
        <v>30000</v>
      </c>
      <c r="M21" s="156">
        <v>330252</v>
      </c>
      <c r="N21" s="156">
        <v>100000</v>
      </c>
      <c r="O21" s="157">
        <f t="shared" si="3"/>
        <v>1500252</v>
      </c>
    </row>
    <row r="22" spans="1:15" ht="28.35" customHeight="1" thickBot="1" x14ac:dyDescent="0.3">
      <c r="A22" s="510" t="s">
        <v>213</v>
      </c>
      <c r="B22" s="511" t="s">
        <v>500</v>
      </c>
      <c r="C22" s="502">
        <v>0</v>
      </c>
      <c r="D22" s="502">
        <v>0</v>
      </c>
      <c r="E22" s="502">
        <v>631791</v>
      </c>
      <c r="F22" s="502">
        <v>0</v>
      </c>
      <c r="G22" s="502">
        <v>0</v>
      </c>
      <c r="H22" s="502">
        <v>0</v>
      </c>
      <c r="I22" s="502">
        <v>0</v>
      </c>
      <c r="J22" s="502">
        <v>0</v>
      </c>
      <c r="K22" s="502">
        <v>0</v>
      </c>
      <c r="L22" s="502">
        <v>0</v>
      </c>
      <c r="M22" s="502">
        <v>0</v>
      </c>
      <c r="N22" s="502">
        <v>0</v>
      </c>
      <c r="O22" s="503">
        <f>SUM(C22:N22)</f>
        <v>631791</v>
      </c>
    </row>
    <row r="23" spans="1:15" s="162" customFormat="1" ht="28.35" customHeight="1" thickBot="1" x14ac:dyDescent="0.3">
      <c r="A23" s="514"/>
      <c r="B23" s="515" t="s">
        <v>410</v>
      </c>
      <c r="C23" s="508">
        <f t="shared" ref="C23:O23" si="4">SUM(C15:C22)</f>
        <v>2435433</v>
      </c>
      <c r="D23" s="508">
        <f t="shared" si="4"/>
        <v>2555433</v>
      </c>
      <c r="E23" s="508">
        <f t="shared" si="4"/>
        <v>3187224</v>
      </c>
      <c r="F23" s="508">
        <f t="shared" si="4"/>
        <v>2674233</v>
      </c>
      <c r="G23" s="508">
        <f t="shared" si="4"/>
        <v>2625433</v>
      </c>
      <c r="H23" s="508">
        <f t="shared" si="4"/>
        <v>2555433</v>
      </c>
      <c r="I23" s="508">
        <f t="shared" si="4"/>
        <v>2910433</v>
      </c>
      <c r="J23" s="508">
        <f t="shared" si="4"/>
        <v>3825433</v>
      </c>
      <c r="K23" s="508">
        <f t="shared" si="4"/>
        <v>2595433</v>
      </c>
      <c r="L23" s="508">
        <f t="shared" si="4"/>
        <v>2585433</v>
      </c>
      <c r="M23" s="508">
        <f t="shared" si="4"/>
        <v>2905685</v>
      </c>
      <c r="N23" s="508">
        <f t="shared" si="4"/>
        <v>3596661</v>
      </c>
      <c r="O23" s="509">
        <f t="shared" si="4"/>
        <v>34452267</v>
      </c>
    </row>
    <row r="24" spans="1:15" ht="15.75" x14ac:dyDescent="0.25">
      <c r="A24" s="512"/>
      <c r="B24" s="504" t="s">
        <v>411</v>
      </c>
      <c r="C24" s="513">
        <f>C13-C23</f>
        <v>4674314</v>
      </c>
      <c r="D24" s="513">
        <f t="shared" ref="D24:N24" si="5">D5+D13-D23</f>
        <v>4087073</v>
      </c>
      <c r="E24" s="513">
        <f t="shared" si="5"/>
        <v>2938041</v>
      </c>
      <c r="F24" s="513">
        <f t="shared" si="5"/>
        <v>2421298</v>
      </c>
      <c r="G24" s="513">
        <f t="shared" si="5"/>
        <v>2954555</v>
      </c>
      <c r="H24" s="513">
        <f t="shared" si="5"/>
        <v>2957812</v>
      </c>
      <c r="I24" s="513">
        <f t="shared" si="5"/>
        <v>2496757</v>
      </c>
      <c r="J24" s="513">
        <f t="shared" si="5"/>
        <v>1210702</v>
      </c>
      <c r="K24" s="513">
        <f t="shared" si="5"/>
        <v>1134647</v>
      </c>
      <c r="L24" s="513">
        <f t="shared" si="5"/>
        <v>2098592</v>
      </c>
      <c r="M24" s="513">
        <f t="shared" si="5"/>
        <v>1642285</v>
      </c>
      <c r="N24" s="513">
        <f t="shared" si="5"/>
        <v>0</v>
      </c>
      <c r="O24" s="512"/>
    </row>
    <row r="26" spans="1:15" x14ac:dyDescent="0.2">
      <c r="C26" s="163"/>
      <c r="E26" s="163"/>
      <c r="F26" s="163"/>
      <c r="I26" s="163"/>
      <c r="J26" s="163"/>
      <c r="K26" s="163"/>
      <c r="N26" s="163"/>
    </row>
    <row r="27" spans="1:15" x14ac:dyDescent="0.2">
      <c r="E27" s="163"/>
      <c r="F27" s="163"/>
      <c r="G27" s="163"/>
      <c r="H27" s="163"/>
      <c r="I27" s="163"/>
      <c r="K27" s="163"/>
      <c r="M27" s="163"/>
    </row>
    <row r="28" spans="1:15" ht="22.5" customHeight="1" x14ac:dyDescent="0.2">
      <c r="B28" s="102"/>
    </row>
  </sheetData>
  <mergeCells count="2">
    <mergeCell ref="A1:O1"/>
    <mergeCell ref="N3:O3"/>
  </mergeCells>
  <phoneticPr fontId="85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topLeftCell="A10" workbookViewId="0">
      <selection activeCell="G6" sqref="G6"/>
    </sheetView>
  </sheetViews>
  <sheetFormatPr defaultColWidth="8" defaultRowHeight="12.75" x14ac:dyDescent="0.2"/>
  <cols>
    <col min="1" max="1" width="5" style="125" customWidth="1"/>
    <col min="2" max="2" width="54.140625" style="127" customWidth="1"/>
    <col min="3" max="4" width="15.140625" style="127" customWidth="1"/>
    <col min="5" max="16384" width="8" style="127"/>
  </cols>
  <sheetData>
    <row r="1" spans="1:4" ht="40.5" customHeight="1" x14ac:dyDescent="0.25">
      <c r="A1" s="134"/>
      <c r="B1" s="694" t="s">
        <v>490</v>
      </c>
      <c r="C1" s="694"/>
      <c r="D1" s="694"/>
    </row>
    <row r="2" spans="1:4" ht="15.75" customHeight="1" x14ac:dyDescent="0.25">
      <c r="A2" s="134"/>
      <c r="B2" s="126"/>
      <c r="C2" s="695" t="s">
        <v>491</v>
      </c>
      <c r="D2" s="695"/>
    </row>
    <row r="3" spans="1:4" s="128" customFormat="1" ht="15.75" thickBot="1" x14ac:dyDescent="0.25">
      <c r="A3" s="135"/>
      <c r="B3" s="136"/>
      <c r="C3" s="137"/>
      <c r="D3" s="608" t="s">
        <v>492</v>
      </c>
    </row>
    <row r="4" spans="1:4" s="129" customFormat="1" ht="48" customHeight="1" thickBot="1" x14ac:dyDescent="0.25">
      <c r="A4" s="379" t="s">
        <v>412</v>
      </c>
      <c r="B4" s="384" t="s">
        <v>440</v>
      </c>
      <c r="C4" s="384" t="s">
        <v>441</v>
      </c>
      <c r="D4" s="392" t="s">
        <v>442</v>
      </c>
    </row>
    <row r="5" spans="1:4" s="129" customFormat="1" ht="14.1" customHeight="1" thickBot="1" x14ac:dyDescent="0.25">
      <c r="A5" s="379" t="s">
        <v>99</v>
      </c>
      <c r="B5" s="384" t="s">
        <v>100</v>
      </c>
      <c r="C5" s="384" t="s">
        <v>101</v>
      </c>
      <c r="D5" s="392" t="s">
        <v>102</v>
      </c>
    </row>
    <row r="6" spans="1:4" ht="18" customHeight="1" x14ac:dyDescent="0.2">
      <c r="A6" s="380" t="s">
        <v>106</v>
      </c>
      <c r="B6" s="385" t="s">
        <v>443</v>
      </c>
      <c r="C6" s="398">
        <v>228000</v>
      </c>
      <c r="D6" s="393">
        <v>0</v>
      </c>
    </row>
    <row r="7" spans="1:4" ht="18" customHeight="1" x14ac:dyDescent="0.2">
      <c r="A7" s="381" t="s">
        <v>107</v>
      </c>
      <c r="B7" s="386" t="s">
        <v>444</v>
      </c>
      <c r="C7" s="398">
        <v>0</v>
      </c>
      <c r="D7" s="394">
        <v>0</v>
      </c>
    </row>
    <row r="8" spans="1:4" ht="18" customHeight="1" x14ac:dyDescent="0.2">
      <c r="A8" s="381" t="s">
        <v>108</v>
      </c>
      <c r="B8" s="386" t="s">
        <v>445</v>
      </c>
      <c r="C8" s="398">
        <v>0</v>
      </c>
      <c r="D8" s="394">
        <v>0</v>
      </c>
    </row>
    <row r="9" spans="1:4" ht="18" customHeight="1" x14ac:dyDescent="0.2">
      <c r="A9" s="381" t="s">
        <v>109</v>
      </c>
      <c r="B9" s="386" t="s">
        <v>446</v>
      </c>
      <c r="C9" s="398">
        <v>0</v>
      </c>
      <c r="D9" s="394">
        <v>0</v>
      </c>
    </row>
    <row r="10" spans="1:4" ht="18" customHeight="1" x14ac:dyDescent="0.2">
      <c r="A10" s="381" t="s">
        <v>110</v>
      </c>
      <c r="B10" s="386" t="s">
        <v>447</v>
      </c>
      <c r="C10" s="398">
        <v>8100000</v>
      </c>
      <c r="D10" s="394">
        <v>0</v>
      </c>
    </row>
    <row r="11" spans="1:4" ht="18" customHeight="1" x14ac:dyDescent="0.2">
      <c r="A11" s="381" t="s">
        <v>111</v>
      </c>
      <c r="B11" s="386" t="s">
        <v>448</v>
      </c>
      <c r="C11" s="398">
        <v>0</v>
      </c>
      <c r="D11" s="394">
        <v>0</v>
      </c>
    </row>
    <row r="12" spans="1:4" ht="18" customHeight="1" x14ac:dyDescent="0.2">
      <c r="A12" s="381" t="s">
        <v>112</v>
      </c>
      <c r="B12" s="387" t="s">
        <v>449</v>
      </c>
      <c r="C12" s="398">
        <v>0</v>
      </c>
      <c r="D12" s="394">
        <v>0</v>
      </c>
    </row>
    <row r="13" spans="1:4" ht="18" customHeight="1" x14ac:dyDescent="0.2">
      <c r="A13" s="381" t="s">
        <v>114</v>
      </c>
      <c r="B13" s="387" t="s">
        <v>450</v>
      </c>
      <c r="C13" s="398">
        <v>0</v>
      </c>
      <c r="D13" s="394">
        <v>0</v>
      </c>
    </row>
    <row r="14" spans="1:4" ht="18" customHeight="1" x14ac:dyDescent="0.2">
      <c r="A14" s="381" t="s">
        <v>204</v>
      </c>
      <c r="B14" s="387" t="s">
        <v>451</v>
      </c>
      <c r="C14" s="398">
        <v>6000000</v>
      </c>
      <c r="D14" s="394">
        <v>0</v>
      </c>
    </row>
    <row r="15" spans="1:4" ht="18" customHeight="1" x14ac:dyDescent="0.2">
      <c r="A15" s="381" t="s">
        <v>205</v>
      </c>
      <c r="B15" s="387" t="s">
        <v>452</v>
      </c>
      <c r="C15" s="398">
        <v>0</v>
      </c>
      <c r="D15" s="394">
        <v>0</v>
      </c>
    </row>
    <row r="16" spans="1:4" ht="22.5" customHeight="1" x14ac:dyDescent="0.2">
      <c r="A16" s="381" t="s">
        <v>206</v>
      </c>
      <c r="B16" s="387" t="s">
        <v>453</v>
      </c>
      <c r="C16" s="398">
        <v>2100000</v>
      </c>
      <c r="D16" s="394">
        <v>0</v>
      </c>
    </row>
    <row r="17" spans="1:4" ht="18" customHeight="1" x14ac:dyDescent="0.2">
      <c r="A17" s="381" t="s">
        <v>207</v>
      </c>
      <c r="B17" s="386" t="s">
        <v>454</v>
      </c>
      <c r="C17" s="398">
        <v>140000</v>
      </c>
      <c r="D17" s="394">
        <v>0</v>
      </c>
    </row>
    <row r="18" spans="1:4" ht="18" customHeight="1" x14ac:dyDescent="0.2">
      <c r="A18" s="381" t="s">
        <v>210</v>
      </c>
      <c r="B18" s="386" t="s">
        <v>455</v>
      </c>
      <c r="C18" s="398">
        <v>0</v>
      </c>
      <c r="D18" s="394">
        <v>0</v>
      </c>
    </row>
    <row r="19" spans="1:4" ht="18" customHeight="1" x14ac:dyDescent="0.2">
      <c r="A19" s="381" t="s">
        <v>213</v>
      </c>
      <c r="B19" s="386" t="s">
        <v>456</v>
      </c>
      <c r="C19" s="398">
        <v>3000000</v>
      </c>
      <c r="D19" s="394">
        <v>0</v>
      </c>
    </row>
    <row r="20" spans="1:4" ht="18" customHeight="1" x14ac:dyDescent="0.2">
      <c r="A20" s="381" t="s">
        <v>216</v>
      </c>
      <c r="B20" s="386" t="s">
        <v>457</v>
      </c>
      <c r="C20" s="398">
        <v>0</v>
      </c>
      <c r="D20" s="394">
        <v>0</v>
      </c>
    </row>
    <row r="21" spans="1:4" ht="18" customHeight="1" x14ac:dyDescent="0.2">
      <c r="A21" s="381" t="s">
        <v>219</v>
      </c>
      <c r="B21" s="386" t="s">
        <v>458</v>
      </c>
      <c r="C21" s="398">
        <v>0</v>
      </c>
      <c r="D21" s="394">
        <v>0</v>
      </c>
    </row>
    <row r="22" spans="1:4" ht="18" customHeight="1" x14ac:dyDescent="0.2">
      <c r="A22" s="381" t="s">
        <v>222</v>
      </c>
      <c r="B22" s="388"/>
      <c r="C22" s="399"/>
      <c r="D22" s="395"/>
    </row>
    <row r="23" spans="1:4" ht="18" customHeight="1" x14ac:dyDescent="0.2">
      <c r="A23" s="381" t="s">
        <v>225</v>
      </c>
      <c r="B23" s="389"/>
      <c r="C23" s="399"/>
      <c r="D23" s="395"/>
    </row>
    <row r="24" spans="1:4" ht="18" customHeight="1" x14ac:dyDescent="0.2">
      <c r="A24" s="381" t="s">
        <v>228</v>
      </c>
      <c r="B24" s="389"/>
      <c r="C24" s="399"/>
      <c r="D24" s="395"/>
    </row>
    <row r="25" spans="1:4" ht="18" customHeight="1" x14ac:dyDescent="0.2">
      <c r="A25" s="381" t="s">
        <v>231</v>
      </c>
      <c r="B25" s="389"/>
      <c r="C25" s="399"/>
      <c r="D25" s="395"/>
    </row>
    <row r="26" spans="1:4" ht="18" customHeight="1" x14ac:dyDescent="0.2">
      <c r="A26" s="381" t="s">
        <v>234</v>
      </c>
      <c r="B26" s="389"/>
      <c r="C26" s="399"/>
      <c r="D26" s="395"/>
    </row>
    <row r="27" spans="1:4" ht="18" customHeight="1" x14ac:dyDescent="0.2">
      <c r="A27" s="381" t="s">
        <v>237</v>
      </c>
      <c r="B27" s="389"/>
      <c r="C27" s="399"/>
      <c r="D27" s="395"/>
    </row>
    <row r="28" spans="1:4" ht="18" customHeight="1" x14ac:dyDescent="0.2">
      <c r="A28" s="381" t="s">
        <v>239</v>
      </c>
      <c r="B28" s="389"/>
      <c r="C28" s="399"/>
      <c r="D28" s="395"/>
    </row>
    <row r="29" spans="1:4" ht="18" customHeight="1" x14ac:dyDescent="0.2">
      <c r="A29" s="381" t="s">
        <v>242</v>
      </c>
      <c r="B29" s="389"/>
      <c r="C29" s="399"/>
      <c r="D29" s="395"/>
    </row>
    <row r="30" spans="1:4" ht="18" customHeight="1" thickBot="1" x14ac:dyDescent="0.25">
      <c r="A30" s="382" t="s">
        <v>245</v>
      </c>
      <c r="B30" s="390"/>
      <c r="C30" s="400"/>
      <c r="D30" s="396"/>
    </row>
    <row r="31" spans="1:4" ht="18" customHeight="1" thickBot="1" x14ac:dyDescent="0.25">
      <c r="A31" s="383" t="s">
        <v>248</v>
      </c>
      <c r="B31" s="391" t="s">
        <v>390</v>
      </c>
      <c r="C31" s="401">
        <f>+C6+C7+C8+C9+C10+C17+C18+C19+C20+C21+C22+C23+C24+C25+C26+C27+C28+C29+C30</f>
        <v>11468000</v>
      </c>
      <c r="D31" s="397">
        <f>SUM(D6:D21)</f>
        <v>0</v>
      </c>
    </row>
    <row r="32" spans="1:4" ht="8.25" customHeight="1" x14ac:dyDescent="0.2">
      <c r="A32" s="138"/>
      <c r="B32" s="693"/>
      <c r="C32" s="693"/>
      <c r="D32" s="693"/>
    </row>
    <row r="33" spans="1:4" x14ac:dyDescent="0.2">
      <c r="A33" s="134"/>
      <c r="B33" s="139"/>
      <c r="C33" s="139"/>
      <c r="D33" s="139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7"/>
  <sheetViews>
    <sheetView topLeftCell="A7" workbookViewId="0">
      <selection activeCell="M6" sqref="M6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697" t="s">
        <v>493</v>
      </c>
      <c r="B2" s="697"/>
      <c r="C2" s="697"/>
      <c r="D2" s="697"/>
      <c r="E2" s="697"/>
      <c r="F2" s="697"/>
      <c r="G2" s="697"/>
      <c r="H2" s="697"/>
    </row>
    <row r="3" spans="1:9" s="127" customFormat="1" ht="15.75" customHeight="1" x14ac:dyDescent="0.25">
      <c r="A3" s="134"/>
      <c r="B3" s="126"/>
      <c r="C3" s="713"/>
      <c r="D3" s="713"/>
      <c r="G3" s="695" t="s">
        <v>471</v>
      </c>
      <c r="H3" s="695"/>
      <c r="I3" s="172"/>
    </row>
    <row r="4" spans="1:9" s="128" customFormat="1" ht="15.75" thickBot="1" x14ac:dyDescent="0.25">
      <c r="A4" s="135"/>
      <c r="B4" s="136"/>
      <c r="C4" s="137"/>
      <c r="D4" s="171"/>
      <c r="G4" s="714" t="s">
        <v>492</v>
      </c>
      <c r="H4" s="714"/>
      <c r="I4" s="171"/>
    </row>
    <row r="5" spans="1:9" s="122" customFormat="1" ht="26.25" customHeight="1" thickBot="1" x14ac:dyDescent="0.25">
      <c r="A5" s="705" t="s">
        <v>195</v>
      </c>
      <c r="B5" s="707" t="s">
        <v>430</v>
      </c>
      <c r="C5" s="709" t="s">
        <v>431</v>
      </c>
      <c r="D5" s="711" t="s">
        <v>539</v>
      </c>
      <c r="E5" s="702" t="s">
        <v>432</v>
      </c>
      <c r="F5" s="703"/>
      <c r="G5" s="704"/>
      <c r="H5" s="700" t="s">
        <v>389</v>
      </c>
    </row>
    <row r="6" spans="1:9" s="123" customFormat="1" ht="32.25" customHeight="1" thickBot="1" x14ac:dyDescent="0.25">
      <c r="A6" s="706"/>
      <c r="B6" s="708"/>
      <c r="C6" s="710"/>
      <c r="D6" s="712"/>
      <c r="E6" s="420" t="s">
        <v>494</v>
      </c>
      <c r="F6" s="420" t="s">
        <v>495</v>
      </c>
      <c r="G6" s="420" t="s">
        <v>501</v>
      </c>
      <c r="H6" s="701"/>
    </row>
    <row r="7" spans="1:9" s="124" customFormat="1" ht="12.95" customHeight="1" thickBot="1" x14ac:dyDescent="0.25">
      <c r="A7" s="402" t="s">
        <v>99</v>
      </c>
      <c r="B7" s="403" t="s">
        <v>100</v>
      </c>
      <c r="C7" s="404" t="s">
        <v>101</v>
      </c>
      <c r="D7" s="409" t="s">
        <v>102</v>
      </c>
      <c r="E7" s="404" t="s">
        <v>103</v>
      </c>
      <c r="F7" s="409" t="s">
        <v>416</v>
      </c>
      <c r="G7" s="409" t="s">
        <v>433</v>
      </c>
      <c r="H7" s="422" t="s">
        <v>465</v>
      </c>
    </row>
    <row r="8" spans="1:9" ht="24.75" customHeight="1" x14ac:dyDescent="0.2">
      <c r="A8" s="546" t="s">
        <v>106</v>
      </c>
      <c r="B8" s="543" t="s">
        <v>434</v>
      </c>
      <c r="C8" s="405"/>
      <c r="D8" s="410">
        <v>0</v>
      </c>
      <c r="E8" s="415">
        <v>0</v>
      </c>
      <c r="F8" s="410">
        <v>0</v>
      </c>
      <c r="G8" s="410">
        <v>0</v>
      </c>
      <c r="H8" s="423">
        <v>0</v>
      </c>
    </row>
    <row r="9" spans="1:9" ht="26.1" customHeight="1" x14ac:dyDescent="0.2">
      <c r="A9" s="547" t="s">
        <v>107</v>
      </c>
      <c r="B9" s="544" t="s">
        <v>435</v>
      </c>
      <c r="C9" s="406"/>
      <c r="D9" s="411">
        <v>0</v>
      </c>
      <c r="E9" s="416">
        <v>0</v>
      </c>
      <c r="F9" s="411">
        <v>0</v>
      </c>
      <c r="G9" s="411">
        <v>0</v>
      </c>
      <c r="H9" s="424">
        <v>0</v>
      </c>
      <c r="I9" s="696"/>
    </row>
    <row r="10" spans="1:9" ht="20.100000000000001" customHeight="1" x14ac:dyDescent="0.2">
      <c r="A10" s="547" t="s">
        <v>108</v>
      </c>
      <c r="B10" s="544" t="s">
        <v>436</v>
      </c>
      <c r="C10" s="407" t="s">
        <v>494</v>
      </c>
      <c r="D10" s="412">
        <f>+D11</f>
        <v>0</v>
      </c>
      <c r="E10" s="417">
        <f>SUM(E11)</f>
        <v>1500252</v>
      </c>
      <c r="F10" s="412">
        <f>+F11</f>
        <v>0</v>
      </c>
      <c r="G10" s="412">
        <f>+G11</f>
        <v>0</v>
      </c>
      <c r="H10" s="425">
        <f>SUM(D10:G10)</f>
        <v>1500252</v>
      </c>
      <c r="I10" s="696"/>
    </row>
    <row r="11" spans="1:9" ht="40.5" customHeight="1" x14ac:dyDescent="0.2">
      <c r="A11" s="547" t="s">
        <v>109</v>
      </c>
      <c r="B11" s="593" t="s">
        <v>551</v>
      </c>
      <c r="C11" s="406" t="s">
        <v>494</v>
      </c>
      <c r="D11" s="413"/>
      <c r="E11" s="418">
        <v>1500252</v>
      </c>
      <c r="F11" s="413"/>
      <c r="G11" s="413"/>
      <c r="H11" s="424">
        <f>SUM(D11:G11)</f>
        <v>1500252</v>
      </c>
      <c r="I11" s="696"/>
    </row>
    <row r="12" spans="1:9" ht="20.100000000000001" customHeight="1" x14ac:dyDescent="0.2">
      <c r="A12" s="547" t="s">
        <v>110</v>
      </c>
      <c r="B12" s="544" t="s">
        <v>437</v>
      </c>
      <c r="C12" s="407" t="s">
        <v>494</v>
      </c>
      <c r="D12" s="412">
        <f>+D13</f>
        <v>0</v>
      </c>
      <c r="E12" s="417">
        <f>SUM(E13)</f>
        <v>635000</v>
      </c>
      <c r="F12" s="412">
        <f>+F13</f>
        <v>0</v>
      </c>
      <c r="G12" s="412">
        <f>+G13</f>
        <v>0</v>
      </c>
      <c r="H12" s="425">
        <f>SUM(D12:G12)</f>
        <v>635000</v>
      </c>
      <c r="I12" s="696"/>
    </row>
    <row r="13" spans="1:9" ht="20.100000000000001" customHeight="1" x14ac:dyDescent="0.2">
      <c r="A13" s="547" t="s">
        <v>111</v>
      </c>
      <c r="B13" s="595" t="s">
        <v>550</v>
      </c>
      <c r="C13" s="406" t="s">
        <v>494</v>
      </c>
      <c r="D13" s="413"/>
      <c r="E13" s="418">
        <v>635000</v>
      </c>
      <c r="F13" s="413"/>
      <c r="G13" s="413"/>
      <c r="H13" s="424">
        <f>SUM(D13:G13)</f>
        <v>635000</v>
      </c>
      <c r="I13" s="696"/>
    </row>
    <row r="14" spans="1:9" ht="20.100000000000001" customHeight="1" x14ac:dyDescent="0.2">
      <c r="A14" s="547" t="s">
        <v>112</v>
      </c>
      <c r="B14" s="545" t="s">
        <v>438</v>
      </c>
      <c r="C14" s="407" t="s">
        <v>494</v>
      </c>
      <c r="D14" s="412">
        <f>SUM(D15:D16)</f>
        <v>0</v>
      </c>
      <c r="E14" s="417">
        <f>SUM(E15:E16)</f>
        <v>631791</v>
      </c>
      <c r="F14" s="412">
        <f>SUM(F15:F16)</f>
        <v>0</v>
      </c>
      <c r="G14" s="412">
        <f>SUM(G15:G16)</f>
        <v>0</v>
      </c>
      <c r="H14" s="425">
        <f>H15+H16</f>
        <v>631791</v>
      </c>
      <c r="I14" s="696"/>
    </row>
    <row r="15" spans="1:9" ht="20.100000000000001" customHeight="1" x14ac:dyDescent="0.2">
      <c r="A15" s="547" t="s">
        <v>113</v>
      </c>
      <c r="B15" s="545"/>
      <c r="C15" s="408"/>
      <c r="D15" s="414">
        <f>-B15</f>
        <v>0</v>
      </c>
      <c r="E15" s="419" t="s">
        <v>305</v>
      </c>
      <c r="F15" s="421" t="s">
        <v>305</v>
      </c>
      <c r="G15" s="421" t="s">
        <v>305</v>
      </c>
      <c r="H15" s="426">
        <f>SUM(D15:G15)</f>
        <v>0</v>
      </c>
      <c r="I15" s="696"/>
    </row>
    <row r="16" spans="1:9" ht="20.100000000000001" customHeight="1" thickBot="1" x14ac:dyDescent="0.25">
      <c r="A16" s="548" t="s">
        <v>114</v>
      </c>
      <c r="B16" s="594" t="s">
        <v>459</v>
      </c>
      <c r="C16" s="606" t="s">
        <v>494</v>
      </c>
      <c r="D16" s="516">
        <v>0</v>
      </c>
      <c r="E16" s="517">
        <v>631791</v>
      </c>
      <c r="F16" s="518"/>
      <c r="G16" s="518"/>
      <c r="H16" s="519">
        <f>SUM(D16:G16)</f>
        <v>631791</v>
      </c>
      <c r="I16" s="696"/>
    </row>
    <row r="17" spans="1:9" s="140" customFormat="1" ht="20.100000000000001" customHeight="1" thickBot="1" x14ac:dyDescent="0.25">
      <c r="A17" s="698" t="s">
        <v>439</v>
      </c>
      <c r="B17" s="699"/>
      <c r="C17" s="520"/>
      <c r="D17" s="521">
        <f>+D8+D9+D10+D12+D14</f>
        <v>0</v>
      </c>
      <c r="E17" s="522">
        <f>+E8+E9+E10+E12+E14</f>
        <v>2767043</v>
      </c>
      <c r="F17" s="521">
        <f>+F8+F9+F10+F12+F14</f>
        <v>0</v>
      </c>
      <c r="G17" s="521">
        <f>+G8+G9+G10+G12+G14</f>
        <v>0</v>
      </c>
      <c r="H17" s="523">
        <f>+H8+H9+H10+H12+H14</f>
        <v>2767043</v>
      </c>
      <c r="I17" s="696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 Mérlegszerű</vt:lpstr>
      <vt:lpstr>2,a Elemi bevételek</vt:lpstr>
      <vt:lpstr>2,b Elemi kiadások</vt:lpstr>
      <vt:lpstr>3. Állami tám.</vt:lpstr>
      <vt:lpstr>4,a.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2017-07-06T08:35:39Z</cp:lastPrinted>
  <dcterms:created xsi:type="dcterms:W3CDTF">2014-10-28T13:28:45Z</dcterms:created>
  <dcterms:modified xsi:type="dcterms:W3CDTF">2017-07-06T08:35:44Z</dcterms:modified>
</cp:coreProperties>
</file>