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8" activeTab="33"/>
  </bookViews>
  <sheets>
    <sheet name="1.1.sz.mell. " sheetId="1" r:id="rId1"/>
    <sheet name="1.2.sz.mell. " sheetId="2" r:id="rId2"/>
    <sheet name="1.3.sz.mell." sheetId="3" r:id="rId3"/>
    <sheet name="1.4.sz.mell. " sheetId="4" r:id="rId4"/>
    <sheet name="2.1.sz.mell " sheetId="5" r:id="rId5"/>
    <sheet name="2.2.sz.mell ." sheetId="6" r:id="rId6"/>
    <sheet name="4.sz.mell." sheetId="7" r:id="rId7"/>
    <sheet name="6.sz.mell. " sheetId="8" r:id="rId8"/>
    <sheet name="7.sz.mell." sheetId="9" r:id="rId9"/>
    <sheet name="9.1. sz. mell." sheetId="10" r:id="rId10"/>
    <sheet name="9.1.1. sz. mell. " sheetId="11" r:id="rId11"/>
    <sheet name="9.1.2. sz. mell." sheetId="12" r:id="rId12"/>
    <sheet name="9.2. sz. mell. " sheetId="13" r:id="rId13"/>
    <sheet name="9.2.1. sz. mell" sheetId="14" r:id="rId14"/>
    <sheet name="9.2.3. sz. mell." sheetId="15" r:id="rId15"/>
    <sheet name="9.3. sz. mell " sheetId="16" r:id="rId16"/>
    <sheet name="9.3.1. sz. mell EOI" sheetId="17" r:id="rId17"/>
    <sheet name="9.4. sz. mell VMK" sheetId="18" r:id="rId18"/>
    <sheet name="9.4.1. sz. mell VMK " sheetId="19" r:id="rId19"/>
    <sheet name="9.5. sz. mell VPM " sheetId="20" r:id="rId20"/>
    <sheet name="9.5.1. sz. mell VPM" sheetId="21" r:id="rId21"/>
    <sheet name="9.6. sz. mell VK" sheetId="22" r:id="rId22"/>
    <sheet name="9.6.1. sz. mell VK " sheetId="23" r:id="rId23"/>
    <sheet name="9.6.2. sz. mell VK" sheetId="24" r:id="rId24"/>
    <sheet name="9.7. sz. mell TISZEK" sheetId="25" r:id="rId25"/>
    <sheet name="9.7.1. sz. mell TISZEK " sheetId="26" r:id="rId26"/>
    <sheet name="9.7.2. sz. mell TISZEK" sheetId="27" r:id="rId27"/>
    <sheet name="9.8. sz. mell TIB  " sheetId="28" r:id="rId28"/>
    <sheet name="9.8.1. sz. mell TIB  " sheetId="29" r:id="rId29"/>
    <sheet name="int.összesítő" sheetId="30" r:id="rId30"/>
    <sheet name="tartalék" sheetId="31" r:id="rId31"/>
    <sheet name="3.sz tájékoztató t " sheetId="32" r:id="rId32"/>
    <sheet name="4.sz. tájékoztató" sheetId="33" r:id="rId33"/>
    <sheet name="szakfeladatos Önk. " sheetId="34" r:id="rId34"/>
  </sheets>
  <externalReferences>
    <externalReference r:id="rId37"/>
    <externalReference r:id="rId38"/>
  </externalReferences>
  <definedNames>
    <definedName name="_xlfn.IFERROR" hidden="1">#NAME?</definedName>
    <definedName name="_xlnm.Print_Titles" localSheetId="9">'9.1. sz. mell.'!$1:$6</definedName>
    <definedName name="_xlnm.Print_Titles" localSheetId="10">'9.1.1. sz. mell. '!$1:$6</definedName>
    <definedName name="_xlnm.Print_Titles" localSheetId="11">'9.1.2. sz. mell.'!$1:$6</definedName>
    <definedName name="_xlnm.Print_Titles" localSheetId="12">'9.2. sz. mell. '!$1:$6</definedName>
    <definedName name="_xlnm.Print_Titles" localSheetId="13">'9.2.1. sz. mell'!$1:$6</definedName>
    <definedName name="_xlnm.Print_Titles" localSheetId="14">'9.2.3. sz. mell.'!$1:$6</definedName>
    <definedName name="_xlnm.Print_Titles" localSheetId="15">'9.3. sz. mell '!$1:$6</definedName>
    <definedName name="_xlnm.Print_Titles" localSheetId="16">'9.3.1. sz. mell EOI'!$1:$6</definedName>
    <definedName name="_xlnm.Print_Titles" localSheetId="17">'9.4. sz. mell VMK'!$1:$6</definedName>
    <definedName name="_xlnm.Print_Titles" localSheetId="18">'9.4.1. sz. mell VMK '!$1:$6</definedName>
    <definedName name="_xlnm.Print_Titles" localSheetId="19">'9.5. sz. mell VPM '!$1:$6</definedName>
    <definedName name="_xlnm.Print_Titles" localSheetId="20">'9.5.1. sz. mell VPM'!$1:$6</definedName>
    <definedName name="_xlnm.Print_Titles" localSheetId="21">'9.6. sz. mell VK'!$1:$6</definedName>
    <definedName name="_xlnm.Print_Titles" localSheetId="22">'9.6.1. sz. mell VK '!$1:$6</definedName>
    <definedName name="_xlnm.Print_Titles" localSheetId="23">'9.6.2. sz. mell VK'!$1:$6</definedName>
    <definedName name="_xlnm.Print_Titles" localSheetId="24">'9.7. sz. mell TISZEK'!$1:$6</definedName>
    <definedName name="_xlnm.Print_Titles" localSheetId="25">'9.7.1. sz. mell TISZEK '!$1:$6</definedName>
    <definedName name="_xlnm.Print_Titles" localSheetId="26">'9.7.2. sz. mell TISZEK'!$1:$6</definedName>
    <definedName name="_xlnm.Print_Titles" localSheetId="27">'9.8. sz. mell TIB  '!$1:$6</definedName>
    <definedName name="_xlnm.Print_Titles" localSheetId="28">'9.8.1. sz. mell TIB 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<sst xmlns="http://schemas.openxmlformats.org/spreadsheetml/2006/main" count="4616" uniqueCount="680">
  <si>
    <t xml:space="preserve">Hosszabb id. közfogl. </t>
  </si>
  <si>
    <t>Közterület rendjének fenntartása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</si>
  <si>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</si>
  <si>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</si>
  <si>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</si>
  <si>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</si>
  <si>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</si>
  <si>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</si>
  <si>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</si>
  <si>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</si>
  <si>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</si>
  <si>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</si>
  <si>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</si>
  <si>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</si>
  <si>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</si>
  <si>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</si>
  <si>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</si>
  <si>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</si>
  <si>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</si>
  <si>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</si>
  <si>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</si>
  <si>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</si>
  <si>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</si>
  <si>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</si>
  <si>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</si>
  <si>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</si>
  <si>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</si>
  <si>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</si>
  <si>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</si>
  <si>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</si>
  <si>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</si>
  <si>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</si>
  <si>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</si>
  <si>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</si>
  <si>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</si>
  <si>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</si>
  <si>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</si>
  <si>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</si>
  <si>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</si>
  <si>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</si>
  <si>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</si>
  <si>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</si>
  <si>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</si>
  <si>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</si>
  <si>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</si>
  <si>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</si>
  <si>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</si>
  <si>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</si>
  <si>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</si>
  <si>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</si>
  <si>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</si>
  <si>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</si>
  <si>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</si>
  <si>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</si>
  <si>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</si>
  <si>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</si>
  <si>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</si>
  <si>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</si>
  <si>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</si>
  <si>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</si>
  <si>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</si>
  <si>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</si>
  <si>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</si>
  <si>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</si>
  <si>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</si>
  <si>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</si>
  <si>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</si>
  <si>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</si>
  <si>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</si>
  <si>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</si>
  <si>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</si>
  <si>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</si>
  <si>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</si>
  <si>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</si>
  <si>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</si>
  <si>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</si>
  <si>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</si>
  <si>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</si>
  <si>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</si>
  <si>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</si>
  <si>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</si>
  <si>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</si>
  <si>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</si>
  <si>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</si>
  <si>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</si>
  <si>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</si>
  <si>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</si>
  <si>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</si>
  <si>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</si>
  <si>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</si>
  <si>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</si>
  <si>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</si>
  <si>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</si>
  <si>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</si>
  <si>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</si>
  <si>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</si>
  <si>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</si>
  <si>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</si>
  <si>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</si>
  <si>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</si>
  <si>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</si>
  <si>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</si>
  <si>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</si>
  <si>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</si>
  <si>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</si>
  <si>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</si>
  <si>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</si>
  <si>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</si>
  <si>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</si>
  <si>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</si>
  <si>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</si>
  <si>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</si>
  <si>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</si>
  <si>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</si>
  <si>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</si>
  <si>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</si>
  <si>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</si>
  <si>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</si>
  <si>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</si>
  <si>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</si>
  <si>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</si>
  <si>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</si>
  <si>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</si>
  <si>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</si>
  <si>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</si>
  <si>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</si>
  <si>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</si>
  <si>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</si>
  <si>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</si>
  <si>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</si>
  <si>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</si>
  <si>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</si>
  <si>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</si>
  <si>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</si>
  <si>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</si>
  <si>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</si>
  <si>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</si>
  <si>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</si>
  <si>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</si>
  <si>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</si>
  <si>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</si>
  <si>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</si>
  <si>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</si>
  <si>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</si>
  <si>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</si>
  <si>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</si>
  <si>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</si>
  <si>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</si>
  <si>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</si>
  <si>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</si>
  <si>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</si>
  <si>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</si>
  <si>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</si>
  <si>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</si>
  <si>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Költségvetési szerv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</si>
  <si>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</si>
  <si>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</si>
  <si>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</si>
  <si>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</si>
  <si>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</si>
  <si>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</si>
  <si>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</si>
  <si>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</si>
  <si>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</si>
  <si>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</si>
  <si>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</si>
  <si>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</si>
  <si>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</si>
  <si>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</si>
  <si>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</si>
  <si>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</si>
  <si>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</si>
  <si>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</si>
  <si>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</si>
  <si>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</si>
  <si>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</si>
  <si>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</si>
  <si>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</si>
  <si>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</si>
  <si>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</si>
  <si>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</si>
  <si>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</si>
  <si>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</si>
  <si>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</si>
  <si>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</si>
  <si>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</si>
  <si>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</si>
  <si>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</si>
  <si>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</si>
  <si>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</si>
  <si>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</si>
  <si>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</si>
  <si>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</si>
  <si>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</si>
  <si>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</si>
  <si>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</si>
  <si>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</si>
  <si>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</si>
  <si>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</si>
  <si>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</si>
  <si>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</si>
  <si>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</si>
  <si>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</si>
  <si>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</si>
  <si>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</si>
  <si>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</si>
  <si>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</si>
  <si>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</si>
  <si>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</si>
  <si>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</si>
  <si>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</si>
  <si>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</si>
  <si>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</si>
  <si>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</si>
  <si>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</si>
  <si>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</si>
  <si>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</si>
  <si>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</si>
  <si>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</si>
  <si>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</si>
  <si>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</si>
  <si>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</si>
  <si>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</si>
  <si>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</si>
  <si>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</si>
  <si>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</si>
  <si>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</si>
  <si>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</si>
  <si>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</si>
  <si>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</si>
  <si>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</si>
  <si>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</si>
  <si>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</si>
  <si>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</si>
  <si>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</si>
  <si>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</si>
  <si>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</si>
  <si>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</si>
  <si>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</si>
  <si>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</si>
  <si>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</si>
  <si>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</si>
  <si>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</si>
  <si>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</si>
  <si>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</si>
  <si>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</si>
  <si>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</si>
  <si>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</si>
  <si>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</si>
  <si>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</si>
  <si>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</si>
  <si>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</si>
  <si>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</si>
  <si>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</si>
  <si>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</si>
  <si>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</si>
  <si>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</si>
  <si>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</si>
  <si>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</si>
  <si>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</si>
  <si>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</si>
  <si>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</si>
  <si>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</si>
  <si>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</si>
  <si>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</si>
  <si>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</si>
  <si>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</si>
  <si>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</si>
  <si>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</si>
  <si>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</si>
  <si>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</si>
  <si>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</si>
  <si>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</si>
  <si>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</si>
  <si>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</si>
  <si>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</si>
  <si>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</si>
  <si>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</si>
  <si>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</si>
  <si>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</si>
  <si>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</si>
  <si>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</si>
  <si>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</si>
  <si>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</si>
  <si>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</si>
  <si>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</si>
  <si>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</si>
  <si>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</si>
  <si>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</si>
  <si>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</si>
  <si>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</si>
  <si>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</si>
  <si>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</si>
  <si>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</si>
  <si>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</si>
  <si>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</si>
  <si>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</si>
  <si>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</si>
  <si>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</si>
  <si>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</si>
  <si>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</si>
  <si>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</si>
  <si>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</si>
  <si>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</si>
  <si>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</si>
  <si>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</si>
  <si>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</si>
  <si>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</si>
  <si>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</si>
  <si>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</si>
  <si>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</si>
  <si>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</si>
  <si>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</si>
  <si>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</si>
  <si>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</si>
  <si>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</si>
  <si>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</si>
  <si>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</si>
  <si>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</si>
  <si>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</si>
  <si>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</si>
  <si>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</si>
  <si>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</si>
  <si>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</si>
  <si>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</si>
  <si>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</si>
  <si>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</si>
  <si>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</si>
  <si>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</si>
  <si>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</si>
  <si>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</si>
  <si>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</si>
  <si>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</si>
  <si>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</si>
  <si>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</si>
  <si>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</si>
  <si>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</si>
  <si>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</si>
  <si>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</si>
  <si>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</si>
  <si>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</si>
  <si>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</si>
  <si>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</si>
  <si>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</si>
  <si>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</si>
  <si>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</si>
  <si>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</si>
  <si>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</si>
  <si>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</si>
  <si>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</si>
  <si>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</si>
  <si>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</si>
  <si>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</si>
  <si>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</si>
  <si>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</si>
  <si>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</si>
  <si>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</si>
  <si>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</si>
  <si>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</si>
  <si>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</si>
  <si>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</si>
  <si>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</si>
  <si>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</si>
  <si>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</si>
  <si>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</si>
  <si>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</si>
  <si>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</si>
  <si>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</si>
  <si>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</si>
  <si>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</si>
  <si>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</si>
  <si>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</si>
  <si>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Osztalék, a koncessziós díj és a hozambevétel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</si>
  <si>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</si>
  <si>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</si>
  <si>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</si>
  <si>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</si>
  <si>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</si>
  <si>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</si>
  <si>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</si>
  <si>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</si>
  <si>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</si>
  <si>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</si>
  <si>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</si>
  <si>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>Intézmények</t>
  </si>
  <si>
    <t>megnevezése</t>
  </si>
  <si>
    <t>- Tiszavasvári Bölcsőde</t>
  </si>
  <si>
    <t>Polgármesteri Hivatal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</si>
  <si>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</si>
  <si>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</si>
  <si>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</si>
  <si>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</si>
  <si>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</si>
  <si>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</si>
  <si>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</si>
  <si>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</si>
  <si>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</si>
  <si>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</si>
  <si>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</si>
  <si>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</si>
  <si>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</si>
  <si>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</si>
  <si>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</si>
  <si>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</si>
  <si>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</si>
  <si>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</si>
  <si>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</si>
  <si>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</si>
  <si>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</si>
  <si>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</si>
  <si>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</si>
  <si>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</si>
  <si>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</si>
  <si>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</si>
  <si>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</si>
  <si>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</si>
  <si>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</si>
  <si>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</si>
  <si>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</si>
  <si>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</si>
  <si>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</si>
  <si>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</si>
  <si>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</si>
  <si>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</si>
  <si>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</si>
  <si>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</si>
  <si>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</si>
  <si>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</si>
  <si>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Lakott külterülettel kapcsolatos feladatok támogatása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</si>
  <si>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</si>
  <si>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</si>
  <si>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</si>
  <si>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</si>
  <si>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</si>
  <si>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</si>
  <si>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</si>
  <si>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</si>
  <si>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</si>
  <si>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</si>
  <si>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</si>
  <si>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</si>
  <si>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</si>
  <si>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</si>
  <si>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</si>
  <si>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</si>
  <si>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</si>
  <si>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</si>
  <si>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</si>
  <si>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</si>
  <si>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</si>
  <si>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</si>
  <si>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</si>
  <si>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</si>
  <si>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</si>
  <si>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</si>
  <si>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</si>
  <si>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</si>
  <si>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</si>
  <si>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</si>
  <si>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</si>
  <si>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</si>
  <si>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</si>
  <si>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</si>
  <si>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</si>
  <si>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</si>
  <si>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</si>
  <si>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</si>
  <si>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</si>
  <si>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</si>
  <si>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</si>
  <si>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</si>
  <si>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Polgármesteri hivatal</t>
  </si>
  <si>
    <t>Tiszavasvári Város Önkormányzata saját bevételeinek részletezése az adósságot keletkeztető ügyletből származó tárgyévi fizetési kötelezettség megállapításához</t>
  </si>
  <si>
    <t>Kistérségi startmunka mintaprogram</t>
  </si>
  <si>
    <t>Közgfoglalkoztatás - téli és egyéb értékteremtő</t>
  </si>
  <si>
    <t>Nem veszélyes hulladék kezelése, ártalmatlanítása</t>
  </si>
  <si>
    <t>2015. évi előirányzat</t>
  </si>
  <si>
    <t>Felhasználás
2014. XII.31-ig</t>
  </si>
  <si>
    <t xml:space="preserve">
2015. év utáni szükséglet
</t>
  </si>
  <si>
    <t>Előirányzat-felhasználási terv
2015 évre</t>
  </si>
  <si>
    <t>Az önkormányzat 2015. évi költségvetésének</t>
  </si>
  <si>
    <t>2015 év</t>
  </si>
  <si>
    <t>2015. év</t>
  </si>
  <si>
    <t>2015. év utáni szükséglet
(6=2 - 4 - 5)</t>
  </si>
  <si>
    <t xml:space="preserve">2015. évi költségvetése </t>
  </si>
  <si>
    <t xml:space="preserve">2015. évi költségvetésében rendelkezésre álló tartalékok </t>
  </si>
  <si>
    <t>Funkcióbvővítő városrehabilitációs pályázat</t>
  </si>
  <si>
    <t>2015</t>
  </si>
  <si>
    <t>Varázsceruza Óvoda lámpatest csere</t>
  </si>
  <si>
    <t>Partizán u.2 alatti önkormányzati bérlakás-tetőszigetelés</t>
  </si>
  <si>
    <t>Fóliasátor fűtés kialakítás</t>
  </si>
  <si>
    <t>Vasvári Pál u. bérlakás-kaputelefon szerelés</t>
  </si>
  <si>
    <t>Tervek készíttetése</t>
  </si>
  <si>
    <t>Polg.Hiv.-informatikai és egyéb tárgyi eszköz beszerzése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</si>
  <si>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</si>
  <si>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</si>
  <si>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</si>
  <si>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</si>
  <si>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</si>
  <si>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</si>
  <si>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</si>
  <si>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</si>
  <si>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</si>
  <si>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</si>
  <si>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</si>
  <si>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</si>
  <si>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</si>
  <si>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</si>
  <si>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</si>
  <si>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</si>
  <si>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</si>
  <si>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</si>
  <si>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</si>
  <si>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</si>
  <si>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</si>
  <si>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</si>
  <si>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</si>
  <si>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</si>
  <si>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</si>
  <si>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</si>
  <si>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</si>
  <si>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</si>
  <si>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</si>
  <si>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</si>
  <si>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</si>
  <si>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</si>
  <si>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</si>
  <si>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</si>
  <si>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</si>
  <si>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</si>
  <si>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</si>
  <si>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</si>
  <si>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</si>
  <si>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</si>
  <si>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</si>
  <si>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</si>
  <si>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</si>
  <si>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</si>
  <si>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</si>
  <si>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</si>
  <si>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</si>
  <si>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</si>
  <si>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</si>
  <si>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</si>
  <si>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</si>
  <si>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</si>
  <si>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</si>
  <si>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</si>
  <si>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</si>
  <si>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</si>
  <si>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</si>
  <si>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</si>
  <si>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</si>
  <si>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</si>
  <si>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</si>
  <si>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</si>
  <si>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</si>
  <si>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</si>
  <si>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</si>
  <si>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</si>
  <si>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</si>
  <si>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</si>
  <si>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</si>
  <si>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</si>
  <si>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</si>
  <si>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</si>
  <si>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</si>
  <si>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</si>
  <si>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</si>
  <si>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</si>
  <si>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</si>
  <si>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</si>
  <si>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</si>
  <si>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</si>
  <si>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</si>
  <si>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</si>
  <si>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</si>
  <si>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</si>
  <si>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</si>
  <si>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</si>
  <si>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</si>
  <si>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</si>
  <si>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</si>
  <si>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 Üdülő VKT bevételi többlet</t>
  </si>
  <si>
    <t>Szociális feladat támogatás maradvány</t>
  </si>
  <si>
    <t>A 2015. évi általános működés és ágazati feladatok támogatásának alakulása jogcímenként</t>
  </si>
  <si>
    <t>2015. évi támogatás összesen</t>
  </si>
  <si>
    <t>A települési önkormányzatok működésének támogatása</t>
  </si>
  <si>
    <t>A települési önkormányzatok szociális feladatainak egyéb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</si>
  <si>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</si>
  <si>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Zászló beszerzés</t>
  </si>
  <si>
    <t>Vasútállomás peron aszfaltozás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</si>
  <si>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</si>
  <si>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</si>
  <si>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</si>
  <si>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</si>
  <si>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</si>
  <si>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</si>
  <si>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Szociális és Egészségügyi Szolgáltató Központ</t>
  </si>
  <si>
    <t>Tiszavasvári Bölcsőde</t>
  </si>
  <si>
    <t xml:space="preserve">Egyéb 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</si>
  <si>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</si>
  <si>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</si>
  <si>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</si>
  <si>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</si>
  <si>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</si>
  <si>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</si>
  <si>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</si>
  <si>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</si>
  <si>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</si>
  <si>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</si>
  <si>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</si>
  <si>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</si>
  <si>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</si>
  <si>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</si>
  <si>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</si>
  <si>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</si>
  <si>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</si>
  <si>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</si>
  <si>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Városi Sportcsarnok- padlóösszefolyók felújítása</t>
  </si>
  <si>
    <t>Helyi és települési adók</t>
  </si>
  <si>
    <t>Kezesség- illetve garanciavállalással kapcsolatos megtérülés</t>
  </si>
  <si>
    <t>ÉAOP Integrált település fejlesztés Tiszavasváriban</t>
  </si>
  <si>
    <t>Családok Átmeneti Otthona-tetőfelújítás</t>
  </si>
  <si>
    <t xml:space="preserve"> Értékesítési és forgalmi adók</t>
  </si>
  <si>
    <t>Jövedelemadó</t>
  </si>
  <si>
    <t>4.3</t>
  </si>
  <si>
    <t>4.5.</t>
  </si>
  <si>
    <t>Értékesítési és forgalmi adók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</si>
  <si>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</si>
  <si>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</si>
  <si>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</si>
  <si>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</si>
  <si>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</si>
  <si>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</si>
  <si>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A települési önkormányzatok szociális feladatainak egyéb támogatása-2015.03.01. előtti</t>
  </si>
  <si>
    <t>Szakágazati pótlék</t>
  </si>
  <si>
    <t>Kiegészítő támogatás</t>
  </si>
  <si>
    <t>VMK könyvtári érdek. növ. tám- könyvbeszerzés</t>
  </si>
  <si>
    <t>Közlekedési táblák beszerzése</t>
  </si>
  <si>
    <t>TISZ Városért Alap. tám-ból eszközbeszerzése</t>
  </si>
  <si>
    <t xml:space="preserve">TISZ NFA pályázatból eszközbeszerzés </t>
  </si>
  <si>
    <t>Informatika eszközök beszerzése képviselők részére</t>
  </si>
  <si>
    <t>- TISZ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</si>
  <si>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</si>
  <si>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</si>
  <si>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</si>
  <si>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</si>
  <si>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Polgármesteri Hivatal - vírusirtó szoftver beszerzése</t>
  </si>
  <si>
    <t>Vasvári Pál Múzeum - polc beszerzése</t>
  </si>
  <si>
    <t>Üdülő területen két ingatlan szennyvízbekötése</t>
  </si>
  <si>
    <t>Karácsonyi díszkivilágításhoz eszköz beszerzése</t>
  </si>
  <si>
    <t>GIOP 5.2.1-14 pályázat keretében foglalkoztatottak létszáma (fő)</t>
  </si>
  <si>
    <t>Közmunka keretén belül egyéb tárgyi eszköz besz.</t>
  </si>
  <si>
    <t>KEF - hangtechnikai berendezés beszerzése</t>
  </si>
  <si>
    <t>Teher- és személygépjármű besz. közfoglal.-hoz</t>
  </si>
  <si>
    <t>TISZ NMH gyakorlati képzés tám. pályázat</t>
  </si>
  <si>
    <t>Vasvári Pál Múzeum - NFA pályázat felh. Kiadás</t>
  </si>
  <si>
    <t>Étkeztetési céltartalék</t>
  </si>
  <si>
    <t>Napelemes rendszer telepítése</t>
  </si>
  <si>
    <t>Városi Kincstár mosógép és fúrógép beszerzés</t>
  </si>
  <si>
    <t>Fólia beszerzés</t>
  </si>
  <si>
    <t>Városi Kincstár Báthory riasztó, számítógép hálózat, telefonközpont kiépítése</t>
  </si>
  <si>
    <t>Romák társadalmi integrációját segítő tev.</t>
  </si>
  <si>
    <t>Kossuth-Ifjúság utca kereszteződés rekonstrukció</t>
  </si>
  <si>
    <t>Földmunkagép beszerzés - közfoglalkoztatás</t>
  </si>
  <si>
    <t>Sopron út kiszolgáló épület építés, tervezés</t>
  </si>
  <si>
    <t>KAB-KEF-15-A-22516 pályázat beszerzés</t>
  </si>
  <si>
    <t>Gyakorlati képz. - szoc. gondozó és ápoló (fő)</t>
  </si>
  <si>
    <t>NRSZH pályázat - megvált. munkakép. fogl.létszám (fő)</t>
  </si>
  <si>
    <t>Maradvány</t>
  </si>
  <si>
    <t>Műv.Központ és Könyvtár- 1 db laptop beszerzése és külső kamerarendszer működőképessé tétele</t>
  </si>
  <si>
    <t>Városháza tér elektromoshálózat kiépítése</t>
  </si>
  <si>
    <t>TISZ Család- és gyermekjóléti központ kialakítása</t>
  </si>
  <si>
    <t>2016</t>
  </si>
  <si>
    <t>VMK székbeszerzés</t>
  </si>
  <si>
    <t>Térfigyelő kamerarandszer kiépítése, tervezése</t>
  </si>
  <si>
    <t>Sopron út fólia és melegedő áramell. kiépítése</t>
  </si>
  <si>
    <t>Egyes köznevelési feladatok támogatása</t>
  </si>
  <si>
    <t>33. melléklet a 4/2016.(II.26.) önkormányzati rendelethez tájékoztató tábla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</si>
</sst>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Times New Roman CE"/>
      <family val="0"/>
    </font>
    <font>
      <i/>
      <sz val="11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49" fillId="1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6" borderId="7" applyNumberFormat="0" applyFont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8" applyNumberFormat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17" borderId="0" applyNumberFormat="0" applyBorder="0" applyAlignment="0" applyProtection="0"/>
    <xf numFmtId="0" fontId="64" fillId="11" borderId="0" applyNumberFormat="0" applyBorder="0" applyAlignment="0" applyProtection="0"/>
    <xf numFmtId="0" fontId="65" fillId="16" borderId="1" applyNumberFormat="0" applyAlignment="0" applyProtection="0"/>
    <xf numFmtId="9" fontId="0" fillId="0" borderId="0" applyFont="0" applyFill="0" applyBorder="0" applyAlignment="0" applyProtection="0"/>
  </cellStyleXfs>
  <cellXfs count="68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5" xfId="68" applyFont="1" applyFill="1" applyBorder="1" applyAlignment="1" applyProtection="1">
      <alignment vertical="center" wrapText="1"/>
      <protection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26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6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5" xfId="70" applyFont="1" applyFill="1" applyBorder="1" applyAlignment="1" applyProtection="1">
      <alignment horizontal="center" vertical="center"/>
      <protection/>
    </xf>
    <xf numFmtId="0" fontId="7" fillId="0" borderId="34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6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6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5" xfId="0" applyFont="1" applyFill="1" applyBorder="1" applyAlignment="1" applyProtection="1">
      <alignment horizontal="right"/>
      <protection/>
    </xf>
    <xf numFmtId="0" fontId="17" fillId="0" borderId="28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36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5" fillId="0" borderId="20" xfId="68" applyFont="1" applyFill="1" applyBorder="1" applyAlignment="1" applyProtection="1">
      <alignment horizontal="center" vertical="center" wrapText="1"/>
      <protection/>
    </xf>
    <xf numFmtId="0" fontId="15" fillId="0" borderId="13" xfId="68" applyFont="1" applyFill="1" applyBorder="1" applyAlignment="1" applyProtection="1">
      <alignment horizontal="center" vertical="center" wrapText="1"/>
      <protection/>
    </xf>
    <xf numFmtId="0" fontId="15" fillId="0" borderId="37" xfId="68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center" vertical="center"/>
      <protection/>
    </xf>
    <xf numFmtId="0" fontId="17" fillId="0" borderId="23" xfId="68" applyFont="1" applyFill="1" applyBorder="1" applyAlignment="1" applyProtection="1">
      <alignment horizontal="center" vertical="center"/>
      <protection/>
    </xf>
    <xf numFmtId="0" fontId="17" fillId="0" borderId="26" xfId="68" applyFont="1" applyFill="1" applyBorder="1" applyAlignment="1" applyProtection="1">
      <alignment horizontal="center" vertical="center"/>
      <protection/>
    </xf>
    <xf numFmtId="0" fontId="17" fillId="0" borderId="20" xfId="68" applyFont="1" applyFill="1" applyBorder="1" applyAlignment="1" applyProtection="1">
      <alignment horizontal="center" vertical="center"/>
      <protection/>
    </xf>
    <xf numFmtId="0" fontId="17" fillId="0" borderId="17" xfId="68" applyFont="1" applyFill="1" applyBorder="1" applyAlignment="1" applyProtection="1">
      <alignment horizontal="center" vertical="center"/>
      <protection/>
    </xf>
    <xf numFmtId="0" fontId="17" fillId="0" borderId="19" xfId="6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6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4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5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5" xfId="46" applyNumberFormat="1" applyFont="1" applyFill="1" applyBorder="1" applyAlignment="1" applyProtection="1">
      <alignment/>
      <protection locked="0"/>
    </xf>
    <xf numFmtId="0" fontId="17" fillId="0" borderId="12" xfId="6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 quotePrefix="1">
      <alignment horizontal="right" vertical="center" indent="1"/>
      <protection/>
    </xf>
    <xf numFmtId="0" fontId="7" fillId="0" borderId="34" xfId="0" applyFont="1" applyFill="1" applyBorder="1" applyAlignment="1" applyProtection="1">
      <alignment horizontal="right" vertical="center" wrapText="1" indent="1"/>
      <protection/>
    </xf>
    <xf numFmtId="164" fontId="7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37" xfId="0" applyNumberFormat="1" applyFont="1" applyFill="1" applyBorder="1" applyAlignment="1" applyProtection="1">
      <alignment horizontal="right" vertical="center"/>
      <protection/>
    </xf>
    <xf numFmtId="49" fontId="7" fillId="0" borderId="5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6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5" xfId="68" applyFont="1" applyFill="1" applyBorder="1" applyAlignment="1" applyProtection="1">
      <alignment horizontal="center" vertical="center" wrapText="1"/>
      <protection/>
    </xf>
    <xf numFmtId="0" fontId="15" fillId="0" borderId="34" xfId="68" applyFont="1" applyFill="1" applyBorder="1" applyAlignment="1" applyProtection="1">
      <alignment horizontal="center" vertical="center" wrapText="1"/>
      <protection/>
    </xf>
    <xf numFmtId="164" fontId="17" fillId="0" borderId="32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0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32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4" fillId="0" borderId="0" xfId="67" applyFont="1" applyAlignment="1">
      <alignment horizontal="centerContinuous"/>
      <protection/>
    </xf>
    <xf numFmtId="166" fontId="34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0" fontId="2" fillId="0" borderId="59" xfId="67" applyFont="1" applyBorder="1" applyAlignment="1">
      <alignment vertical="center"/>
      <protection/>
    </xf>
    <xf numFmtId="166" fontId="6" fillId="0" borderId="48" xfId="46" applyNumberFormat="1" applyFont="1" applyBorder="1" applyAlignment="1">
      <alignment horizontal="center" vertical="center"/>
    </xf>
    <xf numFmtId="0" fontId="32" fillId="0" borderId="0" xfId="67" applyAlignment="1">
      <alignment vertical="center"/>
      <protection/>
    </xf>
    <xf numFmtId="166" fontId="6" fillId="0" borderId="56" xfId="46" applyNumberFormat="1" applyFont="1" applyBorder="1" applyAlignment="1">
      <alignment/>
    </xf>
    <xf numFmtId="166" fontId="6" fillId="0" borderId="60" xfId="46" applyNumberFormat="1" applyFont="1" applyBorder="1" applyAlignment="1">
      <alignment/>
    </xf>
    <xf numFmtId="166" fontId="6" fillId="0" borderId="61" xfId="46" applyNumberFormat="1" applyFont="1" applyBorder="1" applyAlignment="1">
      <alignment/>
    </xf>
    <xf numFmtId="0" fontId="32" fillId="0" borderId="0" xfId="67" applyFill="1" applyBorder="1">
      <alignment/>
      <protection/>
    </xf>
    <xf numFmtId="0" fontId="32" fillId="0" borderId="0" xfId="67" applyBorder="1">
      <alignment/>
      <protection/>
    </xf>
    <xf numFmtId="166" fontId="6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5" xfId="46" applyNumberFormat="1" applyFont="1" applyBorder="1" applyAlignment="1" quotePrefix="1">
      <alignment/>
    </xf>
    <xf numFmtId="166" fontId="2" fillId="0" borderId="45" xfId="46" applyNumberFormat="1" applyFont="1" applyBorder="1" applyAlignment="1">
      <alignment/>
    </xf>
    <xf numFmtId="0" fontId="0" fillId="0" borderId="62" xfId="67" applyFont="1" applyBorder="1" quotePrefix="1">
      <alignment/>
      <protection/>
    </xf>
    <xf numFmtId="0" fontId="0" fillId="0" borderId="63" xfId="67" applyFont="1" applyBorder="1">
      <alignment/>
      <protection/>
    </xf>
    <xf numFmtId="0" fontId="0" fillId="0" borderId="45" xfId="67" applyFont="1" applyBorder="1">
      <alignment/>
      <protection/>
    </xf>
    <xf numFmtId="166" fontId="0" fillId="0" borderId="45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166" fontId="35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0" fontId="0" fillId="0" borderId="63" xfId="67" applyFont="1" applyBorder="1">
      <alignment/>
      <protection/>
    </xf>
    <xf numFmtId="0" fontId="35" fillId="0" borderId="63" xfId="67" applyFont="1" applyBorder="1">
      <alignment/>
      <protection/>
    </xf>
    <xf numFmtId="0" fontId="35" fillId="0" borderId="45" xfId="67" applyFont="1" applyBorder="1">
      <alignment/>
      <protection/>
    </xf>
    <xf numFmtId="166" fontId="6" fillId="0" borderId="63" xfId="46" applyNumberFormat="1" applyFont="1" applyBorder="1" applyAlignment="1">
      <alignment/>
    </xf>
    <xf numFmtId="166" fontId="6" fillId="0" borderId="45" xfId="46" applyNumberFormat="1" applyFont="1" applyBorder="1" applyAlignment="1">
      <alignment/>
    </xf>
    <xf numFmtId="166" fontId="3" fillId="0" borderId="45" xfId="46" applyNumberFormat="1" applyFont="1" applyBorder="1" applyAlignment="1">
      <alignment/>
    </xf>
    <xf numFmtId="166" fontId="6" fillId="0" borderId="38" xfId="46" applyNumberFormat="1" applyFont="1" applyBorder="1" applyAlignment="1">
      <alignment/>
    </xf>
    <xf numFmtId="166" fontId="6" fillId="0" borderId="64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2" applyFont="1">
      <alignment/>
      <protection/>
    </xf>
    <xf numFmtId="0" fontId="18" fillId="0" borderId="0" xfId="69" applyFont="1" applyAlignment="1">
      <alignment horizontal="centerContinuous"/>
      <protection/>
    </xf>
    <xf numFmtId="0" fontId="32" fillId="0" borderId="0" xfId="72">
      <alignment/>
      <protection/>
    </xf>
    <xf numFmtId="0" fontId="18" fillId="0" borderId="0" xfId="72" applyFont="1" applyAlignment="1">
      <alignment horizontal="centerContinuous"/>
      <protection/>
    </xf>
    <xf numFmtId="0" fontId="23" fillId="0" borderId="0" xfId="72" applyFont="1" applyAlignment="1">
      <alignment horizontal="centerContinuous"/>
      <protection/>
    </xf>
    <xf numFmtId="0" fontId="23" fillId="0" borderId="0" xfId="69" applyFont="1" applyFill="1" applyAlignment="1">
      <alignment horizontal="centerContinuous"/>
      <protection/>
    </xf>
    <xf numFmtId="0" fontId="34" fillId="0" borderId="0" xfId="72" applyFont="1" applyAlignment="1">
      <alignment horizontal="centerContinuous"/>
      <protection/>
    </xf>
    <xf numFmtId="0" fontId="32" fillId="0" borderId="0" xfId="72" applyFont="1">
      <alignment/>
      <protection/>
    </xf>
    <xf numFmtId="0" fontId="17" fillId="0" borderId="57" xfId="72" applyFont="1" applyBorder="1">
      <alignment/>
      <protection/>
    </xf>
    <xf numFmtId="0" fontId="15" fillId="0" borderId="51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37" xfId="72" applyFont="1" applyBorder="1" applyAlignment="1">
      <alignment horizontal="center"/>
      <protection/>
    </xf>
    <xf numFmtId="0" fontId="15" fillId="0" borderId="66" xfId="72" applyFont="1" applyBorder="1" applyAlignment="1">
      <alignment horizontal="center"/>
      <protection/>
    </xf>
    <xf numFmtId="0" fontId="15" fillId="0" borderId="67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36" xfId="72" applyFont="1" applyBorder="1" applyAlignment="1">
      <alignment horizontal="center"/>
      <protection/>
    </xf>
    <xf numFmtId="0" fontId="15" fillId="0" borderId="33" xfId="72" applyFont="1" applyBorder="1" applyAlignment="1">
      <alignment horizontal="center"/>
      <protection/>
    </xf>
    <xf numFmtId="0" fontId="15" fillId="0" borderId="68" xfId="72" applyFont="1" applyBorder="1" applyAlignment="1">
      <alignment horizontal="center"/>
      <protection/>
    </xf>
    <xf numFmtId="0" fontId="17" fillId="0" borderId="69" xfId="72" applyFont="1" applyBorder="1" applyAlignment="1">
      <alignment horizontal="left"/>
      <protection/>
    </xf>
    <xf numFmtId="0" fontId="17" fillId="0" borderId="50" xfId="72" applyFont="1" applyBorder="1" applyAlignment="1">
      <alignment horizontal="left"/>
      <protection/>
    </xf>
    <xf numFmtId="0" fontId="17" fillId="0" borderId="50" xfId="71" applyFont="1" applyBorder="1" applyAlignment="1" quotePrefix="1">
      <alignment horizontal="left"/>
      <protection/>
    </xf>
    <xf numFmtId="3" fontId="17" fillId="0" borderId="11" xfId="46" applyNumberFormat="1" applyFont="1" applyBorder="1" applyAlignment="1">
      <alignment horizontal="right"/>
    </xf>
    <xf numFmtId="0" fontId="17" fillId="0" borderId="70" xfId="71" applyFont="1" applyBorder="1" applyAlignment="1">
      <alignment horizontal="left"/>
      <protection/>
    </xf>
    <xf numFmtId="0" fontId="0" fillId="0" borderId="43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48" xfId="46" applyNumberFormat="1" applyFont="1" applyBorder="1" applyAlignment="1">
      <alignment horizontal="right"/>
    </xf>
    <xf numFmtId="0" fontId="32" fillId="0" borderId="0" xfId="65">
      <alignment/>
      <protection/>
    </xf>
    <xf numFmtId="0" fontId="0" fillId="0" borderId="0" xfId="65" applyFont="1">
      <alignment/>
      <protection/>
    </xf>
    <xf numFmtId="0" fontId="38" fillId="0" borderId="0" xfId="65" applyFont="1" applyAlignment="1">
      <alignment horizontal="centerContinuous"/>
      <protection/>
    </xf>
    <xf numFmtId="0" fontId="3" fillId="0" borderId="71" xfId="65" applyFont="1" applyBorder="1" applyAlignment="1">
      <alignment horizontal="center" vertical="center" wrapText="1"/>
      <protection/>
    </xf>
    <xf numFmtId="0" fontId="32" fillId="0" borderId="0" xfId="65" applyFont="1">
      <alignment/>
      <protection/>
    </xf>
    <xf numFmtId="0" fontId="3" fillId="0" borderId="56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horizontal="left" vertical="center" wrapText="1"/>
      <protection/>
    </xf>
    <xf numFmtId="0" fontId="0" fillId="0" borderId="72" xfId="65" applyFont="1" applyBorder="1" applyAlignment="1">
      <alignment wrapText="1"/>
      <protection/>
    </xf>
    <xf numFmtId="0" fontId="6" fillId="0" borderId="72" xfId="65" applyFont="1" applyBorder="1" applyAlignment="1">
      <alignment wrapText="1"/>
      <protection/>
    </xf>
    <xf numFmtId="0" fontId="0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6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0" fillId="0" borderId="62" xfId="65" applyFont="1" applyBorder="1" applyAlignment="1">
      <alignment wrapText="1"/>
      <protection/>
    </xf>
    <xf numFmtId="3" fontId="3" fillId="0" borderId="73" xfId="65" applyNumberFormat="1" applyFont="1" applyBorder="1" applyAlignment="1">
      <alignment horizontal="center" vertical="center" wrapText="1"/>
      <protection/>
    </xf>
    <xf numFmtId="166" fontId="0" fillId="0" borderId="49" xfId="46" applyNumberFormat="1" applyFont="1" applyBorder="1" applyAlignment="1">
      <alignment horizontal="center"/>
    </xf>
    <xf numFmtId="166" fontId="24" fillId="0" borderId="49" xfId="46" applyNumberFormat="1" applyFont="1" applyBorder="1" applyAlignment="1">
      <alignment horizontal="center"/>
    </xf>
    <xf numFmtId="0" fontId="32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3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34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4" fillId="0" borderId="0" xfId="66" applyFont="1" applyAlignment="1">
      <alignment horizontal="centerContinuous"/>
      <protection/>
    </xf>
    <xf numFmtId="0" fontId="40" fillId="0" borderId="0" xfId="66" applyFont="1" applyAlignment="1">
      <alignment horizontal="centerContinuous"/>
      <protection/>
    </xf>
    <xf numFmtId="0" fontId="6" fillId="0" borderId="57" xfId="66" applyFont="1" applyBorder="1">
      <alignment/>
      <protection/>
    </xf>
    <xf numFmtId="0" fontId="6" fillId="0" borderId="58" xfId="66" applyFont="1" applyBorder="1" applyAlignment="1">
      <alignment horizontal="center"/>
      <protection/>
    </xf>
    <xf numFmtId="0" fontId="16" fillId="0" borderId="51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31" xfId="66" applyFont="1" applyBorder="1" applyAlignment="1">
      <alignment horizontal="center"/>
      <protection/>
    </xf>
    <xf numFmtId="0" fontId="7" fillId="0" borderId="52" xfId="66" applyFont="1" applyBorder="1" applyAlignment="1">
      <alignment horizontal="center"/>
      <protection/>
    </xf>
    <xf numFmtId="0" fontId="14" fillId="0" borderId="67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47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6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37" xfId="66" applyNumberFormat="1" applyFont="1" applyBorder="1">
      <alignment/>
      <protection/>
    </xf>
    <xf numFmtId="3" fontId="7" fillId="0" borderId="58" xfId="66" applyNumberFormat="1" applyFont="1" applyBorder="1">
      <alignment/>
      <protection/>
    </xf>
    <xf numFmtId="3" fontId="14" fillId="0" borderId="13" xfId="66" applyNumberFormat="1" applyFont="1" applyBorder="1" applyAlignment="1">
      <alignment/>
      <protection/>
    </xf>
    <xf numFmtId="0" fontId="33" fillId="0" borderId="0" xfId="66" applyFont="1">
      <alignment/>
      <protection/>
    </xf>
    <xf numFmtId="0" fontId="14" fillId="0" borderId="62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30" xfId="66" applyNumberFormat="1" applyFont="1" applyBorder="1">
      <alignment/>
      <protection/>
    </xf>
    <xf numFmtId="3" fontId="7" fillId="0" borderId="52" xfId="66" applyNumberFormat="1" applyFont="1" applyBorder="1">
      <alignment/>
      <protection/>
    </xf>
    <xf numFmtId="0" fontId="14" fillId="0" borderId="62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2" xfId="66" applyNumberFormat="1" applyFont="1" applyBorder="1">
      <alignment/>
      <protection/>
    </xf>
    <xf numFmtId="3" fontId="7" fillId="0" borderId="30" xfId="66" applyNumberFormat="1" applyFont="1" applyBorder="1">
      <alignment/>
      <protection/>
    </xf>
    <xf numFmtId="3" fontId="16" fillId="0" borderId="52" xfId="66" applyNumberFormat="1" applyFont="1" applyBorder="1">
      <alignment/>
      <protection/>
    </xf>
    <xf numFmtId="49" fontId="14" fillId="0" borderId="62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0" fontId="7" fillId="0" borderId="62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42" fillId="0" borderId="62" xfId="66" applyNumberFormat="1" applyFont="1" applyBorder="1">
      <alignment/>
      <protection/>
    </xf>
    <xf numFmtId="3" fontId="16" fillId="0" borderId="30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2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42" fillId="0" borderId="17" xfId="66" applyNumberFormat="1" applyFont="1" applyBorder="1">
      <alignment/>
      <protection/>
    </xf>
    <xf numFmtId="3" fontId="16" fillId="0" borderId="30" xfId="66" applyNumberFormat="1" applyFont="1" applyBorder="1">
      <alignment/>
      <protection/>
    </xf>
    <xf numFmtId="0" fontId="14" fillId="0" borderId="39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1" xfId="66" applyFont="1" applyBorder="1">
      <alignment/>
      <protection/>
    </xf>
    <xf numFmtId="3" fontId="7" fillId="0" borderId="31" xfId="66" applyNumberFormat="1" applyFont="1" applyBorder="1">
      <alignment/>
      <protection/>
    </xf>
    <xf numFmtId="3" fontId="7" fillId="0" borderId="31" xfId="66" applyNumberFormat="1" applyFont="1" applyBorder="1">
      <alignment/>
      <protection/>
    </xf>
    <xf numFmtId="0" fontId="7" fillId="0" borderId="56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3" xfId="66" applyNumberFormat="1" applyFont="1" applyBorder="1">
      <alignment/>
      <protection/>
    </xf>
    <xf numFmtId="0" fontId="14" fillId="0" borderId="62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30" xfId="66" applyNumberFormat="1" applyFont="1" applyBorder="1">
      <alignment/>
      <protection/>
    </xf>
    <xf numFmtId="0" fontId="7" fillId="0" borderId="74" xfId="66" applyFont="1" applyBorder="1">
      <alignment/>
      <protection/>
    </xf>
    <xf numFmtId="3" fontId="7" fillId="0" borderId="75" xfId="66" applyNumberFormat="1" applyFont="1" applyBorder="1">
      <alignment/>
      <protection/>
    </xf>
    <xf numFmtId="3" fontId="7" fillId="0" borderId="36" xfId="66" applyNumberFormat="1" applyFont="1" applyBorder="1">
      <alignment/>
      <protection/>
    </xf>
    <xf numFmtId="3" fontId="7" fillId="0" borderId="74" xfId="66" applyNumberFormat="1" applyFont="1" applyBorder="1">
      <alignment/>
      <protection/>
    </xf>
    <xf numFmtId="3" fontId="7" fillId="0" borderId="33" xfId="66" applyNumberFormat="1" applyFont="1" applyBorder="1">
      <alignment/>
      <protection/>
    </xf>
    <xf numFmtId="0" fontId="42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42" fillId="0" borderId="0" xfId="66" applyNumberFormat="1" applyFont="1" applyFill="1" applyBorder="1">
      <alignment/>
      <protection/>
    </xf>
    <xf numFmtId="3" fontId="43" fillId="0" borderId="0" xfId="66" applyNumberFormat="1" applyFont="1" applyBorder="1">
      <alignment/>
      <protection/>
    </xf>
    <xf numFmtId="3" fontId="42" fillId="0" borderId="15" xfId="66" applyNumberFormat="1" applyFont="1" applyBorder="1">
      <alignment/>
      <protection/>
    </xf>
    <xf numFmtId="3" fontId="16" fillId="0" borderId="70" xfId="66" applyNumberFormat="1" applyFont="1" applyBorder="1">
      <alignment/>
      <protection/>
    </xf>
    <xf numFmtId="3" fontId="7" fillId="0" borderId="46" xfId="66" applyNumberFormat="1" applyFont="1" applyBorder="1">
      <alignment/>
      <protection/>
    </xf>
    <xf numFmtId="0" fontId="46" fillId="0" borderId="0" xfId="72" applyFont="1">
      <alignment/>
      <protection/>
    </xf>
    <xf numFmtId="3" fontId="41" fillId="0" borderId="11" xfId="66" applyNumberFormat="1" applyFont="1" applyBorder="1">
      <alignment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5" xfId="66" applyNumberFormat="1" applyFont="1" applyFill="1" applyBorder="1">
      <alignment/>
      <protection/>
    </xf>
    <xf numFmtId="164" fontId="44" fillId="0" borderId="30" xfId="0" applyNumberFormat="1" applyFont="1" applyFill="1" applyBorder="1" applyAlignment="1" applyProtection="1">
      <alignment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5" fillId="0" borderId="45" xfId="46" applyNumberFormat="1" applyFont="1" applyBorder="1" applyAlignment="1">
      <alignment/>
    </xf>
    <xf numFmtId="0" fontId="14" fillId="0" borderId="50" xfId="66" applyFont="1" applyBorder="1">
      <alignment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46" xfId="46" applyNumberFormat="1" applyFont="1" applyFill="1" applyBorder="1" applyAlignment="1" applyProtection="1">
      <alignment horizontal="left"/>
      <protection locked="0"/>
    </xf>
    <xf numFmtId="3" fontId="0" fillId="16" borderId="46" xfId="46" applyNumberFormat="1" applyFont="1" applyFill="1" applyBorder="1" applyAlignment="1" applyProtection="1">
      <alignment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1" xfId="0" applyNumberFormat="1" applyFont="1" applyFill="1" applyBorder="1" applyAlignment="1" applyProtection="1">
      <alignment vertical="center" wrapText="1"/>
      <protection locked="0"/>
    </xf>
    <xf numFmtId="164" fontId="41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47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49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15" xfId="0" applyNumberFormat="1" applyFont="1" applyFill="1" applyBorder="1" applyAlignment="1" applyProtection="1">
      <alignment vertical="center" wrapText="1"/>
      <protection locked="0"/>
    </xf>
    <xf numFmtId="49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14" xfId="46" applyNumberFormat="1" applyFont="1" applyBorder="1" applyAlignment="1">
      <alignment horizontal="right"/>
    </xf>
    <xf numFmtId="164" fontId="17" fillId="0" borderId="56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17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1" xfId="0" applyFont="1" applyBorder="1" applyAlignment="1" applyProtection="1" quotePrefix="1">
      <alignment horizontal="left" wrapText="1" indent="1"/>
      <protection/>
    </xf>
    <xf numFmtId="0" fontId="15" fillId="0" borderId="22" xfId="68" applyFont="1" applyFill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0" fontId="17" fillId="0" borderId="36" xfId="68" applyFont="1" applyFill="1" applyBorder="1" applyAlignment="1" applyProtection="1">
      <alignment horizontal="left" vertical="center" wrapText="1" indent="7"/>
      <protection/>
    </xf>
    <xf numFmtId="0" fontId="15" fillId="0" borderId="27" xfId="68" applyFont="1" applyFill="1" applyBorder="1" applyAlignment="1" applyProtection="1">
      <alignment horizontal="left" vertical="center" wrapText="1" indent="1"/>
      <protection/>
    </xf>
    <xf numFmtId="0" fontId="15" fillId="0" borderId="28" xfId="68" applyFont="1" applyFill="1" applyBorder="1" applyAlignment="1" applyProtection="1">
      <alignment vertical="center" wrapText="1"/>
      <protection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8" applyNumberFormat="1" applyFont="1" applyFill="1" applyBorder="1" applyAlignment="1" applyProtection="1">
      <alignment horizontal="center" vertical="center" wrapText="1"/>
      <protection/>
    </xf>
    <xf numFmtId="3" fontId="17" fillId="0" borderId="46" xfId="46" applyNumberFormat="1" applyFont="1" applyBorder="1" applyAlignment="1">
      <alignment horizontal="right"/>
    </xf>
    <xf numFmtId="0" fontId="8" fillId="0" borderId="0" xfId="65" applyFont="1" applyAlignment="1">
      <alignment horizontal="center"/>
      <protection/>
    </xf>
    <xf numFmtId="166" fontId="24" fillId="0" borderId="49" xfId="46" applyNumberFormat="1" applyFont="1" applyBorder="1" applyAlignment="1">
      <alignment/>
    </xf>
    <xf numFmtId="0" fontId="2" fillId="0" borderId="62" xfId="65" applyFont="1" applyBorder="1" applyAlignment="1">
      <alignment wrapText="1"/>
      <protection/>
    </xf>
    <xf numFmtId="166" fontId="32" fillId="0" borderId="0" xfId="65" applyNumberFormat="1" applyFont="1">
      <alignment/>
      <protection/>
    </xf>
    <xf numFmtId="166" fontId="1" fillId="0" borderId="70" xfId="46" applyNumberFormat="1" applyFont="1" applyBorder="1" applyAlignment="1">
      <alignment horizontal="center"/>
    </xf>
    <xf numFmtId="166" fontId="0" fillId="0" borderId="50" xfId="46" applyNumberFormat="1" applyFont="1" applyBorder="1" applyAlignment="1">
      <alignment horizontal="center"/>
    </xf>
    <xf numFmtId="0" fontId="0" fillId="0" borderId="46" xfId="65" applyFont="1" applyBorder="1">
      <alignment/>
      <protection/>
    </xf>
    <xf numFmtId="0" fontId="0" fillId="0" borderId="46" xfId="65" applyFont="1" applyBorder="1" applyAlignment="1">
      <alignment wrapText="1"/>
      <protection/>
    </xf>
    <xf numFmtId="0" fontId="6" fillId="0" borderId="76" xfId="65" applyFont="1" applyBorder="1" applyAlignment="1">
      <alignment wrapText="1"/>
      <protection/>
    </xf>
    <xf numFmtId="0" fontId="0" fillId="0" borderId="62" xfId="68" applyFont="1" applyFill="1" applyBorder="1" applyProtection="1">
      <alignment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9" xfId="0" applyNumberFormat="1" applyFont="1" applyFill="1" applyBorder="1" applyAlignment="1" applyProtection="1">
      <alignment vertical="center" wrapText="1"/>
      <protection locked="0"/>
    </xf>
    <xf numFmtId="164" fontId="44" fillId="0" borderId="15" xfId="0" applyNumberFormat="1" applyFont="1" applyFill="1" applyBorder="1" applyAlignment="1" applyProtection="1">
      <alignment vertical="center" wrapText="1"/>
      <protection locked="0"/>
    </xf>
    <xf numFmtId="166" fontId="45" fillId="0" borderId="61" xfId="46" applyNumberFormat="1" applyFont="1" applyBorder="1" applyAlignment="1">
      <alignment/>
    </xf>
    <xf numFmtId="164" fontId="44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7" xfId="0" applyNumberFormat="1" applyFont="1" applyFill="1" applyBorder="1" applyAlignment="1" applyProtection="1">
      <alignment vertical="center" wrapTex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3" xfId="72" applyFont="1" applyBorder="1" applyAlignment="1">
      <alignment horizontal="center"/>
      <protection/>
    </xf>
    <xf numFmtId="0" fontId="15" fillId="0" borderId="74" xfId="72" applyFont="1" applyBorder="1" applyAlignment="1">
      <alignment horizontal="center"/>
      <protection/>
    </xf>
    <xf numFmtId="3" fontId="17" fillId="0" borderId="24" xfId="72" applyNumberFormat="1" applyFont="1" applyBorder="1" applyAlignment="1">
      <alignment horizontal="right"/>
      <protection/>
    </xf>
    <xf numFmtId="3" fontId="17" fillId="0" borderId="25" xfId="72" applyNumberFormat="1" applyFont="1" applyBorder="1" applyAlignment="1">
      <alignment horizontal="right"/>
      <protection/>
    </xf>
    <xf numFmtId="3" fontId="17" fillId="0" borderId="77" xfId="72" applyNumberFormat="1" applyFont="1" applyBorder="1" applyAlignment="1">
      <alignment horizontal="right"/>
      <protection/>
    </xf>
    <xf numFmtId="3" fontId="17" fillId="0" borderId="12" xfId="72" applyNumberFormat="1" applyFont="1" applyBorder="1" applyAlignment="1">
      <alignment horizontal="right"/>
      <protection/>
    </xf>
    <xf numFmtId="3" fontId="17" fillId="0" borderId="78" xfId="72" applyNumberFormat="1" applyFont="1" applyBorder="1" applyAlignment="1">
      <alignment horizontal="right"/>
      <protection/>
    </xf>
    <xf numFmtId="3" fontId="15" fillId="0" borderId="49" xfId="72" applyNumberFormat="1" applyFont="1" applyBorder="1" applyAlignment="1">
      <alignment horizontal="center"/>
      <protection/>
    </xf>
    <xf numFmtId="3" fontId="17" fillId="0" borderId="15" xfId="72" applyNumberFormat="1" applyFont="1" applyBorder="1" applyAlignment="1">
      <alignment horizontal="right"/>
      <protection/>
    </xf>
    <xf numFmtId="3" fontId="17" fillId="0" borderId="14" xfId="72" applyNumberFormat="1" applyFont="1" applyBorder="1" applyAlignment="1">
      <alignment horizontal="right"/>
      <protection/>
    </xf>
    <xf numFmtId="3" fontId="17" fillId="0" borderId="11" xfId="72" applyNumberFormat="1" applyFont="1" applyBorder="1" applyAlignment="1">
      <alignment horizontal="right"/>
      <protection/>
    </xf>
    <xf numFmtId="3" fontId="17" fillId="0" borderId="46" xfId="72" applyNumberFormat="1" applyFont="1" applyBorder="1" applyAlignment="1">
      <alignment horizontal="right"/>
      <protection/>
    </xf>
    <xf numFmtId="3" fontId="15" fillId="0" borderId="50" xfId="72" applyNumberFormat="1" applyFont="1" applyBorder="1" applyAlignment="1">
      <alignment horizontal="center"/>
      <protection/>
    </xf>
    <xf numFmtId="3" fontId="17" fillId="0" borderId="17" xfId="46" applyNumberFormat="1" applyFont="1" applyBorder="1" applyAlignment="1" quotePrefix="1">
      <alignment horizontal="right"/>
    </xf>
    <xf numFmtId="3" fontId="15" fillId="0" borderId="31" xfId="72" applyNumberFormat="1" applyFont="1" applyBorder="1" applyAlignment="1">
      <alignment horizontal="center"/>
      <protection/>
    </xf>
    <xf numFmtId="3" fontId="15" fillId="0" borderId="50" xfId="72" applyNumberFormat="1" applyFont="1" applyBorder="1" applyAlignment="1">
      <alignment horizontal="center"/>
      <protection/>
    </xf>
    <xf numFmtId="3" fontId="17" fillId="0" borderId="36" xfId="72" applyNumberFormat="1" applyFont="1" applyBorder="1" applyAlignment="1">
      <alignment horizontal="right"/>
      <protection/>
    </xf>
    <xf numFmtId="3" fontId="15" fillId="0" borderId="33" xfId="72" applyNumberFormat="1" applyFont="1" applyBorder="1" applyAlignment="1">
      <alignment horizontal="center"/>
      <protection/>
    </xf>
    <xf numFmtId="3" fontId="15" fillId="0" borderId="70" xfId="72" applyNumberFormat="1" applyFont="1" applyBorder="1" applyAlignment="1">
      <alignment horizontal="center"/>
      <protection/>
    </xf>
    <xf numFmtId="3" fontId="15" fillId="0" borderId="43" xfId="46" applyNumberFormat="1" applyFont="1" applyBorder="1" applyAlignment="1">
      <alignment horizontal="right"/>
    </xf>
    <xf numFmtId="166" fontId="24" fillId="0" borderId="52" xfId="46" applyNumberFormat="1" applyFont="1" applyBorder="1" applyAlignment="1">
      <alignment horizontal="center"/>
    </xf>
    <xf numFmtId="0" fontId="6" fillId="0" borderId="43" xfId="65" applyFont="1" applyBorder="1" applyAlignment="1">
      <alignment wrapText="1"/>
      <protection/>
    </xf>
    <xf numFmtId="0" fontId="6" fillId="0" borderId="48" xfId="65" applyFont="1" applyBorder="1" applyAlignment="1">
      <alignment wrapText="1"/>
      <protection/>
    </xf>
    <xf numFmtId="0" fontId="13" fillId="0" borderId="67" xfId="65" applyFont="1" applyBorder="1" applyAlignment="1">
      <alignment horizontal="left"/>
      <protection/>
    </xf>
    <xf numFmtId="166" fontId="39" fillId="0" borderId="79" xfId="65" applyNumberFormat="1" applyFont="1" applyBorder="1" applyAlignment="1">
      <alignment horizontal="center"/>
      <protection/>
    </xf>
    <xf numFmtId="3" fontId="41" fillId="0" borderId="17" xfId="66" applyNumberFormat="1" applyFont="1" applyBorder="1">
      <alignment/>
      <protection/>
    </xf>
    <xf numFmtId="3" fontId="41" fillId="0" borderId="19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164" fontId="17" fillId="0" borderId="26" xfId="68" applyNumberFormat="1" applyFont="1" applyFill="1" applyBorder="1" applyAlignment="1" applyProtection="1">
      <alignment horizontal="right" vertical="center" wrapText="1" indent="1"/>
      <protection/>
    </xf>
    <xf numFmtId="164" fontId="47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70" applyFont="1" applyFill="1" applyAlignment="1" applyProtection="1">
      <alignment vertical="center"/>
      <protection locked="0"/>
    </xf>
    <xf numFmtId="0" fontId="17" fillId="0" borderId="0" xfId="66" applyFont="1">
      <alignment/>
      <protection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1" xfId="46" applyNumberFormat="1" applyFont="1" applyBorder="1" applyAlignment="1" quotePrefix="1">
      <alignment horizontal="right"/>
    </xf>
    <xf numFmtId="3" fontId="17" fillId="0" borderId="80" xfId="46" applyNumberFormat="1" applyFont="1" applyBorder="1" applyAlignment="1">
      <alignment horizontal="right"/>
    </xf>
    <xf numFmtId="3" fontId="17" fillId="0" borderId="15" xfId="46" applyNumberFormat="1" applyFont="1" applyBorder="1" applyAlignment="1">
      <alignment horizontal="right"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164" fontId="15" fillId="0" borderId="47" xfId="70" applyNumberFormat="1" applyFont="1" applyFill="1" applyBorder="1" applyAlignment="1" applyProtection="1">
      <alignment vertical="center"/>
      <protection/>
    </xf>
    <xf numFmtId="164" fontId="15" fillId="0" borderId="30" xfId="70" applyNumberFormat="1" applyFont="1" applyFill="1" applyBorder="1" applyAlignment="1" applyProtection="1">
      <alignment vertical="center"/>
      <protection/>
    </xf>
    <xf numFmtId="164" fontId="15" fillId="0" borderId="32" xfId="70" applyNumberFormat="1" applyFont="1" applyFill="1" applyBorder="1" applyAlignment="1" applyProtection="1">
      <alignment vertical="center"/>
      <protection/>
    </xf>
    <xf numFmtId="166" fontId="45" fillId="0" borderId="49" xfId="46" applyNumberFormat="1" applyFont="1" applyBorder="1" applyAlignment="1">
      <alignment horizontal="center"/>
    </xf>
    <xf numFmtId="164" fontId="17" fillId="0" borderId="41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1" xfId="68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4" xfId="72" applyNumberFormat="1" applyFont="1" applyBorder="1" applyAlignment="1">
      <alignment horizontal="center"/>
      <protection/>
    </xf>
    <xf numFmtId="3" fontId="17" fillId="0" borderId="17" xfId="72" applyNumberFormat="1" applyFont="1" applyBorder="1" applyAlignment="1">
      <alignment horizontal="right"/>
      <protection/>
    </xf>
    <xf numFmtId="3" fontId="17" fillId="0" borderId="76" xfId="46" applyNumberFormat="1" applyFont="1" applyBorder="1" applyAlignment="1">
      <alignment horizontal="right"/>
    </xf>
    <xf numFmtId="3" fontId="41" fillId="0" borderId="17" xfId="66" applyNumberFormat="1" applyFont="1" applyFill="1" applyBorder="1">
      <alignment/>
      <protection/>
    </xf>
    <xf numFmtId="164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horizontal="right" vertical="top" wrapText="1" indent="1"/>
      <protection locked="0"/>
    </xf>
    <xf numFmtId="3" fontId="14" fillId="0" borderId="20" xfId="66" applyNumberFormat="1" applyFont="1" applyBorder="1" applyAlignment="1">
      <alignment horizontal="right"/>
      <protection/>
    </xf>
    <xf numFmtId="164" fontId="17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62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Fill="1" applyAlignment="1">
      <alignment vertical="center" wrapText="1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66" fillId="0" borderId="48" xfId="46" applyNumberFormat="1" applyFont="1" applyBorder="1" applyAlignment="1">
      <alignment horizontal="center"/>
    </xf>
    <xf numFmtId="164" fontId="17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0" fontId="67" fillId="0" borderId="0" xfId="0" applyFont="1" applyFill="1" applyAlignment="1" applyProtection="1">
      <alignment vertical="center" wrapText="1"/>
      <protection/>
    </xf>
    <xf numFmtId="2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2" xfId="0" applyFont="1" applyFill="1" applyBorder="1" applyAlignment="1" applyProtection="1">
      <alignment horizontal="left" vertical="center"/>
      <protection/>
    </xf>
    <xf numFmtId="0" fontId="45" fillId="0" borderId="42" xfId="0" applyFont="1" applyFill="1" applyBorder="1" applyAlignment="1" applyProtection="1">
      <alignment vertical="center" wrapText="1"/>
      <protection/>
    </xf>
    <xf numFmtId="0" fontId="45" fillId="0" borderId="48" xfId="0" applyFont="1" applyFill="1" applyBorder="1" applyAlignment="1" applyProtection="1">
      <alignment vertical="center" wrapText="1"/>
      <protection/>
    </xf>
    <xf numFmtId="0" fontId="45" fillId="0" borderId="48" xfId="0" applyFont="1" applyFill="1" applyBorder="1" applyAlignment="1" applyProtection="1">
      <alignment vertical="center" wrapText="1"/>
      <protection/>
    </xf>
    <xf numFmtId="164" fontId="44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4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44" fillId="0" borderId="61" xfId="46" applyNumberFormat="1" applyFont="1" applyFill="1" applyBorder="1" applyAlignment="1" applyProtection="1">
      <alignment/>
      <protection locked="0"/>
    </xf>
    <xf numFmtId="166" fontId="44" fillId="0" borderId="41" xfId="46" applyNumberFormat="1" applyFont="1" applyFill="1" applyBorder="1" applyAlignment="1" applyProtection="1">
      <alignment/>
      <protection locked="0"/>
    </xf>
    <xf numFmtId="164" fontId="17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44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horizontal="center" vertical="center" wrapText="1"/>
      <protection/>
    </xf>
    <xf numFmtId="3" fontId="7" fillId="0" borderId="11" xfId="66" applyNumberFormat="1" applyFont="1" applyFill="1" applyBorder="1">
      <alignment/>
      <protection/>
    </xf>
    <xf numFmtId="3" fontId="7" fillId="0" borderId="19" xfId="66" applyNumberFormat="1" applyFont="1" applyBorder="1">
      <alignment/>
      <protection/>
    </xf>
    <xf numFmtId="3" fontId="7" fillId="0" borderId="15" xfId="66" applyNumberFormat="1" applyFont="1" applyBorder="1">
      <alignment/>
      <protection/>
    </xf>
    <xf numFmtId="3" fontId="41" fillId="0" borderId="20" xfId="66" applyNumberFormat="1" applyFont="1" applyBorder="1" applyAlignment="1">
      <alignment horizontal="center"/>
      <protection/>
    </xf>
    <xf numFmtId="164" fontId="16" fillId="0" borderId="35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164" fontId="16" fillId="0" borderId="35" xfId="68" applyNumberFormat="1" applyFont="1" applyFill="1" applyBorder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7" fillId="0" borderId="22" xfId="68" applyFont="1" applyFill="1" applyBorder="1" applyAlignment="1" applyProtection="1">
      <alignment horizontal="left"/>
      <protection/>
    </xf>
    <xf numFmtId="0" fontId="7" fillId="0" borderId="23" xfId="68" applyFont="1" applyFill="1" applyBorder="1" applyAlignment="1" applyProtection="1">
      <alignment horizontal="left"/>
      <protection/>
    </xf>
    <xf numFmtId="0" fontId="17" fillId="0" borderId="58" xfId="6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45" fillId="0" borderId="43" xfId="0" applyFont="1" applyFill="1" applyBorder="1" applyAlignment="1" applyProtection="1">
      <alignment horizontal="left" vertical="center" wrapText="1"/>
      <protection/>
    </xf>
    <xf numFmtId="0" fontId="45" fillId="0" borderId="53" xfId="0" applyFont="1" applyFill="1" applyBorder="1" applyAlignment="1" applyProtection="1">
      <alignment horizontal="left" vertical="center" wrapText="1"/>
      <protection/>
    </xf>
    <xf numFmtId="0" fontId="15" fillId="0" borderId="43" xfId="72" applyFont="1" applyBorder="1" applyAlignment="1">
      <alignment horizontal="left"/>
      <protection/>
    </xf>
    <xf numFmtId="0" fontId="32" fillId="0" borderId="44" xfId="72" applyBorder="1" applyAlignment="1">
      <alignment horizontal="left"/>
      <protection/>
    </xf>
    <xf numFmtId="0" fontId="32" fillId="0" borderId="53" xfId="72" applyBorder="1" applyAlignment="1">
      <alignment horizontal="left"/>
      <protection/>
    </xf>
    <xf numFmtId="0" fontId="0" fillId="0" borderId="62" xfId="67" applyFont="1" applyBorder="1" applyAlignment="1">
      <alignment horizontal="left"/>
      <protection/>
    </xf>
    <xf numFmtId="0" fontId="0" fillId="0" borderId="63" xfId="67" applyFont="1" applyBorder="1" applyAlignment="1" quotePrefix="1">
      <alignment horizontal="left"/>
      <protection/>
    </xf>
    <xf numFmtId="0" fontId="16" fillId="0" borderId="81" xfId="70" applyFont="1" applyFill="1" applyBorder="1" applyAlignment="1" applyProtection="1">
      <alignment horizontal="left" vertical="center" indent="1"/>
      <protection/>
    </xf>
    <xf numFmtId="0" fontId="16" fillId="0" borderId="44" xfId="70" applyFont="1" applyFill="1" applyBorder="1" applyAlignment="1" applyProtection="1">
      <alignment horizontal="left" vertical="center" indent="1"/>
      <protection/>
    </xf>
    <xf numFmtId="0" fontId="16" fillId="0" borderId="53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3" fillId="0" borderId="52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37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Már látott hiperhivatkozás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abinet\2015\04\RENDELETEK\RENDES_04.2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5">
        <row r="4">
          <cell r="C4" t="str">
            <v>2015.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2">
    <tabColor rgb="FF92D050"/>
  </sheetPr>
  <dimension ref="A1:I159"/>
  <sheetViews>
    <sheetView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233" customWidth="1"/>
    <col min="2" max="2" width="91.625" style="233" customWidth="1"/>
    <col min="3" max="3" width="21.625" style="234" customWidth="1"/>
    <col min="4" max="4" width="9.00390625" style="249" customWidth="1"/>
    <col min="5" max="16384" width="9.375" style="249" customWidth="1"/>
  </cols>
  <sheetData>
    <row r="1" spans="1:3" ht="15.75" customHeight="1">
      <c r="A1" s="644" t="s">
        <v>10</v>
      </c>
      <c r="B1" s="644"/>
      <c r="C1" s="644"/>
    </row>
    <row r="2" spans="1:3" ht="15.75" customHeight="1" thickBot="1">
      <c r="A2" s="643" t="s">
        <v>117</v>
      </c>
      <c r="B2" s="643"/>
      <c r="C2" s="167" t="s">
        <v>162</v>
      </c>
    </row>
    <row r="3" spans="1:3" ht="37.5" customHeight="1" thickBot="1">
      <c r="A3" s="22" t="s">
        <v>65</v>
      </c>
      <c r="B3" s="23" t="s">
        <v>12</v>
      </c>
      <c r="C3" s="31" t="str">
        <f>+CONCATENATE(LEFT('[1]ÖSSZEFÜGGÉSEK'!A5,4),". évi előirányzat")</f>
        <v>2015. évi előirányzat</v>
      </c>
    </row>
    <row r="4" spans="1:3" s="250" customFormat="1" ht="12" customHeight="1" thickBot="1">
      <c r="A4" s="244" t="s">
        <v>494</v>
      </c>
      <c r="B4" s="245" t="s">
        <v>495</v>
      </c>
      <c r="C4" s="246" t="s">
        <v>496</v>
      </c>
    </row>
    <row r="5" spans="1:3" s="251" customFormat="1" ht="12" customHeight="1" thickBot="1">
      <c r="A5" s="19" t="s">
        <v>13</v>
      </c>
      <c r="B5" s="20" t="s">
        <v>186</v>
      </c>
      <c r="C5" s="158">
        <f>+C6+C7+C8+C9+C10+C11</f>
        <v>1009213</v>
      </c>
    </row>
    <row r="6" spans="1:3" s="251" customFormat="1" ht="12" customHeight="1">
      <c r="A6" s="14" t="s">
        <v>90</v>
      </c>
      <c r="B6" s="252" t="s">
        <v>187</v>
      </c>
      <c r="C6" s="541">
        <v>235143</v>
      </c>
    </row>
    <row r="7" spans="1:3" s="251" customFormat="1" ht="12" customHeight="1">
      <c r="A7" s="13" t="s">
        <v>91</v>
      </c>
      <c r="B7" s="253" t="s">
        <v>188</v>
      </c>
      <c r="C7" s="539">
        <v>209069</v>
      </c>
    </row>
    <row r="8" spans="1:3" s="251" customFormat="1" ht="12" customHeight="1">
      <c r="A8" s="13" t="s">
        <v>92</v>
      </c>
      <c r="B8" s="253" t="s">
        <v>189</v>
      </c>
      <c r="C8" s="539">
        <v>492485</v>
      </c>
    </row>
    <row r="9" spans="1:3" s="251" customFormat="1" ht="12" customHeight="1">
      <c r="A9" s="13" t="s">
        <v>93</v>
      </c>
      <c r="B9" s="253" t="s">
        <v>190</v>
      </c>
      <c r="C9" s="539">
        <v>26648</v>
      </c>
    </row>
    <row r="10" spans="1:3" s="251" customFormat="1" ht="12" customHeight="1">
      <c r="A10" s="13" t="s">
        <v>114</v>
      </c>
      <c r="B10" s="154" t="s">
        <v>497</v>
      </c>
      <c r="C10" s="539">
        <v>45868</v>
      </c>
    </row>
    <row r="11" spans="1:3" s="251" customFormat="1" ht="12" customHeight="1" thickBot="1">
      <c r="A11" s="15" t="s">
        <v>94</v>
      </c>
      <c r="B11" s="155" t="s">
        <v>498</v>
      </c>
      <c r="C11" s="159"/>
    </row>
    <row r="12" spans="1:3" s="251" customFormat="1" ht="12" customHeight="1" thickBot="1">
      <c r="A12" s="19" t="s">
        <v>14</v>
      </c>
      <c r="B12" s="153" t="s">
        <v>191</v>
      </c>
      <c r="C12" s="158">
        <f>+C13+C14+C15+C16+C17</f>
        <v>723396</v>
      </c>
    </row>
    <row r="13" spans="1:3" s="251" customFormat="1" ht="12" customHeight="1">
      <c r="A13" s="14" t="s">
        <v>96</v>
      </c>
      <c r="B13" s="252" t="s">
        <v>192</v>
      </c>
      <c r="C13" s="160"/>
    </row>
    <row r="14" spans="1:3" s="251" customFormat="1" ht="12" customHeight="1">
      <c r="A14" s="13" t="s">
        <v>97</v>
      </c>
      <c r="B14" s="253" t="s">
        <v>193</v>
      </c>
      <c r="C14" s="159"/>
    </row>
    <row r="15" spans="1:3" s="251" customFormat="1" ht="12" customHeight="1">
      <c r="A15" s="13" t="s">
        <v>98</v>
      </c>
      <c r="B15" s="253" t="s">
        <v>362</v>
      </c>
      <c r="C15" s="159"/>
    </row>
    <row r="16" spans="1:3" s="251" customFormat="1" ht="12" customHeight="1">
      <c r="A16" s="13" t="s">
        <v>99</v>
      </c>
      <c r="B16" s="253" t="s">
        <v>363</v>
      </c>
      <c r="C16" s="159"/>
    </row>
    <row r="17" spans="1:3" s="251" customFormat="1" ht="12" customHeight="1">
      <c r="A17" s="13" t="s">
        <v>100</v>
      </c>
      <c r="B17" s="253" t="s">
        <v>194</v>
      </c>
      <c r="C17" s="539">
        <v>723396</v>
      </c>
    </row>
    <row r="18" spans="1:3" s="251" customFormat="1" ht="12" customHeight="1" thickBot="1">
      <c r="A18" s="15" t="s">
        <v>109</v>
      </c>
      <c r="B18" s="155" t="s">
        <v>195</v>
      </c>
      <c r="C18" s="241">
        <v>48331</v>
      </c>
    </row>
    <row r="19" spans="1:3" s="251" customFormat="1" ht="12" customHeight="1" thickBot="1">
      <c r="A19" s="19" t="s">
        <v>15</v>
      </c>
      <c r="B19" s="20" t="s">
        <v>196</v>
      </c>
      <c r="C19" s="158">
        <f>+C20+C21+C22+C23+C24</f>
        <v>451610</v>
      </c>
    </row>
    <row r="20" spans="1:3" s="251" customFormat="1" ht="12" customHeight="1">
      <c r="A20" s="14" t="s">
        <v>79</v>
      </c>
      <c r="B20" s="252" t="s">
        <v>197</v>
      </c>
      <c r="C20" s="541">
        <v>42436</v>
      </c>
    </row>
    <row r="21" spans="1:3" s="251" customFormat="1" ht="12" customHeight="1">
      <c r="A21" s="13" t="s">
        <v>80</v>
      </c>
      <c r="B21" s="253" t="s">
        <v>198</v>
      </c>
      <c r="C21" s="162"/>
    </row>
    <row r="22" spans="1:3" s="251" customFormat="1" ht="12" customHeight="1">
      <c r="A22" s="13" t="s">
        <v>81</v>
      </c>
      <c r="B22" s="253" t="s">
        <v>364</v>
      </c>
      <c r="C22" s="162"/>
    </row>
    <row r="23" spans="1:3" s="251" customFormat="1" ht="12" customHeight="1">
      <c r="A23" s="13" t="s">
        <v>82</v>
      </c>
      <c r="B23" s="253" t="s">
        <v>365</v>
      </c>
      <c r="C23" s="162"/>
    </row>
    <row r="24" spans="1:3" s="251" customFormat="1" ht="12" customHeight="1">
      <c r="A24" s="13" t="s">
        <v>126</v>
      </c>
      <c r="B24" s="253" t="s">
        <v>199</v>
      </c>
      <c r="C24" s="162">
        <v>409174</v>
      </c>
    </row>
    <row r="25" spans="1:3" s="251" customFormat="1" ht="12" customHeight="1" thickBot="1">
      <c r="A25" s="15" t="s">
        <v>127</v>
      </c>
      <c r="B25" s="254" t="s">
        <v>200</v>
      </c>
      <c r="C25" s="241">
        <v>406971</v>
      </c>
    </row>
    <row r="26" spans="1:3" s="251" customFormat="1" ht="12" customHeight="1" thickBot="1">
      <c r="A26" s="19" t="s">
        <v>128</v>
      </c>
      <c r="B26" s="20" t="s">
        <v>201</v>
      </c>
      <c r="C26" s="163">
        <f>+C27+C31+C32+C33</f>
        <v>305333</v>
      </c>
    </row>
    <row r="27" spans="1:3" s="251" customFormat="1" ht="12" customHeight="1">
      <c r="A27" s="14" t="s">
        <v>202</v>
      </c>
      <c r="B27" s="252" t="s">
        <v>499</v>
      </c>
      <c r="C27" s="247">
        <f>+C28+C29+C30</f>
        <v>269023</v>
      </c>
    </row>
    <row r="28" spans="1:3" s="251" customFormat="1" ht="12" customHeight="1">
      <c r="A28" s="13" t="s">
        <v>203</v>
      </c>
      <c r="B28" s="253" t="s">
        <v>208</v>
      </c>
      <c r="C28" s="539">
        <v>77989</v>
      </c>
    </row>
    <row r="29" spans="1:3" s="251" customFormat="1" ht="12" customHeight="1">
      <c r="A29" s="13" t="s">
        <v>204</v>
      </c>
      <c r="B29" s="253" t="s">
        <v>624</v>
      </c>
      <c r="C29" s="539">
        <v>190869</v>
      </c>
    </row>
    <row r="30" spans="1:3" s="251" customFormat="1" ht="12" customHeight="1">
      <c r="A30" s="13" t="s">
        <v>205</v>
      </c>
      <c r="B30" s="253" t="s">
        <v>625</v>
      </c>
      <c r="C30" s="162">
        <v>165</v>
      </c>
    </row>
    <row r="31" spans="1:3" s="251" customFormat="1" ht="12" customHeight="1">
      <c r="A31" s="13" t="s">
        <v>626</v>
      </c>
      <c r="B31" s="253" t="s">
        <v>210</v>
      </c>
      <c r="C31" s="159">
        <v>26000</v>
      </c>
    </row>
    <row r="32" spans="1:3" s="251" customFormat="1" ht="12" customHeight="1">
      <c r="A32" s="13" t="s">
        <v>207</v>
      </c>
      <c r="B32" s="253" t="s">
        <v>211</v>
      </c>
      <c r="C32" s="539">
        <v>5810</v>
      </c>
    </row>
    <row r="33" spans="1:3" s="251" customFormat="1" ht="12" customHeight="1" thickBot="1">
      <c r="A33" s="15" t="s">
        <v>627</v>
      </c>
      <c r="B33" s="254" t="s">
        <v>212</v>
      </c>
      <c r="C33" s="540">
        <v>4500</v>
      </c>
    </row>
    <row r="34" spans="1:3" s="251" customFormat="1" ht="12" customHeight="1" thickBot="1">
      <c r="A34" s="19" t="s">
        <v>17</v>
      </c>
      <c r="B34" s="20" t="s">
        <v>502</v>
      </c>
      <c r="C34" s="158">
        <f>SUM(C35:C45)</f>
        <v>460592</v>
      </c>
    </row>
    <row r="35" spans="1:3" s="251" customFormat="1" ht="12" customHeight="1">
      <c r="A35" s="14" t="s">
        <v>83</v>
      </c>
      <c r="B35" s="252" t="s">
        <v>215</v>
      </c>
      <c r="C35" s="292">
        <v>21125</v>
      </c>
    </row>
    <row r="36" spans="1:3" s="251" customFormat="1" ht="12" customHeight="1">
      <c r="A36" s="13" t="s">
        <v>84</v>
      </c>
      <c r="B36" s="253" t="s">
        <v>216</v>
      </c>
      <c r="C36" s="539">
        <v>77001</v>
      </c>
    </row>
    <row r="37" spans="1:3" s="251" customFormat="1" ht="12" customHeight="1">
      <c r="A37" s="13" t="s">
        <v>85</v>
      </c>
      <c r="B37" s="253" t="s">
        <v>217</v>
      </c>
      <c r="C37" s="162">
        <v>84458</v>
      </c>
    </row>
    <row r="38" spans="1:3" s="251" customFormat="1" ht="12" customHeight="1">
      <c r="A38" s="13" t="s">
        <v>130</v>
      </c>
      <c r="B38" s="253" t="s">
        <v>218</v>
      </c>
      <c r="C38" s="162">
        <v>16575</v>
      </c>
    </row>
    <row r="39" spans="1:3" s="251" customFormat="1" ht="12" customHeight="1">
      <c r="A39" s="13" t="s">
        <v>131</v>
      </c>
      <c r="B39" s="253" t="s">
        <v>219</v>
      </c>
      <c r="C39" s="162">
        <v>178515</v>
      </c>
    </row>
    <row r="40" spans="1:3" s="251" customFormat="1" ht="12" customHeight="1">
      <c r="A40" s="13" t="s">
        <v>132</v>
      </c>
      <c r="B40" s="253" t="s">
        <v>220</v>
      </c>
      <c r="C40" s="162">
        <v>41445</v>
      </c>
    </row>
    <row r="41" spans="1:3" s="251" customFormat="1" ht="12" customHeight="1">
      <c r="A41" s="13" t="s">
        <v>133</v>
      </c>
      <c r="B41" s="253" t="s">
        <v>221</v>
      </c>
      <c r="C41" s="162">
        <v>19799</v>
      </c>
    </row>
    <row r="42" spans="1:3" s="251" customFormat="1" ht="12" customHeight="1">
      <c r="A42" s="13" t="s">
        <v>134</v>
      </c>
      <c r="B42" s="253" t="s">
        <v>222</v>
      </c>
      <c r="C42" s="162">
        <v>255</v>
      </c>
    </row>
    <row r="43" spans="1:3" s="251" customFormat="1" ht="12" customHeight="1">
      <c r="A43" s="13" t="s">
        <v>213</v>
      </c>
      <c r="B43" s="253" t="s">
        <v>223</v>
      </c>
      <c r="C43" s="162"/>
    </row>
    <row r="44" spans="1:3" s="251" customFormat="1" ht="12" customHeight="1">
      <c r="A44" s="15" t="s">
        <v>214</v>
      </c>
      <c r="B44" s="254" t="s">
        <v>503</v>
      </c>
      <c r="C44" s="241"/>
    </row>
    <row r="45" spans="1:3" s="251" customFormat="1" ht="12" customHeight="1" thickBot="1">
      <c r="A45" s="15" t="s">
        <v>504</v>
      </c>
      <c r="B45" s="155" t="s">
        <v>224</v>
      </c>
      <c r="C45" s="540">
        <v>21419</v>
      </c>
    </row>
    <row r="46" spans="1:3" s="251" customFormat="1" ht="12" customHeight="1" thickBot="1">
      <c r="A46" s="19" t="s">
        <v>18</v>
      </c>
      <c r="B46" s="20" t="s">
        <v>225</v>
      </c>
      <c r="C46" s="158">
        <f>SUM(C47:C51)</f>
        <v>6598</v>
      </c>
    </row>
    <row r="47" spans="1:3" s="251" customFormat="1" ht="12" customHeight="1">
      <c r="A47" s="14" t="s">
        <v>86</v>
      </c>
      <c r="B47" s="252" t="s">
        <v>229</v>
      </c>
      <c r="C47" s="292"/>
    </row>
    <row r="48" spans="1:3" s="251" customFormat="1" ht="12" customHeight="1">
      <c r="A48" s="13" t="s">
        <v>87</v>
      </c>
      <c r="B48" s="253" t="s">
        <v>230</v>
      </c>
      <c r="C48" s="162">
        <v>6494</v>
      </c>
    </row>
    <row r="49" spans="1:3" s="251" customFormat="1" ht="12" customHeight="1">
      <c r="A49" s="13" t="s">
        <v>226</v>
      </c>
      <c r="B49" s="253" t="s">
        <v>231</v>
      </c>
      <c r="C49" s="162">
        <v>48</v>
      </c>
    </row>
    <row r="50" spans="1:3" s="251" customFormat="1" ht="12" customHeight="1">
      <c r="A50" s="13" t="s">
        <v>227</v>
      </c>
      <c r="B50" s="253" t="s">
        <v>232</v>
      </c>
      <c r="C50" s="162">
        <v>56</v>
      </c>
    </row>
    <row r="51" spans="1:3" s="251" customFormat="1" ht="12" customHeight="1" thickBot="1">
      <c r="A51" s="15" t="s">
        <v>228</v>
      </c>
      <c r="B51" s="155" t="s">
        <v>233</v>
      </c>
      <c r="C51" s="241"/>
    </row>
    <row r="52" spans="1:3" s="251" customFormat="1" ht="12" customHeight="1" thickBot="1">
      <c r="A52" s="19" t="s">
        <v>135</v>
      </c>
      <c r="B52" s="20" t="s">
        <v>234</v>
      </c>
      <c r="C52" s="158">
        <f>SUM(C53:C55)</f>
        <v>88335</v>
      </c>
    </row>
    <row r="53" spans="1:3" s="251" customFormat="1" ht="12" customHeight="1">
      <c r="A53" s="14" t="s">
        <v>88</v>
      </c>
      <c r="B53" s="252" t="s">
        <v>235</v>
      </c>
      <c r="C53" s="160"/>
    </row>
    <row r="54" spans="1:3" s="251" customFormat="1" ht="12" customHeight="1">
      <c r="A54" s="13" t="s">
        <v>89</v>
      </c>
      <c r="B54" s="253" t="s">
        <v>366</v>
      </c>
      <c r="C54" s="162">
        <v>14510</v>
      </c>
    </row>
    <row r="55" spans="1:3" s="251" customFormat="1" ht="12" customHeight="1">
      <c r="A55" s="13" t="s">
        <v>238</v>
      </c>
      <c r="B55" s="253" t="s">
        <v>236</v>
      </c>
      <c r="C55" s="539">
        <v>73825</v>
      </c>
    </row>
    <row r="56" spans="1:3" s="251" customFormat="1" ht="12" customHeight="1" thickBot="1">
      <c r="A56" s="15" t="s">
        <v>239</v>
      </c>
      <c r="B56" s="155" t="s">
        <v>237</v>
      </c>
      <c r="C56" s="161"/>
    </row>
    <row r="57" spans="1:3" s="251" customFormat="1" ht="12" customHeight="1" thickBot="1">
      <c r="A57" s="19" t="s">
        <v>20</v>
      </c>
      <c r="B57" s="153" t="s">
        <v>240</v>
      </c>
      <c r="C57" s="158">
        <f>SUM(C58:C60)</f>
        <v>3780</v>
      </c>
    </row>
    <row r="58" spans="1:3" s="251" customFormat="1" ht="12" customHeight="1">
      <c r="A58" s="14" t="s">
        <v>136</v>
      </c>
      <c r="B58" s="252" t="s">
        <v>242</v>
      </c>
      <c r="C58" s="162"/>
    </row>
    <row r="59" spans="1:3" s="251" customFormat="1" ht="12" customHeight="1">
      <c r="A59" s="13" t="s">
        <v>137</v>
      </c>
      <c r="B59" s="253" t="s">
        <v>367</v>
      </c>
      <c r="C59" s="162"/>
    </row>
    <row r="60" spans="1:3" s="251" customFormat="1" ht="12" customHeight="1">
      <c r="A60" s="13" t="s">
        <v>163</v>
      </c>
      <c r="B60" s="253" t="s">
        <v>243</v>
      </c>
      <c r="C60" s="162">
        <v>3780</v>
      </c>
    </row>
    <row r="61" spans="1:3" s="251" customFormat="1" ht="12" customHeight="1" thickBot="1">
      <c r="A61" s="15" t="s">
        <v>241</v>
      </c>
      <c r="B61" s="155" t="s">
        <v>244</v>
      </c>
      <c r="C61" s="162"/>
    </row>
    <row r="62" spans="1:3" s="251" customFormat="1" ht="12" customHeight="1" thickBot="1">
      <c r="A62" s="511" t="s">
        <v>505</v>
      </c>
      <c r="B62" s="20" t="s">
        <v>245</v>
      </c>
      <c r="C62" s="163">
        <f>+C5+C12+C19+C26+C34+C46+C52+C57</f>
        <v>3048857</v>
      </c>
    </row>
    <row r="63" spans="1:3" s="251" customFormat="1" ht="12" customHeight="1" thickBot="1">
      <c r="A63" s="512" t="s">
        <v>246</v>
      </c>
      <c r="B63" s="153" t="s">
        <v>247</v>
      </c>
      <c r="C63" s="158">
        <f>SUM(C64:C66)</f>
        <v>100000</v>
      </c>
    </row>
    <row r="64" spans="1:3" s="251" customFormat="1" ht="12" customHeight="1">
      <c r="A64" s="14" t="s">
        <v>278</v>
      </c>
      <c r="B64" s="252" t="s">
        <v>248</v>
      </c>
      <c r="C64" s="162">
        <v>0</v>
      </c>
    </row>
    <row r="65" spans="1:3" s="251" customFormat="1" ht="12" customHeight="1">
      <c r="A65" s="13" t="s">
        <v>287</v>
      </c>
      <c r="B65" s="253" t="s">
        <v>249</v>
      </c>
      <c r="C65" s="162">
        <v>100000</v>
      </c>
    </row>
    <row r="66" spans="1:3" s="251" customFormat="1" ht="12" customHeight="1" thickBot="1">
      <c r="A66" s="15" t="s">
        <v>288</v>
      </c>
      <c r="B66" s="513" t="s">
        <v>506</v>
      </c>
      <c r="C66" s="162"/>
    </row>
    <row r="67" spans="1:3" s="251" customFormat="1" ht="12" customHeight="1" thickBot="1">
      <c r="A67" s="512" t="s">
        <v>251</v>
      </c>
      <c r="B67" s="153" t="s">
        <v>252</v>
      </c>
      <c r="C67" s="158">
        <f>SUM(C68:C71)</f>
        <v>0</v>
      </c>
    </row>
    <row r="68" spans="1:3" s="251" customFormat="1" ht="12" customHeight="1">
      <c r="A68" s="14" t="s">
        <v>115</v>
      </c>
      <c r="B68" s="252" t="s">
        <v>253</v>
      </c>
      <c r="C68" s="162"/>
    </row>
    <row r="69" spans="1:3" s="251" customFormat="1" ht="12" customHeight="1">
      <c r="A69" s="13" t="s">
        <v>116</v>
      </c>
      <c r="B69" s="253" t="s">
        <v>254</v>
      </c>
      <c r="C69" s="162"/>
    </row>
    <row r="70" spans="1:3" s="251" customFormat="1" ht="12" customHeight="1">
      <c r="A70" s="13" t="s">
        <v>279</v>
      </c>
      <c r="B70" s="253" t="s">
        <v>255</v>
      </c>
      <c r="C70" s="162"/>
    </row>
    <row r="71" spans="1:3" s="251" customFormat="1" ht="12" customHeight="1" thickBot="1">
      <c r="A71" s="15" t="s">
        <v>280</v>
      </c>
      <c r="B71" s="155" t="s">
        <v>256</v>
      </c>
      <c r="C71" s="162"/>
    </row>
    <row r="72" spans="1:3" s="251" customFormat="1" ht="12" customHeight="1" thickBot="1">
      <c r="A72" s="512" t="s">
        <v>257</v>
      </c>
      <c r="B72" s="153" t="s">
        <v>258</v>
      </c>
      <c r="C72" s="158">
        <f>SUM(C73:C74)</f>
        <v>193207</v>
      </c>
    </row>
    <row r="73" spans="1:3" s="251" customFormat="1" ht="12" customHeight="1">
      <c r="A73" s="14" t="s">
        <v>281</v>
      </c>
      <c r="B73" s="252" t="s">
        <v>259</v>
      </c>
      <c r="C73" s="162">
        <v>193207</v>
      </c>
    </row>
    <row r="74" spans="1:3" s="251" customFormat="1" ht="12" customHeight="1" thickBot="1">
      <c r="A74" s="15" t="s">
        <v>282</v>
      </c>
      <c r="B74" s="155" t="s">
        <v>260</v>
      </c>
      <c r="C74" s="162"/>
    </row>
    <row r="75" spans="1:3" s="251" customFormat="1" ht="12" customHeight="1" thickBot="1">
      <c r="A75" s="512" t="s">
        <v>261</v>
      </c>
      <c r="B75" s="153" t="s">
        <v>262</v>
      </c>
      <c r="C75" s="158">
        <f>SUM(C76:C78)</f>
        <v>33302</v>
      </c>
    </row>
    <row r="76" spans="1:3" s="251" customFormat="1" ht="12" customHeight="1">
      <c r="A76" s="14" t="s">
        <v>283</v>
      </c>
      <c r="B76" s="252" t="s">
        <v>263</v>
      </c>
      <c r="C76" s="539">
        <v>33302</v>
      </c>
    </row>
    <row r="77" spans="1:3" s="251" customFormat="1" ht="12" customHeight="1">
      <c r="A77" s="13" t="s">
        <v>284</v>
      </c>
      <c r="B77" s="253" t="s">
        <v>264</v>
      </c>
      <c r="C77" s="162"/>
    </row>
    <row r="78" spans="1:3" s="251" customFormat="1" ht="12" customHeight="1" thickBot="1">
      <c r="A78" s="15" t="s">
        <v>285</v>
      </c>
      <c r="B78" s="155" t="s">
        <v>265</v>
      </c>
      <c r="C78" s="162"/>
    </row>
    <row r="79" spans="1:3" s="251" customFormat="1" ht="12" customHeight="1" thickBot="1">
      <c r="A79" s="512" t="s">
        <v>266</v>
      </c>
      <c r="B79" s="153" t="s">
        <v>286</v>
      </c>
      <c r="C79" s="158">
        <f>SUM(C80:C83)</f>
        <v>0</v>
      </c>
    </row>
    <row r="80" spans="1:3" s="251" customFormat="1" ht="12" customHeight="1">
      <c r="A80" s="256" t="s">
        <v>267</v>
      </c>
      <c r="B80" s="252" t="s">
        <v>268</v>
      </c>
      <c r="C80" s="162"/>
    </row>
    <row r="81" spans="1:3" s="251" customFormat="1" ht="12" customHeight="1">
      <c r="A81" s="257" t="s">
        <v>269</v>
      </c>
      <c r="B81" s="253" t="s">
        <v>270</v>
      </c>
      <c r="C81" s="162"/>
    </row>
    <row r="82" spans="1:3" s="251" customFormat="1" ht="12" customHeight="1">
      <c r="A82" s="257" t="s">
        <v>271</v>
      </c>
      <c r="B82" s="253" t="s">
        <v>272</v>
      </c>
      <c r="C82" s="162"/>
    </row>
    <row r="83" spans="1:3" s="251" customFormat="1" ht="12" customHeight="1" thickBot="1">
      <c r="A83" s="258" t="s">
        <v>273</v>
      </c>
      <c r="B83" s="155" t="s">
        <v>274</v>
      </c>
      <c r="C83" s="162"/>
    </row>
    <row r="84" spans="1:3" s="251" customFormat="1" ht="12" customHeight="1" thickBot="1">
      <c r="A84" s="512" t="s">
        <v>275</v>
      </c>
      <c r="B84" s="153" t="s">
        <v>507</v>
      </c>
      <c r="C84" s="293"/>
    </row>
    <row r="85" spans="1:3" s="251" customFormat="1" ht="13.5" customHeight="1" thickBot="1">
      <c r="A85" s="512" t="s">
        <v>277</v>
      </c>
      <c r="B85" s="153" t="s">
        <v>276</v>
      </c>
      <c r="C85" s="293"/>
    </row>
    <row r="86" spans="1:3" s="251" customFormat="1" ht="15.75" customHeight="1" thickBot="1">
      <c r="A86" s="512" t="s">
        <v>289</v>
      </c>
      <c r="B86" s="259" t="s">
        <v>508</v>
      </c>
      <c r="C86" s="163">
        <f>+C63+C67+C72+C75+C79+C85+C84</f>
        <v>326509</v>
      </c>
    </row>
    <row r="87" spans="1:3" s="251" customFormat="1" ht="16.5" customHeight="1" thickBot="1">
      <c r="A87" s="514" t="s">
        <v>509</v>
      </c>
      <c r="B87" s="260" t="s">
        <v>510</v>
      </c>
      <c r="C87" s="163">
        <f>+C62+C86</f>
        <v>3375366</v>
      </c>
    </row>
    <row r="88" spans="1:3" s="251" customFormat="1" ht="83.25" customHeight="1">
      <c r="A88" s="4"/>
      <c r="B88" s="5"/>
      <c r="C88" s="164"/>
    </row>
    <row r="89" spans="1:3" ht="16.5" customHeight="1">
      <c r="A89" s="644" t="s">
        <v>41</v>
      </c>
      <c r="B89" s="644"/>
      <c r="C89" s="644"/>
    </row>
    <row r="90" spans="1:3" s="261" customFormat="1" ht="16.5" customHeight="1" thickBot="1">
      <c r="A90" s="645" t="s">
        <v>118</v>
      </c>
      <c r="B90" s="645"/>
      <c r="C90" s="89" t="s">
        <v>162</v>
      </c>
    </row>
    <row r="91" spans="1:3" ht="37.5" customHeight="1" thickBot="1">
      <c r="A91" s="22" t="s">
        <v>65</v>
      </c>
      <c r="B91" s="23" t="s">
        <v>42</v>
      </c>
      <c r="C91" s="31" t="str">
        <f>+C3</f>
        <v>2015. évi előirányzat</v>
      </c>
    </row>
    <row r="92" spans="1:3" s="250" customFormat="1" ht="12" customHeight="1" thickBot="1">
      <c r="A92" s="27" t="s">
        <v>494</v>
      </c>
      <c r="B92" s="28" t="s">
        <v>495</v>
      </c>
      <c r="C92" s="29" t="s">
        <v>496</v>
      </c>
    </row>
    <row r="93" spans="1:3" ht="12" customHeight="1" thickBot="1">
      <c r="A93" s="21" t="s">
        <v>13</v>
      </c>
      <c r="B93" s="26" t="s">
        <v>548</v>
      </c>
      <c r="C93" s="157">
        <f>C94+C95+C96+C97+C98+C111</f>
        <v>2736933</v>
      </c>
    </row>
    <row r="94" spans="1:3" ht="12" customHeight="1">
      <c r="A94" s="16" t="s">
        <v>90</v>
      </c>
      <c r="B94" s="9" t="s">
        <v>43</v>
      </c>
      <c r="C94" s="549">
        <v>1079655</v>
      </c>
    </row>
    <row r="95" spans="1:3" ht="12" customHeight="1">
      <c r="A95" s="13" t="s">
        <v>91</v>
      </c>
      <c r="B95" s="7" t="s">
        <v>138</v>
      </c>
      <c r="C95" s="539">
        <v>257421</v>
      </c>
    </row>
    <row r="96" spans="1:3" ht="12" customHeight="1">
      <c r="A96" s="13" t="s">
        <v>92</v>
      </c>
      <c r="B96" s="7" t="s">
        <v>113</v>
      </c>
      <c r="C96" s="540">
        <v>942459</v>
      </c>
    </row>
    <row r="97" spans="1:3" ht="12" customHeight="1">
      <c r="A97" s="13" t="s">
        <v>93</v>
      </c>
      <c r="B97" s="10" t="s">
        <v>139</v>
      </c>
      <c r="C97" s="241">
        <v>112287</v>
      </c>
    </row>
    <row r="98" spans="1:3" ht="12" customHeight="1">
      <c r="A98" s="13" t="s">
        <v>104</v>
      </c>
      <c r="B98" s="18" t="s">
        <v>140</v>
      </c>
      <c r="C98" s="540">
        <v>190313</v>
      </c>
    </row>
    <row r="99" spans="1:3" ht="12" customHeight="1">
      <c r="A99" s="13" t="s">
        <v>94</v>
      </c>
      <c r="B99" s="7" t="s">
        <v>511</v>
      </c>
      <c r="C99" s="241">
        <v>9233</v>
      </c>
    </row>
    <row r="100" spans="1:3" ht="12" customHeight="1">
      <c r="A100" s="13" t="s">
        <v>95</v>
      </c>
      <c r="B100" s="93" t="s">
        <v>512</v>
      </c>
      <c r="C100" s="241"/>
    </row>
    <row r="101" spans="1:3" ht="12" customHeight="1">
      <c r="A101" s="13" t="s">
        <v>105</v>
      </c>
      <c r="B101" s="93" t="s">
        <v>513</v>
      </c>
      <c r="C101" s="241">
        <v>816</v>
      </c>
    </row>
    <row r="102" spans="1:3" ht="12" customHeight="1">
      <c r="A102" s="13" t="s">
        <v>106</v>
      </c>
      <c r="B102" s="91" t="s">
        <v>292</v>
      </c>
      <c r="C102" s="241"/>
    </row>
    <row r="103" spans="1:3" ht="12" customHeight="1">
      <c r="A103" s="13" t="s">
        <v>107</v>
      </c>
      <c r="B103" s="92" t="s">
        <v>293</v>
      </c>
      <c r="C103" s="241"/>
    </row>
    <row r="104" spans="1:3" ht="12" customHeight="1">
      <c r="A104" s="13" t="s">
        <v>108</v>
      </c>
      <c r="B104" s="92" t="s">
        <v>294</v>
      </c>
      <c r="C104" s="241"/>
    </row>
    <row r="105" spans="1:3" ht="12" customHeight="1">
      <c r="A105" s="13" t="s">
        <v>110</v>
      </c>
      <c r="B105" s="91" t="s">
        <v>295</v>
      </c>
      <c r="C105" s="241">
        <v>119359</v>
      </c>
    </row>
    <row r="106" spans="1:3" ht="12" customHeight="1">
      <c r="A106" s="13" t="s">
        <v>141</v>
      </c>
      <c r="B106" s="91" t="s">
        <v>296</v>
      </c>
      <c r="C106" s="540"/>
    </row>
    <row r="107" spans="1:3" ht="12" customHeight="1">
      <c r="A107" s="13" t="s">
        <v>290</v>
      </c>
      <c r="B107" s="92" t="s">
        <v>297</v>
      </c>
      <c r="C107" s="241">
        <v>3050</v>
      </c>
    </row>
    <row r="108" spans="1:3" ht="12" customHeight="1">
      <c r="A108" s="12" t="s">
        <v>291</v>
      </c>
      <c r="B108" s="93" t="s">
        <v>298</v>
      </c>
      <c r="C108" s="241"/>
    </row>
    <row r="109" spans="1:3" ht="12" customHeight="1">
      <c r="A109" s="13" t="s">
        <v>514</v>
      </c>
      <c r="B109" s="93" t="s">
        <v>299</v>
      </c>
      <c r="C109" s="241"/>
    </row>
    <row r="110" spans="1:3" ht="12" customHeight="1">
      <c r="A110" s="15" t="s">
        <v>515</v>
      </c>
      <c r="B110" s="93" t="s">
        <v>300</v>
      </c>
      <c r="C110" s="540">
        <v>57855</v>
      </c>
    </row>
    <row r="111" spans="1:3" ht="12" customHeight="1">
      <c r="A111" s="13" t="s">
        <v>516</v>
      </c>
      <c r="B111" s="10" t="s">
        <v>44</v>
      </c>
      <c r="C111" s="162">
        <f>C112+C113</f>
        <v>154798</v>
      </c>
    </row>
    <row r="112" spans="1:3" ht="12" customHeight="1">
      <c r="A112" s="13" t="s">
        <v>517</v>
      </c>
      <c r="B112" s="7" t="s">
        <v>518</v>
      </c>
      <c r="C112" s="539">
        <v>109079</v>
      </c>
    </row>
    <row r="113" spans="1:3" ht="12" customHeight="1" thickBot="1">
      <c r="A113" s="17" t="s">
        <v>519</v>
      </c>
      <c r="B113" s="515" t="s">
        <v>520</v>
      </c>
      <c r="C113" s="630">
        <v>45719</v>
      </c>
    </row>
    <row r="114" spans="1:3" ht="12" customHeight="1" thickBot="1">
      <c r="A114" s="516" t="s">
        <v>14</v>
      </c>
      <c r="B114" s="517" t="s">
        <v>301</v>
      </c>
      <c r="C114" s="518">
        <f>+C115+C117+C119</f>
        <v>434436</v>
      </c>
    </row>
    <row r="115" spans="1:3" ht="12" customHeight="1">
      <c r="A115" s="14" t="s">
        <v>96</v>
      </c>
      <c r="B115" s="7" t="s">
        <v>161</v>
      </c>
      <c r="C115" s="541">
        <v>177363</v>
      </c>
    </row>
    <row r="116" spans="1:3" ht="12" customHeight="1">
      <c r="A116" s="14" t="s">
        <v>97</v>
      </c>
      <c r="B116" s="11" t="s">
        <v>305</v>
      </c>
      <c r="C116" s="292">
        <v>106496</v>
      </c>
    </row>
    <row r="117" spans="1:3" ht="12" customHeight="1">
      <c r="A117" s="14" t="s">
        <v>98</v>
      </c>
      <c r="B117" s="11" t="s">
        <v>142</v>
      </c>
      <c r="C117" s="539">
        <v>235242</v>
      </c>
    </row>
    <row r="118" spans="1:3" ht="12" customHeight="1">
      <c r="A118" s="14" t="s">
        <v>99</v>
      </c>
      <c r="B118" s="11" t="s">
        <v>306</v>
      </c>
      <c r="C118" s="550">
        <v>237427</v>
      </c>
    </row>
    <row r="119" spans="1:3" ht="12" customHeight="1">
      <c r="A119" s="14" t="s">
        <v>100</v>
      </c>
      <c r="B119" s="155" t="s">
        <v>164</v>
      </c>
      <c r="C119" s="625">
        <v>21831</v>
      </c>
    </row>
    <row r="120" spans="1:3" ht="12" customHeight="1">
      <c r="A120" s="14" t="s">
        <v>109</v>
      </c>
      <c r="B120" s="154" t="s">
        <v>368</v>
      </c>
      <c r="C120" s="550"/>
    </row>
    <row r="121" spans="1:3" ht="12" customHeight="1">
      <c r="A121" s="14" t="s">
        <v>111</v>
      </c>
      <c r="B121" s="248" t="s">
        <v>311</v>
      </c>
      <c r="C121" s="550"/>
    </row>
    <row r="122" spans="1:3" ht="15.75">
      <c r="A122" s="14" t="s">
        <v>143</v>
      </c>
      <c r="B122" s="92" t="s">
        <v>294</v>
      </c>
      <c r="C122" s="550"/>
    </row>
    <row r="123" spans="1:3" ht="12" customHeight="1">
      <c r="A123" s="14" t="s">
        <v>144</v>
      </c>
      <c r="B123" s="92" t="s">
        <v>310</v>
      </c>
      <c r="C123" s="550"/>
    </row>
    <row r="124" spans="1:3" ht="12" customHeight="1">
      <c r="A124" s="14" t="s">
        <v>145</v>
      </c>
      <c r="B124" s="92" t="s">
        <v>309</v>
      </c>
      <c r="C124" s="625">
        <v>3419</v>
      </c>
    </row>
    <row r="125" spans="1:3" ht="12" customHeight="1">
      <c r="A125" s="14" t="s">
        <v>302</v>
      </c>
      <c r="B125" s="92" t="s">
        <v>297</v>
      </c>
      <c r="C125" s="550">
        <v>118</v>
      </c>
    </row>
    <row r="126" spans="1:3" ht="12" customHeight="1">
      <c r="A126" s="14" t="s">
        <v>303</v>
      </c>
      <c r="B126" s="92" t="s">
        <v>308</v>
      </c>
      <c r="C126" s="550"/>
    </row>
    <row r="127" spans="1:3" ht="16.5" thickBot="1">
      <c r="A127" s="12" t="s">
        <v>304</v>
      </c>
      <c r="B127" s="92" t="s">
        <v>307</v>
      </c>
      <c r="C127" s="596">
        <v>18294</v>
      </c>
    </row>
    <row r="128" spans="1:3" ht="12" customHeight="1" thickBot="1">
      <c r="A128" s="19" t="s">
        <v>15</v>
      </c>
      <c r="B128" s="87" t="s">
        <v>521</v>
      </c>
      <c r="C128" s="158">
        <f>+C93+C114</f>
        <v>3171369</v>
      </c>
    </row>
    <row r="129" spans="1:3" ht="12" customHeight="1" thickBot="1">
      <c r="A129" s="19" t="s">
        <v>16</v>
      </c>
      <c r="B129" s="87" t="s">
        <v>522</v>
      </c>
      <c r="C129" s="158">
        <f>+C130+C131+C132</f>
        <v>176577</v>
      </c>
    </row>
    <row r="130" spans="1:3" ht="12" customHeight="1">
      <c r="A130" s="14" t="s">
        <v>202</v>
      </c>
      <c r="B130" s="11" t="s">
        <v>523</v>
      </c>
      <c r="C130" s="625">
        <v>76577</v>
      </c>
    </row>
    <row r="131" spans="1:3" ht="12" customHeight="1">
      <c r="A131" s="14" t="s">
        <v>205</v>
      </c>
      <c r="B131" s="11" t="s">
        <v>524</v>
      </c>
      <c r="C131" s="145">
        <v>100000</v>
      </c>
    </row>
    <row r="132" spans="1:3" ht="12" customHeight="1" thickBot="1">
      <c r="A132" s="12" t="s">
        <v>206</v>
      </c>
      <c r="B132" s="11" t="s">
        <v>525</v>
      </c>
      <c r="C132" s="145"/>
    </row>
    <row r="133" spans="1:3" ht="12" customHeight="1" thickBot="1">
      <c r="A133" s="19" t="s">
        <v>17</v>
      </c>
      <c r="B133" s="87" t="s">
        <v>526</v>
      </c>
      <c r="C133" s="158">
        <f>SUM(C134:C139)</f>
        <v>0</v>
      </c>
    </row>
    <row r="134" spans="1:3" ht="12" customHeight="1">
      <c r="A134" s="14" t="s">
        <v>83</v>
      </c>
      <c r="B134" s="8" t="s">
        <v>527</v>
      </c>
      <c r="C134" s="145"/>
    </row>
    <row r="135" spans="1:3" ht="12" customHeight="1">
      <c r="A135" s="14" t="s">
        <v>84</v>
      </c>
      <c r="B135" s="8" t="s">
        <v>528</v>
      </c>
      <c r="C135" s="145"/>
    </row>
    <row r="136" spans="1:3" ht="12" customHeight="1">
      <c r="A136" s="14" t="s">
        <v>85</v>
      </c>
      <c r="B136" s="8" t="s">
        <v>529</v>
      </c>
      <c r="C136" s="145"/>
    </row>
    <row r="137" spans="1:3" ht="12" customHeight="1">
      <c r="A137" s="14" t="s">
        <v>130</v>
      </c>
      <c r="B137" s="8" t="s">
        <v>530</v>
      </c>
      <c r="C137" s="145"/>
    </row>
    <row r="138" spans="1:3" ht="12" customHeight="1">
      <c r="A138" s="14" t="s">
        <v>131</v>
      </c>
      <c r="B138" s="8" t="s">
        <v>531</v>
      </c>
      <c r="C138" s="145"/>
    </row>
    <row r="139" spans="1:3" ht="12" customHeight="1" thickBot="1">
      <c r="A139" s="12" t="s">
        <v>132</v>
      </c>
      <c r="B139" s="8" t="s">
        <v>532</v>
      </c>
      <c r="C139" s="145"/>
    </row>
    <row r="140" spans="1:3" ht="12" customHeight="1" thickBot="1">
      <c r="A140" s="19" t="s">
        <v>18</v>
      </c>
      <c r="B140" s="87" t="s">
        <v>533</v>
      </c>
      <c r="C140" s="163">
        <f>+C141+C142+C143+C144</f>
        <v>27420</v>
      </c>
    </row>
    <row r="141" spans="1:3" ht="12" customHeight="1">
      <c r="A141" s="14" t="s">
        <v>86</v>
      </c>
      <c r="B141" s="8" t="s">
        <v>312</v>
      </c>
      <c r="C141" s="145"/>
    </row>
    <row r="142" spans="1:3" ht="12" customHeight="1">
      <c r="A142" s="14" t="s">
        <v>87</v>
      </c>
      <c r="B142" s="8" t="s">
        <v>313</v>
      </c>
      <c r="C142" s="145">
        <v>27420</v>
      </c>
    </row>
    <row r="143" spans="1:3" ht="12" customHeight="1">
      <c r="A143" s="14" t="s">
        <v>226</v>
      </c>
      <c r="B143" s="8" t="s">
        <v>534</v>
      </c>
      <c r="C143" s="145"/>
    </row>
    <row r="144" spans="1:3" ht="12" customHeight="1" thickBot="1">
      <c r="A144" s="12" t="s">
        <v>227</v>
      </c>
      <c r="B144" s="6" t="s">
        <v>331</v>
      </c>
      <c r="C144" s="145"/>
    </row>
    <row r="145" spans="1:3" ht="12" customHeight="1" thickBot="1">
      <c r="A145" s="19" t="s">
        <v>19</v>
      </c>
      <c r="B145" s="87" t="s">
        <v>535</v>
      </c>
      <c r="C145" s="166">
        <f>SUM(C146:C150)</f>
        <v>0</v>
      </c>
    </row>
    <row r="146" spans="1:3" ht="12" customHeight="1">
      <c r="A146" s="14" t="s">
        <v>88</v>
      </c>
      <c r="B146" s="8" t="s">
        <v>536</v>
      </c>
      <c r="C146" s="145"/>
    </row>
    <row r="147" spans="1:3" ht="12" customHeight="1">
      <c r="A147" s="14" t="s">
        <v>89</v>
      </c>
      <c r="B147" s="8" t="s">
        <v>537</v>
      </c>
      <c r="C147" s="145"/>
    </row>
    <row r="148" spans="1:3" ht="12" customHeight="1">
      <c r="A148" s="14" t="s">
        <v>238</v>
      </c>
      <c r="B148" s="8" t="s">
        <v>538</v>
      </c>
      <c r="C148" s="145"/>
    </row>
    <row r="149" spans="1:3" ht="12" customHeight="1">
      <c r="A149" s="14" t="s">
        <v>239</v>
      </c>
      <c r="B149" s="8" t="s">
        <v>539</v>
      </c>
      <c r="C149" s="145"/>
    </row>
    <row r="150" spans="1:3" ht="12" customHeight="1" thickBot="1">
      <c r="A150" s="14" t="s">
        <v>540</v>
      </c>
      <c r="B150" s="8" t="s">
        <v>541</v>
      </c>
      <c r="C150" s="145"/>
    </row>
    <row r="151" spans="1:3" ht="12" customHeight="1" thickBot="1">
      <c r="A151" s="19" t="s">
        <v>20</v>
      </c>
      <c r="B151" s="87" t="s">
        <v>542</v>
      </c>
      <c r="C151" s="519"/>
    </row>
    <row r="152" spans="1:3" ht="12" customHeight="1" thickBot="1">
      <c r="A152" s="19" t="s">
        <v>21</v>
      </c>
      <c r="B152" s="87" t="s">
        <v>543</v>
      </c>
      <c r="C152" s="519"/>
    </row>
    <row r="153" spans="1:9" ht="15" customHeight="1" thickBot="1">
      <c r="A153" s="19" t="s">
        <v>22</v>
      </c>
      <c r="B153" s="87" t="s">
        <v>544</v>
      </c>
      <c r="C153" s="262">
        <f>+C129+C133+C140+C145+C151+C152</f>
        <v>203997</v>
      </c>
      <c r="F153" s="263"/>
      <c r="G153" s="264"/>
      <c r="H153" s="264"/>
      <c r="I153" s="264"/>
    </row>
    <row r="154" spans="1:3" s="251" customFormat="1" ht="12.75" customHeight="1" thickBot="1">
      <c r="A154" s="156" t="s">
        <v>23</v>
      </c>
      <c r="B154" s="232" t="s">
        <v>545</v>
      </c>
      <c r="C154" s="262">
        <f>+C128+C153</f>
        <v>3375366</v>
      </c>
    </row>
    <row r="155" ht="7.5" customHeight="1"/>
    <row r="156" spans="1:3" ht="15.75">
      <c r="A156" s="646" t="s">
        <v>314</v>
      </c>
      <c r="B156" s="646"/>
      <c r="C156" s="646"/>
    </row>
    <row r="157" spans="1:3" ht="15" customHeight="1" thickBot="1">
      <c r="A157" s="643" t="s">
        <v>119</v>
      </c>
      <c r="B157" s="643"/>
      <c r="C157" s="167" t="s">
        <v>162</v>
      </c>
    </row>
    <row r="158" spans="1:4" ht="13.5" customHeight="1" thickBot="1">
      <c r="A158" s="19">
        <v>1</v>
      </c>
      <c r="B158" s="25" t="s">
        <v>546</v>
      </c>
      <c r="C158" s="158">
        <f>+C62-C128</f>
        <v>-122512</v>
      </c>
      <c r="D158" s="265"/>
    </row>
    <row r="159" spans="1:3" ht="27.75" customHeight="1" thickBot="1">
      <c r="A159" s="19" t="s">
        <v>14</v>
      </c>
      <c r="B159" s="25" t="s">
        <v>547</v>
      </c>
      <c r="C159" s="158">
        <f>+C86-C153</f>
        <v>122512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4/2016.(II.26.)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K158"/>
  <sheetViews>
    <sheetView zoomScaleSheetLayoutView="85" workbookViewId="0" topLeftCell="A133">
      <selection activeCell="C90" sqref="C90"/>
    </sheetView>
  </sheetViews>
  <sheetFormatPr defaultColWidth="9.00390625" defaultRowHeight="12.75"/>
  <cols>
    <col min="1" max="1" width="19.50390625" style="301" customWidth="1"/>
    <col min="2" max="2" width="72.00390625" style="302" customWidth="1"/>
    <col min="3" max="3" width="25.00390625" style="303" customWidth="1"/>
    <col min="4" max="16384" width="9.375" style="2" customWidth="1"/>
  </cols>
  <sheetData>
    <row r="1" spans="1:3" s="1" customFormat="1" ht="16.5" customHeight="1" thickBot="1">
      <c r="A1" s="118"/>
      <c r="B1" s="120"/>
      <c r="C1" s="143"/>
    </row>
    <row r="2" spans="1:3" s="58" customFormat="1" ht="21" customHeight="1">
      <c r="A2" s="242" t="s">
        <v>58</v>
      </c>
      <c r="B2" s="214" t="s">
        <v>157</v>
      </c>
      <c r="C2" s="216" t="s">
        <v>47</v>
      </c>
    </row>
    <row r="3" spans="1:3" s="58" customFormat="1" ht="16.5" thickBot="1">
      <c r="A3" s="121" t="s">
        <v>153</v>
      </c>
      <c r="B3" s="215" t="s">
        <v>339</v>
      </c>
      <c r="C3" s="523" t="s">
        <v>47</v>
      </c>
    </row>
    <row r="4" spans="1:3" s="59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217" t="s">
        <v>50</v>
      </c>
    </row>
    <row r="6" spans="1:3" s="52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52" customFormat="1" ht="15.75" customHeight="1" thickBot="1">
      <c r="A7" s="126"/>
      <c r="B7" s="127" t="s">
        <v>51</v>
      </c>
      <c r="C7" s="218"/>
    </row>
    <row r="8" spans="1:3" s="52" customFormat="1" ht="12" customHeight="1" thickBot="1">
      <c r="A8" s="27" t="s">
        <v>13</v>
      </c>
      <c r="B8" s="20" t="s">
        <v>186</v>
      </c>
      <c r="C8" s="158">
        <f>+C9+C10+C11+C12+C13+C14</f>
        <v>1009213</v>
      </c>
    </row>
    <row r="9" spans="1:3" s="60" customFormat="1" ht="12" customHeight="1">
      <c r="A9" s="268" t="s">
        <v>90</v>
      </c>
      <c r="B9" s="252" t="s">
        <v>187</v>
      </c>
      <c r="C9" s="541">
        <v>235143</v>
      </c>
    </row>
    <row r="10" spans="1:3" s="61" customFormat="1" ht="12" customHeight="1">
      <c r="A10" s="269" t="s">
        <v>91</v>
      </c>
      <c r="B10" s="253" t="s">
        <v>188</v>
      </c>
      <c r="C10" s="539">
        <v>209069</v>
      </c>
    </row>
    <row r="11" spans="1:3" s="61" customFormat="1" ht="12" customHeight="1">
      <c r="A11" s="269" t="s">
        <v>92</v>
      </c>
      <c r="B11" s="253" t="s">
        <v>189</v>
      </c>
      <c r="C11" s="539">
        <v>492485</v>
      </c>
    </row>
    <row r="12" spans="1:3" s="61" customFormat="1" ht="12" customHeight="1">
      <c r="A12" s="269" t="s">
        <v>93</v>
      </c>
      <c r="B12" s="253" t="s">
        <v>190</v>
      </c>
      <c r="C12" s="539">
        <v>26648</v>
      </c>
    </row>
    <row r="13" spans="1:3" s="61" customFormat="1" ht="12" customHeight="1">
      <c r="A13" s="269" t="s">
        <v>114</v>
      </c>
      <c r="B13" s="253" t="s">
        <v>558</v>
      </c>
      <c r="C13" s="539">
        <v>45868</v>
      </c>
    </row>
    <row r="14" spans="1:3" s="60" customFormat="1" ht="12" customHeight="1" thickBot="1">
      <c r="A14" s="270" t="s">
        <v>94</v>
      </c>
      <c r="B14" s="254" t="s">
        <v>498</v>
      </c>
      <c r="C14" s="159"/>
    </row>
    <row r="15" spans="1:3" s="60" customFormat="1" ht="12" customHeight="1" thickBot="1">
      <c r="A15" s="27" t="s">
        <v>14</v>
      </c>
      <c r="B15" s="153" t="s">
        <v>191</v>
      </c>
      <c r="C15" s="158">
        <f>+C16+C17+C18+C19+C20</f>
        <v>672083</v>
      </c>
    </row>
    <row r="16" spans="1:3" s="60" customFormat="1" ht="12" customHeight="1">
      <c r="A16" s="268" t="s">
        <v>96</v>
      </c>
      <c r="B16" s="252" t="s">
        <v>192</v>
      </c>
      <c r="C16" s="160"/>
    </row>
    <row r="17" spans="1:3" s="60" customFormat="1" ht="12" customHeight="1">
      <c r="A17" s="269" t="s">
        <v>97</v>
      </c>
      <c r="B17" s="253" t="s">
        <v>193</v>
      </c>
      <c r="C17" s="159"/>
    </row>
    <row r="18" spans="1:3" s="60" customFormat="1" ht="12" customHeight="1">
      <c r="A18" s="269" t="s">
        <v>98</v>
      </c>
      <c r="B18" s="253" t="s">
        <v>362</v>
      </c>
      <c r="C18" s="159"/>
    </row>
    <row r="19" spans="1:3" s="60" customFormat="1" ht="12" customHeight="1">
      <c r="A19" s="269" t="s">
        <v>99</v>
      </c>
      <c r="B19" s="253" t="s">
        <v>363</v>
      </c>
      <c r="C19" s="159"/>
    </row>
    <row r="20" spans="1:3" s="60" customFormat="1" ht="12" customHeight="1">
      <c r="A20" s="269" t="s">
        <v>100</v>
      </c>
      <c r="B20" s="253" t="s">
        <v>194</v>
      </c>
      <c r="C20" s="539">
        <v>672083</v>
      </c>
    </row>
    <row r="21" spans="1:3" s="61" customFormat="1" ht="12" customHeight="1" thickBot="1">
      <c r="A21" s="270" t="s">
        <v>109</v>
      </c>
      <c r="B21" s="254" t="s">
        <v>195</v>
      </c>
      <c r="C21" s="241">
        <v>46308</v>
      </c>
    </row>
    <row r="22" spans="1:3" s="61" customFormat="1" ht="12" customHeight="1" thickBot="1">
      <c r="A22" s="27" t="s">
        <v>15</v>
      </c>
      <c r="B22" s="20" t="s">
        <v>196</v>
      </c>
      <c r="C22" s="158">
        <f>+C23+C24+C25+C26+C27</f>
        <v>449852</v>
      </c>
    </row>
    <row r="23" spans="1:3" s="61" customFormat="1" ht="12" customHeight="1">
      <c r="A23" s="268" t="s">
        <v>79</v>
      </c>
      <c r="B23" s="252" t="s">
        <v>197</v>
      </c>
      <c r="C23" s="541">
        <v>42436</v>
      </c>
    </row>
    <row r="24" spans="1:3" s="60" customFormat="1" ht="12" customHeight="1">
      <c r="A24" s="269" t="s">
        <v>80</v>
      </c>
      <c r="B24" s="253" t="s">
        <v>198</v>
      </c>
      <c r="C24" s="162"/>
    </row>
    <row r="25" spans="1:3" s="61" customFormat="1" ht="12" customHeight="1">
      <c r="A25" s="269" t="s">
        <v>81</v>
      </c>
      <c r="B25" s="253" t="s">
        <v>364</v>
      </c>
      <c r="C25" s="162"/>
    </row>
    <row r="26" spans="1:3" s="61" customFormat="1" ht="12" customHeight="1">
      <c r="A26" s="269" t="s">
        <v>82</v>
      </c>
      <c r="B26" s="253" t="s">
        <v>365</v>
      </c>
      <c r="C26" s="162"/>
    </row>
    <row r="27" spans="1:3" s="61" customFormat="1" ht="12" customHeight="1">
      <c r="A27" s="269" t="s">
        <v>126</v>
      </c>
      <c r="B27" s="253" t="s">
        <v>199</v>
      </c>
      <c r="C27" s="162">
        <v>407416</v>
      </c>
    </row>
    <row r="28" spans="1:3" s="61" customFormat="1" ht="12" customHeight="1" thickBot="1">
      <c r="A28" s="270" t="s">
        <v>127</v>
      </c>
      <c r="B28" s="254" t="s">
        <v>200</v>
      </c>
      <c r="C28" s="241">
        <v>366430</v>
      </c>
    </row>
    <row r="29" spans="1:3" s="61" customFormat="1" ht="12" customHeight="1" thickBot="1">
      <c r="A29" s="27" t="s">
        <v>128</v>
      </c>
      <c r="B29" s="20" t="s">
        <v>201</v>
      </c>
      <c r="C29" s="163">
        <f>+C30+C34+C35+C36</f>
        <v>305333</v>
      </c>
    </row>
    <row r="30" spans="1:3" s="61" customFormat="1" ht="12" customHeight="1">
      <c r="A30" s="268" t="s">
        <v>202</v>
      </c>
      <c r="B30" s="252" t="s">
        <v>559</v>
      </c>
      <c r="C30" s="247">
        <f>+C31+C32+C33</f>
        <v>269023</v>
      </c>
    </row>
    <row r="31" spans="1:3" s="61" customFormat="1" ht="12" customHeight="1">
      <c r="A31" s="269" t="s">
        <v>203</v>
      </c>
      <c r="B31" s="253" t="s">
        <v>208</v>
      </c>
      <c r="C31" s="539">
        <v>77989</v>
      </c>
    </row>
    <row r="32" spans="1:3" s="61" customFormat="1" ht="12" customHeight="1">
      <c r="A32" s="269" t="s">
        <v>204</v>
      </c>
      <c r="B32" s="253" t="s">
        <v>628</v>
      </c>
      <c r="C32" s="539">
        <v>190869</v>
      </c>
    </row>
    <row r="33" spans="1:3" s="61" customFormat="1" ht="12" customHeight="1">
      <c r="A33" s="269" t="s">
        <v>500</v>
      </c>
      <c r="B33" s="253" t="s">
        <v>625</v>
      </c>
      <c r="C33" s="162">
        <v>165</v>
      </c>
    </row>
    <row r="34" spans="1:3" s="61" customFormat="1" ht="12" customHeight="1">
      <c r="A34" s="269" t="s">
        <v>205</v>
      </c>
      <c r="B34" s="253" t="s">
        <v>210</v>
      </c>
      <c r="C34" s="159">
        <v>26000</v>
      </c>
    </row>
    <row r="35" spans="1:3" s="61" customFormat="1" ht="12" customHeight="1">
      <c r="A35" s="269" t="s">
        <v>206</v>
      </c>
      <c r="B35" s="253" t="s">
        <v>211</v>
      </c>
      <c r="C35" s="539">
        <v>5810</v>
      </c>
    </row>
    <row r="36" spans="1:3" s="61" customFormat="1" ht="12" customHeight="1" thickBot="1">
      <c r="A36" s="270" t="s">
        <v>207</v>
      </c>
      <c r="B36" s="254" t="s">
        <v>212</v>
      </c>
      <c r="C36" s="540">
        <v>4500</v>
      </c>
    </row>
    <row r="37" spans="1:3" s="61" customFormat="1" ht="12" customHeight="1" thickBot="1">
      <c r="A37" s="27" t="s">
        <v>17</v>
      </c>
      <c r="B37" s="20" t="s">
        <v>502</v>
      </c>
      <c r="C37" s="158">
        <f>SUM(C38:C48)</f>
        <v>74504</v>
      </c>
    </row>
    <row r="38" spans="1:3" s="61" customFormat="1" ht="12" customHeight="1">
      <c r="A38" s="268" t="s">
        <v>83</v>
      </c>
      <c r="B38" s="252" t="s">
        <v>215</v>
      </c>
      <c r="C38" s="292">
        <v>21075</v>
      </c>
    </row>
    <row r="39" spans="1:3" s="61" customFormat="1" ht="12" customHeight="1">
      <c r="A39" s="269" t="s">
        <v>84</v>
      </c>
      <c r="B39" s="253" t="s">
        <v>216</v>
      </c>
      <c r="C39" s="162">
        <v>30</v>
      </c>
    </row>
    <row r="40" spans="1:3" s="61" customFormat="1" ht="12" customHeight="1">
      <c r="A40" s="269" t="s">
        <v>85</v>
      </c>
      <c r="B40" s="253" t="s">
        <v>217</v>
      </c>
      <c r="C40" s="162">
        <v>12350</v>
      </c>
    </row>
    <row r="41" spans="1:3" s="61" customFormat="1" ht="12" customHeight="1">
      <c r="A41" s="269" t="s">
        <v>130</v>
      </c>
      <c r="B41" s="253" t="s">
        <v>218</v>
      </c>
      <c r="C41" s="162">
        <v>16575</v>
      </c>
    </row>
    <row r="42" spans="1:3" s="61" customFormat="1" ht="12" customHeight="1">
      <c r="A42" s="269" t="s">
        <v>131</v>
      </c>
      <c r="B42" s="253" t="s">
        <v>219</v>
      </c>
      <c r="C42" s="162"/>
    </row>
    <row r="43" spans="1:3" s="61" customFormat="1" ht="12" customHeight="1">
      <c r="A43" s="269" t="s">
        <v>132</v>
      </c>
      <c r="B43" s="253" t="s">
        <v>220</v>
      </c>
      <c r="C43" s="162">
        <v>8476</v>
      </c>
    </row>
    <row r="44" spans="1:3" s="61" customFormat="1" ht="12" customHeight="1">
      <c r="A44" s="269" t="s">
        <v>133</v>
      </c>
      <c r="B44" s="253" t="s">
        <v>221</v>
      </c>
      <c r="C44" s="162"/>
    </row>
    <row r="45" spans="1:3" s="61" customFormat="1" ht="12" customHeight="1">
      <c r="A45" s="269" t="s">
        <v>134</v>
      </c>
      <c r="B45" s="253" t="s">
        <v>222</v>
      </c>
      <c r="C45" s="162">
        <v>204</v>
      </c>
    </row>
    <row r="46" spans="1:3" s="61" customFormat="1" ht="12" customHeight="1">
      <c r="A46" s="269" t="s">
        <v>213</v>
      </c>
      <c r="B46" s="253" t="s">
        <v>223</v>
      </c>
      <c r="C46" s="162"/>
    </row>
    <row r="47" spans="1:3" s="61" customFormat="1" ht="12" customHeight="1">
      <c r="A47" s="270" t="s">
        <v>214</v>
      </c>
      <c r="B47" s="254" t="s">
        <v>503</v>
      </c>
      <c r="C47" s="241"/>
    </row>
    <row r="48" spans="1:3" s="61" customFormat="1" ht="12" customHeight="1" thickBot="1">
      <c r="A48" s="270" t="s">
        <v>504</v>
      </c>
      <c r="B48" s="254" t="s">
        <v>224</v>
      </c>
      <c r="C48" s="241">
        <v>15794</v>
      </c>
    </row>
    <row r="49" spans="1:3" s="61" customFormat="1" ht="12" customHeight="1" thickBot="1">
      <c r="A49" s="27" t="s">
        <v>18</v>
      </c>
      <c r="B49" s="20" t="s">
        <v>225</v>
      </c>
      <c r="C49" s="158">
        <f>SUM(C50:C54)</f>
        <v>6598</v>
      </c>
    </row>
    <row r="50" spans="1:3" s="61" customFormat="1" ht="12" customHeight="1">
      <c r="A50" s="268" t="s">
        <v>86</v>
      </c>
      <c r="B50" s="252" t="s">
        <v>229</v>
      </c>
      <c r="C50" s="292"/>
    </row>
    <row r="51" spans="1:3" s="61" customFormat="1" ht="12" customHeight="1">
      <c r="A51" s="269" t="s">
        <v>87</v>
      </c>
      <c r="B51" s="253" t="s">
        <v>230</v>
      </c>
      <c r="C51" s="162">
        <v>6494</v>
      </c>
    </row>
    <row r="52" spans="1:3" s="61" customFormat="1" ht="12" customHeight="1">
      <c r="A52" s="269" t="s">
        <v>226</v>
      </c>
      <c r="B52" s="253" t="s">
        <v>231</v>
      </c>
      <c r="C52" s="162">
        <v>48</v>
      </c>
    </row>
    <row r="53" spans="1:3" s="61" customFormat="1" ht="12" customHeight="1">
      <c r="A53" s="269" t="s">
        <v>227</v>
      </c>
      <c r="B53" s="253" t="s">
        <v>232</v>
      </c>
      <c r="C53" s="162">
        <v>56</v>
      </c>
    </row>
    <row r="54" spans="1:3" s="61" customFormat="1" ht="12" customHeight="1" thickBot="1">
      <c r="A54" s="270" t="s">
        <v>228</v>
      </c>
      <c r="B54" s="254" t="s">
        <v>233</v>
      </c>
      <c r="C54" s="241"/>
    </row>
    <row r="55" spans="1:3" s="61" customFormat="1" ht="12" customHeight="1" thickBot="1">
      <c r="A55" s="27" t="s">
        <v>135</v>
      </c>
      <c r="B55" s="20" t="s">
        <v>234</v>
      </c>
      <c r="C55" s="158">
        <f>SUM(C56:C58)</f>
        <v>88235</v>
      </c>
    </row>
    <row r="56" spans="1:3" s="61" customFormat="1" ht="12" customHeight="1">
      <c r="A56" s="268" t="s">
        <v>88</v>
      </c>
      <c r="B56" s="252" t="s">
        <v>235</v>
      </c>
      <c r="C56" s="160"/>
    </row>
    <row r="57" spans="1:3" s="61" customFormat="1" ht="12" customHeight="1">
      <c r="A57" s="269" t="s">
        <v>89</v>
      </c>
      <c r="B57" s="253" t="s">
        <v>366</v>
      </c>
      <c r="C57" s="162">
        <v>14510</v>
      </c>
    </row>
    <row r="58" spans="1:3" s="61" customFormat="1" ht="12" customHeight="1">
      <c r="A58" s="269" t="s">
        <v>238</v>
      </c>
      <c r="B58" s="253" t="s">
        <v>236</v>
      </c>
      <c r="C58" s="539">
        <v>73725</v>
      </c>
    </row>
    <row r="59" spans="1:3" s="61" customFormat="1" ht="12" customHeight="1" thickBot="1">
      <c r="A59" s="270" t="s">
        <v>239</v>
      </c>
      <c r="B59" s="254" t="s">
        <v>237</v>
      </c>
      <c r="C59" s="161"/>
    </row>
    <row r="60" spans="1:3" s="61" customFormat="1" ht="12" customHeight="1" thickBot="1">
      <c r="A60" s="27" t="s">
        <v>20</v>
      </c>
      <c r="B60" s="153" t="s">
        <v>240</v>
      </c>
      <c r="C60" s="158">
        <f>SUM(C61:C63)</f>
        <v>1880</v>
      </c>
    </row>
    <row r="61" spans="1:3" s="61" customFormat="1" ht="12" customHeight="1">
      <c r="A61" s="268" t="s">
        <v>136</v>
      </c>
      <c r="B61" s="252" t="s">
        <v>242</v>
      </c>
      <c r="C61" s="162"/>
    </row>
    <row r="62" spans="1:3" s="61" customFormat="1" ht="12" customHeight="1">
      <c r="A62" s="269" t="s">
        <v>137</v>
      </c>
      <c r="B62" s="253" t="s">
        <v>367</v>
      </c>
      <c r="C62" s="162"/>
    </row>
    <row r="63" spans="1:3" s="61" customFormat="1" ht="12" customHeight="1">
      <c r="A63" s="269" t="s">
        <v>163</v>
      </c>
      <c r="B63" s="253" t="s">
        <v>243</v>
      </c>
      <c r="C63" s="162">
        <v>1880</v>
      </c>
    </row>
    <row r="64" spans="1:3" s="61" customFormat="1" ht="12" customHeight="1" thickBot="1">
      <c r="A64" s="270" t="s">
        <v>241</v>
      </c>
      <c r="B64" s="254" t="s">
        <v>244</v>
      </c>
      <c r="C64" s="162"/>
    </row>
    <row r="65" spans="1:3" s="61" customFormat="1" ht="12" customHeight="1" thickBot="1">
      <c r="A65" s="27" t="s">
        <v>21</v>
      </c>
      <c r="B65" s="20" t="s">
        <v>245</v>
      </c>
      <c r="C65" s="163">
        <f>+C8+C15+C22+C29+C37+C49+C55+C60</f>
        <v>2607698</v>
      </c>
    </row>
    <row r="66" spans="1:3" s="61" customFormat="1" ht="12" customHeight="1" thickBot="1">
      <c r="A66" s="271" t="s">
        <v>335</v>
      </c>
      <c r="B66" s="153" t="s">
        <v>247</v>
      </c>
      <c r="C66" s="158">
        <f>SUM(C67:C69)</f>
        <v>100000</v>
      </c>
    </row>
    <row r="67" spans="1:3" s="61" customFormat="1" ht="12" customHeight="1">
      <c r="A67" s="268" t="s">
        <v>278</v>
      </c>
      <c r="B67" s="252" t="s">
        <v>248</v>
      </c>
      <c r="C67" s="162"/>
    </row>
    <row r="68" spans="1:3" s="61" customFormat="1" ht="12" customHeight="1">
      <c r="A68" s="269" t="s">
        <v>287</v>
      </c>
      <c r="B68" s="253" t="s">
        <v>249</v>
      </c>
      <c r="C68" s="162">
        <v>100000</v>
      </c>
    </row>
    <row r="69" spans="1:3" s="61" customFormat="1" ht="12" customHeight="1" thickBot="1">
      <c r="A69" s="270" t="s">
        <v>288</v>
      </c>
      <c r="B69" s="255" t="s">
        <v>250</v>
      </c>
      <c r="C69" s="162"/>
    </row>
    <row r="70" spans="1:3" s="61" customFormat="1" ht="12" customHeight="1" thickBot="1">
      <c r="A70" s="271" t="s">
        <v>251</v>
      </c>
      <c r="B70" s="153" t="s">
        <v>252</v>
      </c>
      <c r="C70" s="158">
        <f>SUM(C71:C74)</f>
        <v>0</v>
      </c>
    </row>
    <row r="71" spans="1:3" s="61" customFormat="1" ht="12" customHeight="1">
      <c r="A71" s="268" t="s">
        <v>115</v>
      </c>
      <c r="B71" s="252" t="s">
        <v>253</v>
      </c>
      <c r="C71" s="162"/>
    </row>
    <row r="72" spans="1:3" s="61" customFormat="1" ht="12" customHeight="1">
      <c r="A72" s="269" t="s">
        <v>116</v>
      </c>
      <c r="B72" s="253" t="s">
        <v>254</v>
      </c>
      <c r="C72" s="162"/>
    </row>
    <row r="73" spans="1:3" s="61" customFormat="1" ht="12" customHeight="1">
      <c r="A73" s="269" t="s">
        <v>279</v>
      </c>
      <c r="B73" s="253" t="s">
        <v>255</v>
      </c>
      <c r="C73" s="162"/>
    </row>
    <row r="74" spans="1:3" s="61" customFormat="1" ht="12" customHeight="1" thickBot="1">
      <c r="A74" s="270" t="s">
        <v>280</v>
      </c>
      <c r="B74" s="254" t="s">
        <v>256</v>
      </c>
      <c r="C74" s="162"/>
    </row>
    <row r="75" spans="1:3" s="61" customFormat="1" ht="12" customHeight="1" thickBot="1">
      <c r="A75" s="271" t="s">
        <v>257</v>
      </c>
      <c r="B75" s="153" t="s">
        <v>258</v>
      </c>
      <c r="C75" s="158">
        <f>SUM(C76:C77)</f>
        <v>187578</v>
      </c>
    </row>
    <row r="76" spans="1:3" s="61" customFormat="1" ht="12" customHeight="1">
      <c r="A76" s="268" t="s">
        <v>281</v>
      </c>
      <c r="B76" s="252" t="s">
        <v>259</v>
      </c>
      <c r="C76" s="162">
        <v>187578</v>
      </c>
    </row>
    <row r="77" spans="1:3" s="61" customFormat="1" ht="12" customHeight="1" thickBot="1">
      <c r="A77" s="270" t="s">
        <v>282</v>
      </c>
      <c r="B77" s="254" t="s">
        <v>260</v>
      </c>
      <c r="C77" s="162"/>
    </row>
    <row r="78" spans="1:3" s="60" customFormat="1" ht="12" customHeight="1" thickBot="1">
      <c r="A78" s="271" t="s">
        <v>261</v>
      </c>
      <c r="B78" s="153" t="s">
        <v>262</v>
      </c>
      <c r="C78" s="158">
        <f>SUM(C79:C81)</f>
        <v>33302</v>
      </c>
    </row>
    <row r="79" spans="1:3" s="61" customFormat="1" ht="12" customHeight="1">
      <c r="A79" s="268" t="s">
        <v>283</v>
      </c>
      <c r="B79" s="252" t="s">
        <v>263</v>
      </c>
      <c r="C79" s="539">
        <v>33302</v>
      </c>
    </row>
    <row r="80" spans="1:3" s="61" customFormat="1" ht="12" customHeight="1">
      <c r="A80" s="269" t="s">
        <v>284</v>
      </c>
      <c r="B80" s="253" t="s">
        <v>264</v>
      </c>
      <c r="C80" s="162"/>
    </row>
    <row r="81" spans="1:3" s="61" customFormat="1" ht="12" customHeight="1" thickBot="1">
      <c r="A81" s="270" t="s">
        <v>285</v>
      </c>
      <c r="B81" s="254" t="s">
        <v>265</v>
      </c>
      <c r="C81" s="162"/>
    </row>
    <row r="82" spans="1:3" s="61" customFormat="1" ht="12" customHeight="1" thickBot="1">
      <c r="A82" s="271" t="s">
        <v>266</v>
      </c>
      <c r="B82" s="153" t="s">
        <v>286</v>
      </c>
      <c r="C82" s="158">
        <f>SUM(C83:C86)</f>
        <v>0</v>
      </c>
    </row>
    <row r="83" spans="1:3" s="61" customFormat="1" ht="12" customHeight="1">
      <c r="A83" s="272" t="s">
        <v>267</v>
      </c>
      <c r="B83" s="252" t="s">
        <v>268</v>
      </c>
      <c r="C83" s="162"/>
    </row>
    <row r="84" spans="1:3" s="61" customFormat="1" ht="12" customHeight="1">
      <c r="A84" s="273" t="s">
        <v>269</v>
      </c>
      <c r="B84" s="253" t="s">
        <v>270</v>
      </c>
      <c r="C84" s="162"/>
    </row>
    <row r="85" spans="1:3" s="61" customFormat="1" ht="12" customHeight="1">
      <c r="A85" s="273" t="s">
        <v>271</v>
      </c>
      <c r="B85" s="253" t="s">
        <v>272</v>
      </c>
      <c r="C85" s="162"/>
    </row>
    <row r="86" spans="1:3" s="60" customFormat="1" ht="12" customHeight="1" thickBot="1">
      <c r="A86" s="274" t="s">
        <v>273</v>
      </c>
      <c r="B86" s="254" t="s">
        <v>274</v>
      </c>
      <c r="C86" s="162"/>
    </row>
    <row r="87" spans="1:3" s="60" customFormat="1" ht="12" customHeight="1" thickBot="1">
      <c r="A87" s="271" t="s">
        <v>275</v>
      </c>
      <c r="B87" s="153" t="s">
        <v>507</v>
      </c>
      <c r="C87" s="293"/>
    </row>
    <row r="88" spans="1:3" s="60" customFormat="1" ht="12" customHeight="1" thickBot="1">
      <c r="A88" s="271" t="s">
        <v>560</v>
      </c>
      <c r="B88" s="153" t="s">
        <v>276</v>
      </c>
      <c r="C88" s="293"/>
    </row>
    <row r="89" spans="1:3" s="60" customFormat="1" ht="12" customHeight="1" thickBot="1">
      <c r="A89" s="271" t="s">
        <v>561</v>
      </c>
      <c r="B89" s="259" t="s">
        <v>508</v>
      </c>
      <c r="C89" s="163">
        <f>+C66+C70+C75+C78+C82+C88+C87</f>
        <v>320880</v>
      </c>
    </row>
    <row r="90" spans="1:3" s="60" customFormat="1" ht="12" customHeight="1" thickBot="1">
      <c r="A90" s="275" t="s">
        <v>562</v>
      </c>
      <c r="B90" s="260" t="s">
        <v>563</v>
      </c>
      <c r="C90" s="163">
        <f>+C65+C89</f>
        <v>2928578</v>
      </c>
    </row>
    <row r="91" spans="1:3" s="61" customFormat="1" ht="15" customHeight="1" thickBot="1">
      <c r="A91" s="132"/>
      <c r="B91" s="133"/>
      <c r="C91" s="223"/>
    </row>
    <row r="92" spans="1:3" s="52" customFormat="1" ht="16.5" customHeight="1" thickBot="1">
      <c r="A92" s="136"/>
      <c r="B92" s="137" t="s">
        <v>52</v>
      </c>
      <c r="C92" s="225"/>
    </row>
    <row r="93" spans="1:3" s="62" customFormat="1" ht="12" customHeight="1" thickBot="1">
      <c r="A93" s="244" t="s">
        <v>13</v>
      </c>
      <c r="B93" s="26" t="s">
        <v>574</v>
      </c>
      <c r="C93" s="157">
        <f>+C94+C95+C96+C97+C98+C111</f>
        <v>1115027</v>
      </c>
    </row>
    <row r="94" spans="1:3" ht="12" customHeight="1">
      <c r="A94" s="276" t="s">
        <v>90</v>
      </c>
      <c r="B94" s="9" t="s">
        <v>43</v>
      </c>
      <c r="C94" s="549">
        <v>376270</v>
      </c>
    </row>
    <row r="95" spans="1:3" ht="12" customHeight="1">
      <c r="A95" s="269" t="s">
        <v>91</v>
      </c>
      <c r="B95" s="7" t="s">
        <v>138</v>
      </c>
      <c r="C95" s="539">
        <v>61693</v>
      </c>
    </row>
    <row r="96" spans="1:3" ht="12" customHeight="1">
      <c r="A96" s="269" t="s">
        <v>92</v>
      </c>
      <c r="B96" s="7" t="s">
        <v>113</v>
      </c>
      <c r="C96" s="540">
        <v>292553</v>
      </c>
    </row>
    <row r="97" spans="1:3" ht="12" customHeight="1">
      <c r="A97" s="269" t="s">
        <v>93</v>
      </c>
      <c r="B97" s="10" t="s">
        <v>139</v>
      </c>
      <c r="C97" s="241">
        <v>39400</v>
      </c>
    </row>
    <row r="98" spans="1:3" ht="12" customHeight="1">
      <c r="A98" s="269" t="s">
        <v>104</v>
      </c>
      <c r="B98" s="18" t="s">
        <v>140</v>
      </c>
      <c r="C98" s="540">
        <v>190313</v>
      </c>
    </row>
    <row r="99" spans="1:3" ht="12" customHeight="1">
      <c r="A99" s="269" t="s">
        <v>94</v>
      </c>
      <c r="B99" s="7" t="s">
        <v>564</v>
      </c>
      <c r="C99" s="241">
        <v>9233</v>
      </c>
    </row>
    <row r="100" spans="1:3" ht="12" customHeight="1">
      <c r="A100" s="269" t="s">
        <v>95</v>
      </c>
      <c r="B100" s="91" t="s">
        <v>512</v>
      </c>
      <c r="C100" s="241"/>
    </row>
    <row r="101" spans="1:3" ht="12" customHeight="1">
      <c r="A101" s="269" t="s">
        <v>105</v>
      </c>
      <c r="B101" s="91" t="s">
        <v>513</v>
      </c>
      <c r="C101" s="241">
        <v>816</v>
      </c>
    </row>
    <row r="102" spans="1:3" ht="12" customHeight="1">
      <c r="A102" s="269" t="s">
        <v>106</v>
      </c>
      <c r="B102" s="91" t="s">
        <v>292</v>
      </c>
      <c r="C102" s="241"/>
    </row>
    <row r="103" spans="1:3" ht="12" customHeight="1">
      <c r="A103" s="269" t="s">
        <v>107</v>
      </c>
      <c r="B103" s="92" t="s">
        <v>293</v>
      </c>
      <c r="C103" s="241"/>
    </row>
    <row r="104" spans="1:3" ht="12" customHeight="1">
      <c r="A104" s="269" t="s">
        <v>108</v>
      </c>
      <c r="B104" s="92" t="s">
        <v>294</v>
      </c>
      <c r="C104" s="241"/>
    </row>
    <row r="105" spans="1:3" ht="12" customHeight="1">
      <c r="A105" s="269" t="s">
        <v>110</v>
      </c>
      <c r="B105" s="91" t="s">
        <v>295</v>
      </c>
      <c r="C105" s="241">
        <v>119359</v>
      </c>
    </row>
    <row r="106" spans="1:3" ht="12" customHeight="1">
      <c r="A106" s="269" t="s">
        <v>141</v>
      </c>
      <c r="B106" s="91" t="s">
        <v>296</v>
      </c>
      <c r="C106" s="540"/>
    </row>
    <row r="107" spans="1:3" ht="12" customHeight="1">
      <c r="A107" s="269" t="s">
        <v>290</v>
      </c>
      <c r="B107" s="92" t="s">
        <v>297</v>
      </c>
      <c r="C107" s="241">
        <v>3050</v>
      </c>
    </row>
    <row r="108" spans="1:3" ht="12" customHeight="1">
      <c r="A108" s="277" t="s">
        <v>291</v>
      </c>
      <c r="B108" s="93" t="s">
        <v>298</v>
      </c>
      <c r="C108" s="241"/>
    </row>
    <row r="109" spans="1:3" ht="12" customHeight="1">
      <c r="A109" s="269" t="s">
        <v>514</v>
      </c>
      <c r="B109" s="93" t="s">
        <v>299</v>
      </c>
      <c r="C109" s="241"/>
    </row>
    <row r="110" spans="1:3" ht="12" customHeight="1">
      <c r="A110" s="269" t="s">
        <v>515</v>
      </c>
      <c r="B110" s="92" t="s">
        <v>300</v>
      </c>
      <c r="C110" s="539">
        <v>57855</v>
      </c>
    </row>
    <row r="111" spans="1:3" ht="12" customHeight="1">
      <c r="A111" s="269" t="s">
        <v>516</v>
      </c>
      <c r="B111" s="10" t="s">
        <v>44</v>
      </c>
      <c r="C111" s="539">
        <f>SUM(C112:C113)</f>
        <v>154798</v>
      </c>
    </row>
    <row r="112" spans="1:3" ht="12" customHeight="1">
      <c r="A112" s="270" t="s">
        <v>517</v>
      </c>
      <c r="B112" s="7" t="s">
        <v>565</v>
      </c>
      <c r="C112" s="540">
        <v>109079</v>
      </c>
    </row>
    <row r="113" spans="1:3" ht="12" customHeight="1" thickBot="1">
      <c r="A113" s="278" t="s">
        <v>519</v>
      </c>
      <c r="B113" s="94" t="s">
        <v>566</v>
      </c>
      <c r="C113" s="630">
        <v>45719</v>
      </c>
    </row>
    <row r="114" spans="1:3" ht="12" customHeight="1" thickBot="1">
      <c r="A114" s="27" t="s">
        <v>14</v>
      </c>
      <c r="B114" s="25" t="s">
        <v>301</v>
      </c>
      <c r="C114" s="158">
        <f>+C115+C117+C119</f>
        <v>410185</v>
      </c>
    </row>
    <row r="115" spans="1:3" ht="12" customHeight="1">
      <c r="A115" s="268" t="s">
        <v>96</v>
      </c>
      <c r="B115" s="7" t="s">
        <v>161</v>
      </c>
      <c r="C115" s="541">
        <v>155246</v>
      </c>
    </row>
    <row r="116" spans="1:3" ht="12" customHeight="1">
      <c r="A116" s="268" t="s">
        <v>97</v>
      </c>
      <c r="B116" s="11" t="s">
        <v>305</v>
      </c>
      <c r="C116" s="292">
        <v>75759</v>
      </c>
    </row>
    <row r="117" spans="1:3" ht="12" customHeight="1">
      <c r="A117" s="268" t="s">
        <v>98</v>
      </c>
      <c r="B117" s="11" t="s">
        <v>142</v>
      </c>
      <c r="C117" s="162">
        <v>233226</v>
      </c>
    </row>
    <row r="118" spans="1:3" ht="12" customHeight="1">
      <c r="A118" s="268" t="s">
        <v>99</v>
      </c>
      <c r="B118" s="11" t="s">
        <v>306</v>
      </c>
      <c r="C118" s="550">
        <v>228603</v>
      </c>
    </row>
    <row r="119" spans="1:3" ht="12" customHeight="1">
      <c r="A119" s="268" t="s">
        <v>100</v>
      </c>
      <c r="B119" s="155" t="s">
        <v>164</v>
      </c>
      <c r="C119" s="625">
        <v>21713</v>
      </c>
    </row>
    <row r="120" spans="1:3" ht="12" customHeight="1">
      <c r="A120" s="268" t="s">
        <v>109</v>
      </c>
      <c r="B120" s="154" t="s">
        <v>368</v>
      </c>
      <c r="C120" s="145"/>
    </row>
    <row r="121" spans="1:3" ht="12" customHeight="1">
      <c r="A121" s="268" t="s">
        <v>111</v>
      </c>
      <c r="B121" s="248" t="s">
        <v>311</v>
      </c>
      <c r="C121" s="145"/>
    </row>
    <row r="122" spans="1:3" ht="12" customHeight="1">
      <c r="A122" s="268" t="s">
        <v>143</v>
      </c>
      <c r="B122" s="92" t="s">
        <v>294</v>
      </c>
      <c r="C122" s="145"/>
    </row>
    <row r="123" spans="1:3" ht="12" customHeight="1">
      <c r="A123" s="268" t="s">
        <v>144</v>
      </c>
      <c r="B123" s="92" t="s">
        <v>310</v>
      </c>
      <c r="C123" s="145"/>
    </row>
    <row r="124" spans="1:3" ht="12" customHeight="1">
      <c r="A124" s="268" t="s">
        <v>145</v>
      </c>
      <c r="B124" s="92" t="s">
        <v>309</v>
      </c>
      <c r="C124" s="625">
        <v>3419</v>
      </c>
    </row>
    <row r="125" spans="1:3" ht="12" customHeight="1">
      <c r="A125" s="268" t="s">
        <v>302</v>
      </c>
      <c r="B125" s="92" t="s">
        <v>297</v>
      </c>
      <c r="C125" s="145"/>
    </row>
    <row r="126" spans="1:3" ht="12" customHeight="1">
      <c r="A126" s="268" t="s">
        <v>303</v>
      </c>
      <c r="B126" s="92" t="s">
        <v>308</v>
      </c>
      <c r="C126" s="145"/>
    </row>
    <row r="127" spans="1:3" ht="12" customHeight="1" thickBot="1">
      <c r="A127" s="277" t="s">
        <v>304</v>
      </c>
      <c r="B127" s="92" t="s">
        <v>307</v>
      </c>
      <c r="C127" s="596">
        <v>18294</v>
      </c>
    </row>
    <row r="128" spans="1:3" ht="12" customHeight="1" thickBot="1">
      <c r="A128" s="27" t="s">
        <v>15</v>
      </c>
      <c r="B128" s="87" t="s">
        <v>521</v>
      </c>
      <c r="C128" s="158">
        <f>+C93+C114</f>
        <v>1525212</v>
      </c>
    </row>
    <row r="129" spans="1:3" ht="12" customHeight="1" thickBot="1">
      <c r="A129" s="27" t="s">
        <v>16</v>
      </c>
      <c r="B129" s="87" t="s">
        <v>522</v>
      </c>
      <c r="C129" s="158">
        <f>+C130+C131+C132</f>
        <v>176577</v>
      </c>
    </row>
    <row r="130" spans="1:3" s="62" customFormat="1" ht="12" customHeight="1">
      <c r="A130" s="268" t="s">
        <v>202</v>
      </c>
      <c r="B130" s="8" t="s">
        <v>567</v>
      </c>
      <c r="C130" s="550">
        <v>76577</v>
      </c>
    </row>
    <row r="131" spans="1:3" ht="12" customHeight="1">
      <c r="A131" s="268" t="s">
        <v>205</v>
      </c>
      <c r="B131" s="8" t="s">
        <v>524</v>
      </c>
      <c r="C131" s="145">
        <v>100000</v>
      </c>
    </row>
    <row r="132" spans="1:3" ht="12" customHeight="1" thickBot="1">
      <c r="A132" s="277" t="s">
        <v>206</v>
      </c>
      <c r="B132" s="6" t="s">
        <v>568</v>
      </c>
      <c r="C132" s="145"/>
    </row>
    <row r="133" spans="1:3" ht="12" customHeight="1" thickBot="1">
      <c r="A133" s="27" t="s">
        <v>17</v>
      </c>
      <c r="B133" s="87" t="s">
        <v>526</v>
      </c>
      <c r="C133" s="158">
        <f>+C134+C135+C136+C137+C138+C139</f>
        <v>0</v>
      </c>
    </row>
    <row r="134" spans="1:3" ht="12" customHeight="1">
      <c r="A134" s="268" t="s">
        <v>83</v>
      </c>
      <c r="B134" s="8" t="s">
        <v>527</v>
      </c>
      <c r="C134" s="145"/>
    </row>
    <row r="135" spans="1:3" ht="12" customHeight="1">
      <c r="A135" s="268" t="s">
        <v>84</v>
      </c>
      <c r="B135" s="8" t="s">
        <v>528</v>
      </c>
      <c r="C135" s="145"/>
    </row>
    <row r="136" spans="1:3" ht="12" customHeight="1">
      <c r="A136" s="268" t="s">
        <v>85</v>
      </c>
      <c r="B136" s="8" t="s">
        <v>529</v>
      </c>
      <c r="C136" s="145"/>
    </row>
    <row r="137" spans="1:3" ht="12" customHeight="1">
      <c r="A137" s="268" t="s">
        <v>130</v>
      </c>
      <c r="B137" s="8" t="s">
        <v>569</v>
      </c>
      <c r="C137" s="145"/>
    </row>
    <row r="138" spans="1:3" ht="12" customHeight="1">
      <c r="A138" s="268" t="s">
        <v>131</v>
      </c>
      <c r="B138" s="8" t="s">
        <v>531</v>
      </c>
      <c r="C138" s="145"/>
    </row>
    <row r="139" spans="1:3" s="62" customFormat="1" ht="12" customHeight="1" thickBot="1">
      <c r="A139" s="277" t="s">
        <v>132</v>
      </c>
      <c r="B139" s="6" t="s">
        <v>532</v>
      </c>
      <c r="C139" s="145"/>
    </row>
    <row r="140" spans="1:11" ht="12" customHeight="1" thickBot="1">
      <c r="A140" s="27" t="s">
        <v>18</v>
      </c>
      <c r="B140" s="87" t="s">
        <v>570</v>
      </c>
      <c r="C140" s="163">
        <f>+C141+C142+C144+C145+C143</f>
        <v>27420</v>
      </c>
      <c r="K140" s="144"/>
    </row>
    <row r="141" spans="1:3" ht="12.75">
      <c r="A141" s="268" t="s">
        <v>86</v>
      </c>
      <c r="B141" s="8" t="s">
        <v>312</v>
      </c>
      <c r="C141" s="145"/>
    </row>
    <row r="142" spans="1:3" ht="12" customHeight="1">
      <c r="A142" s="268" t="s">
        <v>87</v>
      </c>
      <c r="B142" s="8" t="s">
        <v>313</v>
      </c>
      <c r="C142" s="145">
        <v>27420</v>
      </c>
    </row>
    <row r="143" spans="1:3" ht="12" customHeight="1">
      <c r="A143" s="268" t="s">
        <v>226</v>
      </c>
      <c r="B143" s="8" t="s">
        <v>571</v>
      </c>
      <c r="C143" s="145"/>
    </row>
    <row r="144" spans="1:3" s="62" customFormat="1" ht="12" customHeight="1">
      <c r="A144" s="268" t="s">
        <v>227</v>
      </c>
      <c r="B144" s="8" t="s">
        <v>534</v>
      </c>
      <c r="C144" s="145"/>
    </row>
    <row r="145" spans="1:3" s="62" customFormat="1" ht="12" customHeight="1" thickBot="1">
      <c r="A145" s="277" t="s">
        <v>228</v>
      </c>
      <c r="B145" s="6" t="s">
        <v>331</v>
      </c>
      <c r="C145" s="145"/>
    </row>
    <row r="146" spans="1:3" s="62" customFormat="1" ht="12" customHeight="1" thickBot="1">
      <c r="A146" s="27" t="s">
        <v>19</v>
      </c>
      <c r="B146" s="87" t="s">
        <v>535</v>
      </c>
      <c r="C146" s="166">
        <f>+C147+C148+C149+C150+C151</f>
        <v>0</v>
      </c>
    </row>
    <row r="147" spans="1:3" s="62" customFormat="1" ht="12" customHeight="1">
      <c r="A147" s="268" t="s">
        <v>88</v>
      </c>
      <c r="B147" s="8" t="s">
        <v>536</v>
      </c>
      <c r="C147" s="145"/>
    </row>
    <row r="148" spans="1:3" s="62" customFormat="1" ht="12" customHeight="1">
      <c r="A148" s="268" t="s">
        <v>89</v>
      </c>
      <c r="B148" s="8" t="s">
        <v>537</v>
      </c>
      <c r="C148" s="145"/>
    </row>
    <row r="149" spans="1:3" s="62" customFormat="1" ht="12" customHeight="1">
      <c r="A149" s="268" t="s">
        <v>238</v>
      </c>
      <c r="B149" s="8" t="s">
        <v>538</v>
      </c>
      <c r="C149" s="145"/>
    </row>
    <row r="150" spans="1:3" s="62" customFormat="1" ht="12" customHeight="1">
      <c r="A150" s="268" t="s">
        <v>239</v>
      </c>
      <c r="B150" s="8" t="s">
        <v>572</v>
      </c>
      <c r="C150" s="145"/>
    </row>
    <row r="151" spans="1:3" ht="12.75" customHeight="1" thickBot="1">
      <c r="A151" s="277" t="s">
        <v>540</v>
      </c>
      <c r="B151" s="6" t="s">
        <v>541</v>
      </c>
      <c r="C151" s="146"/>
    </row>
    <row r="152" spans="1:3" ht="12.75" customHeight="1" thickBot="1">
      <c r="A152" s="524" t="s">
        <v>20</v>
      </c>
      <c r="B152" s="87" t="s">
        <v>542</v>
      </c>
      <c r="C152" s="166"/>
    </row>
    <row r="153" spans="1:3" ht="12.75" customHeight="1" thickBot="1">
      <c r="A153" s="524" t="s">
        <v>21</v>
      </c>
      <c r="B153" s="87" t="s">
        <v>543</v>
      </c>
      <c r="C153" s="166"/>
    </row>
    <row r="154" spans="1:3" ht="12" customHeight="1" thickBot="1">
      <c r="A154" s="27" t="s">
        <v>22</v>
      </c>
      <c r="B154" s="87" t="s">
        <v>544</v>
      </c>
      <c r="C154" s="262">
        <f>+C129+C133+C140+C146+C152+C153</f>
        <v>203997</v>
      </c>
    </row>
    <row r="155" spans="1:3" ht="15" customHeight="1" thickBot="1">
      <c r="A155" s="279" t="s">
        <v>23</v>
      </c>
      <c r="B155" s="232" t="s">
        <v>545</v>
      </c>
      <c r="C155" s="262">
        <f>+C128+C154</f>
        <v>1729209</v>
      </c>
    </row>
    <row r="156" ht="13.5" thickBot="1"/>
    <row r="157" spans="1:3" ht="15" customHeight="1" thickBot="1">
      <c r="A157" s="141" t="s">
        <v>573</v>
      </c>
      <c r="B157" s="142"/>
      <c r="C157" s="85">
        <v>2</v>
      </c>
    </row>
    <row r="158" spans="1:3" ht="14.25" customHeight="1" thickBot="1">
      <c r="A158" s="141" t="s">
        <v>156</v>
      </c>
      <c r="B158" s="142"/>
      <c r="C158" s="85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4/2016.(II.26.) 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2">
    <tabColor rgb="FF92D050"/>
  </sheetPr>
  <dimension ref="A1:K158"/>
  <sheetViews>
    <sheetView zoomScaleSheetLayoutView="85" workbookViewId="0" topLeftCell="A130">
      <selection activeCell="C98" sqref="C98"/>
    </sheetView>
  </sheetViews>
  <sheetFormatPr defaultColWidth="9.00390625" defaultRowHeight="12.75"/>
  <cols>
    <col min="1" max="1" width="19.50390625" style="301" customWidth="1"/>
    <col min="2" max="2" width="72.00390625" style="302" customWidth="1"/>
    <col min="3" max="3" width="25.00390625" style="303" customWidth="1"/>
    <col min="4" max="16384" width="9.375" style="2" customWidth="1"/>
  </cols>
  <sheetData>
    <row r="1" spans="1:3" s="1" customFormat="1" ht="16.5" customHeight="1" thickBot="1">
      <c r="A1" s="118"/>
      <c r="B1" s="120"/>
      <c r="C1" s="143"/>
    </row>
    <row r="2" spans="1:3" s="58" customFormat="1" ht="21" customHeight="1">
      <c r="A2" s="242" t="s">
        <v>58</v>
      </c>
      <c r="B2" s="214" t="s">
        <v>157</v>
      </c>
      <c r="C2" s="216" t="s">
        <v>47</v>
      </c>
    </row>
    <row r="3" spans="1:3" s="58" customFormat="1" ht="16.5" thickBot="1">
      <c r="A3" s="121" t="s">
        <v>153</v>
      </c>
      <c r="B3" s="215" t="s">
        <v>369</v>
      </c>
      <c r="C3" s="523" t="s">
        <v>55</v>
      </c>
    </row>
    <row r="4" spans="1:3" s="59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217" t="s">
        <v>50</v>
      </c>
    </row>
    <row r="6" spans="1:3" s="52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52" customFormat="1" ht="15.75" customHeight="1" thickBot="1">
      <c r="A7" s="126"/>
      <c r="B7" s="127" t="s">
        <v>51</v>
      </c>
      <c r="C7" s="218"/>
    </row>
    <row r="8" spans="1:3" s="52" customFormat="1" ht="12" customHeight="1" thickBot="1">
      <c r="A8" s="27" t="s">
        <v>13</v>
      </c>
      <c r="B8" s="20" t="s">
        <v>186</v>
      </c>
      <c r="C8" s="158">
        <f>+C9+C10+C11+C12+C13+C14</f>
        <v>995500</v>
      </c>
    </row>
    <row r="9" spans="1:3" s="60" customFormat="1" ht="12" customHeight="1">
      <c r="A9" s="268" t="s">
        <v>90</v>
      </c>
      <c r="B9" s="252" t="s">
        <v>187</v>
      </c>
      <c r="C9" s="541">
        <v>235143</v>
      </c>
    </row>
    <row r="10" spans="1:3" s="61" customFormat="1" ht="12" customHeight="1">
      <c r="A10" s="269" t="s">
        <v>91</v>
      </c>
      <c r="B10" s="253" t="s">
        <v>188</v>
      </c>
      <c r="C10" s="539">
        <v>209069</v>
      </c>
    </row>
    <row r="11" spans="1:3" s="61" customFormat="1" ht="12" customHeight="1">
      <c r="A11" s="269" t="s">
        <v>92</v>
      </c>
      <c r="B11" s="253" t="s">
        <v>189</v>
      </c>
      <c r="C11" s="539">
        <v>492485</v>
      </c>
    </row>
    <row r="12" spans="1:3" s="61" customFormat="1" ht="12" customHeight="1">
      <c r="A12" s="269" t="s">
        <v>93</v>
      </c>
      <c r="B12" s="253" t="s">
        <v>190</v>
      </c>
      <c r="C12" s="539">
        <v>26648</v>
      </c>
    </row>
    <row r="13" spans="1:3" s="61" customFormat="1" ht="12" customHeight="1">
      <c r="A13" s="269" t="s">
        <v>114</v>
      </c>
      <c r="B13" s="253" t="s">
        <v>558</v>
      </c>
      <c r="C13" s="539">
        <v>32155</v>
      </c>
    </row>
    <row r="14" spans="1:3" s="60" customFormat="1" ht="12" customHeight="1" thickBot="1">
      <c r="A14" s="270" t="s">
        <v>94</v>
      </c>
      <c r="B14" s="254" t="s">
        <v>498</v>
      </c>
      <c r="C14" s="539"/>
    </row>
    <row r="15" spans="1:3" s="60" customFormat="1" ht="12" customHeight="1" thickBot="1">
      <c r="A15" s="27" t="s">
        <v>14</v>
      </c>
      <c r="B15" s="153" t="s">
        <v>191</v>
      </c>
      <c r="C15" s="158">
        <f>+C16+C17+C18+C19+C20</f>
        <v>523377</v>
      </c>
    </row>
    <row r="16" spans="1:3" s="60" customFormat="1" ht="12" customHeight="1">
      <c r="A16" s="268" t="s">
        <v>96</v>
      </c>
      <c r="B16" s="252" t="s">
        <v>192</v>
      </c>
      <c r="C16" s="160"/>
    </row>
    <row r="17" spans="1:3" s="60" customFormat="1" ht="12" customHeight="1">
      <c r="A17" s="269" t="s">
        <v>97</v>
      </c>
      <c r="B17" s="253" t="s">
        <v>193</v>
      </c>
      <c r="C17" s="159"/>
    </row>
    <row r="18" spans="1:3" s="60" customFormat="1" ht="12" customHeight="1">
      <c r="A18" s="269" t="s">
        <v>98</v>
      </c>
      <c r="B18" s="253" t="s">
        <v>362</v>
      </c>
      <c r="C18" s="159"/>
    </row>
    <row r="19" spans="1:3" s="60" customFormat="1" ht="12" customHeight="1">
      <c r="A19" s="269" t="s">
        <v>99</v>
      </c>
      <c r="B19" s="253" t="s">
        <v>363</v>
      </c>
      <c r="C19" s="159"/>
    </row>
    <row r="20" spans="1:3" s="60" customFormat="1" ht="12" customHeight="1">
      <c r="A20" s="269" t="s">
        <v>100</v>
      </c>
      <c r="B20" s="253" t="s">
        <v>194</v>
      </c>
      <c r="C20" s="539">
        <v>523377</v>
      </c>
    </row>
    <row r="21" spans="1:3" s="61" customFormat="1" ht="12" customHeight="1" thickBot="1">
      <c r="A21" s="270" t="s">
        <v>109</v>
      </c>
      <c r="B21" s="254" t="s">
        <v>195</v>
      </c>
      <c r="C21" s="161">
        <v>38742</v>
      </c>
    </row>
    <row r="22" spans="1:3" s="61" customFormat="1" ht="12" customHeight="1" thickBot="1">
      <c r="A22" s="27" t="s">
        <v>15</v>
      </c>
      <c r="B22" s="20" t="s">
        <v>196</v>
      </c>
      <c r="C22" s="158">
        <f>+C23+C24+C25+C26+C27</f>
        <v>412704</v>
      </c>
    </row>
    <row r="23" spans="1:3" s="61" customFormat="1" ht="12" customHeight="1">
      <c r="A23" s="268" t="s">
        <v>79</v>
      </c>
      <c r="B23" s="252" t="s">
        <v>197</v>
      </c>
      <c r="C23" s="541">
        <v>42436</v>
      </c>
    </row>
    <row r="24" spans="1:3" s="60" customFormat="1" ht="12" customHeight="1">
      <c r="A24" s="269" t="s">
        <v>80</v>
      </c>
      <c r="B24" s="253" t="s">
        <v>198</v>
      </c>
      <c r="C24" s="162"/>
    </row>
    <row r="25" spans="1:3" s="61" customFormat="1" ht="12" customHeight="1">
      <c r="A25" s="269" t="s">
        <v>81</v>
      </c>
      <c r="B25" s="253" t="s">
        <v>364</v>
      </c>
      <c r="C25" s="162"/>
    </row>
    <row r="26" spans="1:3" s="61" customFormat="1" ht="12" customHeight="1">
      <c r="A26" s="269" t="s">
        <v>82</v>
      </c>
      <c r="B26" s="253" t="s">
        <v>365</v>
      </c>
      <c r="C26" s="162"/>
    </row>
    <row r="27" spans="1:3" s="61" customFormat="1" ht="12" customHeight="1">
      <c r="A27" s="269" t="s">
        <v>126</v>
      </c>
      <c r="B27" s="253" t="s">
        <v>199</v>
      </c>
      <c r="C27" s="162">
        <v>370268</v>
      </c>
    </row>
    <row r="28" spans="1:3" s="61" customFormat="1" ht="12" customHeight="1" thickBot="1">
      <c r="A28" s="270" t="s">
        <v>127</v>
      </c>
      <c r="B28" s="254" t="s">
        <v>200</v>
      </c>
      <c r="C28" s="241">
        <v>329282</v>
      </c>
    </row>
    <row r="29" spans="1:3" s="61" customFormat="1" ht="12" customHeight="1" thickBot="1">
      <c r="A29" s="27" t="s">
        <v>128</v>
      </c>
      <c r="B29" s="20" t="s">
        <v>201</v>
      </c>
      <c r="C29" s="163">
        <f>+C30+C34+C35+C36</f>
        <v>305333</v>
      </c>
    </row>
    <row r="30" spans="1:3" s="61" customFormat="1" ht="12" customHeight="1">
      <c r="A30" s="268" t="s">
        <v>202</v>
      </c>
      <c r="B30" s="252" t="s">
        <v>559</v>
      </c>
      <c r="C30" s="247">
        <f>+C31+C32+C33</f>
        <v>269023</v>
      </c>
    </row>
    <row r="31" spans="1:3" s="61" customFormat="1" ht="12" customHeight="1">
      <c r="A31" s="269" t="s">
        <v>203</v>
      </c>
      <c r="B31" s="253" t="s">
        <v>208</v>
      </c>
      <c r="C31" s="539">
        <v>77989</v>
      </c>
    </row>
    <row r="32" spans="1:3" s="61" customFormat="1" ht="12" customHeight="1">
      <c r="A32" s="269" t="s">
        <v>204</v>
      </c>
      <c r="B32" s="253" t="s">
        <v>628</v>
      </c>
      <c r="C32" s="539">
        <v>190869</v>
      </c>
    </row>
    <row r="33" spans="1:3" s="61" customFormat="1" ht="12" customHeight="1">
      <c r="A33" s="269" t="s">
        <v>500</v>
      </c>
      <c r="B33" s="253" t="s">
        <v>625</v>
      </c>
      <c r="C33" s="162">
        <v>165</v>
      </c>
    </row>
    <row r="34" spans="1:3" s="61" customFormat="1" ht="12" customHeight="1">
      <c r="A34" s="269" t="s">
        <v>205</v>
      </c>
      <c r="B34" s="253" t="s">
        <v>210</v>
      </c>
      <c r="C34" s="162">
        <v>26000</v>
      </c>
    </row>
    <row r="35" spans="1:3" s="61" customFormat="1" ht="12" customHeight="1">
      <c r="A35" s="269" t="s">
        <v>206</v>
      </c>
      <c r="B35" s="253" t="s">
        <v>211</v>
      </c>
      <c r="C35" s="539">
        <v>5810</v>
      </c>
    </row>
    <row r="36" spans="1:3" s="61" customFormat="1" ht="12" customHeight="1" thickBot="1">
      <c r="A36" s="270" t="s">
        <v>207</v>
      </c>
      <c r="B36" s="254" t="s">
        <v>212</v>
      </c>
      <c r="C36" s="540">
        <v>4500</v>
      </c>
    </row>
    <row r="37" spans="1:3" s="61" customFormat="1" ht="12" customHeight="1" thickBot="1">
      <c r="A37" s="27" t="s">
        <v>17</v>
      </c>
      <c r="B37" s="20" t="s">
        <v>502</v>
      </c>
      <c r="C37" s="158">
        <f>SUM(C38:C48)</f>
        <v>57538</v>
      </c>
    </row>
    <row r="38" spans="1:3" s="61" customFormat="1" ht="12" customHeight="1">
      <c r="A38" s="268" t="s">
        <v>83</v>
      </c>
      <c r="B38" s="252" t="s">
        <v>215</v>
      </c>
      <c r="C38" s="292">
        <v>8255</v>
      </c>
    </row>
    <row r="39" spans="1:3" s="61" customFormat="1" ht="12" customHeight="1">
      <c r="A39" s="269" t="s">
        <v>84</v>
      </c>
      <c r="B39" s="253" t="s">
        <v>216</v>
      </c>
      <c r="C39" s="539"/>
    </row>
    <row r="40" spans="1:3" s="61" customFormat="1" ht="12" customHeight="1">
      <c r="A40" s="269" t="s">
        <v>85</v>
      </c>
      <c r="B40" s="253" t="s">
        <v>217</v>
      </c>
      <c r="C40" s="162">
        <v>11936</v>
      </c>
    </row>
    <row r="41" spans="1:3" s="61" customFormat="1" ht="12" customHeight="1">
      <c r="A41" s="269" t="s">
        <v>130</v>
      </c>
      <c r="B41" s="253" t="s">
        <v>218</v>
      </c>
      <c r="C41" s="162">
        <v>16575</v>
      </c>
    </row>
    <row r="42" spans="1:3" s="61" customFormat="1" ht="12" customHeight="1">
      <c r="A42" s="269" t="s">
        <v>131</v>
      </c>
      <c r="B42" s="253" t="s">
        <v>219</v>
      </c>
      <c r="C42" s="162"/>
    </row>
    <row r="43" spans="1:3" s="61" customFormat="1" ht="12" customHeight="1">
      <c r="A43" s="269" t="s">
        <v>132</v>
      </c>
      <c r="B43" s="253" t="s">
        <v>220</v>
      </c>
      <c r="C43" s="162">
        <v>5014</v>
      </c>
    </row>
    <row r="44" spans="1:3" s="61" customFormat="1" ht="12" customHeight="1">
      <c r="A44" s="269" t="s">
        <v>133</v>
      </c>
      <c r="B44" s="253" t="s">
        <v>221</v>
      </c>
      <c r="C44" s="162"/>
    </row>
    <row r="45" spans="1:3" s="61" customFormat="1" ht="12" customHeight="1">
      <c r="A45" s="269" t="s">
        <v>134</v>
      </c>
      <c r="B45" s="253" t="s">
        <v>222</v>
      </c>
      <c r="C45" s="162"/>
    </row>
    <row r="46" spans="1:3" s="61" customFormat="1" ht="12" customHeight="1">
      <c r="A46" s="269" t="s">
        <v>213</v>
      </c>
      <c r="B46" s="253" t="s">
        <v>223</v>
      </c>
      <c r="C46" s="162"/>
    </row>
    <row r="47" spans="1:3" s="61" customFormat="1" ht="12" customHeight="1">
      <c r="A47" s="270" t="s">
        <v>214</v>
      </c>
      <c r="B47" s="254" t="s">
        <v>503</v>
      </c>
      <c r="C47" s="241"/>
    </row>
    <row r="48" spans="1:3" s="61" customFormat="1" ht="12" customHeight="1" thickBot="1">
      <c r="A48" s="270" t="s">
        <v>504</v>
      </c>
      <c r="B48" s="254" t="s">
        <v>224</v>
      </c>
      <c r="C48" s="241">
        <v>15758</v>
      </c>
    </row>
    <row r="49" spans="1:3" s="61" customFormat="1" ht="12" customHeight="1" thickBot="1">
      <c r="A49" s="27" t="s">
        <v>18</v>
      </c>
      <c r="B49" s="20" t="s">
        <v>225</v>
      </c>
      <c r="C49" s="158">
        <f>SUM(C50:C54)</f>
        <v>104</v>
      </c>
    </row>
    <row r="50" spans="1:3" s="61" customFormat="1" ht="12" customHeight="1">
      <c r="A50" s="268" t="s">
        <v>86</v>
      </c>
      <c r="B50" s="252" t="s">
        <v>229</v>
      </c>
      <c r="C50" s="292"/>
    </row>
    <row r="51" spans="1:3" s="61" customFormat="1" ht="12" customHeight="1">
      <c r="A51" s="269" t="s">
        <v>87</v>
      </c>
      <c r="B51" s="253" t="s">
        <v>230</v>
      </c>
      <c r="C51" s="162"/>
    </row>
    <row r="52" spans="1:3" s="61" customFormat="1" ht="12" customHeight="1">
      <c r="A52" s="269" t="s">
        <v>226</v>
      </c>
      <c r="B52" s="253" t="s">
        <v>231</v>
      </c>
      <c r="C52" s="162">
        <v>48</v>
      </c>
    </row>
    <row r="53" spans="1:3" s="61" customFormat="1" ht="12" customHeight="1">
      <c r="A53" s="269" t="s">
        <v>227</v>
      </c>
      <c r="B53" s="253" t="s">
        <v>232</v>
      </c>
      <c r="C53" s="162">
        <v>56</v>
      </c>
    </row>
    <row r="54" spans="1:3" s="61" customFormat="1" ht="12" customHeight="1" thickBot="1">
      <c r="A54" s="270" t="s">
        <v>228</v>
      </c>
      <c r="B54" s="254" t="s">
        <v>233</v>
      </c>
      <c r="C54" s="241"/>
    </row>
    <row r="55" spans="1:3" s="61" customFormat="1" ht="12" customHeight="1" thickBot="1">
      <c r="A55" s="27" t="s">
        <v>135</v>
      </c>
      <c r="B55" s="20" t="s">
        <v>234</v>
      </c>
      <c r="C55" s="158">
        <f>SUM(C56:C58)</f>
        <v>87335</v>
      </c>
    </row>
    <row r="56" spans="1:3" s="61" customFormat="1" ht="12" customHeight="1">
      <c r="A56" s="268" t="s">
        <v>88</v>
      </c>
      <c r="B56" s="252" t="s">
        <v>235</v>
      </c>
      <c r="C56" s="160"/>
    </row>
    <row r="57" spans="1:3" s="61" customFormat="1" ht="12" customHeight="1">
      <c r="A57" s="269" t="s">
        <v>89</v>
      </c>
      <c r="B57" s="253" t="s">
        <v>366</v>
      </c>
      <c r="C57" s="162">
        <v>13710</v>
      </c>
    </row>
    <row r="58" spans="1:3" s="61" customFormat="1" ht="12" customHeight="1">
      <c r="A58" s="269" t="s">
        <v>238</v>
      </c>
      <c r="B58" s="253" t="s">
        <v>236</v>
      </c>
      <c r="C58" s="539">
        <v>73625</v>
      </c>
    </row>
    <row r="59" spans="1:3" s="61" customFormat="1" ht="12" customHeight="1" thickBot="1">
      <c r="A59" s="270" t="s">
        <v>239</v>
      </c>
      <c r="B59" s="254" t="s">
        <v>237</v>
      </c>
      <c r="C59" s="161"/>
    </row>
    <row r="60" spans="1:3" s="61" customFormat="1" ht="12" customHeight="1" thickBot="1">
      <c r="A60" s="27" t="s">
        <v>20</v>
      </c>
      <c r="B60" s="153" t="s">
        <v>240</v>
      </c>
      <c r="C60" s="158">
        <f>SUM(C61:C63)</f>
        <v>0</v>
      </c>
    </row>
    <row r="61" spans="1:3" s="61" customFormat="1" ht="12" customHeight="1">
      <c r="A61" s="268" t="s">
        <v>136</v>
      </c>
      <c r="B61" s="252" t="s">
        <v>242</v>
      </c>
      <c r="C61" s="162"/>
    </row>
    <row r="62" spans="1:3" s="61" customFormat="1" ht="12" customHeight="1">
      <c r="A62" s="269" t="s">
        <v>137</v>
      </c>
      <c r="B62" s="253" t="s">
        <v>367</v>
      </c>
      <c r="C62" s="162"/>
    </row>
    <row r="63" spans="1:3" s="61" customFormat="1" ht="12" customHeight="1">
      <c r="A63" s="269" t="s">
        <v>163</v>
      </c>
      <c r="B63" s="253" t="s">
        <v>243</v>
      </c>
      <c r="C63" s="162"/>
    </row>
    <row r="64" spans="1:3" s="61" customFormat="1" ht="12" customHeight="1" thickBot="1">
      <c r="A64" s="270" t="s">
        <v>241</v>
      </c>
      <c r="B64" s="254" t="s">
        <v>244</v>
      </c>
      <c r="C64" s="162"/>
    </row>
    <row r="65" spans="1:3" s="61" customFormat="1" ht="12" customHeight="1" thickBot="1">
      <c r="A65" s="27" t="s">
        <v>21</v>
      </c>
      <c r="B65" s="20" t="s">
        <v>245</v>
      </c>
      <c r="C65" s="163">
        <f>+C8+C15+C22+C29+C37+C49+C55+C60</f>
        <v>2381891</v>
      </c>
    </row>
    <row r="66" spans="1:3" s="61" customFormat="1" ht="12" customHeight="1" thickBot="1">
      <c r="A66" s="271" t="s">
        <v>335</v>
      </c>
      <c r="B66" s="153" t="s">
        <v>247</v>
      </c>
      <c r="C66" s="158">
        <f>SUM(C67:C69)</f>
        <v>0</v>
      </c>
    </row>
    <row r="67" spans="1:3" s="61" customFormat="1" ht="12" customHeight="1">
      <c r="A67" s="268" t="s">
        <v>278</v>
      </c>
      <c r="B67" s="252" t="s">
        <v>248</v>
      </c>
      <c r="C67" s="162"/>
    </row>
    <row r="68" spans="1:3" s="61" customFormat="1" ht="12" customHeight="1">
      <c r="A68" s="269" t="s">
        <v>287</v>
      </c>
      <c r="B68" s="253" t="s">
        <v>249</v>
      </c>
      <c r="C68" s="162"/>
    </row>
    <row r="69" spans="1:3" s="61" customFormat="1" ht="12" customHeight="1" thickBot="1">
      <c r="A69" s="270" t="s">
        <v>288</v>
      </c>
      <c r="B69" s="255" t="s">
        <v>250</v>
      </c>
      <c r="C69" s="162"/>
    </row>
    <row r="70" spans="1:3" s="61" customFormat="1" ht="12" customHeight="1" thickBot="1">
      <c r="A70" s="271" t="s">
        <v>251</v>
      </c>
      <c r="B70" s="153" t="s">
        <v>252</v>
      </c>
      <c r="C70" s="158">
        <f>SUM(C71:C74)</f>
        <v>0</v>
      </c>
    </row>
    <row r="71" spans="1:3" s="61" customFormat="1" ht="12" customHeight="1">
      <c r="A71" s="268" t="s">
        <v>115</v>
      </c>
      <c r="B71" s="252" t="s">
        <v>253</v>
      </c>
      <c r="C71" s="162"/>
    </row>
    <row r="72" spans="1:3" s="61" customFormat="1" ht="12" customHeight="1">
      <c r="A72" s="269" t="s">
        <v>116</v>
      </c>
      <c r="B72" s="253" t="s">
        <v>254</v>
      </c>
      <c r="C72" s="162"/>
    </row>
    <row r="73" spans="1:3" s="61" customFormat="1" ht="12" customHeight="1">
      <c r="A73" s="269" t="s">
        <v>279</v>
      </c>
      <c r="B73" s="253" t="s">
        <v>255</v>
      </c>
      <c r="C73" s="162"/>
    </row>
    <row r="74" spans="1:3" s="61" customFormat="1" ht="12" customHeight="1" thickBot="1">
      <c r="A74" s="270" t="s">
        <v>280</v>
      </c>
      <c r="B74" s="254" t="s">
        <v>256</v>
      </c>
      <c r="C74" s="162"/>
    </row>
    <row r="75" spans="1:3" s="61" customFormat="1" ht="12" customHeight="1" thickBot="1">
      <c r="A75" s="271" t="s">
        <v>257</v>
      </c>
      <c r="B75" s="153" t="s">
        <v>258</v>
      </c>
      <c r="C75" s="158">
        <f>SUM(C76:C77)</f>
        <v>187578</v>
      </c>
    </row>
    <row r="76" spans="1:3" s="61" customFormat="1" ht="12" customHeight="1">
      <c r="A76" s="268" t="s">
        <v>281</v>
      </c>
      <c r="B76" s="252" t="s">
        <v>259</v>
      </c>
      <c r="C76" s="162">
        <v>187578</v>
      </c>
    </row>
    <row r="77" spans="1:3" s="61" customFormat="1" ht="12" customHeight="1" thickBot="1">
      <c r="A77" s="270" t="s">
        <v>282</v>
      </c>
      <c r="B77" s="254" t="s">
        <v>260</v>
      </c>
      <c r="C77" s="162"/>
    </row>
    <row r="78" spans="1:3" s="60" customFormat="1" ht="12" customHeight="1" thickBot="1">
      <c r="A78" s="271" t="s">
        <v>261</v>
      </c>
      <c r="B78" s="153" t="s">
        <v>262</v>
      </c>
      <c r="C78" s="158">
        <f>SUM(C79:C81)</f>
        <v>33302</v>
      </c>
    </row>
    <row r="79" spans="1:3" s="61" customFormat="1" ht="12" customHeight="1">
      <c r="A79" s="268" t="s">
        <v>283</v>
      </c>
      <c r="B79" s="252" t="s">
        <v>263</v>
      </c>
      <c r="C79" s="539">
        <v>33302</v>
      </c>
    </row>
    <row r="80" spans="1:3" s="61" customFormat="1" ht="12" customHeight="1">
      <c r="A80" s="269" t="s">
        <v>284</v>
      </c>
      <c r="B80" s="253" t="s">
        <v>264</v>
      </c>
      <c r="C80" s="162"/>
    </row>
    <row r="81" spans="1:3" s="61" customFormat="1" ht="12" customHeight="1" thickBot="1">
      <c r="A81" s="270" t="s">
        <v>285</v>
      </c>
      <c r="B81" s="254" t="s">
        <v>265</v>
      </c>
      <c r="C81" s="162"/>
    </row>
    <row r="82" spans="1:3" s="61" customFormat="1" ht="12" customHeight="1" thickBot="1">
      <c r="A82" s="271" t="s">
        <v>266</v>
      </c>
      <c r="B82" s="153" t="s">
        <v>286</v>
      </c>
      <c r="C82" s="158">
        <f>SUM(C83:C86)</f>
        <v>0</v>
      </c>
    </row>
    <row r="83" spans="1:3" s="61" customFormat="1" ht="12" customHeight="1">
      <c r="A83" s="272" t="s">
        <v>267</v>
      </c>
      <c r="B83" s="252" t="s">
        <v>268</v>
      </c>
      <c r="C83" s="162"/>
    </row>
    <row r="84" spans="1:3" s="61" customFormat="1" ht="12" customHeight="1">
      <c r="A84" s="273" t="s">
        <v>269</v>
      </c>
      <c r="B84" s="253" t="s">
        <v>270</v>
      </c>
      <c r="C84" s="162"/>
    </row>
    <row r="85" spans="1:3" s="61" customFormat="1" ht="12" customHeight="1">
      <c r="A85" s="273" t="s">
        <v>271</v>
      </c>
      <c r="B85" s="253" t="s">
        <v>272</v>
      </c>
      <c r="C85" s="162"/>
    </row>
    <row r="86" spans="1:3" s="60" customFormat="1" ht="12" customHeight="1" thickBot="1">
      <c r="A86" s="274" t="s">
        <v>273</v>
      </c>
      <c r="B86" s="254" t="s">
        <v>274</v>
      </c>
      <c r="C86" s="162"/>
    </row>
    <row r="87" spans="1:3" s="60" customFormat="1" ht="12" customHeight="1" thickBot="1">
      <c r="A87" s="271" t="s">
        <v>275</v>
      </c>
      <c r="B87" s="153" t="s">
        <v>507</v>
      </c>
      <c r="C87" s="293"/>
    </row>
    <row r="88" spans="1:3" s="60" customFormat="1" ht="12" customHeight="1" thickBot="1">
      <c r="A88" s="271" t="s">
        <v>560</v>
      </c>
      <c r="B88" s="153" t="s">
        <v>276</v>
      </c>
      <c r="C88" s="293"/>
    </row>
    <row r="89" spans="1:3" s="60" customFormat="1" ht="12" customHeight="1" thickBot="1">
      <c r="A89" s="271" t="s">
        <v>561</v>
      </c>
      <c r="B89" s="259" t="s">
        <v>508</v>
      </c>
      <c r="C89" s="163">
        <f>+C66+C70+C75+C78+C82+C88+C87</f>
        <v>220880</v>
      </c>
    </row>
    <row r="90" spans="1:3" s="60" customFormat="1" ht="12" customHeight="1" thickBot="1">
      <c r="A90" s="275" t="s">
        <v>562</v>
      </c>
      <c r="B90" s="260" t="s">
        <v>563</v>
      </c>
      <c r="C90" s="163">
        <f>+C65+C89</f>
        <v>2602771</v>
      </c>
    </row>
    <row r="91" spans="1:3" s="61" customFormat="1" ht="15" customHeight="1" thickBot="1">
      <c r="A91" s="132"/>
      <c r="B91" s="133"/>
      <c r="C91" s="223"/>
    </row>
    <row r="92" spans="1:3" s="52" customFormat="1" ht="16.5" customHeight="1" thickBot="1">
      <c r="A92" s="136"/>
      <c r="B92" s="137" t="s">
        <v>52</v>
      </c>
      <c r="C92" s="225"/>
    </row>
    <row r="93" spans="1:3" s="62" customFormat="1" ht="12" customHeight="1" thickBot="1">
      <c r="A93" s="244" t="s">
        <v>13</v>
      </c>
      <c r="B93" s="26" t="s">
        <v>574</v>
      </c>
      <c r="C93" s="157">
        <f>+C94+C95+C96+C97+C98+C111</f>
        <v>1008847</v>
      </c>
    </row>
    <row r="94" spans="1:3" ht="12" customHeight="1">
      <c r="A94" s="276" t="s">
        <v>90</v>
      </c>
      <c r="B94" s="9" t="s">
        <v>43</v>
      </c>
      <c r="C94" s="549">
        <v>351871</v>
      </c>
    </row>
    <row r="95" spans="1:3" ht="12" customHeight="1">
      <c r="A95" s="269" t="s">
        <v>91</v>
      </c>
      <c r="B95" s="7" t="s">
        <v>138</v>
      </c>
      <c r="C95" s="539">
        <v>54760</v>
      </c>
    </row>
    <row r="96" spans="1:3" ht="12" customHeight="1">
      <c r="A96" s="269" t="s">
        <v>92</v>
      </c>
      <c r="B96" s="7" t="s">
        <v>113</v>
      </c>
      <c r="C96" s="540">
        <v>251505</v>
      </c>
    </row>
    <row r="97" spans="1:3" ht="12" customHeight="1">
      <c r="A97" s="269" t="s">
        <v>93</v>
      </c>
      <c r="B97" s="10" t="s">
        <v>139</v>
      </c>
      <c r="C97" s="241">
        <v>38400</v>
      </c>
    </row>
    <row r="98" spans="1:3" ht="12" customHeight="1">
      <c r="A98" s="269" t="s">
        <v>104</v>
      </c>
      <c r="B98" s="18" t="s">
        <v>140</v>
      </c>
      <c r="C98" s="540">
        <v>157513</v>
      </c>
    </row>
    <row r="99" spans="1:3" ht="12" customHeight="1">
      <c r="A99" s="269" t="s">
        <v>94</v>
      </c>
      <c r="B99" s="7" t="s">
        <v>564</v>
      </c>
      <c r="C99" s="241">
        <v>7757</v>
      </c>
    </row>
    <row r="100" spans="1:3" ht="12" customHeight="1">
      <c r="A100" s="269" t="s">
        <v>95</v>
      </c>
      <c r="B100" s="91" t="s">
        <v>512</v>
      </c>
      <c r="C100" s="241"/>
    </row>
    <row r="101" spans="1:3" ht="12" customHeight="1">
      <c r="A101" s="269" t="s">
        <v>105</v>
      </c>
      <c r="B101" s="91" t="s">
        <v>513</v>
      </c>
      <c r="C101" s="241">
        <v>816</v>
      </c>
    </row>
    <row r="102" spans="1:3" ht="12" customHeight="1">
      <c r="A102" s="269" t="s">
        <v>106</v>
      </c>
      <c r="B102" s="91" t="s">
        <v>292</v>
      </c>
      <c r="C102" s="241"/>
    </row>
    <row r="103" spans="1:3" ht="12" customHeight="1">
      <c r="A103" s="269" t="s">
        <v>107</v>
      </c>
      <c r="B103" s="92" t="s">
        <v>293</v>
      </c>
      <c r="C103" s="241"/>
    </row>
    <row r="104" spans="1:3" ht="12" customHeight="1">
      <c r="A104" s="269" t="s">
        <v>108</v>
      </c>
      <c r="B104" s="92" t="s">
        <v>294</v>
      </c>
      <c r="C104" s="241"/>
    </row>
    <row r="105" spans="1:3" ht="12" customHeight="1">
      <c r="A105" s="269" t="s">
        <v>110</v>
      </c>
      <c r="B105" s="91" t="s">
        <v>295</v>
      </c>
      <c r="C105" s="241">
        <v>104606</v>
      </c>
    </row>
    <row r="106" spans="1:3" ht="12" customHeight="1">
      <c r="A106" s="269" t="s">
        <v>141</v>
      </c>
      <c r="B106" s="91" t="s">
        <v>296</v>
      </c>
      <c r="C106" s="540"/>
    </row>
    <row r="107" spans="1:3" ht="12" customHeight="1">
      <c r="A107" s="269" t="s">
        <v>290</v>
      </c>
      <c r="B107" s="92" t="s">
        <v>297</v>
      </c>
      <c r="C107" s="241">
        <v>2250</v>
      </c>
    </row>
    <row r="108" spans="1:3" ht="12" customHeight="1">
      <c r="A108" s="277" t="s">
        <v>291</v>
      </c>
      <c r="B108" s="93" t="s">
        <v>298</v>
      </c>
      <c r="C108" s="241"/>
    </row>
    <row r="109" spans="1:3" ht="12" customHeight="1">
      <c r="A109" s="269" t="s">
        <v>514</v>
      </c>
      <c r="B109" s="93" t="s">
        <v>299</v>
      </c>
      <c r="C109" s="241"/>
    </row>
    <row r="110" spans="1:3" ht="12" customHeight="1">
      <c r="A110" s="269" t="s">
        <v>515</v>
      </c>
      <c r="B110" s="92" t="s">
        <v>300</v>
      </c>
      <c r="C110" s="539">
        <v>42084</v>
      </c>
    </row>
    <row r="111" spans="1:3" ht="12" customHeight="1">
      <c r="A111" s="269" t="s">
        <v>516</v>
      </c>
      <c r="B111" s="10" t="s">
        <v>44</v>
      </c>
      <c r="C111" s="162">
        <f>SUM(C112:C113)</f>
        <v>154798</v>
      </c>
    </row>
    <row r="112" spans="1:3" ht="12" customHeight="1">
      <c r="A112" s="270" t="s">
        <v>517</v>
      </c>
      <c r="B112" s="7" t="s">
        <v>565</v>
      </c>
      <c r="C112" s="540">
        <v>109079</v>
      </c>
    </row>
    <row r="113" spans="1:3" ht="12" customHeight="1" thickBot="1">
      <c r="A113" s="278" t="s">
        <v>519</v>
      </c>
      <c r="B113" s="94" t="s">
        <v>566</v>
      </c>
      <c r="C113" s="630">
        <v>45719</v>
      </c>
    </row>
    <row r="114" spans="1:3" ht="12" customHeight="1" thickBot="1">
      <c r="A114" s="27" t="s">
        <v>14</v>
      </c>
      <c r="B114" s="25" t="s">
        <v>301</v>
      </c>
      <c r="C114" s="158">
        <f>+C115+C117+C119</f>
        <v>361894</v>
      </c>
    </row>
    <row r="115" spans="1:3" ht="12" customHeight="1">
      <c r="A115" s="268" t="s">
        <v>96</v>
      </c>
      <c r="B115" s="7" t="s">
        <v>161</v>
      </c>
      <c r="C115" s="541">
        <v>118149</v>
      </c>
    </row>
    <row r="116" spans="1:3" ht="12" customHeight="1">
      <c r="A116" s="268" t="s">
        <v>97</v>
      </c>
      <c r="B116" s="11" t="s">
        <v>305</v>
      </c>
      <c r="C116" s="292">
        <v>75759</v>
      </c>
    </row>
    <row r="117" spans="1:3" ht="12" customHeight="1">
      <c r="A117" s="268" t="s">
        <v>98</v>
      </c>
      <c r="B117" s="11" t="s">
        <v>142</v>
      </c>
      <c r="C117" s="162">
        <v>233226</v>
      </c>
    </row>
    <row r="118" spans="1:3" ht="12" customHeight="1">
      <c r="A118" s="268" t="s">
        <v>99</v>
      </c>
      <c r="B118" s="11" t="s">
        <v>306</v>
      </c>
      <c r="C118" s="550">
        <v>228603</v>
      </c>
    </row>
    <row r="119" spans="1:3" ht="12" customHeight="1">
      <c r="A119" s="268" t="s">
        <v>100</v>
      </c>
      <c r="B119" s="155" t="s">
        <v>164</v>
      </c>
      <c r="C119" s="625">
        <v>10519</v>
      </c>
    </row>
    <row r="120" spans="1:3" ht="12" customHeight="1">
      <c r="A120" s="268" t="s">
        <v>109</v>
      </c>
      <c r="B120" s="154" t="s">
        <v>368</v>
      </c>
      <c r="C120" s="145"/>
    </row>
    <row r="121" spans="1:3" ht="12" customHeight="1">
      <c r="A121" s="268" t="s">
        <v>111</v>
      </c>
      <c r="B121" s="248" t="s">
        <v>311</v>
      </c>
      <c r="C121" s="145"/>
    </row>
    <row r="122" spans="1:3" ht="12" customHeight="1">
      <c r="A122" s="268" t="s">
        <v>143</v>
      </c>
      <c r="B122" s="92" t="s">
        <v>294</v>
      </c>
      <c r="C122" s="145"/>
    </row>
    <row r="123" spans="1:3" ht="12" customHeight="1">
      <c r="A123" s="268" t="s">
        <v>144</v>
      </c>
      <c r="B123" s="92" t="s">
        <v>310</v>
      </c>
      <c r="C123" s="145"/>
    </row>
    <row r="124" spans="1:3" ht="12" customHeight="1">
      <c r="A124" s="268" t="s">
        <v>145</v>
      </c>
      <c r="B124" s="92" t="s">
        <v>309</v>
      </c>
      <c r="C124" s="625">
        <v>3419</v>
      </c>
    </row>
    <row r="125" spans="1:3" ht="12" customHeight="1">
      <c r="A125" s="268" t="s">
        <v>302</v>
      </c>
      <c r="B125" s="92" t="s">
        <v>297</v>
      </c>
      <c r="C125" s="145"/>
    </row>
    <row r="126" spans="1:3" ht="12" customHeight="1">
      <c r="A126" s="268" t="s">
        <v>303</v>
      </c>
      <c r="B126" s="92" t="s">
        <v>308</v>
      </c>
      <c r="C126" s="145"/>
    </row>
    <row r="127" spans="1:3" ht="12" customHeight="1" thickBot="1">
      <c r="A127" s="277" t="s">
        <v>304</v>
      </c>
      <c r="B127" s="92" t="s">
        <v>307</v>
      </c>
      <c r="C127" s="146">
        <v>7100</v>
      </c>
    </row>
    <row r="128" spans="1:6" ht="12" customHeight="1" thickBot="1">
      <c r="A128" s="27" t="s">
        <v>15</v>
      </c>
      <c r="B128" s="87" t="s">
        <v>521</v>
      </c>
      <c r="C128" s="158">
        <f>+C93+C114</f>
        <v>1370741</v>
      </c>
      <c r="F128" s="613"/>
    </row>
    <row r="129" spans="1:3" ht="12" customHeight="1" thickBot="1">
      <c r="A129" s="27" t="s">
        <v>16</v>
      </c>
      <c r="B129" s="87" t="s">
        <v>522</v>
      </c>
      <c r="C129" s="158">
        <f>+C130+C131+C132</f>
        <v>219</v>
      </c>
    </row>
    <row r="130" spans="1:3" s="62" customFormat="1" ht="12" customHeight="1">
      <c r="A130" s="268" t="s">
        <v>202</v>
      </c>
      <c r="B130" s="8" t="s">
        <v>567</v>
      </c>
      <c r="C130" s="550">
        <v>219</v>
      </c>
    </row>
    <row r="131" spans="1:3" ht="12" customHeight="1">
      <c r="A131" s="268" t="s">
        <v>205</v>
      </c>
      <c r="B131" s="8" t="s">
        <v>524</v>
      </c>
      <c r="C131" s="145"/>
    </row>
    <row r="132" spans="1:3" ht="12" customHeight="1" thickBot="1">
      <c r="A132" s="277" t="s">
        <v>206</v>
      </c>
      <c r="B132" s="6" t="s">
        <v>568</v>
      </c>
      <c r="C132" s="145"/>
    </row>
    <row r="133" spans="1:3" ht="12" customHeight="1" thickBot="1">
      <c r="A133" s="27" t="s">
        <v>17</v>
      </c>
      <c r="B133" s="87" t="s">
        <v>526</v>
      </c>
      <c r="C133" s="158">
        <f>+C134+C135+C136+C137+C138+C139</f>
        <v>0</v>
      </c>
    </row>
    <row r="134" spans="1:3" ht="12" customHeight="1">
      <c r="A134" s="268" t="s">
        <v>83</v>
      </c>
      <c r="B134" s="8" t="s">
        <v>527</v>
      </c>
      <c r="C134" s="145"/>
    </row>
    <row r="135" spans="1:3" ht="12" customHeight="1">
      <c r="A135" s="268" t="s">
        <v>84</v>
      </c>
      <c r="B135" s="8" t="s">
        <v>528</v>
      </c>
      <c r="C135" s="145"/>
    </row>
    <row r="136" spans="1:3" ht="12" customHeight="1">
      <c r="A136" s="268" t="s">
        <v>85</v>
      </c>
      <c r="B136" s="8" t="s">
        <v>529</v>
      </c>
      <c r="C136" s="145"/>
    </row>
    <row r="137" spans="1:3" ht="12" customHeight="1">
      <c r="A137" s="268" t="s">
        <v>130</v>
      </c>
      <c r="B137" s="8" t="s">
        <v>569</v>
      </c>
      <c r="C137" s="145"/>
    </row>
    <row r="138" spans="1:3" ht="12" customHeight="1">
      <c r="A138" s="268" t="s">
        <v>131</v>
      </c>
      <c r="B138" s="8" t="s">
        <v>531</v>
      </c>
      <c r="C138" s="145"/>
    </row>
    <row r="139" spans="1:3" s="62" customFormat="1" ht="12" customHeight="1" thickBot="1">
      <c r="A139" s="277" t="s">
        <v>132</v>
      </c>
      <c r="B139" s="6" t="s">
        <v>532</v>
      </c>
      <c r="C139" s="145"/>
    </row>
    <row r="140" spans="1:11" ht="12" customHeight="1" thickBot="1">
      <c r="A140" s="27" t="s">
        <v>18</v>
      </c>
      <c r="B140" s="87" t="s">
        <v>570</v>
      </c>
      <c r="C140" s="163">
        <f>+C141+C142+C144+C145+C143</f>
        <v>27420</v>
      </c>
      <c r="K140" s="144"/>
    </row>
    <row r="141" spans="1:3" ht="12.75">
      <c r="A141" s="268" t="s">
        <v>86</v>
      </c>
      <c r="B141" s="8" t="s">
        <v>312</v>
      </c>
      <c r="C141" s="145"/>
    </row>
    <row r="142" spans="1:3" ht="12" customHeight="1">
      <c r="A142" s="268" t="s">
        <v>87</v>
      </c>
      <c r="B142" s="8" t="s">
        <v>313</v>
      </c>
      <c r="C142" s="145">
        <v>27420</v>
      </c>
    </row>
    <row r="143" spans="1:3" s="62" customFormat="1" ht="12" customHeight="1">
      <c r="A143" s="268" t="s">
        <v>226</v>
      </c>
      <c r="B143" s="8" t="s">
        <v>571</v>
      </c>
      <c r="C143" s="145"/>
    </row>
    <row r="144" spans="1:3" s="62" customFormat="1" ht="12" customHeight="1">
      <c r="A144" s="268" t="s">
        <v>227</v>
      </c>
      <c r="B144" s="8" t="s">
        <v>534</v>
      </c>
      <c r="C144" s="145"/>
    </row>
    <row r="145" spans="1:3" s="62" customFormat="1" ht="12" customHeight="1" thickBot="1">
      <c r="A145" s="277" t="s">
        <v>228</v>
      </c>
      <c r="B145" s="6" t="s">
        <v>331</v>
      </c>
      <c r="C145" s="145"/>
    </row>
    <row r="146" spans="1:3" s="62" customFormat="1" ht="12" customHeight="1" thickBot="1">
      <c r="A146" s="27" t="s">
        <v>19</v>
      </c>
      <c r="B146" s="87" t="s">
        <v>535</v>
      </c>
      <c r="C146" s="166">
        <f>+C147+C148+C149+C150+C151</f>
        <v>0</v>
      </c>
    </row>
    <row r="147" spans="1:3" s="62" customFormat="1" ht="12" customHeight="1">
      <c r="A147" s="268" t="s">
        <v>88</v>
      </c>
      <c r="B147" s="8" t="s">
        <v>536</v>
      </c>
      <c r="C147" s="145"/>
    </row>
    <row r="148" spans="1:3" s="62" customFormat="1" ht="12" customHeight="1">
      <c r="A148" s="268" t="s">
        <v>89</v>
      </c>
      <c r="B148" s="8" t="s">
        <v>537</v>
      </c>
      <c r="C148" s="145"/>
    </row>
    <row r="149" spans="1:3" s="62" customFormat="1" ht="12" customHeight="1">
      <c r="A149" s="268" t="s">
        <v>238</v>
      </c>
      <c r="B149" s="8" t="s">
        <v>538</v>
      </c>
      <c r="C149" s="145"/>
    </row>
    <row r="150" spans="1:3" ht="12.75" customHeight="1">
      <c r="A150" s="268" t="s">
        <v>239</v>
      </c>
      <c r="B150" s="8" t="s">
        <v>572</v>
      </c>
      <c r="C150" s="145"/>
    </row>
    <row r="151" spans="1:3" ht="12.75" customHeight="1" thickBot="1">
      <c r="A151" s="277" t="s">
        <v>540</v>
      </c>
      <c r="B151" s="6" t="s">
        <v>541</v>
      </c>
      <c r="C151" s="146"/>
    </row>
    <row r="152" spans="1:3" ht="12.75" customHeight="1" thickBot="1">
      <c r="A152" s="524" t="s">
        <v>20</v>
      </c>
      <c r="B152" s="87" t="s">
        <v>542</v>
      </c>
      <c r="C152" s="166"/>
    </row>
    <row r="153" spans="1:3" ht="12" customHeight="1" thickBot="1">
      <c r="A153" s="524" t="s">
        <v>21</v>
      </c>
      <c r="B153" s="87" t="s">
        <v>543</v>
      </c>
      <c r="C153" s="166"/>
    </row>
    <row r="154" spans="1:3" ht="15" customHeight="1" thickBot="1">
      <c r="A154" s="27" t="s">
        <v>22</v>
      </c>
      <c r="B154" s="87" t="s">
        <v>544</v>
      </c>
      <c r="C154" s="262">
        <f>+C129+C133+C140+C146+C152+C153</f>
        <v>27639</v>
      </c>
    </row>
    <row r="155" spans="1:3" ht="13.5" thickBot="1">
      <c r="A155" s="279" t="s">
        <v>23</v>
      </c>
      <c r="B155" s="232" t="s">
        <v>545</v>
      </c>
      <c r="C155" s="262">
        <f>+C128+C154</f>
        <v>1398380</v>
      </c>
    </row>
    <row r="156" ht="15" customHeight="1" thickBot="1"/>
    <row r="157" spans="1:3" ht="14.25" customHeight="1" thickBot="1">
      <c r="A157" s="141" t="s">
        <v>573</v>
      </c>
      <c r="B157" s="142"/>
      <c r="C157" s="85">
        <v>1</v>
      </c>
    </row>
    <row r="158" spans="1:3" ht="13.5" thickBot="1">
      <c r="A158" s="141" t="s">
        <v>156</v>
      </c>
      <c r="B158" s="142"/>
      <c r="C158" s="85">
        <v>303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4/2016.(II.26.) 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24">
    <tabColor rgb="FF92D050"/>
  </sheetPr>
  <dimension ref="A1:K158"/>
  <sheetViews>
    <sheetView zoomScaleSheetLayoutView="85" workbookViewId="0" topLeftCell="A136">
      <selection activeCell="C98" sqref="C98"/>
    </sheetView>
  </sheetViews>
  <sheetFormatPr defaultColWidth="9.00390625" defaultRowHeight="12.75"/>
  <cols>
    <col min="1" max="1" width="19.50390625" style="301" customWidth="1"/>
    <col min="2" max="2" width="72.00390625" style="302" customWidth="1"/>
    <col min="3" max="3" width="25.00390625" style="303" customWidth="1"/>
    <col min="4" max="16384" width="9.375" style="2" customWidth="1"/>
  </cols>
  <sheetData>
    <row r="1" spans="1:3" s="1" customFormat="1" ht="16.5" customHeight="1" thickBot="1">
      <c r="A1" s="118"/>
      <c r="B1" s="120"/>
      <c r="C1" s="143"/>
    </row>
    <row r="2" spans="1:3" s="58" customFormat="1" ht="21" customHeight="1">
      <c r="A2" s="242" t="s">
        <v>58</v>
      </c>
      <c r="B2" s="214" t="s">
        <v>157</v>
      </c>
      <c r="C2" s="216" t="s">
        <v>47</v>
      </c>
    </row>
    <row r="3" spans="1:3" s="58" customFormat="1" ht="16.5" thickBot="1">
      <c r="A3" s="121" t="s">
        <v>153</v>
      </c>
      <c r="B3" s="215" t="s">
        <v>370</v>
      </c>
      <c r="C3" s="523" t="s">
        <v>56</v>
      </c>
    </row>
    <row r="4" spans="1:3" s="59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217" t="s">
        <v>50</v>
      </c>
    </row>
    <row r="6" spans="1:3" s="52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52" customFormat="1" ht="15.75" customHeight="1" thickBot="1">
      <c r="A7" s="126"/>
      <c r="B7" s="127" t="s">
        <v>51</v>
      </c>
      <c r="C7" s="218"/>
    </row>
    <row r="8" spans="1:3" s="52" customFormat="1" ht="12" customHeight="1" thickBot="1">
      <c r="A8" s="27" t="s">
        <v>13</v>
      </c>
      <c r="B8" s="20" t="s">
        <v>186</v>
      </c>
      <c r="C8" s="158">
        <f>+C9+C10+C11+C12+C13+C14</f>
        <v>13713</v>
      </c>
    </row>
    <row r="9" spans="1:3" s="60" customFormat="1" ht="12" customHeight="1">
      <c r="A9" s="268" t="s">
        <v>90</v>
      </c>
      <c r="B9" s="252" t="s">
        <v>187</v>
      </c>
      <c r="C9" s="160"/>
    </row>
    <row r="10" spans="1:3" s="61" customFormat="1" ht="12" customHeight="1">
      <c r="A10" s="269" t="s">
        <v>91</v>
      </c>
      <c r="B10" s="253" t="s">
        <v>188</v>
      </c>
      <c r="C10" s="159"/>
    </row>
    <row r="11" spans="1:3" s="61" customFormat="1" ht="12" customHeight="1">
      <c r="A11" s="269" t="s">
        <v>92</v>
      </c>
      <c r="B11" s="253" t="s">
        <v>189</v>
      </c>
      <c r="C11" s="159"/>
    </row>
    <row r="12" spans="1:3" s="61" customFormat="1" ht="12" customHeight="1">
      <c r="A12" s="269" t="s">
        <v>93</v>
      </c>
      <c r="B12" s="253" t="s">
        <v>190</v>
      </c>
      <c r="C12" s="159"/>
    </row>
    <row r="13" spans="1:3" s="61" customFormat="1" ht="12" customHeight="1">
      <c r="A13" s="269" t="s">
        <v>114</v>
      </c>
      <c r="B13" s="253" t="s">
        <v>558</v>
      </c>
      <c r="C13" s="162">
        <v>13713</v>
      </c>
    </row>
    <row r="14" spans="1:3" s="60" customFormat="1" ht="12" customHeight="1" thickBot="1">
      <c r="A14" s="270" t="s">
        <v>94</v>
      </c>
      <c r="B14" s="254" t="s">
        <v>498</v>
      </c>
      <c r="C14" s="159"/>
    </row>
    <row r="15" spans="1:3" s="60" customFormat="1" ht="12" customHeight="1" thickBot="1">
      <c r="A15" s="27" t="s">
        <v>14</v>
      </c>
      <c r="B15" s="153" t="s">
        <v>191</v>
      </c>
      <c r="C15" s="158">
        <f>+C16+C17+C18+C19+C20</f>
        <v>148706</v>
      </c>
    </row>
    <row r="16" spans="1:3" s="60" customFormat="1" ht="12" customHeight="1">
      <c r="A16" s="268" t="s">
        <v>96</v>
      </c>
      <c r="B16" s="252" t="s">
        <v>192</v>
      </c>
      <c r="C16" s="160"/>
    </row>
    <row r="17" spans="1:3" s="60" customFormat="1" ht="12" customHeight="1">
      <c r="A17" s="269" t="s">
        <v>97</v>
      </c>
      <c r="B17" s="253" t="s">
        <v>193</v>
      </c>
      <c r="C17" s="159"/>
    </row>
    <row r="18" spans="1:3" s="60" customFormat="1" ht="12" customHeight="1">
      <c r="A18" s="269" t="s">
        <v>98</v>
      </c>
      <c r="B18" s="253" t="s">
        <v>362</v>
      </c>
      <c r="C18" s="159"/>
    </row>
    <row r="19" spans="1:3" s="60" customFormat="1" ht="12" customHeight="1">
      <c r="A19" s="269" t="s">
        <v>99</v>
      </c>
      <c r="B19" s="253" t="s">
        <v>363</v>
      </c>
      <c r="C19" s="159"/>
    </row>
    <row r="20" spans="1:3" s="60" customFormat="1" ht="12" customHeight="1">
      <c r="A20" s="269" t="s">
        <v>100</v>
      </c>
      <c r="B20" s="253" t="s">
        <v>194</v>
      </c>
      <c r="C20" s="162">
        <v>148706</v>
      </c>
    </row>
    <row r="21" spans="1:3" s="61" customFormat="1" ht="12" customHeight="1" thickBot="1">
      <c r="A21" s="270" t="s">
        <v>109</v>
      </c>
      <c r="B21" s="254" t="s">
        <v>195</v>
      </c>
      <c r="C21" s="241">
        <v>7566</v>
      </c>
    </row>
    <row r="22" spans="1:3" s="61" customFormat="1" ht="12" customHeight="1" thickBot="1">
      <c r="A22" s="27" t="s">
        <v>15</v>
      </c>
      <c r="B22" s="20" t="s">
        <v>196</v>
      </c>
      <c r="C22" s="158">
        <f>+C23+C24+C25+C26+C27</f>
        <v>37148</v>
      </c>
    </row>
    <row r="23" spans="1:3" s="61" customFormat="1" ht="12" customHeight="1">
      <c r="A23" s="268" t="s">
        <v>79</v>
      </c>
      <c r="B23" s="252" t="s">
        <v>197</v>
      </c>
      <c r="C23" s="160"/>
    </row>
    <row r="24" spans="1:3" s="60" customFormat="1" ht="12" customHeight="1">
      <c r="A24" s="269" t="s">
        <v>80</v>
      </c>
      <c r="B24" s="253" t="s">
        <v>198</v>
      </c>
      <c r="C24" s="159"/>
    </row>
    <row r="25" spans="1:3" s="61" customFormat="1" ht="12" customHeight="1">
      <c r="A25" s="269" t="s">
        <v>81</v>
      </c>
      <c r="B25" s="253" t="s">
        <v>364</v>
      </c>
      <c r="C25" s="159"/>
    </row>
    <row r="26" spans="1:3" s="61" customFormat="1" ht="12" customHeight="1">
      <c r="A26" s="269" t="s">
        <v>82</v>
      </c>
      <c r="B26" s="253" t="s">
        <v>365</v>
      </c>
      <c r="C26" s="159"/>
    </row>
    <row r="27" spans="1:3" s="61" customFormat="1" ht="12" customHeight="1">
      <c r="A27" s="269" t="s">
        <v>126</v>
      </c>
      <c r="B27" s="253" t="s">
        <v>199</v>
      </c>
      <c r="C27" s="162">
        <v>37148</v>
      </c>
    </row>
    <row r="28" spans="1:3" s="61" customFormat="1" ht="12" customHeight="1" thickBot="1">
      <c r="A28" s="270" t="s">
        <v>127</v>
      </c>
      <c r="B28" s="254" t="s">
        <v>200</v>
      </c>
      <c r="C28" s="241">
        <v>37148</v>
      </c>
    </row>
    <row r="29" spans="1:3" s="61" customFormat="1" ht="12" customHeight="1" thickBot="1">
      <c r="A29" s="27" t="s">
        <v>128</v>
      </c>
      <c r="B29" s="20" t="s">
        <v>201</v>
      </c>
      <c r="C29" s="163">
        <f>+C30+C34+C35+C36</f>
        <v>0</v>
      </c>
    </row>
    <row r="30" spans="1:3" s="61" customFormat="1" ht="12" customHeight="1">
      <c r="A30" s="268" t="s">
        <v>202</v>
      </c>
      <c r="B30" s="252" t="s">
        <v>559</v>
      </c>
      <c r="C30" s="247">
        <f>+C31+C32+C33</f>
        <v>0</v>
      </c>
    </row>
    <row r="31" spans="1:3" s="61" customFormat="1" ht="12" customHeight="1">
      <c r="A31" s="269" t="s">
        <v>203</v>
      </c>
      <c r="B31" s="253" t="s">
        <v>208</v>
      </c>
      <c r="C31" s="159"/>
    </row>
    <row r="32" spans="1:3" s="61" customFormat="1" ht="12" customHeight="1">
      <c r="A32" s="269" t="s">
        <v>204</v>
      </c>
      <c r="B32" s="253" t="s">
        <v>209</v>
      </c>
      <c r="C32" s="159"/>
    </row>
    <row r="33" spans="1:3" s="61" customFormat="1" ht="12" customHeight="1">
      <c r="A33" s="269" t="s">
        <v>500</v>
      </c>
      <c r="B33" s="510" t="s">
        <v>501</v>
      </c>
      <c r="C33" s="159"/>
    </row>
    <row r="34" spans="1:3" s="61" customFormat="1" ht="12" customHeight="1">
      <c r="A34" s="269" t="s">
        <v>205</v>
      </c>
      <c r="B34" s="253" t="s">
        <v>210</v>
      </c>
      <c r="C34" s="159"/>
    </row>
    <row r="35" spans="1:3" s="61" customFormat="1" ht="12" customHeight="1">
      <c r="A35" s="269" t="s">
        <v>206</v>
      </c>
      <c r="B35" s="253" t="s">
        <v>211</v>
      </c>
      <c r="C35" s="159"/>
    </row>
    <row r="36" spans="1:3" s="61" customFormat="1" ht="12" customHeight="1" thickBot="1">
      <c r="A36" s="270" t="s">
        <v>207</v>
      </c>
      <c r="B36" s="254" t="s">
        <v>212</v>
      </c>
      <c r="C36" s="161"/>
    </row>
    <row r="37" spans="1:3" s="61" customFormat="1" ht="12" customHeight="1" thickBot="1">
      <c r="A37" s="27" t="s">
        <v>17</v>
      </c>
      <c r="B37" s="20" t="s">
        <v>502</v>
      </c>
      <c r="C37" s="158">
        <f>SUM(C38:C48)</f>
        <v>16966</v>
      </c>
    </row>
    <row r="38" spans="1:3" s="61" customFormat="1" ht="12" customHeight="1">
      <c r="A38" s="268" t="s">
        <v>83</v>
      </c>
      <c r="B38" s="252" t="s">
        <v>215</v>
      </c>
      <c r="C38" s="160">
        <v>12820</v>
      </c>
    </row>
    <row r="39" spans="1:3" s="61" customFormat="1" ht="12" customHeight="1">
      <c r="A39" s="269" t="s">
        <v>84</v>
      </c>
      <c r="B39" s="253" t="s">
        <v>216</v>
      </c>
      <c r="C39" s="162">
        <v>30</v>
      </c>
    </row>
    <row r="40" spans="1:3" s="61" customFormat="1" ht="12" customHeight="1">
      <c r="A40" s="269" t="s">
        <v>85</v>
      </c>
      <c r="B40" s="253" t="s">
        <v>217</v>
      </c>
      <c r="C40" s="162">
        <v>414</v>
      </c>
    </row>
    <row r="41" spans="1:3" s="61" customFormat="1" ht="12" customHeight="1">
      <c r="A41" s="269" t="s">
        <v>130</v>
      </c>
      <c r="B41" s="253" t="s">
        <v>218</v>
      </c>
      <c r="C41" s="159"/>
    </row>
    <row r="42" spans="1:3" s="61" customFormat="1" ht="12" customHeight="1">
      <c r="A42" s="269" t="s">
        <v>131</v>
      </c>
      <c r="B42" s="253" t="s">
        <v>219</v>
      </c>
      <c r="C42" s="159"/>
    </row>
    <row r="43" spans="1:3" s="61" customFormat="1" ht="12" customHeight="1">
      <c r="A43" s="269" t="s">
        <v>132</v>
      </c>
      <c r="B43" s="253" t="s">
        <v>220</v>
      </c>
      <c r="C43" s="159">
        <v>3462</v>
      </c>
    </row>
    <row r="44" spans="1:3" s="61" customFormat="1" ht="12" customHeight="1">
      <c r="A44" s="269" t="s">
        <v>133</v>
      </c>
      <c r="B44" s="253" t="s">
        <v>221</v>
      </c>
      <c r="C44" s="159"/>
    </row>
    <row r="45" spans="1:3" s="61" customFormat="1" ht="12" customHeight="1">
      <c r="A45" s="269" t="s">
        <v>134</v>
      </c>
      <c r="B45" s="253" t="s">
        <v>222</v>
      </c>
      <c r="C45" s="159">
        <v>204</v>
      </c>
    </row>
    <row r="46" spans="1:3" s="61" customFormat="1" ht="12" customHeight="1">
      <c r="A46" s="269" t="s">
        <v>213</v>
      </c>
      <c r="B46" s="253" t="s">
        <v>223</v>
      </c>
      <c r="C46" s="162"/>
    </row>
    <row r="47" spans="1:3" s="61" customFormat="1" ht="12" customHeight="1">
      <c r="A47" s="270" t="s">
        <v>214</v>
      </c>
      <c r="B47" s="254" t="s">
        <v>503</v>
      </c>
      <c r="C47" s="241"/>
    </row>
    <row r="48" spans="1:3" s="61" customFormat="1" ht="12" customHeight="1" thickBot="1">
      <c r="A48" s="270" t="s">
        <v>504</v>
      </c>
      <c r="B48" s="254" t="s">
        <v>224</v>
      </c>
      <c r="C48" s="241">
        <v>36</v>
      </c>
    </row>
    <row r="49" spans="1:3" s="61" customFormat="1" ht="12" customHeight="1" thickBot="1">
      <c r="A49" s="27" t="s">
        <v>18</v>
      </c>
      <c r="B49" s="20" t="s">
        <v>225</v>
      </c>
      <c r="C49" s="158">
        <f>SUM(C50:C54)</f>
        <v>6494</v>
      </c>
    </row>
    <row r="50" spans="1:3" s="61" customFormat="1" ht="12" customHeight="1">
      <c r="A50" s="268" t="s">
        <v>86</v>
      </c>
      <c r="B50" s="252" t="s">
        <v>229</v>
      </c>
      <c r="C50" s="292"/>
    </row>
    <row r="51" spans="1:3" s="61" customFormat="1" ht="12" customHeight="1">
      <c r="A51" s="269" t="s">
        <v>87</v>
      </c>
      <c r="B51" s="253" t="s">
        <v>230</v>
      </c>
      <c r="C51" s="162">
        <v>6494</v>
      </c>
    </row>
    <row r="52" spans="1:3" s="61" customFormat="1" ht="12" customHeight="1">
      <c r="A52" s="269" t="s">
        <v>226</v>
      </c>
      <c r="B52" s="253" t="s">
        <v>231</v>
      </c>
      <c r="C52" s="162"/>
    </row>
    <row r="53" spans="1:3" s="61" customFormat="1" ht="12" customHeight="1">
      <c r="A53" s="269" t="s">
        <v>227</v>
      </c>
      <c r="B53" s="253" t="s">
        <v>232</v>
      </c>
      <c r="C53" s="162"/>
    </row>
    <row r="54" spans="1:3" s="61" customFormat="1" ht="12" customHeight="1" thickBot="1">
      <c r="A54" s="270" t="s">
        <v>228</v>
      </c>
      <c r="B54" s="254" t="s">
        <v>233</v>
      </c>
      <c r="C54" s="241"/>
    </row>
    <row r="55" spans="1:3" s="61" customFormat="1" ht="12" customHeight="1" thickBot="1">
      <c r="A55" s="27" t="s">
        <v>135</v>
      </c>
      <c r="B55" s="20" t="s">
        <v>234</v>
      </c>
      <c r="C55" s="158">
        <f>SUM(C56:C58)</f>
        <v>900</v>
      </c>
    </row>
    <row r="56" spans="1:3" s="61" customFormat="1" ht="12" customHeight="1">
      <c r="A56" s="268" t="s">
        <v>88</v>
      </c>
      <c r="B56" s="252" t="s">
        <v>235</v>
      </c>
      <c r="C56" s="160"/>
    </row>
    <row r="57" spans="1:3" s="61" customFormat="1" ht="12" customHeight="1">
      <c r="A57" s="269" t="s">
        <v>89</v>
      </c>
      <c r="B57" s="253" t="s">
        <v>366</v>
      </c>
      <c r="C57" s="162">
        <v>800</v>
      </c>
    </row>
    <row r="58" spans="1:3" s="61" customFormat="1" ht="12" customHeight="1">
      <c r="A58" s="269" t="s">
        <v>238</v>
      </c>
      <c r="B58" s="253" t="s">
        <v>236</v>
      </c>
      <c r="C58" s="162">
        <v>100</v>
      </c>
    </row>
    <row r="59" spans="1:3" s="61" customFormat="1" ht="12" customHeight="1" thickBot="1">
      <c r="A59" s="270" t="s">
        <v>239</v>
      </c>
      <c r="B59" s="254" t="s">
        <v>237</v>
      </c>
      <c r="C59" s="161"/>
    </row>
    <row r="60" spans="1:3" s="61" customFormat="1" ht="12" customHeight="1" thickBot="1">
      <c r="A60" s="27" t="s">
        <v>20</v>
      </c>
      <c r="B60" s="153" t="s">
        <v>240</v>
      </c>
      <c r="C60" s="158">
        <f>SUM(C61:C63)</f>
        <v>1880</v>
      </c>
    </row>
    <row r="61" spans="1:3" s="61" customFormat="1" ht="12" customHeight="1">
      <c r="A61" s="268" t="s">
        <v>136</v>
      </c>
      <c r="B61" s="252" t="s">
        <v>242</v>
      </c>
      <c r="C61" s="162"/>
    </row>
    <row r="62" spans="1:3" s="61" customFormat="1" ht="12" customHeight="1">
      <c r="A62" s="269" t="s">
        <v>137</v>
      </c>
      <c r="B62" s="253" t="s">
        <v>367</v>
      </c>
      <c r="C62" s="162"/>
    </row>
    <row r="63" spans="1:3" s="61" customFormat="1" ht="12" customHeight="1">
      <c r="A63" s="269" t="s">
        <v>163</v>
      </c>
      <c r="B63" s="253" t="s">
        <v>243</v>
      </c>
      <c r="C63" s="162">
        <v>1880</v>
      </c>
    </row>
    <row r="64" spans="1:3" s="61" customFormat="1" ht="12" customHeight="1" thickBot="1">
      <c r="A64" s="270" t="s">
        <v>241</v>
      </c>
      <c r="B64" s="254" t="s">
        <v>244</v>
      </c>
      <c r="C64" s="162"/>
    </row>
    <row r="65" spans="1:3" s="61" customFormat="1" ht="12" customHeight="1" thickBot="1">
      <c r="A65" s="27" t="s">
        <v>21</v>
      </c>
      <c r="B65" s="20" t="s">
        <v>245</v>
      </c>
      <c r="C65" s="163">
        <f>+C8+C15+C22+C29+C37+C49+C55+C60</f>
        <v>225807</v>
      </c>
    </row>
    <row r="66" spans="1:3" s="61" customFormat="1" ht="12" customHeight="1" thickBot="1">
      <c r="A66" s="271" t="s">
        <v>335</v>
      </c>
      <c r="B66" s="153" t="s">
        <v>247</v>
      </c>
      <c r="C66" s="158">
        <f>SUM(C67:C69)</f>
        <v>100000</v>
      </c>
    </row>
    <row r="67" spans="1:3" s="61" customFormat="1" ht="12" customHeight="1">
      <c r="A67" s="268" t="s">
        <v>278</v>
      </c>
      <c r="B67" s="252" t="s">
        <v>248</v>
      </c>
      <c r="C67" s="584"/>
    </row>
    <row r="68" spans="1:3" s="61" customFormat="1" ht="12" customHeight="1">
      <c r="A68" s="269" t="s">
        <v>287</v>
      </c>
      <c r="B68" s="253" t="s">
        <v>249</v>
      </c>
      <c r="C68" s="162">
        <v>100000</v>
      </c>
    </row>
    <row r="69" spans="1:3" s="61" customFormat="1" ht="12" customHeight="1" thickBot="1">
      <c r="A69" s="270" t="s">
        <v>288</v>
      </c>
      <c r="B69" s="255" t="s">
        <v>250</v>
      </c>
      <c r="C69" s="162"/>
    </row>
    <row r="70" spans="1:3" s="61" customFormat="1" ht="12" customHeight="1" thickBot="1">
      <c r="A70" s="271" t="s">
        <v>251</v>
      </c>
      <c r="B70" s="153" t="s">
        <v>252</v>
      </c>
      <c r="C70" s="158">
        <f>SUM(C71:C74)</f>
        <v>0</v>
      </c>
    </row>
    <row r="71" spans="1:3" s="61" customFormat="1" ht="12" customHeight="1">
      <c r="A71" s="268" t="s">
        <v>115</v>
      </c>
      <c r="B71" s="252" t="s">
        <v>253</v>
      </c>
      <c r="C71" s="162"/>
    </row>
    <row r="72" spans="1:3" s="61" customFormat="1" ht="12" customHeight="1">
      <c r="A72" s="269" t="s">
        <v>116</v>
      </c>
      <c r="B72" s="253" t="s">
        <v>254</v>
      </c>
      <c r="C72" s="162"/>
    </row>
    <row r="73" spans="1:3" s="61" customFormat="1" ht="12" customHeight="1">
      <c r="A73" s="269" t="s">
        <v>279</v>
      </c>
      <c r="B73" s="253" t="s">
        <v>255</v>
      </c>
      <c r="C73" s="162"/>
    </row>
    <row r="74" spans="1:3" s="61" customFormat="1" ht="12" customHeight="1" thickBot="1">
      <c r="A74" s="270" t="s">
        <v>280</v>
      </c>
      <c r="B74" s="254" t="s">
        <v>256</v>
      </c>
      <c r="C74" s="162"/>
    </row>
    <row r="75" spans="1:3" s="61" customFormat="1" ht="12" customHeight="1" thickBot="1">
      <c r="A75" s="271" t="s">
        <v>257</v>
      </c>
      <c r="B75" s="153" t="s">
        <v>258</v>
      </c>
      <c r="C75" s="158">
        <f>SUM(C76:C77)</f>
        <v>0</v>
      </c>
    </row>
    <row r="76" spans="1:3" s="61" customFormat="1" ht="12" customHeight="1">
      <c r="A76" s="268" t="s">
        <v>281</v>
      </c>
      <c r="B76" s="252" t="s">
        <v>259</v>
      </c>
      <c r="C76" s="162"/>
    </row>
    <row r="77" spans="1:3" s="61" customFormat="1" ht="12" customHeight="1" thickBot="1">
      <c r="A77" s="270" t="s">
        <v>282</v>
      </c>
      <c r="B77" s="254" t="s">
        <v>260</v>
      </c>
      <c r="C77" s="162"/>
    </row>
    <row r="78" spans="1:3" s="60" customFormat="1" ht="12" customHeight="1" thickBot="1">
      <c r="A78" s="271" t="s">
        <v>261</v>
      </c>
      <c r="B78" s="153" t="s">
        <v>262</v>
      </c>
      <c r="C78" s="158">
        <f>SUM(C79:C81)</f>
        <v>0</v>
      </c>
    </row>
    <row r="79" spans="1:3" s="61" customFormat="1" ht="12" customHeight="1">
      <c r="A79" s="268" t="s">
        <v>283</v>
      </c>
      <c r="B79" s="252" t="s">
        <v>263</v>
      </c>
      <c r="C79" s="162"/>
    </row>
    <row r="80" spans="1:3" s="61" customFormat="1" ht="12" customHeight="1">
      <c r="A80" s="269" t="s">
        <v>284</v>
      </c>
      <c r="B80" s="253" t="s">
        <v>264</v>
      </c>
      <c r="C80" s="162"/>
    </row>
    <row r="81" spans="1:3" s="61" customFormat="1" ht="12" customHeight="1" thickBot="1">
      <c r="A81" s="270" t="s">
        <v>285</v>
      </c>
      <c r="B81" s="254" t="s">
        <v>265</v>
      </c>
      <c r="C81" s="162"/>
    </row>
    <row r="82" spans="1:3" s="61" customFormat="1" ht="12" customHeight="1" thickBot="1">
      <c r="A82" s="271" t="s">
        <v>266</v>
      </c>
      <c r="B82" s="153" t="s">
        <v>286</v>
      </c>
      <c r="C82" s="158">
        <f>SUM(C83:C86)</f>
        <v>0</v>
      </c>
    </row>
    <row r="83" spans="1:3" s="61" customFormat="1" ht="12" customHeight="1">
      <c r="A83" s="272" t="s">
        <v>267</v>
      </c>
      <c r="B83" s="252" t="s">
        <v>268</v>
      </c>
      <c r="C83" s="162"/>
    </row>
    <row r="84" spans="1:3" s="61" customFormat="1" ht="12" customHeight="1">
      <c r="A84" s="273" t="s">
        <v>269</v>
      </c>
      <c r="B84" s="253" t="s">
        <v>270</v>
      </c>
      <c r="C84" s="162"/>
    </row>
    <row r="85" spans="1:3" s="61" customFormat="1" ht="12" customHeight="1">
      <c r="A85" s="273" t="s">
        <v>271</v>
      </c>
      <c r="B85" s="253" t="s">
        <v>272</v>
      </c>
      <c r="C85" s="162"/>
    </row>
    <row r="86" spans="1:3" s="60" customFormat="1" ht="12" customHeight="1" thickBot="1">
      <c r="A86" s="274" t="s">
        <v>273</v>
      </c>
      <c r="B86" s="254" t="s">
        <v>274</v>
      </c>
      <c r="C86" s="162"/>
    </row>
    <row r="87" spans="1:3" s="60" customFormat="1" ht="12" customHeight="1" thickBot="1">
      <c r="A87" s="271" t="s">
        <v>275</v>
      </c>
      <c r="B87" s="153" t="s">
        <v>507</v>
      </c>
      <c r="C87" s="293"/>
    </row>
    <row r="88" spans="1:3" s="60" customFormat="1" ht="12" customHeight="1" thickBot="1">
      <c r="A88" s="271" t="s">
        <v>560</v>
      </c>
      <c r="B88" s="153" t="s">
        <v>276</v>
      </c>
      <c r="C88" s="293"/>
    </row>
    <row r="89" spans="1:3" s="60" customFormat="1" ht="12" customHeight="1" thickBot="1">
      <c r="A89" s="271" t="s">
        <v>561</v>
      </c>
      <c r="B89" s="259" t="s">
        <v>508</v>
      </c>
      <c r="C89" s="163">
        <f>+C66+C70+C75+C78+C82+C88+C87</f>
        <v>100000</v>
      </c>
    </row>
    <row r="90" spans="1:3" s="60" customFormat="1" ht="12" customHeight="1" thickBot="1">
      <c r="A90" s="275" t="s">
        <v>562</v>
      </c>
      <c r="B90" s="260" t="s">
        <v>563</v>
      </c>
      <c r="C90" s="163">
        <f>+C65+C89</f>
        <v>325807</v>
      </c>
    </row>
    <row r="91" spans="1:3" s="61" customFormat="1" ht="15" customHeight="1" thickBot="1">
      <c r="A91" s="132"/>
      <c r="B91" s="133"/>
      <c r="C91" s="223"/>
    </row>
    <row r="92" spans="1:3" s="52" customFormat="1" ht="16.5" customHeight="1" thickBot="1">
      <c r="A92" s="136"/>
      <c r="B92" s="137" t="s">
        <v>52</v>
      </c>
      <c r="C92" s="225"/>
    </row>
    <row r="93" spans="1:3" s="62" customFormat="1" ht="12" customHeight="1" thickBot="1">
      <c r="A93" s="244" t="s">
        <v>13</v>
      </c>
      <c r="B93" s="26" t="s">
        <v>574</v>
      </c>
      <c r="C93" s="157">
        <f>+C94+C95+C96+C97+C98+C111</f>
        <v>106180</v>
      </c>
    </row>
    <row r="94" spans="1:3" ht="12" customHeight="1">
      <c r="A94" s="276" t="s">
        <v>90</v>
      </c>
      <c r="B94" s="9" t="s">
        <v>43</v>
      </c>
      <c r="C94" s="549">
        <v>24399</v>
      </c>
    </row>
    <row r="95" spans="1:3" ht="12" customHeight="1">
      <c r="A95" s="269" t="s">
        <v>91</v>
      </c>
      <c r="B95" s="7" t="s">
        <v>138</v>
      </c>
      <c r="C95" s="539">
        <v>6933</v>
      </c>
    </row>
    <row r="96" spans="1:3" ht="12" customHeight="1">
      <c r="A96" s="269" t="s">
        <v>92</v>
      </c>
      <c r="B96" s="7" t="s">
        <v>113</v>
      </c>
      <c r="C96" s="540">
        <v>41548</v>
      </c>
    </row>
    <row r="97" spans="1:3" ht="12" customHeight="1">
      <c r="A97" s="269" t="s">
        <v>93</v>
      </c>
      <c r="B97" s="10" t="s">
        <v>139</v>
      </c>
      <c r="C97" s="241">
        <v>500</v>
      </c>
    </row>
    <row r="98" spans="1:3" ht="12" customHeight="1">
      <c r="A98" s="269" t="s">
        <v>104</v>
      </c>
      <c r="B98" s="18" t="s">
        <v>140</v>
      </c>
      <c r="C98" s="540">
        <v>32800</v>
      </c>
    </row>
    <row r="99" spans="1:3" ht="12" customHeight="1">
      <c r="A99" s="269" t="s">
        <v>94</v>
      </c>
      <c r="B99" s="7" t="s">
        <v>564</v>
      </c>
      <c r="C99" s="241">
        <v>1476</v>
      </c>
    </row>
    <row r="100" spans="1:3" ht="12" customHeight="1">
      <c r="A100" s="269" t="s">
        <v>95</v>
      </c>
      <c r="B100" s="91" t="s">
        <v>512</v>
      </c>
      <c r="C100" s="241"/>
    </row>
    <row r="101" spans="1:3" ht="12" customHeight="1">
      <c r="A101" s="269" t="s">
        <v>105</v>
      </c>
      <c r="B101" s="91" t="s">
        <v>513</v>
      </c>
      <c r="C101" s="241"/>
    </row>
    <row r="102" spans="1:3" ht="12" customHeight="1">
      <c r="A102" s="269" t="s">
        <v>106</v>
      </c>
      <c r="B102" s="91" t="s">
        <v>292</v>
      </c>
      <c r="C102" s="241"/>
    </row>
    <row r="103" spans="1:3" ht="12" customHeight="1">
      <c r="A103" s="269" t="s">
        <v>107</v>
      </c>
      <c r="B103" s="92" t="s">
        <v>293</v>
      </c>
      <c r="C103" s="241"/>
    </row>
    <row r="104" spans="1:3" ht="12" customHeight="1">
      <c r="A104" s="269" t="s">
        <v>108</v>
      </c>
      <c r="B104" s="92" t="s">
        <v>294</v>
      </c>
      <c r="C104" s="241"/>
    </row>
    <row r="105" spans="1:3" ht="12" customHeight="1">
      <c r="A105" s="269" t="s">
        <v>110</v>
      </c>
      <c r="B105" s="91" t="s">
        <v>295</v>
      </c>
      <c r="C105" s="241">
        <v>14753</v>
      </c>
    </row>
    <row r="106" spans="1:3" ht="12" customHeight="1">
      <c r="A106" s="269" t="s">
        <v>141</v>
      </c>
      <c r="B106" s="91" t="s">
        <v>296</v>
      </c>
      <c r="C106" s="241"/>
    </row>
    <row r="107" spans="1:3" ht="12" customHeight="1">
      <c r="A107" s="269" t="s">
        <v>290</v>
      </c>
      <c r="B107" s="92" t="s">
        <v>297</v>
      </c>
      <c r="C107" s="241">
        <v>800</v>
      </c>
    </row>
    <row r="108" spans="1:3" ht="12" customHeight="1">
      <c r="A108" s="277" t="s">
        <v>291</v>
      </c>
      <c r="B108" s="93" t="s">
        <v>298</v>
      </c>
      <c r="C108" s="241"/>
    </row>
    <row r="109" spans="1:3" ht="12" customHeight="1">
      <c r="A109" s="269" t="s">
        <v>514</v>
      </c>
      <c r="B109" s="93" t="s">
        <v>299</v>
      </c>
      <c r="C109" s="241"/>
    </row>
    <row r="110" spans="1:3" ht="12" customHeight="1">
      <c r="A110" s="269" t="s">
        <v>515</v>
      </c>
      <c r="B110" s="92" t="s">
        <v>300</v>
      </c>
      <c r="C110" s="539">
        <v>15771</v>
      </c>
    </row>
    <row r="111" spans="1:3" ht="12" customHeight="1">
      <c r="A111" s="269" t="s">
        <v>516</v>
      </c>
      <c r="B111" s="10" t="s">
        <v>44</v>
      </c>
      <c r="C111" s="159"/>
    </row>
    <row r="112" spans="1:3" ht="12" customHeight="1">
      <c r="A112" s="270" t="s">
        <v>517</v>
      </c>
      <c r="B112" s="7" t="s">
        <v>565</v>
      </c>
      <c r="C112" s="161"/>
    </row>
    <row r="113" spans="1:3" ht="12" customHeight="1" thickBot="1">
      <c r="A113" s="278" t="s">
        <v>519</v>
      </c>
      <c r="B113" s="94" t="s">
        <v>566</v>
      </c>
      <c r="C113" s="165"/>
    </row>
    <row r="114" spans="1:3" ht="12" customHeight="1" thickBot="1">
      <c r="A114" s="27" t="s">
        <v>14</v>
      </c>
      <c r="B114" s="25" t="s">
        <v>301</v>
      </c>
      <c r="C114" s="158">
        <f>+C115+C117+C119</f>
        <v>48291</v>
      </c>
    </row>
    <row r="115" spans="1:3" ht="12" customHeight="1">
      <c r="A115" s="268" t="s">
        <v>96</v>
      </c>
      <c r="B115" s="7" t="s">
        <v>161</v>
      </c>
      <c r="C115" s="292">
        <v>37097</v>
      </c>
    </row>
    <row r="116" spans="1:3" ht="12" customHeight="1">
      <c r="A116" s="268" t="s">
        <v>97</v>
      </c>
      <c r="B116" s="11" t="s">
        <v>305</v>
      </c>
      <c r="C116" s="292"/>
    </row>
    <row r="117" spans="1:3" ht="12" customHeight="1">
      <c r="A117" s="268" t="s">
        <v>98</v>
      </c>
      <c r="B117" s="11" t="s">
        <v>142</v>
      </c>
      <c r="C117" s="159"/>
    </row>
    <row r="118" spans="1:3" ht="12" customHeight="1">
      <c r="A118" s="268" t="s">
        <v>99</v>
      </c>
      <c r="B118" s="11" t="s">
        <v>306</v>
      </c>
      <c r="C118" s="145"/>
    </row>
    <row r="119" spans="1:3" ht="12" customHeight="1">
      <c r="A119" s="268" t="s">
        <v>100</v>
      </c>
      <c r="B119" s="155" t="s">
        <v>164</v>
      </c>
      <c r="C119" s="597">
        <v>11194</v>
      </c>
    </row>
    <row r="120" spans="1:3" ht="12" customHeight="1">
      <c r="A120" s="268" t="s">
        <v>109</v>
      </c>
      <c r="B120" s="154" t="s">
        <v>368</v>
      </c>
      <c r="C120" s="597"/>
    </row>
    <row r="121" spans="1:3" ht="12" customHeight="1">
      <c r="A121" s="268" t="s">
        <v>111</v>
      </c>
      <c r="B121" s="248" t="s">
        <v>311</v>
      </c>
      <c r="C121" s="597"/>
    </row>
    <row r="122" spans="1:3" ht="12" customHeight="1">
      <c r="A122" s="268" t="s">
        <v>143</v>
      </c>
      <c r="B122" s="92" t="s">
        <v>294</v>
      </c>
      <c r="C122" s="597"/>
    </row>
    <row r="123" spans="1:3" ht="12" customHeight="1">
      <c r="A123" s="268" t="s">
        <v>144</v>
      </c>
      <c r="B123" s="92" t="s">
        <v>310</v>
      </c>
      <c r="C123" s="597"/>
    </row>
    <row r="124" spans="1:3" ht="12" customHeight="1">
      <c r="A124" s="268" t="s">
        <v>145</v>
      </c>
      <c r="B124" s="92" t="s">
        <v>309</v>
      </c>
      <c r="C124" s="597"/>
    </row>
    <row r="125" spans="1:3" ht="12" customHeight="1">
      <c r="A125" s="268" t="s">
        <v>302</v>
      </c>
      <c r="B125" s="92" t="s">
        <v>297</v>
      </c>
      <c r="C125" s="597"/>
    </row>
    <row r="126" spans="1:3" ht="12" customHeight="1">
      <c r="A126" s="268" t="s">
        <v>303</v>
      </c>
      <c r="B126" s="92" t="s">
        <v>308</v>
      </c>
      <c r="C126" s="597"/>
    </row>
    <row r="127" spans="1:3" ht="12" customHeight="1" thickBot="1">
      <c r="A127" s="277" t="s">
        <v>304</v>
      </c>
      <c r="B127" s="92" t="s">
        <v>307</v>
      </c>
      <c r="C127" s="598">
        <v>11194</v>
      </c>
    </row>
    <row r="128" spans="1:3" ht="12" customHeight="1" thickBot="1">
      <c r="A128" s="27" t="s">
        <v>15</v>
      </c>
      <c r="B128" s="87" t="s">
        <v>521</v>
      </c>
      <c r="C128" s="158">
        <f>+C93+C114</f>
        <v>154471</v>
      </c>
    </row>
    <row r="129" spans="1:3" ht="12" customHeight="1" thickBot="1">
      <c r="A129" s="27" t="s">
        <v>16</v>
      </c>
      <c r="B129" s="87" t="s">
        <v>522</v>
      </c>
      <c r="C129" s="158">
        <f>+C130+C131+C132</f>
        <v>176358</v>
      </c>
    </row>
    <row r="130" spans="1:3" s="62" customFormat="1" ht="12" customHeight="1">
      <c r="A130" s="268" t="s">
        <v>202</v>
      </c>
      <c r="B130" s="8" t="s">
        <v>567</v>
      </c>
      <c r="C130" s="625">
        <v>76358</v>
      </c>
    </row>
    <row r="131" spans="1:3" ht="12" customHeight="1">
      <c r="A131" s="268" t="s">
        <v>205</v>
      </c>
      <c r="B131" s="8" t="s">
        <v>524</v>
      </c>
      <c r="C131" s="145">
        <v>100000</v>
      </c>
    </row>
    <row r="132" spans="1:3" ht="12" customHeight="1" thickBot="1">
      <c r="A132" s="277" t="s">
        <v>206</v>
      </c>
      <c r="B132" s="6" t="s">
        <v>568</v>
      </c>
      <c r="C132" s="145"/>
    </row>
    <row r="133" spans="1:3" ht="12" customHeight="1" thickBot="1">
      <c r="A133" s="27" t="s">
        <v>17</v>
      </c>
      <c r="B133" s="87" t="s">
        <v>526</v>
      </c>
      <c r="C133" s="158">
        <f>+C134+C135+C136+C137+C138+C139</f>
        <v>0</v>
      </c>
    </row>
    <row r="134" spans="1:3" ht="12" customHeight="1">
      <c r="A134" s="268" t="s">
        <v>83</v>
      </c>
      <c r="B134" s="8" t="s">
        <v>527</v>
      </c>
      <c r="C134" s="145"/>
    </row>
    <row r="135" spans="1:3" ht="12" customHeight="1">
      <c r="A135" s="268" t="s">
        <v>84</v>
      </c>
      <c r="B135" s="8" t="s">
        <v>528</v>
      </c>
      <c r="C135" s="145"/>
    </row>
    <row r="136" spans="1:3" ht="12" customHeight="1">
      <c r="A136" s="268" t="s">
        <v>85</v>
      </c>
      <c r="B136" s="8" t="s">
        <v>529</v>
      </c>
      <c r="C136" s="145"/>
    </row>
    <row r="137" spans="1:3" ht="12" customHeight="1">
      <c r="A137" s="268" t="s">
        <v>130</v>
      </c>
      <c r="B137" s="8" t="s">
        <v>569</v>
      </c>
      <c r="C137" s="145"/>
    </row>
    <row r="138" spans="1:3" ht="12" customHeight="1">
      <c r="A138" s="268" t="s">
        <v>131</v>
      </c>
      <c r="B138" s="8" t="s">
        <v>531</v>
      </c>
      <c r="C138" s="145"/>
    </row>
    <row r="139" spans="1:3" s="62" customFormat="1" ht="12" customHeight="1" thickBot="1">
      <c r="A139" s="277" t="s">
        <v>132</v>
      </c>
      <c r="B139" s="6" t="s">
        <v>532</v>
      </c>
      <c r="C139" s="145"/>
    </row>
    <row r="140" spans="1:11" ht="12" customHeight="1" thickBot="1">
      <c r="A140" s="27" t="s">
        <v>18</v>
      </c>
      <c r="B140" s="87" t="s">
        <v>570</v>
      </c>
      <c r="C140" s="163">
        <f>+C141+C142+C144+C145+C143</f>
        <v>0</v>
      </c>
      <c r="K140" s="144"/>
    </row>
    <row r="141" spans="1:3" ht="12.75">
      <c r="A141" s="268" t="s">
        <v>86</v>
      </c>
      <c r="B141" s="8" t="s">
        <v>312</v>
      </c>
      <c r="C141" s="145"/>
    </row>
    <row r="142" spans="1:3" ht="12" customHeight="1">
      <c r="A142" s="268" t="s">
        <v>87</v>
      </c>
      <c r="B142" s="8" t="s">
        <v>313</v>
      </c>
      <c r="C142" s="145"/>
    </row>
    <row r="143" spans="1:3" s="62" customFormat="1" ht="12" customHeight="1">
      <c r="A143" s="268" t="s">
        <v>226</v>
      </c>
      <c r="B143" s="8" t="s">
        <v>571</v>
      </c>
      <c r="C143" s="145"/>
    </row>
    <row r="144" spans="1:3" s="62" customFormat="1" ht="12" customHeight="1">
      <c r="A144" s="268" t="s">
        <v>227</v>
      </c>
      <c r="B144" s="8" t="s">
        <v>534</v>
      </c>
      <c r="C144" s="145"/>
    </row>
    <row r="145" spans="1:3" s="62" customFormat="1" ht="12" customHeight="1" thickBot="1">
      <c r="A145" s="277" t="s">
        <v>228</v>
      </c>
      <c r="B145" s="6" t="s">
        <v>331</v>
      </c>
      <c r="C145" s="145"/>
    </row>
    <row r="146" spans="1:3" s="62" customFormat="1" ht="12" customHeight="1" thickBot="1">
      <c r="A146" s="27" t="s">
        <v>19</v>
      </c>
      <c r="B146" s="87" t="s">
        <v>535</v>
      </c>
      <c r="C146" s="166">
        <f>+C147+C148+C149+C150+C151</f>
        <v>0</v>
      </c>
    </row>
    <row r="147" spans="1:3" s="62" customFormat="1" ht="12" customHeight="1">
      <c r="A147" s="268" t="s">
        <v>88</v>
      </c>
      <c r="B147" s="8" t="s">
        <v>536</v>
      </c>
      <c r="C147" s="145"/>
    </row>
    <row r="148" spans="1:3" s="62" customFormat="1" ht="12" customHeight="1">
      <c r="A148" s="268" t="s">
        <v>89</v>
      </c>
      <c r="B148" s="8" t="s">
        <v>537</v>
      </c>
      <c r="C148" s="145"/>
    </row>
    <row r="149" spans="1:3" s="62" customFormat="1" ht="12" customHeight="1">
      <c r="A149" s="268" t="s">
        <v>238</v>
      </c>
      <c r="B149" s="8" t="s">
        <v>538</v>
      </c>
      <c r="C149" s="145"/>
    </row>
    <row r="150" spans="1:3" ht="12.75" customHeight="1">
      <c r="A150" s="268" t="s">
        <v>239</v>
      </c>
      <c r="B150" s="8" t="s">
        <v>572</v>
      </c>
      <c r="C150" s="145"/>
    </row>
    <row r="151" spans="1:3" ht="12.75" customHeight="1" thickBot="1">
      <c r="A151" s="277" t="s">
        <v>540</v>
      </c>
      <c r="B151" s="6" t="s">
        <v>541</v>
      </c>
      <c r="C151" s="146"/>
    </row>
    <row r="152" spans="1:3" ht="12.75" customHeight="1" thickBot="1">
      <c r="A152" s="524" t="s">
        <v>20</v>
      </c>
      <c r="B152" s="87" t="s">
        <v>542</v>
      </c>
      <c r="C152" s="166"/>
    </row>
    <row r="153" spans="1:3" ht="12" customHeight="1" thickBot="1">
      <c r="A153" s="524" t="s">
        <v>21</v>
      </c>
      <c r="B153" s="87" t="s">
        <v>543</v>
      </c>
      <c r="C153" s="166"/>
    </row>
    <row r="154" spans="1:3" ht="15" customHeight="1" thickBot="1">
      <c r="A154" s="27" t="s">
        <v>22</v>
      </c>
      <c r="B154" s="87" t="s">
        <v>544</v>
      </c>
      <c r="C154" s="262">
        <f>+C129+C133+C140+C146+C152+C153</f>
        <v>176358</v>
      </c>
    </row>
    <row r="155" spans="1:3" ht="13.5" thickBot="1">
      <c r="A155" s="279" t="s">
        <v>23</v>
      </c>
      <c r="B155" s="232" t="s">
        <v>545</v>
      </c>
      <c r="C155" s="262">
        <f>+C128+C154</f>
        <v>330829</v>
      </c>
    </row>
    <row r="156" ht="15" customHeight="1" thickBot="1"/>
    <row r="157" spans="1:3" ht="14.25" customHeight="1" thickBot="1">
      <c r="A157" s="141" t="s">
        <v>573</v>
      </c>
      <c r="B157" s="142"/>
      <c r="C157" s="85">
        <v>1</v>
      </c>
    </row>
    <row r="158" spans="1:3" ht="13.5" thickBot="1">
      <c r="A158" s="141" t="s">
        <v>156</v>
      </c>
      <c r="B158" s="142"/>
      <c r="C158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4/2016.(II.26.)  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46">
    <tabColor rgb="FF92D050"/>
  </sheetPr>
  <dimension ref="A1:C61"/>
  <sheetViews>
    <sheetView workbookViewId="0" topLeftCell="A34">
      <selection activeCell="E57" sqref="E57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/>
    </row>
    <row r="2" spans="1:3" s="287" customFormat="1" ht="25.5" customHeight="1">
      <c r="A2" s="242" t="s">
        <v>154</v>
      </c>
      <c r="B2" s="214" t="s">
        <v>471</v>
      </c>
      <c r="C2" s="228" t="s">
        <v>55</v>
      </c>
    </row>
    <row r="3" spans="1:3" s="287" customFormat="1" ht="24.75" thickBot="1">
      <c r="A3" s="280" t="s">
        <v>153</v>
      </c>
      <c r="B3" s="215" t="s">
        <v>339</v>
      </c>
      <c r="C3" s="229" t="s">
        <v>47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10593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v>7539</v>
      </c>
    </row>
    <row r="11" spans="1:3" s="230" customFormat="1" ht="12" customHeight="1">
      <c r="A11" s="282" t="s">
        <v>92</v>
      </c>
      <c r="B11" s="7" t="s">
        <v>217</v>
      </c>
      <c r="C11" s="173">
        <v>800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/>
    </row>
    <row r="14" spans="1:3" s="230" customFormat="1" ht="12" customHeight="1">
      <c r="A14" s="282" t="s">
        <v>94</v>
      </c>
      <c r="B14" s="7" t="s">
        <v>340</v>
      </c>
      <c r="C14" s="173">
        <v>2253</v>
      </c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>
        <v>1</v>
      </c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1112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629">
        <v>1112</v>
      </c>
    </row>
    <row r="24" spans="1:3" s="290" customFormat="1" ht="12" customHeight="1" thickBot="1">
      <c r="A24" s="282" t="s">
        <v>99</v>
      </c>
      <c r="B24" s="7" t="s">
        <v>577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578</v>
      </c>
      <c r="C26" s="175">
        <f>+C27+C28+C29</f>
        <v>0</v>
      </c>
    </row>
    <row r="27" spans="1:3" s="290" customFormat="1" ht="12" customHeight="1">
      <c r="A27" s="283" t="s">
        <v>202</v>
      </c>
      <c r="B27" s="284" t="s">
        <v>197</v>
      </c>
      <c r="C27" s="54"/>
    </row>
    <row r="28" spans="1:3" s="290" customFormat="1" ht="12" customHeight="1">
      <c r="A28" s="283" t="s">
        <v>205</v>
      </c>
      <c r="B28" s="284" t="s">
        <v>343</v>
      </c>
      <c r="C28" s="173"/>
    </row>
    <row r="29" spans="1:3" s="290" customFormat="1" ht="12" customHeight="1">
      <c r="A29" s="283" t="s">
        <v>206</v>
      </c>
      <c r="B29" s="285" t="s">
        <v>345</v>
      </c>
      <c r="C29" s="173"/>
    </row>
    <row r="30" spans="1:3" s="290" customFormat="1" ht="12" customHeight="1" thickBot="1">
      <c r="A30" s="282" t="s">
        <v>207</v>
      </c>
      <c r="B30" s="90" t="s">
        <v>579</v>
      </c>
      <c r="C30" s="57"/>
    </row>
    <row r="31" spans="1:3" s="290" customFormat="1" ht="12" customHeight="1" thickBot="1">
      <c r="A31" s="117" t="s">
        <v>17</v>
      </c>
      <c r="B31" s="87" t="s">
        <v>346</v>
      </c>
      <c r="C31" s="175">
        <f>+C32+C33+C34</f>
        <v>0</v>
      </c>
    </row>
    <row r="32" spans="1:3" s="290" customFormat="1" ht="12" customHeight="1">
      <c r="A32" s="283" t="s">
        <v>83</v>
      </c>
      <c r="B32" s="284" t="s">
        <v>229</v>
      </c>
      <c r="C32" s="54"/>
    </row>
    <row r="33" spans="1:3" s="290" customFormat="1" ht="12" customHeight="1">
      <c r="A33" s="283" t="s">
        <v>84</v>
      </c>
      <c r="B33" s="285" t="s">
        <v>230</v>
      </c>
      <c r="C33" s="176"/>
    </row>
    <row r="34" spans="1:3" s="290" customFormat="1" ht="12" customHeight="1" thickBot="1">
      <c r="A34" s="282" t="s">
        <v>85</v>
      </c>
      <c r="B34" s="90" t="s">
        <v>231</v>
      </c>
      <c r="C34" s="57"/>
    </row>
    <row r="35" spans="1:3" s="230" customFormat="1" ht="12" customHeight="1" thickBot="1">
      <c r="A35" s="117" t="s">
        <v>18</v>
      </c>
      <c r="B35" s="87" t="s">
        <v>317</v>
      </c>
      <c r="C35" s="202"/>
    </row>
    <row r="36" spans="1:3" s="230" customFormat="1" ht="12" customHeight="1" thickBot="1">
      <c r="A36" s="117" t="s">
        <v>19</v>
      </c>
      <c r="B36" s="87" t="s">
        <v>347</v>
      </c>
      <c r="C36" s="221"/>
    </row>
    <row r="37" spans="1:3" s="230" customFormat="1" ht="12" customHeight="1" thickBot="1">
      <c r="A37" s="114" t="s">
        <v>20</v>
      </c>
      <c r="B37" s="87" t="s">
        <v>348</v>
      </c>
      <c r="C37" s="222">
        <f>+C8+C20+C25+C26+C31+C35+C36</f>
        <v>11705</v>
      </c>
    </row>
    <row r="38" spans="1:3" s="230" customFormat="1" ht="12" customHeight="1" thickBot="1">
      <c r="A38" s="130" t="s">
        <v>21</v>
      </c>
      <c r="B38" s="87" t="s">
        <v>349</v>
      </c>
      <c r="C38" s="222">
        <f>+C39+C40+C41</f>
        <v>2072</v>
      </c>
    </row>
    <row r="39" spans="1:3" s="230" customFormat="1" ht="12" customHeight="1">
      <c r="A39" s="283" t="s">
        <v>350</v>
      </c>
      <c r="B39" s="284" t="s">
        <v>171</v>
      </c>
      <c r="C39" s="603">
        <v>2072</v>
      </c>
    </row>
    <row r="40" spans="1:3" s="230" customFormat="1" ht="12" customHeight="1">
      <c r="A40" s="283" t="s">
        <v>351</v>
      </c>
      <c r="B40" s="285" t="s">
        <v>4</v>
      </c>
      <c r="C40" s="176"/>
    </row>
    <row r="41" spans="1:3" s="290" customFormat="1" ht="12" customHeight="1" thickBot="1">
      <c r="A41" s="282" t="s">
        <v>352</v>
      </c>
      <c r="B41" s="90" t="s">
        <v>353</v>
      </c>
      <c r="C41" s="57"/>
    </row>
    <row r="42" spans="1:3" s="290" customFormat="1" ht="15" customHeight="1" thickBot="1">
      <c r="A42" s="130" t="s">
        <v>22</v>
      </c>
      <c r="B42" s="131" t="s">
        <v>354</v>
      </c>
      <c r="C42" s="225">
        <f>+C37+C38</f>
        <v>13777</v>
      </c>
    </row>
    <row r="43" spans="1:3" s="290" customFormat="1" ht="15" customHeight="1">
      <c r="A43" s="132"/>
      <c r="B43" s="133"/>
      <c r="C43" s="223"/>
    </row>
    <row r="44" spans="1:3" ht="13.5" thickBot="1">
      <c r="A44" s="134"/>
      <c r="B44" s="135"/>
      <c r="C44" s="224"/>
    </row>
    <row r="45" spans="1:3" s="289" customFormat="1" ht="16.5" customHeight="1" thickBot="1">
      <c r="A45" s="136"/>
      <c r="B45" s="137" t="s">
        <v>52</v>
      </c>
      <c r="C45" s="225"/>
    </row>
    <row r="46" spans="1:3" s="291" customFormat="1" ht="12" customHeight="1" thickBot="1">
      <c r="A46" s="117" t="s">
        <v>13</v>
      </c>
      <c r="B46" s="87" t="s">
        <v>355</v>
      </c>
      <c r="C46" s="175">
        <f>SUM(C47:C51)</f>
        <v>266719</v>
      </c>
    </row>
    <row r="47" spans="1:3" ht="12" customHeight="1">
      <c r="A47" s="282" t="s">
        <v>90</v>
      </c>
      <c r="B47" s="8" t="s">
        <v>43</v>
      </c>
      <c r="C47" s="54">
        <v>108430</v>
      </c>
    </row>
    <row r="48" spans="1:3" ht="12" customHeight="1">
      <c r="A48" s="282" t="s">
        <v>91</v>
      </c>
      <c r="B48" s="7" t="s">
        <v>138</v>
      </c>
      <c r="C48" s="56">
        <v>29658</v>
      </c>
    </row>
    <row r="49" spans="1:3" ht="12" customHeight="1">
      <c r="A49" s="282" t="s">
        <v>92</v>
      </c>
      <c r="B49" s="7" t="s">
        <v>113</v>
      </c>
      <c r="C49" s="56">
        <v>55744</v>
      </c>
    </row>
    <row r="50" spans="1:3" ht="12" customHeight="1">
      <c r="A50" s="282" t="s">
        <v>93</v>
      </c>
      <c r="B50" s="7" t="s">
        <v>139</v>
      </c>
      <c r="C50" s="56">
        <v>72887</v>
      </c>
    </row>
    <row r="51" spans="1:3" ht="12" customHeight="1" thickBot="1">
      <c r="A51" s="282" t="s">
        <v>114</v>
      </c>
      <c r="B51" s="7" t="s">
        <v>140</v>
      </c>
      <c r="C51" s="56"/>
    </row>
    <row r="52" spans="1:3" ht="12" customHeight="1" thickBot="1">
      <c r="A52" s="117" t="s">
        <v>14</v>
      </c>
      <c r="B52" s="87" t="s">
        <v>356</v>
      </c>
      <c r="C52" s="175">
        <f>SUM(C53:C55)</f>
        <v>6384</v>
      </c>
    </row>
    <row r="53" spans="1:3" s="291" customFormat="1" ht="12" customHeight="1">
      <c r="A53" s="282" t="s">
        <v>96</v>
      </c>
      <c r="B53" s="8" t="s">
        <v>161</v>
      </c>
      <c r="C53" s="54">
        <v>6266</v>
      </c>
    </row>
    <row r="54" spans="1:3" ht="12" customHeight="1">
      <c r="A54" s="282" t="s">
        <v>97</v>
      </c>
      <c r="B54" s="7" t="s">
        <v>142</v>
      </c>
      <c r="C54" s="56"/>
    </row>
    <row r="55" spans="1:3" ht="12" customHeight="1">
      <c r="A55" s="282" t="s">
        <v>98</v>
      </c>
      <c r="B55" s="7" t="s">
        <v>53</v>
      </c>
      <c r="C55" s="56">
        <v>118</v>
      </c>
    </row>
    <row r="56" spans="1:3" ht="12" customHeight="1" thickBot="1">
      <c r="A56" s="282" t="s">
        <v>99</v>
      </c>
      <c r="B56" s="7" t="s">
        <v>580</v>
      </c>
      <c r="C56" s="56"/>
    </row>
    <row r="57" spans="1:3" ht="12" customHeight="1" thickBot="1">
      <c r="A57" s="117" t="s">
        <v>15</v>
      </c>
      <c r="B57" s="87" t="s">
        <v>8</v>
      </c>
      <c r="C57" s="202"/>
    </row>
    <row r="58" spans="1:3" ht="15" customHeight="1" thickBot="1">
      <c r="A58" s="117" t="s">
        <v>16</v>
      </c>
      <c r="B58" s="138" t="s">
        <v>581</v>
      </c>
      <c r="C58" s="226">
        <f>+C46+C52+C57</f>
        <v>273103</v>
      </c>
    </row>
    <row r="59" ht="13.5" thickBot="1">
      <c r="C59" s="227"/>
    </row>
    <row r="60" spans="1:3" ht="15" customHeight="1" thickBot="1">
      <c r="A60" s="141" t="s">
        <v>573</v>
      </c>
      <c r="B60" s="142"/>
      <c r="C60" s="85">
        <v>42</v>
      </c>
    </row>
    <row r="61" spans="1:3" ht="14.25" customHeight="1" thickBot="1">
      <c r="A61" s="141" t="s">
        <v>156</v>
      </c>
      <c r="B61" s="142"/>
      <c r="C61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4/2016.(II.26.) 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1"/>
  <sheetViews>
    <sheetView workbookViewId="0" topLeftCell="A34">
      <selection activeCell="G52" sqref="G52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/>
    </row>
    <row r="2" spans="1:3" s="287" customFormat="1" ht="25.5" customHeight="1">
      <c r="A2" s="242" t="s">
        <v>154</v>
      </c>
      <c r="B2" s="214" t="s">
        <v>575</v>
      </c>
      <c r="C2" s="228" t="s">
        <v>55</v>
      </c>
    </row>
    <row r="3" spans="1:3" s="287" customFormat="1" ht="24.75" thickBot="1">
      <c r="A3" s="280" t="s">
        <v>153</v>
      </c>
      <c r="B3" s="215" t="s">
        <v>357</v>
      </c>
      <c r="C3" s="229" t="s">
        <v>55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2718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v>108</v>
      </c>
    </row>
    <row r="11" spans="1:3" s="230" customFormat="1" ht="12" customHeight="1">
      <c r="A11" s="282" t="s">
        <v>92</v>
      </c>
      <c r="B11" s="7" t="s">
        <v>217</v>
      </c>
      <c r="C11" s="173"/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/>
    </row>
    <row r="14" spans="1:3" s="230" customFormat="1" ht="12" customHeight="1">
      <c r="A14" s="282" t="s">
        <v>94</v>
      </c>
      <c r="B14" s="7" t="s">
        <v>340</v>
      </c>
      <c r="C14" s="173">
        <v>579</v>
      </c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>
        <v>2031</v>
      </c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1112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542">
        <v>1112</v>
      </c>
    </row>
    <row r="24" spans="1:3" s="290" customFormat="1" ht="12" customHeight="1" thickBot="1">
      <c r="A24" s="282" t="s">
        <v>99</v>
      </c>
      <c r="B24" s="7" t="s">
        <v>577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578</v>
      </c>
      <c r="C26" s="175">
        <f>+C27+C28+C29</f>
        <v>0</v>
      </c>
    </row>
    <row r="27" spans="1:3" s="290" customFormat="1" ht="12" customHeight="1">
      <c r="A27" s="283" t="s">
        <v>202</v>
      </c>
      <c r="B27" s="284" t="s">
        <v>197</v>
      </c>
      <c r="C27" s="54"/>
    </row>
    <row r="28" spans="1:3" s="290" customFormat="1" ht="12" customHeight="1">
      <c r="A28" s="283" t="s">
        <v>205</v>
      </c>
      <c r="B28" s="284" t="s">
        <v>343</v>
      </c>
      <c r="C28" s="173"/>
    </row>
    <row r="29" spans="1:3" s="290" customFormat="1" ht="12" customHeight="1">
      <c r="A29" s="283" t="s">
        <v>206</v>
      </c>
      <c r="B29" s="285" t="s">
        <v>345</v>
      </c>
      <c r="C29" s="173"/>
    </row>
    <row r="30" spans="1:3" s="290" customFormat="1" ht="12" customHeight="1" thickBot="1">
      <c r="A30" s="282" t="s">
        <v>207</v>
      </c>
      <c r="B30" s="90" t="s">
        <v>579</v>
      </c>
      <c r="C30" s="57"/>
    </row>
    <row r="31" spans="1:3" s="290" customFormat="1" ht="12" customHeight="1" thickBot="1">
      <c r="A31" s="117" t="s">
        <v>17</v>
      </c>
      <c r="B31" s="87" t="s">
        <v>346</v>
      </c>
      <c r="C31" s="175">
        <f>+C32+C33+C34</f>
        <v>0</v>
      </c>
    </row>
    <row r="32" spans="1:3" s="290" customFormat="1" ht="12" customHeight="1">
      <c r="A32" s="283" t="s">
        <v>83</v>
      </c>
      <c r="B32" s="284" t="s">
        <v>229</v>
      </c>
      <c r="C32" s="54"/>
    </row>
    <row r="33" spans="1:3" s="290" customFormat="1" ht="12" customHeight="1">
      <c r="A33" s="283" t="s">
        <v>84</v>
      </c>
      <c r="B33" s="285" t="s">
        <v>230</v>
      </c>
      <c r="C33" s="176"/>
    </row>
    <row r="34" spans="1:3" s="290" customFormat="1" ht="12" customHeight="1" thickBot="1">
      <c r="A34" s="282" t="s">
        <v>85</v>
      </c>
      <c r="B34" s="90" t="s">
        <v>231</v>
      </c>
      <c r="C34" s="57"/>
    </row>
    <row r="35" spans="1:3" s="230" customFormat="1" ht="12" customHeight="1" thickBot="1">
      <c r="A35" s="117" t="s">
        <v>18</v>
      </c>
      <c r="B35" s="87" t="s">
        <v>317</v>
      </c>
      <c r="C35" s="202"/>
    </row>
    <row r="36" spans="1:3" s="230" customFormat="1" ht="12" customHeight="1" thickBot="1">
      <c r="A36" s="117" t="s">
        <v>19</v>
      </c>
      <c r="B36" s="87" t="s">
        <v>347</v>
      </c>
      <c r="C36" s="221"/>
    </row>
    <row r="37" spans="1:3" s="230" customFormat="1" ht="12" customHeight="1" thickBot="1">
      <c r="A37" s="114" t="s">
        <v>20</v>
      </c>
      <c r="B37" s="87" t="s">
        <v>348</v>
      </c>
      <c r="C37" s="222">
        <f>+C8+C20+C25+C26+C31+C35+C36</f>
        <v>3830</v>
      </c>
    </row>
    <row r="38" spans="1:3" s="230" customFormat="1" ht="12" customHeight="1" thickBot="1">
      <c r="A38" s="130" t="s">
        <v>21</v>
      </c>
      <c r="B38" s="87" t="s">
        <v>349</v>
      </c>
      <c r="C38" s="222">
        <f>+C39+C40+C41</f>
        <v>0</v>
      </c>
    </row>
    <row r="39" spans="1:3" s="230" customFormat="1" ht="12" customHeight="1">
      <c r="A39" s="283" t="s">
        <v>350</v>
      </c>
      <c r="B39" s="284" t="s">
        <v>171</v>
      </c>
      <c r="C39" s="54"/>
    </row>
    <row r="40" spans="1:3" s="230" customFormat="1" ht="12" customHeight="1">
      <c r="A40" s="283" t="s">
        <v>351</v>
      </c>
      <c r="B40" s="285" t="s">
        <v>4</v>
      </c>
      <c r="C40" s="176"/>
    </row>
    <row r="41" spans="1:3" s="290" customFormat="1" ht="12" customHeight="1" thickBot="1">
      <c r="A41" s="282" t="s">
        <v>352</v>
      </c>
      <c r="B41" s="90" t="s">
        <v>353</v>
      </c>
      <c r="C41" s="57"/>
    </row>
    <row r="42" spans="1:3" s="290" customFormat="1" ht="15" customHeight="1" thickBot="1">
      <c r="A42" s="130" t="s">
        <v>22</v>
      </c>
      <c r="B42" s="131" t="s">
        <v>354</v>
      </c>
      <c r="C42" s="225">
        <f>+C37+C38</f>
        <v>3830</v>
      </c>
    </row>
    <row r="43" spans="1:3" s="290" customFormat="1" ht="15" customHeight="1">
      <c r="A43" s="132"/>
      <c r="B43" s="133"/>
      <c r="C43" s="223"/>
    </row>
    <row r="44" spans="1:3" ht="13.5" thickBot="1">
      <c r="A44" s="134"/>
      <c r="B44" s="135"/>
      <c r="C44" s="224"/>
    </row>
    <row r="45" spans="1:3" s="289" customFormat="1" ht="16.5" customHeight="1" thickBot="1">
      <c r="A45" s="136"/>
      <c r="B45" s="137" t="s">
        <v>52</v>
      </c>
      <c r="C45" s="225"/>
    </row>
    <row r="46" spans="1:3" s="291" customFormat="1" ht="12" customHeight="1" thickBot="1">
      <c r="A46" s="117" t="s">
        <v>13</v>
      </c>
      <c r="B46" s="87" t="s">
        <v>355</v>
      </c>
      <c r="C46" s="175">
        <f>SUM(C47:C51)</f>
        <v>75502</v>
      </c>
    </row>
    <row r="47" spans="1:3" ht="12" customHeight="1">
      <c r="A47" s="282" t="s">
        <v>90</v>
      </c>
      <c r="B47" s="8" t="s">
        <v>43</v>
      </c>
      <c r="C47" s="544">
        <v>1200</v>
      </c>
    </row>
    <row r="48" spans="1:3" ht="12" customHeight="1">
      <c r="A48" s="282" t="s">
        <v>91</v>
      </c>
      <c r="B48" s="7" t="s">
        <v>138</v>
      </c>
      <c r="C48" s="56">
        <v>351</v>
      </c>
    </row>
    <row r="49" spans="1:3" ht="12" customHeight="1">
      <c r="A49" s="282" t="s">
        <v>92</v>
      </c>
      <c r="B49" s="7" t="s">
        <v>113</v>
      </c>
      <c r="C49" s="542">
        <v>1064</v>
      </c>
    </row>
    <row r="50" spans="1:3" ht="12" customHeight="1">
      <c r="A50" s="282" t="s">
        <v>93</v>
      </c>
      <c r="B50" s="7" t="s">
        <v>139</v>
      </c>
      <c r="C50" s="56">
        <v>72887</v>
      </c>
    </row>
    <row r="51" spans="1:3" ht="12" customHeight="1" thickBot="1">
      <c r="A51" s="282" t="s">
        <v>114</v>
      </c>
      <c r="B51" s="7" t="s">
        <v>140</v>
      </c>
      <c r="C51" s="56"/>
    </row>
    <row r="52" spans="1:3" ht="12" customHeight="1" thickBot="1">
      <c r="A52" s="117" t="s">
        <v>14</v>
      </c>
      <c r="B52" s="87" t="s">
        <v>356</v>
      </c>
      <c r="C52" s="175">
        <f>SUM(C53:C55)</f>
        <v>0</v>
      </c>
    </row>
    <row r="53" spans="1:3" s="291" customFormat="1" ht="12" customHeight="1">
      <c r="A53" s="282" t="s">
        <v>96</v>
      </c>
      <c r="B53" s="8" t="s">
        <v>161</v>
      </c>
      <c r="C53" s="54"/>
    </row>
    <row r="54" spans="1:3" ht="12" customHeight="1">
      <c r="A54" s="282" t="s">
        <v>97</v>
      </c>
      <c r="B54" s="7" t="s">
        <v>142</v>
      </c>
      <c r="C54" s="56"/>
    </row>
    <row r="55" spans="1:3" ht="12" customHeight="1">
      <c r="A55" s="282" t="s">
        <v>98</v>
      </c>
      <c r="B55" s="7" t="s">
        <v>53</v>
      </c>
      <c r="C55" s="56"/>
    </row>
    <row r="56" spans="1:3" ht="12" customHeight="1" thickBot="1">
      <c r="A56" s="282" t="s">
        <v>99</v>
      </c>
      <c r="B56" s="7" t="s">
        <v>580</v>
      </c>
      <c r="C56" s="56"/>
    </row>
    <row r="57" spans="1:3" ht="15" customHeight="1" thickBot="1">
      <c r="A57" s="117" t="s">
        <v>15</v>
      </c>
      <c r="B57" s="87" t="s">
        <v>8</v>
      </c>
      <c r="C57" s="202"/>
    </row>
    <row r="58" spans="1:3" ht="13.5" thickBot="1">
      <c r="A58" s="117" t="s">
        <v>16</v>
      </c>
      <c r="B58" s="138" t="s">
        <v>581</v>
      </c>
      <c r="C58" s="226">
        <f>+C46+C52+C57</f>
        <v>75502</v>
      </c>
    </row>
    <row r="59" ht="15" customHeight="1" thickBot="1">
      <c r="C59" s="227"/>
    </row>
    <row r="60" spans="1:3" ht="14.25" customHeight="1" thickBot="1">
      <c r="A60" s="141" t="s">
        <v>573</v>
      </c>
      <c r="B60" s="142"/>
      <c r="C60" s="85"/>
    </row>
    <row r="61" spans="1:3" ht="13.5" thickBot="1">
      <c r="A61" s="141" t="s">
        <v>156</v>
      </c>
      <c r="B61" s="142"/>
      <c r="C61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 melléklet a 4/2016.(II.26.)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7">
    <tabColor rgb="FF92D050"/>
  </sheetPr>
  <dimension ref="A1:D61"/>
  <sheetViews>
    <sheetView workbookViewId="0" topLeftCell="A1">
      <selection activeCell="E47" sqref="E47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/>
    </row>
    <row r="2" spans="1:3" s="287" customFormat="1" ht="25.5" customHeight="1">
      <c r="A2" s="242" t="s">
        <v>154</v>
      </c>
      <c r="B2" s="214" t="s">
        <v>575</v>
      </c>
      <c r="C2" s="228" t="s">
        <v>55</v>
      </c>
    </row>
    <row r="3" spans="1:3" s="287" customFormat="1" ht="24.75" thickBot="1">
      <c r="A3" s="280" t="s">
        <v>153</v>
      </c>
      <c r="B3" s="215" t="s">
        <v>582</v>
      </c>
      <c r="C3" s="229" t="s">
        <v>371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7367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v>5000</v>
      </c>
    </row>
    <row r="11" spans="1:3" s="230" customFormat="1" ht="12" customHeight="1">
      <c r="A11" s="282" t="s">
        <v>92</v>
      </c>
      <c r="B11" s="7" t="s">
        <v>217</v>
      </c>
      <c r="C11" s="173">
        <v>800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/>
    </row>
    <row r="14" spans="1:3" s="230" customFormat="1" ht="12" customHeight="1">
      <c r="A14" s="282" t="s">
        <v>94</v>
      </c>
      <c r="B14" s="7" t="s">
        <v>340</v>
      </c>
      <c r="C14" s="173">
        <v>1566</v>
      </c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>
        <v>1</v>
      </c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0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/>
    </row>
    <row r="24" spans="1:3" s="290" customFormat="1" ht="12" customHeight="1" thickBot="1">
      <c r="A24" s="282" t="s">
        <v>99</v>
      </c>
      <c r="B24" s="7" t="s">
        <v>577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578</v>
      </c>
      <c r="C26" s="175">
        <f>+C27+C28+C29</f>
        <v>0</v>
      </c>
    </row>
    <row r="27" spans="1:3" s="290" customFormat="1" ht="12" customHeight="1">
      <c r="A27" s="283" t="s">
        <v>202</v>
      </c>
      <c r="B27" s="284" t="s">
        <v>197</v>
      </c>
      <c r="C27" s="54"/>
    </row>
    <row r="28" spans="1:3" s="290" customFormat="1" ht="12" customHeight="1">
      <c r="A28" s="283" t="s">
        <v>205</v>
      </c>
      <c r="B28" s="284" t="s">
        <v>343</v>
      </c>
      <c r="C28" s="173"/>
    </row>
    <row r="29" spans="1:3" s="290" customFormat="1" ht="12" customHeight="1">
      <c r="A29" s="283" t="s">
        <v>206</v>
      </c>
      <c r="B29" s="285" t="s">
        <v>345</v>
      </c>
      <c r="C29" s="173"/>
    </row>
    <row r="30" spans="1:3" s="290" customFormat="1" ht="12" customHeight="1" thickBot="1">
      <c r="A30" s="282" t="s">
        <v>207</v>
      </c>
      <c r="B30" s="90" t="s">
        <v>579</v>
      </c>
      <c r="C30" s="57"/>
    </row>
    <row r="31" spans="1:3" s="290" customFormat="1" ht="12" customHeight="1" thickBot="1">
      <c r="A31" s="117" t="s">
        <v>17</v>
      </c>
      <c r="B31" s="87" t="s">
        <v>346</v>
      </c>
      <c r="C31" s="175">
        <f>+C32+C33+C34</f>
        <v>0</v>
      </c>
    </row>
    <row r="32" spans="1:3" s="290" customFormat="1" ht="12" customHeight="1">
      <c r="A32" s="283" t="s">
        <v>83</v>
      </c>
      <c r="B32" s="284" t="s">
        <v>229</v>
      </c>
      <c r="C32" s="54"/>
    </row>
    <row r="33" spans="1:3" s="290" customFormat="1" ht="12" customHeight="1">
      <c r="A33" s="283" t="s">
        <v>84</v>
      </c>
      <c r="B33" s="285" t="s">
        <v>230</v>
      </c>
      <c r="C33" s="176"/>
    </row>
    <row r="34" spans="1:3" s="290" customFormat="1" ht="12" customHeight="1" thickBot="1">
      <c r="A34" s="282" t="s">
        <v>85</v>
      </c>
      <c r="B34" s="90" t="s">
        <v>231</v>
      </c>
      <c r="C34" s="57"/>
    </row>
    <row r="35" spans="1:3" s="230" customFormat="1" ht="12" customHeight="1" thickBot="1">
      <c r="A35" s="117" t="s">
        <v>18</v>
      </c>
      <c r="B35" s="87" t="s">
        <v>317</v>
      </c>
      <c r="C35" s="202"/>
    </row>
    <row r="36" spans="1:3" s="230" customFormat="1" ht="12" customHeight="1" thickBot="1">
      <c r="A36" s="117" t="s">
        <v>19</v>
      </c>
      <c r="B36" s="87" t="s">
        <v>347</v>
      </c>
      <c r="C36" s="221"/>
    </row>
    <row r="37" spans="1:3" s="230" customFormat="1" ht="12" customHeight="1" thickBot="1">
      <c r="A37" s="114" t="s">
        <v>20</v>
      </c>
      <c r="B37" s="87" t="s">
        <v>348</v>
      </c>
      <c r="C37" s="222">
        <f>+C8+C20+C25+C26+C31+C35+C36</f>
        <v>7367</v>
      </c>
    </row>
    <row r="38" spans="1:3" s="230" customFormat="1" ht="12" customHeight="1" thickBot="1">
      <c r="A38" s="130" t="s">
        <v>21</v>
      </c>
      <c r="B38" s="87" t="s">
        <v>349</v>
      </c>
      <c r="C38" s="222">
        <f>+C39+C40+C41</f>
        <v>2072</v>
      </c>
    </row>
    <row r="39" spans="1:4" s="230" customFormat="1" ht="12" customHeight="1">
      <c r="A39" s="283" t="s">
        <v>350</v>
      </c>
      <c r="B39" s="284" t="s">
        <v>171</v>
      </c>
      <c r="C39" s="603">
        <v>2072</v>
      </c>
      <c r="D39" s="619"/>
    </row>
    <row r="40" spans="1:3" s="230" customFormat="1" ht="12" customHeight="1">
      <c r="A40" s="283" t="s">
        <v>351</v>
      </c>
      <c r="B40" s="285" t="s">
        <v>4</v>
      </c>
      <c r="C40" s="176"/>
    </row>
    <row r="41" spans="1:3" s="290" customFormat="1" ht="12" customHeight="1" thickBot="1">
      <c r="A41" s="282" t="s">
        <v>352</v>
      </c>
      <c r="B41" s="90" t="s">
        <v>353</v>
      </c>
      <c r="C41" s="57"/>
    </row>
    <row r="42" spans="1:3" s="290" customFormat="1" ht="15" customHeight="1" thickBot="1">
      <c r="A42" s="130" t="s">
        <v>22</v>
      </c>
      <c r="B42" s="131" t="s">
        <v>354</v>
      </c>
      <c r="C42" s="225">
        <f>+C37+C38</f>
        <v>9439</v>
      </c>
    </row>
    <row r="43" spans="1:3" s="290" customFormat="1" ht="15" customHeight="1">
      <c r="A43" s="132"/>
      <c r="B43" s="133"/>
      <c r="C43" s="223"/>
    </row>
    <row r="44" spans="1:3" ht="13.5" thickBot="1">
      <c r="A44" s="134"/>
      <c r="B44" s="135"/>
      <c r="C44" s="224"/>
    </row>
    <row r="45" spans="1:3" s="289" customFormat="1" ht="16.5" customHeight="1" thickBot="1">
      <c r="A45" s="136"/>
      <c r="B45" s="137" t="s">
        <v>52</v>
      </c>
      <c r="C45" s="225"/>
    </row>
    <row r="46" spans="1:3" s="291" customFormat="1" ht="12" customHeight="1" thickBot="1">
      <c r="A46" s="117" t="s">
        <v>13</v>
      </c>
      <c r="B46" s="87" t="s">
        <v>355</v>
      </c>
      <c r="C46" s="175">
        <f>SUM(C47:C51)</f>
        <v>187836</v>
      </c>
    </row>
    <row r="47" spans="1:3" ht="12" customHeight="1">
      <c r="A47" s="282" t="s">
        <v>90</v>
      </c>
      <c r="B47" s="8" t="s">
        <v>43</v>
      </c>
      <c r="C47" s="544">
        <v>107230</v>
      </c>
    </row>
    <row r="48" spans="1:3" ht="12" customHeight="1">
      <c r="A48" s="282" t="s">
        <v>91</v>
      </c>
      <c r="B48" s="7" t="s">
        <v>138</v>
      </c>
      <c r="C48" s="56">
        <v>29307</v>
      </c>
    </row>
    <row r="49" spans="1:3" ht="12" customHeight="1">
      <c r="A49" s="282" t="s">
        <v>92</v>
      </c>
      <c r="B49" s="7" t="s">
        <v>113</v>
      </c>
      <c r="C49" s="542">
        <v>51299</v>
      </c>
    </row>
    <row r="50" spans="1:3" ht="12" customHeight="1">
      <c r="A50" s="282" t="s">
        <v>93</v>
      </c>
      <c r="B50" s="7" t="s">
        <v>139</v>
      </c>
      <c r="C50" s="56"/>
    </row>
    <row r="51" spans="1:3" ht="12" customHeight="1" thickBot="1">
      <c r="A51" s="282" t="s">
        <v>114</v>
      </c>
      <c r="B51" s="7" t="s">
        <v>140</v>
      </c>
      <c r="C51" s="56"/>
    </row>
    <row r="52" spans="1:3" ht="12" customHeight="1" thickBot="1">
      <c r="A52" s="117" t="s">
        <v>14</v>
      </c>
      <c r="B52" s="87" t="s">
        <v>356</v>
      </c>
      <c r="C52" s="175">
        <f>SUM(C53:C55)</f>
        <v>6384</v>
      </c>
    </row>
    <row r="53" spans="1:3" s="291" customFormat="1" ht="12" customHeight="1">
      <c r="A53" s="282" t="s">
        <v>96</v>
      </c>
      <c r="B53" s="8" t="s">
        <v>161</v>
      </c>
      <c r="C53" s="603">
        <v>6266</v>
      </c>
    </row>
    <row r="54" spans="1:3" ht="12" customHeight="1">
      <c r="A54" s="282" t="s">
        <v>97</v>
      </c>
      <c r="B54" s="7" t="s">
        <v>142</v>
      </c>
      <c r="C54" s="56"/>
    </row>
    <row r="55" spans="1:3" ht="12" customHeight="1">
      <c r="A55" s="282" t="s">
        <v>98</v>
      </c>
      <c r="B55" s="7" t="s">
        <v>53</v>
      </c>
      <c r="C55" s="56">
        <v>118</v>
      </c>
    </row>
    <row r="56" spans="1:3" ht="12" customHeight="1" thickBot="1">
      <c r="A56" s="282" t="s">
        <v>99</v>
      </c>
      <c r="B56" s="7" t="s">
        <v>580</v>
      </c>
      <c r="C56" s="56"/>
    </row>
    <row r="57" spans="1:3" ht="15" customHeight="1" thickBot="1">
      <c r="A57" s="117" t="s">
        <v>15</v>
      </c>
      <c r="B57" s="87" t="s">
        <v>8</v>
      </c>
      <c r="C57" s="202"/>
    </row>
    <row r="58" spans="1:3" ht="13.5" thickBot="1">
      <c r="A58" s="117" t="s">
        <v>16</v>
      </c>
      <c r="B58" s="138" t="s">
        <v>581</v>
      </c>
      <c r="C58" s="226">
        <f>+C46+C52+C57</f>
        <v>194220</v>
      </c>
    </row>
    <row r="59" ht="15" customHeight="1" thickBot="1">
      <c r="C59" s="227"/>
    </row>
    <row r="60" spans="1:3" ht="14.25" customHeight="1" thickBot="1">
      <c r="A60" s="141" t="s">
        <v>573</v>
      </c>
      <c r="B60" s="142"/>
      <c r="C60" s="85">
        <v>42</v>
      </c>
    </row>
    <row r="61" spans="1:3" ht="13.5" thickBot="1">
      <c r="A61" s="141" t="s">
        <v>156</v>
      </c>
      <c r="B61" s="142"/>
      <c r="C61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4/2016.(II.26.) 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D46" sqref="D46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 melléklet a ……/",LEFT(#REF!,4),". (….) önkormányzati rendelethez")</f>
        <v>#REF!</v>
      </c>
    </row>
    <row r="2" spans="1:3" s="287" customFormat="1" ht="33" customHeight="1">
      <c r="A2" s="242" t="s">
        <v>154</v>
      </c>
      <c r="B2" s="214" t="s">
        <v>408</v>
      </c>
      <c r="C2" s="228" t="s">
        <v>56</v>
      </c>
    </row>
    <row r="3" spans="1:3" s="287" customFormat="1" ht="24.75" thickBot="1">
      <c r="A3" s="280" t="s">
        <v>153</v>
      </c>
      <c r="B3" s="215" t="s">
        <v>339</v>
      </c>
      <c r="C3" s="229" t="s">
        <v>47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14216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f>600+240</f>
        <v>840</v>
      </c>
    </row>
    <row r="11" spans="1:3" s="230" customFormat="1" ht="12" customHeight="1">
      <c r="A11" s="282" t="s">
        <v>92</v>
      </c>
      <c r="B11" s="7" t="s">
        <v>217</v>
      </c>
      <c r="C11" s="173">
        <v>4000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>
        <f>6533-1983</f>
        <v>4550</v>
      </c>
    </row>
    <row r="14" spans="1:3" s="230" customFormat="1" ht="12" customHeight="1">
      <c r="A14" s="282" t="s">
        <v>94</v>
      </c>
      <c r="B14" s="7" t="s">
        <v>340</v>
      </c>
      <c r="C14" s="173">
        <f>3006-535</f>
        <v>2471</v>
      </c>
    </row>
    <row r="15" spans="1:3" s="230" customFormat="1" ht="12" customHeight="1">
      <c r="A15" s="282" t="s">
        <v>95</v>
      </c>
      <c r="B15" s="6" t="s">
        <v>341</v>
      </c>
      <c r="C15" s="173">
        <v>2345</v>
      </c>
    </row>
    <row r="16" spans="1:3" s="230" customFormat="1" ht="12" customHeight="1">
      <c r="A16" s="282" t="s">
        <v>105</v>
      </c>
      <c r="B16" s="7" t="s">
        <v>222</v>
      </c>
      <c r="C16" s="220">
        <v>10</v>
      </c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0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/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>
        <v>100</v>
      </c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14316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98</v>
      </c>
    </row>
    <row r="38" spans="1:3" s="230" customFormat="1" ht="12" customHeight="1">
      <c r="A38" s="283" t="s">
        <v>350</v>
      </c>
      <c r="B38" s="284" t="s">
        <v>171</v>
      </c>
      <c r="C38" s="54">
        <v>98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14414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287220</v>
      </c>
    </row>
    <row r="46" spans="1:3" ht="12" customHeight="1">
      <c r="A46" s="282" t="s">
        <v>90</v>
      </c>
      <c r="B46" s="8" t="s">
        <v>43</v>
      </c>
      <c r="C46" s="54">
        <f>160835+207+100+1168+1093+178+83+617+590+549+80+2073+1586-60</f>
        <v>169099</v>
      </c>
    </row>
    <row r="47" spans="1:3" ht="12" customHeight="1">
      <c r="A47" s="282" t="s">
        <v>91</v>
      </c>
      <c r="B47" s="7" t="s">
        <v>138</v>
      </c>
      <c r="C47" s="56">
        <f>45959+74-102+24+315+295+48+22+167+159+148+833+428+60</f>
        <v>48430</v>
      </c>
    </row>
    <row r="48" spans="1:3" ht="12" customHeight="1">
      <c r="A48" s="282" t="s">
        <v>92</v>
      </c>
      <c r="B48" s="7" t="s">
        <v>113</v>
      </c>
      <c r="C48" s="56">
        <f>69373+100+102+116</f>
        <v>69691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2861</v>
      </c>
    </row>
    <row r="52" spans="1:3" s="291" customFormat="1" ht="12" customHeight="1">
      <c r="A52" s="282" t="s">
        <v>96</v>
      </c>
      <c r="B52" s="8" t="s">
        <v>161</v>
      </c>
      <c r="C52" s="544">
        <v>2861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290081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85">
        <v>58</v>
      </c>
    </row>
    <row r="60" spans="1:3" ht="13.5" thickBot="1">
      <c r="A60" s="141" t="s">
        <v>156</v>
      </c>
      <c r="B60" s="142"/>
      <c r="C60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4/2016.(II.26.) 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56" sqref="C56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+CONCATENATE("9.3.1. melléklet a ……/",LEFT(#REF!,4),". (….) önkormányzati rendelethez")</f>
        <v>#REF!</v>
      </c>
    </row>
    <row r="2" spans="1:3" s="287" customFormat="1" ht="33.75" customHeight="1">
      <c r="A2" s="242" t="s">
        <v>154</v>
      </c>
      <c r="B2" s="214" t="s">
        <v>408</v>
      </c>
      <c r="C2" s="228" t="s">
        <v>56</v>
      </c>
    </row>
    <row r="3" spans="1:3" s="287" customFormat="1" ht="24.75" thickBot="1">
      <c r="A3" s="280" t="s">
        <v>153</v>
      </c>
      <c r="B3" s="215" t="s">
        <v>357</v>
      </c>
      <c r="C3" s="229" t="s">
        <v>55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13510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f>600+240</f>
        <v>840</v>
      </c>
    </row>
    <row r="11" spans="1:3" s="230" customFormat="1" ht="12" customHeight="1">
      <c r="A11" s="282" t="s">
        <v>92</v>
      </c>
      <c r="B11" s="7" t="s">
        <v>217</v>
      </c>
      <c r="C11" s="173">
        <v>4000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>
        <f>5977-1983</f>
        <v>3994</v>
      </c>
    </row>
    <row r="14" spans="1:3" s="230" customFormat="1" ht="12" customHeight="1">
      <c r="A14" s="282" t="s">
        <v>94</v>
      </c>
      <c r="B14" s="7" t="s">
        <v>340</v>
      </c>
      <c r="C14" s="173">
        <f>2856-535</f>
        <v>2321</v>
      </c>
    </row>
    <row r="15" spans="1:3" s="230" customFormat="1" ht="12" customHeight="1">
      <c r="A15" s="282" t="s">
        <v>95</v>
      </c>
      <c r="B15" s="6" t="s">
        <v>341</v>
      </c>
      <c r="C15" s="173">
        <v>2345</v>
      </c>
    </row>
    <row r="16" spans="1:3" s="230" customFormat="1" ht="12" customHeight="1">
      <c r="A16" s="282" t="s">
        <v>105</v>
      </c>
      <c r="B16" s="7" t="s">
        <v>222</v>
      </c>
      <c r="C16" s="220">
        <v>10</v>
      </c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0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/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>
        <v>100</v>
      </c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13610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98</v>
      </c>
    </row>
    <row r="38" spans="1:3" s="230" customFormat="1" ht="12" customHeight="1">
      <c r="A38" s="283" t="s">
        <v>350</v>
      </c>
      <c r="B38" s="284" t="s">
        <v>171</v>
      </c>
      <c r="C38" s="54">
        <v>98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13708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286514</v>
      </c>
    </row>
    <row r="46" spans="1:3" ht="12" customHeight="1">
      <c r="A46" s="282" t="s">
        <v>90</v>
      </c>
      <c r="B46" s="8" t="s">
        <v>43</v>
      </c>
      <c r="C46" s="54">
        <f>160835+207+100+1168+1093+178+83+617+590+549+80+2073+1586-60</f>
        <v>169099</v>
      </c>
    </row>
    <row r="47" spans="1:3" ht="12" customHeight="1">
      <c r="A47" s="282" t="s">
        <v>91</v>
      </c>
      <c r="B47" s="7" t="s">
        <v>138</v>
      </c>
      <c r="C47" s="56">
        <f>45959+74-102+24+315+295+48+22+167+159+148+833+428+60</f>
        <v>48430</v>
      </c>
    </row>
    <row r="48" spans="1:3" ht="12" customHeight="1">
      <c r="A48" s="282" t="s">
        <v>92</v>
      </c>
      <c r="B48" s="7" t="s">
        <v>113</v>
      </c>
      <c r="C48" s="56">
        <f>68667+100+102+116</f>
        <v>68985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2861</v>
      </c>
    </row>
    <row r="52" spans="1:3" s="291" customFormat="1" ht="12" customHeight="1">
      <c r="A52" s="282" t="s">
        <v>96</v>
      </c>
      <c r="B52" s="8" t="s">
        <v>161</v>
      </c>
      <c r="C52" s="604">
        <v>2861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289375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85">
        <v>58</v>
      </c>
    </row>
    <row r="60" spans="1:3" ht="13.5" thickBot="1">
      <c r="A60" s="141" t="s">
        <v>156</v>
      </c>
      <c r="B60" s="14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4/2016.(II.26.) 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24" sqref="C24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 melléklet a ……/",LEFT(#REF!,4),". (….) önkormányzati rendelethez")</f>
        <v>#REF!</v>
      </c>
    </row>
    <row r="2" spans="1:3" s="287" customFormat="1" ht="36" customHeight="1">
      <c r="A2" s="242" t="s">
        <v>154</v>
      </c>
      <c r="B2" s="214" t="s">
        <v>373</v>
      </c>
      <c r="C2" s="228" t="s">
        <v>56</v>
      </c>
    </row>
    <row r="3" spans="1:3" s="287" customFormat="1" ht="24.75" thickBot="1">
      <c r="A3" s="280" t="s">
        <v>153</v>
      </c>
      <c r="B3" s="215" t="s">
        <v>339</v>
      </c>
      <c r="C3" s="229" t="s">
        <v>47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13981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f>8110+1900+2000+500</f>
        <v>12510</v>
      </c>
    </row>
    <row r="11" spans="1:3" s="230" customFormat="1" ht="12" customHeight="1">
      <c r="A11" s="282" t="s">
        <v>92</v>
      </c>
      <c r="B11" s="7" t="s">
        <v>217</v>
      </c>
      <c r="C11" s="614">
        <f>574+897</f>
        <v>1471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/>
    </row>
    <row r="14" spans="1:3" s="230" customFormat="1" ht="12" customHeight="1">
      <c r="A14" s="282" t="s">
        <v>94</v>
      </c>
      <c r="B14" s="7" t="s">
        <v>340</v>
      </c>
      <c r="C14" s="173"/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5843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614">
        <f>843+5000</f>
        <v>5843</v>
      </c>
    </row>
    <row r="24" spans="1:3" s="290" customFormat="1" ht="12" customHeight="1" thickBot="1">
      <c r="A24" s="282" t="s">
        <v>99</v>
      </c>
      <c r="B24" s="7" t="s">
        <v>593</v>
      </c>
      <c r="C24" s="614">
        <f>843+5000</f>
        <v>5843</v>
      </c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78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615">
        <v>78</v>
      </c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/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19902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399</v>
      </c>
    </row>
    <row r="38" spans="1:3" s="230" customFormat="1" ht="12" customHeight="1">
      <c r="A38" s="283" t="s">
        <v>350</v>
      </c>
      <c r="B38" s="284" t="s">
        <v>171</v>
      </c>
      <c r="C38" s="54">
        <f>283+116</f>
        <v>399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20301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58839</v>
      </c>
    </row>
    <row r="46" spans="1:3" ht="12" customHeight="1">
      <c r="A46" s="282" t="s">
        <v>90</v>
      </c>
      <c r="B46" s="8" t="s">
        <v>43</v>
      </c>
      <c r="C46" s="54">
        <f>19104+451</f>
        <v>19555</v>
      </c>
    </row>
    <row r="47" spans="1:3" ht="12" customHeight="1">
      <c r="A47" s="282" t="s">
        <v>91</v>
      </c>
      <c r="B47" s="7" t="s">
        <v>138</v>
      </c>
      <c r="C47" s="56">
        <f>5100+122</f>
        <v>5222</v>
      </c>
    </row>
    <row r="48" spans="1:3" ht="12" customHeight="1">
      <c r="A48" s="282" t="s">
        <v>92</v>
      </c>
      <c r="B48" s="7" t="s">
        <v>113</v>
      </c>
      <c r="C48" s="56">
        <f>24661-1617+1900+574+5000+108+39+2000+897+500</f>
        <v>34062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3410</v>
      </c>
    </row>
    <row r="52" spans="1:3" s="291" customFormat="1" ht="12" customHeight="1">
      <c r="A52" s="282" t="s">
        <v>96</v>
      </c>
      <c r="B52" s="8" t="s">
        <v>161</v>
      </c>
      <c r="C52" s="544">
        <f>3078+78+254</f>
        <v>3410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62249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536">
        <v>9.75</v>
      </c>
    </row>
    <row r="60" spans="1:3" ht="13.5" thickBot="1">
      <c r="A60" s="141" t="s">
        <v>156</v>
      </c>
      <c r="B60" s="14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4/2016.(II.26.)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E54" sqref="E54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+CONCATENATE("9.3.1. melléklet a ……/",LEFT(#REF!,4),". (….) önkormányzati rendelethez")</f>
        <v>#REF!</v>
      </c>
    </row>
    <row r="2" spans="1:3" s="287" customFormat="1" ht="33" customHeight="1">
      <c r="A2" s="242" t="s">
        <v>154</v>
      </c>
      <c r="B2" s="214" t="s">
        <v>373</v>
      </c>
      <c r="C2" s="228" t="s">
        <v>56</v>
      </c>
    </row>
    <row r="3" spans="1:3" s="287" customFormat="1" ht="24.75" thickBot="1">
      <c r="A3" s="280" t="s">
        <v>153</v>
      </c>
      <c r="B3" s="215" t="s">
        <v>357</v>
      </c>
      <c r="C3" s="229" t="s">
        <v>55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13981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f>8110+1900+2000+500</f>
        <v>12510</v>
      </c>
    </row>
    <row r="11" spans="1:3" s="230" customFormat="1" ht="12" customHeight="1">
      <c r="A11" s="282" t="s">
        <v>92</v>
      </c>
      <c r="B11" s="7" t="s">
        <v>217</v>
      </c>
      <c r="C11" s="173">
        <f>574+897</f>
        <v>1471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/>
    </row>
    <row r="14" spans="1:3" s="230" customFormat="1" ht="12" customHeight="1">
      <c r="A14" s="282" t="s">
        <v>94</v>
      </c>
      <c r="B14" s="7" t="s">
        <v>340</v>
      </c>
      <c r="C14" s="173"/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5000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>
        <v>5000</v>
      </c>
    </row>
    <row r="24" spans="1:3" s="290" customFormat="1" ht="12" customHeight="1" thickBot="1">
      <c r="A24" s="282" t="s">
        <v>99</v>
      </c>
      <c r="B24" s="7" t="s">
        <v>593</v>
      </c>
      <c r="C24" s="173">
        <v>5000</v>
      </c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78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615">
        <v>78</v>
      </c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/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19059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399</v>
      </c>
    </row>
    <row r="38" spans="1:3" s="230" customFormat="1" ht="12" customHeight="1">
      <c r="A38" s="283" t="s">
        <v>350</v>
      </c>
      <c r="B38" s="284" t="s">
        <v>171</v>
      </c>
      <c r="C38" s="54">
        <f>283+116</f>
        <v>399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19458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58839</v>
      </c>
    </row>
    <row r="46" spans="1:3" ht="12" customHeight="1">
      <c r="A46" s="282" t="s">
        <v>90</v>
      </c>
      <c r="B46" s="8" t="s">
        <v>43</v>
      </c>
      <c r="C46" s="54">
        <f>19104+451</f>
        <v>19555</v>
      </c>
    </row>
    <row r="47" spans="1:3" ht="12" customHeight="1">
      <c r="A47" s="282" t="s">
        <v>91</v>
      </c>
      <c r="B47" s="7" t="s">
        <v>138</v>
      </c>
      <c r="C47" s="56">
        <f>5100+122</f>
        <v>5222</v>
      </c>
    </row>
    <row r="48" spans="1:3" ht="12" customHeight="1">
      <c r="A48" s="282" t="s">
        <v>92</v>
      </c>
      <c r="B48" s="7" t="s">
        <v>113</v>
      </c>
      <c r="C48" s="56">
        <f>24661-1617+1900+574+5000+108+39+2000+897+500</f>
        <v>34062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3410</v>
      </c>
    </row>
    <row r="52" spans="1:3" s="291" customFormat="1" ht="12" customHeight="1">
      <c r="A52" s="282" t="s">
        <v>96</v>
      </c>
      <c r="B52" s="8" t="s">
        <v>161</v>
      </c>
      <c r="C52" s="544">
        <f>3078+78+254</f>
        <v>3410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62249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620">
        <v>9.75</v>
      </c>
    </row>
    <row r="60" spans="1:3" ht="13.5" thickBot="1">
      <c r="A60" s="141" t="s">
        <v>156</v>
      </c>
      <c r="B60" s="14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 4/2016.(II.26.) 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zoomScaleSheetLayoutView="100" workbookViewId="0" topLeftCell="A136">
      <selection activeCell="F100" sqref="F100"/>
    </sheetView>
  </sheetViews>
  <sheetFormatPr defaultColWidth="9.00390625" defaultRowHeight="12.75"/>
  <cols>
    <col min="1" max="1" width="9.50390625" style="233" customWidth="1"/>
    <col min="2" max="2" width="91.625" style="233" customWidth="1"/>
    <col min="3" max="3" width="21.625" style="234" customWidth="1"/>
    <col min="4" max="4" width="9.00390625" style="249" customWidth="1"/>
    <col min="5" max="16384" width="9.375" style="249" customWidth="1"/>
  </cols>
  <sheetData>
    <row r="1" spans="1:3" ht="15.75" customHeight="1">
      <c r="A1" s="644" t="s">
        <v>10</v>
      </c>
      <c r="B1" s="644"/>
      <c r="C1" s="644"/>
    </row>
    <row r="2" spans="1:3" ht="15.75" customHeight="1" thickBot="1">
      <c r="A2" s="643" t="s">
        <v>117</v>
      </c>
      <c r="B2" s="643"/>
      <c r="C2" s="167" t="s">
        <v>162</v>
      </c>
    </row>
    <row r="3" spans="1:3" ht="37.5" customHeight="1" thickBot="1">
      <c r="A3" s="22" t="s">
        <v>65</v>
      </c>
      <c r="B3" s="23" t="s">
        <v>12</v>
      </c>
      <c r="C3" s="31" t="str">
        <f>+CONCATENATE(LEFT('[1]ÖSSZEFÜGGÉSEK'!A5,4),". évi előirányzat")</f>
        <v>2015. évi előirányzat</v>
      </c>
    </row>
    <row r="4" spans="1:3" s="250" customFormat="1" ht="12" customHeight="1" thickBot="1">
      <c r="A4" s="244" t="s">
        <v>494</v>
      </c>
      <c r="B4" s="245" t="s">
        <v>495</v>
      </c>
      <c r="C4" s="246" t="s">
        <v>496</v>
      </c>
    </row>
    <row r="5" spans="1:3" s="251" customFormat="1" ht="12" customHeight="1" thickBot="1">
      <c r="A5" s="19" t="s">
        <v>13</v>
      </c>
      <c r="B5" s="20" t="s">
        <v>186</v>
      </c>
      <c r="C5" s="158">
        <f>+C6+C7+C8+C9+C10+C11</f>
        <v>995500</v>
      </c>
    </row>
    <row r="6" spans="1:3" s="251" customFormat="1" ht="12" customHeight="1">
      <c r="A6" s="14" t="s">
        <v>90</v>
      </c>
      <c r="B6" s="252" t="s">
        <v>187</v>
      </c>
      <c r="C6" s="541">
        <v>235143</v>
      </c>
    </row>
    <row r="7" spans="1:3" s="251" customFormat="1" ht="12" customHeight="1">
      <c r="A7" s="13" t="s">
        <v>91</v>
      </c>
      <c r="B7" s="253" t="s">
        <v>188</v>
      </c>
      <c r="C7" s="539">
        <v>209069</v>
      </c>
    </row>
    <row r="8" spans="1:3" s="251" customFormat="1" ht="12" customHeight="1">
      <c r="A8" s="13" t="s">
        <v>92</v>
      </c>
      <c r="B8" s="253" t="s">
        <v>189</v>
      </c>
      <c r="C8" s="539">
        <v>492485</v>
      </c>
    </row>
    <row r="9" spans="1:3" s="251" customFormat="1" ht="12" customHeight="1">
      <c r="A9" s="13" t="s">
        <v>93</v>
      </c>
      <c r="B9" s="253" t="s">
        <v>190</v>
      </c>
      <c r="C9" s="539">
        <v>26648</v>
      </c>
    </row>
    <row r="10" spans="1:3" s="251" customFormat="1" ht="12" customHeight="1">
      <c r="A10" s="13" t="s">
        <v>114</v>
      </c>
      <c r="B10" s="154" t="s">
        <v>497</v>
      </c>
      <c r="C10" s="539">
        <v>32155</v>
      </c>
    </row>
    <row r="11" spans="1:3" s="251" customFormat="1" ht="12" customHeight="1" thickBot="1">
      <c r="A11" s="15" t="s">
        <v>94</v>
      </c>
      <c r="B11" s="155" t="s">
        <v>498</v>
      </c>
      <c r="C11" s="159"/>
    </row>
    <row r="12" spans="1:3" s="251" customFormat="1" ht="12" customHeight="1" thickBot="1">
      <c r="A12" s="19" t="s">
        <v>14</v>
      </c>
      <c r="B12" s="153" t="s">
        <v>191</v>
      </c>
      <c r="C12" s="158">
        <f>+C13+C14+C15+C16+C17</f>
        <v>540796</v>
      </c>
    </row>
    <row r="13" spans="1:3" s="251" customFormat="1" ht="12" customHeight="1">
      <c r="A13" s="14" t="s">
        <v>96</v>
      </c>
      <c r="B13" s="252" t="s">
        <v>192</v>
      </c>
      <c r="C13" s="160"/>
    </row>
    <row r="14" spans="1:3" s="251" customFormat="1" ht="12" customHeight="1">
      <c r="A14" s="13" t="s">
        <v>97</v>
      </c>
      <c r="B14" s="253" t="s">
        <v>193</v>
      </c>
      <c r="C14" s="159"/>
    </row>
    <row r="15" spans="1:3" s="251" customFormat="1" ht="12" customHeight="1">
      <c r="A15" s="13" t="s">
        <v>98</v>
      </c>
      <c r="B15" s="253" t="s">
        <v>362</v>
      </c>
      <c r="C15" s="159"/>
    </row>
    <row r="16" spans="1:3" s="251" customFormat="1" ht="12" customHeight="1">
      <c r="A16" s="13" t="s">
        <v>99</v>
      </c>
      <c r="B16" s="253" t="s">
        <v>363</v>
      </c>
      <c r="C16" s="159"/>
    </row>
    <row r="17" spans="1:3" s="251" customFormat="1" ht="12" customHeight="1">
      <c r="A17" s="13" t="s">
        <v>100</v>
      </c>
      <c r="B17" s="253" t="s">
        <v>194</v>
      </c>
      <c r="C17" s="539">
        <v>540796</v>
      </c>
    </row>
    <row r="18" spans="1:3" s="251" customFormat="1" ht="12" customHeight="1" thickBot="1">
      <c r="A18" s="15" t="s">
        <v>109</v>
      </c>
      <c r="B18" s="155" t="s">
        <v>195</v>
      </c>
      <c r="C18" s="241">
        <v>43742</v>
      </c>
    </row>
    <row r="19" spans="1:3" s="251" customFormat="1" ht="12" customHeight="1" thickBot="1">
      <c r="A19" s="19" t="s">
        <v>15</v>
      </c>
      <c r="B19" s="20" t="s">
        <v>196</v>
      </c>
      <c r="C19" s="158">
        <f>+C20+C21+C22+C23+C24</f>
        <v>412782</v>
      </c>
    </row>
    <row r="20" spans="1:3" s="251" customFormat="1" ht="12" customHeight="1">
      <c r="A20" s="14" t="s">
        <v>79</v>
      </c>
      <c r="B20" s="252" t="s">
        <v>197</v>
      </c>
      <c r="C20" s="541">
        <v>42436</v>
      </c>
    </row>
    <row r="21" spans="1:3" s="251" customFormat="1" ht="12" customHeight="1">
      <c r="A21" s="13" t="s">
        <v>80</v>
      </c>
      <c r="B21" s="253" t="s">
        <v>198</v>
      </c>
      <c r="C21" s="162"/>
    </row>
    <row r="22" spans="1:3" s="251" customFormat="1" ht="12" customHeight="1">
      <c r="A22" s="13" t="s">
        <v>81</v>
      </c>
      <c r="B22" s="253" t="s">
        <v>364</v>
      </c>
      <c r="C22" s="162"/>
    </row>
    <row r="23" spans="1:3" s="251" customFormat="1" ht="12" customHeight="1">
      <c r="A23" s="13" t="s">
        <v>82</v>
      </c>
      <c r="B23" s="253" t="s">
        <v>365</v>
      </c>
      <c r="C23" s="162"/>
    </row>
    <row r="24" spans="1:3" s="251" customFormat="1" ht="12" customHeight="1">
      <c r="A24" s="13" t="s">
        <v>126</v>
      </c>
      <c r="B24" s="253" t="s">
        <v>199</v>
      </c>
      <c r="C24" s="162">
        <v>370346</v>
      </c>
    </row>
    <row r="25" spans="1:3" s="251" customFormat="1" ht="12" customHeight="1" thickBot="1">
      <c r="A25" s="15" t="s">
        <v>127</v>
      </c>
      <c r="B25" s="254" t="s">
        <v>200</v>
      </c>
      <c r="C25" s="161">
        <v>327515</v>
      </c>
    </row>
    <row r="26" spans="1:3" s="251" customFormat="1" ht="12" customHeight="1" thickBot="1">
      <c r="A26" s="19" t="s">
        <v>128</v>
      </c>
      <c r="B26" s="20" t="s">
        <v>201</v>
      </c>
      <c r="C26" s="163">
        <f>+C27+C31+C32+C33</f>
        <v>305333</v>
      </c>
    </row>
    <row r="27" spans="1:3" s="251" customFormat="1" ht="12" customHeight="1">
      <c r="A27" s="14" t="s">
        <v>202</v>
      </c>
      <c r="B27" s="252" t="s">
        <v>499</v>
      </c>
      <c r="C27" s="247">
        <f>+C28+C29+C30</f>
        <v>269023</v>
      </c>
    </row>
    <row r="28" spans="1:3" s="251" customFormat="1" ht="12" customHeight="1">
      <c r="A28" s="13" t="s">
        <v>203</v>
      </c>
      <c r="B28" s="253" t="s">
        <v>208</v>
      </c>
      <c r="C28" s="539">
        <v>77989</v>
      </c>
    </row>
    <row r="29" spans="1:3" s="251" customFormat="1" ht="12" customHeight="1">
      <c r="A29" s="13" t="s">
        <v>204</v>
      </c>
      <c r="B29" s="253" t="s">
        <v>628</v>
      </c>
      <c r="C29" s="539">
        <v>190869</v>
      </c>
    </row>
    <row r="30" spans="1:3" s="251" customFormat="1" ht="12" customHeight="1">
      <c r="A30" s="13" t="s">
        <v>500</v>
      </c>
      <c r="B30" s="253" t="s">
        <v>625</v>
      </c>
      <c r="C30" s="162">
        <v>165</v>
      </c>
    </row>
    <row r="31" spans="1:3" s="251" customFormat="1" ht="12" customHeight="1">
      <c r="A31" s="13" t="s">
        <v>205</v>
      </c>
      <c r="B31" s="253" t="s">
        <v>210</v>
      </c>
      <c r="C31" s="162">
        <v>26000</v>
      </c>
    </row>
    <row r="32" spans="1:3" s="251" customFormat="1" ht="12" customHeight="1">
      <c r="A32" s="13" t="s">
        <v>206</v>
      </c>
      <c r="B32" s="253" t="s">
        <v>211</v>
      </c>
      <c r="C32" s="539">
        <v>5810</v>
      </c>
    </row>
    <row r="33" spans="1:3" s="251" customFormat="1" ht="12" customHeight="1" thickBot="1">
      <c r="A33" s="15" t="s">
        <v>207</v>
      </c>
      <c r="B33" s="254" t="s">
        <v>212</v>
      </c>
      <c r="C33" s="540">
        <v>4500</v>
      </c>
    </row>
    <row r="34" spans="1:3" s="251" customFormat="1" ht="12" customHeight="1" thickBot="1">
      <c r="A34" s="19" t="s">
        <v>17</v>
      </c>
      <c r="B34" s="20" t="s">
        <v>502</v>
      </c>
      <c r="C34" s="158">
        <f>SUM(C35:C45)</f>
        <v>222267</v>
      </c>
    </row>
    <row r="35" spans="1:3" s="251" customFormat="1" ht="12" customHeight="1">
      <c r="A35" s="14" t="s">
        <v>83</v>
      </c>
      <c r="B35" s="252" t="s">
        <v>215</v>
      </c>
      <c r="C35" s="292">
        <v>8305</v>
      </c>
    </row>
    <row r="36" spans="1:3" s="251" customFormat="1" ht="12" customHeight="1">
      <c r="A36" s="13" t="s">
        <v>84</v>
      </c>
      <c r="B36" s="253" t="s">
        <v>216</v>
      </c>
      <c r="C36" s="539">
        <v>29148</v>
      </c>
    </row>
    <row r="37" spans="1:3" s="251" customFormat="1" ht="12" customHeight="1">
      <c r="A37" s="13" t="s">
        <v>85</v>
      </c>
      <c r="B37" s="253" t="s">
        <v>217</v>
      </c>
      <c r="C37" s="539">
        <v>72163</v>
      </c>
    </row>
    <row r="38" spans="1:3" s="251" customFormat="1" ht="12" customHeight="1">
      <c r="A38" s="13" t="s">
        <v>130</v>
      </c>
      <c r="B38" s="253" t="s">
        <v>218</v>
      </c>
      <c r="C38" s="162">
        <v>16575</v>
      </c>
    </row>
    <row r="39" spans="1:3" s="251" customFormat="1" ht="12" customHeight="1">
      <c r="A39" s="13" t="s">
        <v>131</v>
      </c>
      <c r="B39" s="253" t="s">
        <v>219</v>
      </c>
      <c r="C39" s="162">
        <v>26508</v>
      </c>
    </row>
    <row r="40" spans="1:3" s="251" customFormat="1" ht="12" customHeight="1">
      <c r="A40" s="13" t="s">
        <v>132</v>
      </c>
      <c r="B40" s="253" t="s">
        <v>220</v>
      </c>
      <c r="C40" s="539">
        <v>30136</v>
      </c>
    </row>
    <row r="41" spans="1:3" s="251" customFormat="1" ht="12" customHeight="1">
      <c r="A41" s="13" t="s">
        <v>133</v>
      </c>
      <c r="B41" s="253" t="s">
        <v>221</v>
      </c>
      <c r="C41" s="162">
        <v>18519</v>
      </c>
    </row>
    <row r="42" spans="1:3" s="251" customFormat="1" ht="12" customHeight="1">
      <c r="A42" s="13" t="s">
        <v>134</v>
      </c>
      <c r="B42" s="253" t="s">
        <v>222</v>
      </c>
      <c r="C42" s="162">
        <v>10</v>
      </c>
    </row>
    <row r="43" spans="1:3" s="251" customFormat="1" ht="12" customHeight="1">
      <c r="A43" s="13" t="s">
        <v>213</v>
      </c>
      <c r="B43" s="253" t="s">
        <v>223</v>
      </c>
      <c r="C43" s="162"/>
    </row>
    <row r="44" spans="1:3" s="251" customFormat="1" ht="12" customHeight="1">
      <c r="A44" s="15" t="s">
        <v>214</v>
      </c>
      <c r="B44" s="254" t="s">
        <v>503</v>
      </c>
      <c r="C44" s="241"/>
    </row>
    <row r="45" spans="1:3" s="251" customFormat="1" ht="12" customHeight="1" thickBot="1">
      <c r="A45" s="15" t="s">
        <v>504</v>
      </c>
      <c r="B45" s="155" t="s">
        <v>224</v>
      </c>
      <c r="C45" s="540">
        <v>20903</v>
      </c>
    </row>
    <row r="46" spans="1:3" s="251" customFormat="1" ht="12" customHeight="1" thickBot="1">
      <c r="A46" s="19" t="s">
        <v>18</v>
      </c>
      <c r="B46" s="20" t="s">
        <v>225</v>
      </c>
      <c r="C46" s="158">
        <f>SUM(C47:C51)</f>
        <v>104</v>
      </c>
    </row>
    <row r="47" spans="1:3" s="251" customFormat="1" ht="12" customHeight="1">
      <c r="A47" s="14" t="s">
        <v>86</v>
      </c>
      <c r="B47" s="252" t="s">
        <v>229</v>
      </c>
      <c r="C47" s="292"/>
    </row>
    <row r="48" spans="1:3" s="251" customFormat="1" ht="12" customHeight="1">
      <c r="A48" s="13" t="s">
        <v>87</v>
      </c>
      <c r="B48" s="253" t="s">
        <v>230</v>
      </c>
      <c r="C48" s="162"/>
    </row>
    <row r="49" spans="1:3" s="251" customFormat="1" ht="12" customHeight="1">
      <c r="A49" s="13" t="s">
        <v>226</v>
      </c>
      <c r="B49" s="253" t="s">
        <v>231</v>
      </c>
      <c r="C49" s="162">
        <v>48</v>
      </c>
    </row>
    <row r="50" spans="1:3" s="251" customFormat="1" ht="12" customHeight="1">
      <c r="A50" s="13" t="s">
        <v>227</v>
      </c>
      <c r="B50" s="253" t="s">
        <v>232</v>
      </c>
      <c r="C50" s="162"/>
    </row>
    <row r="51" spans="1:3" s="251" customFormat="1" ht="12" customHeight="1" thickBot="1">
      <c r="A51" s="15" t="s">
        <v>228</v>
      </c>
      <c r="B51" s="155" t="s">
        <v>233</v>
      </c>
      <c r="C51" s="241">
        <v>56</v>
      </c>
    </row>
    <row r="52" spans="1:3" s="251" customFormat="1" ht="12" customHeight="1" thickBot="1">
      <c r="A52" s="19" t="s">
        <v>135</v>
      </c>
      <c r="B52" s="20" t="s">
        <v>234</v>
      </c>
      <c r="C52" s="158">
        <f>SUM(C53:C55)</f>
        <v>87435</v>
      </c>
    </row>
    <row r="53" spans="1:3" s="251" customFormat="1" ht="12" customHeight="1">
      <c r="A53" s="14" t="s">
        <v>88</v>
      </c>
      <c r="B53" s="252" t="s">
        <v>235</v>
      </c>
      <c r="C53" s="160"/>
    </row>
    <row r="54" spans="1:3" s="251" customFormat="1" ht="12" customHeight="1">
      <c r="A54" s="13" t="s">
        <v>89</v>
      </c>
      <c r="B54" s="253" t="s">
        <v>366</v>
      </c>
      <c r="C54" s="162">
        <v>13710</v>
      </c>
    </row>
    <row r="55" spans="1:3" s="251" customFormat="1" ht="12" customHeight="1">
      <c r="A55" s="13" t="s">
        <v>238</v>
      </c>
      <c r="B55" s="253" t="s">
        <v>236</v>
      </c>
      <c r="C55" s="539">
        <v>73725</v>
      </c>
    </row>
    <row r="56" spans="1:3" s="251" customFormat="1" ht="12" customHeight="1" thickBot="1">
      <c r="A56" s="15" t="s">
        <v>239</v>
      </c>
      <c r="B56" s="155" t="s">
        <v>237</v>
      </c>
      <c r="C56" s="161"/>
    </row>
    <row r="57" spans="1:3" s="251" customFormat="1" ht="12" customHeight="1" thickBot="1">
      <c r="A57" s="19" t="s">
        <v>20</v>
      </c>
      <c r="B57" s="153" t="s">
        <v>240</v>
      </c>
      <c r="C57" s="158">
        <f>SUM(C58:C60)</f>
        <v>0</v>
      </c>
    </row>
    <row r="58" spans="1:3" s="251" customFormat="1" ht="12" customHeight="1">
      <c r="A58" s="14" t="s">
        <v>136</v>
      </c>
      <c r="B58" s="252" t="s">
        <v>242</v>
      </c>
      <c r="C58" s="162"/>
    </row>
    <row r="59" spans="1:3" s="251" customFormat="1" ht="12" customHeight="1">
      <c r="A59" s="13" t="s">
        <v>137</v>
      </c>
      <c r="B59" s="253" t="s">
        <v>367</v>
      </c>
      <c r="C59" s="162"/>
    </row>
    <row r="60" spans="1:3" s="251" customFormat="1" ht="12" customHeight="1">
      <c r="A60" s="13" t="s">
        <v>163</v>
      </c>
      <c r="B60" s="253" t="s">
        <v>243</v>
      </c>
      <c r="C60" s="162"/>
    </row>
    <row r="61" spans="1:3" s="251" customFormat="1" ht="12" customHeight="1" thickBot="1">
      <c r="A61" s="15" t="s">
        <v>241</v>
      </c>
      <c r="B61" s="155" t="s">
        <v>244</v>
      </c>
      <c r="C61" s="162"/>
    </row>
    <row r="62" spans="1:3" s="251" customFormat="1" ht="12" customHeight="1" thickBot="1">
      <c r="A62" s="511" t="s">
        <v>505</v>
      </c>
      <c r="B62" s="20" t="s">
        <v>245</v>
      </c>
      <c r="C62" s="163">
        <f>+C5+C12+C19+C26+C34+C46+C52+C57</f>
        <v>2564217</v>
      </c>
    </row>
    <row r="63" spans="1:3" s="251" customFormat="1" ht="12" customHeight="1" thickBot="1">
      <c r="A63" s="512" t="s">
        <v>246</v>
      </c>
      <c r="B63" s="153" t="s">
        <v>247</v>
      </c>
      <c r="C63" s="158">
        <f>SUM(C64:C66)</f>
        <v>0</v>
      </c>
    </row>
    <row r="64" spans="1:3" s="251" customFormat="1" ht="12" customHeight="1">
      <c r="A64" s="14" t="s">
        <v>278</v>
      </c>
      <c r="B64" s="252" t="s">
        <v>248</v>
      </c>
      <c r="C64" s="162"/>
    </row>
    <row r="65" spans="1:3" s="251" customFormat="1" ht="12" customHeight="1">
      <c r="A65" s="13" t="s">
        <v>287</v>
      </c>
      <c r="B65" s="253" t="s">
        <v>249</v>
      </c>
      <c r="C65" s="162"/>
    </row>
    <row r="66" spans="1:3" s="251" customFormat="1" ht="12" customHeight="1" thickBot="1">
      <c r="A66" s="15" t="s">
        <v>288</v>
      </c>
      <c r="B66" s="513" t="s">
        <v>506</v>
      </c>
      <c r="C66" s="162"/>
    </row>
    <row r="67" spans="1:3" s="251" customFormat="1" ht="12" customHeight="1" thickBot="1">
      <c r="A67" s="512" t="s">
        <v>251</v>
      </c>
      <c r="B67" s="153" t="s">
        <v>252</v>
      </c>
      <c r="C67" s="158">
        <f>SUM(C68:C71)</f>
        <v>0</v>
      </c>
    </row>
    <row r="68" spans="1:3" s="251" customFormat="1" ht="12" customHeight="1">
      <c r="A68" s="14" t="s">
        <v>115</v>
      </c>
      <c r="B68" s="252" t="s">
        <v>253</v>
      </c>
      <c r="C68" s="162"/>
    </row>
    <row r="69" spans="1:3" s="251" customFormat="1" ht="12" customHeight="1">
      <c r="A69" s="13" t="s">
        <v>116</v>
      </c>
      <c r="B69" s="253" t="s">
        <v>254</v>
      </c>
      <c r="C69" s="162"/>
    </row>
    <row r="70" spans="1:3" s="251" customFormat="1" ht="12" customHeight="1">
      <c r="A70" s="13" t="s">
        <v>279</v>
      </c>
      <c r="B70" s="253" t="s">
        <v>255</v>
      </c>
      <c r="C70" s="162"/>
    </row>
    <row r="71" spans="1:3" s="251" customFormat="1" ht="12" customHeight="1" thickBot="1">
      <c r="A71" s="15" t="s">
        <v>280</v>
      </c>
      <c r="B71" s="155" t="s">
        <v>256</v>
      </c>
      <c r="C71" s="162"/>
    </row>
    <row r="72" spans="1:3" s="251" customFormat="1" ht="12" customHeight="1" thickBot="1">
      <c r="A72" s="512" t="s">
        <v>257</v>
      </c>
      <c r="B72" s="153" t="s">
        <v>258</v>
      </c>
      <c r="C72" s="158">
        <f>SUM(C73:C74)</f>
        <v>189546</v>
      </c>
    </row>
    <row r="73" spans="1:3" s="251" customFormat="1" ht="12" customHeight="1">
      <c r="A73" s="14" t="s">
        <v>281</v>
      </c>
      <c r="B73" s="252" t="s">
        <v>259</v>
      </c>
      <c r="C73" s="162">
        <v>189546</v>
      </c>
    </row>
    <row r="74" spans="1:3" s="251" customFormat="1" ht="12" customHeight="1" thickBot="1">
      <c r="A74" s="15" t="s">
        <v>282</v>
      </c>
      <c r="B74" s="155" t="s">
        <v>260</v>
      </c>
      <c r="C74" s="162"/>
    </row>
    <row r="75" spans="1:3" s="251" customFormat="1" ht="12" customHeight="1" thickBot="1">
      <c r="A75" s="512" t="s">
        <v>261</v>
      </c>
      <c r="B75" s="153" t="s">
        <v>262</v>
      </c>
      <c r="C75" s="158">
        <f>SUM(C76:C78)</f>
        <v>33302</v>
      </c>
    </row>
    <row r="76" spans="1:3" s="251" customFormat="1" ht="12" customHeight="1">
      <c r="A76" s="14" t="s">
        <v>283</v>
      </c>
      <c r="B76" s="252" t="s">
        <v>263</v>
      </c>
      <c r="C76" s="539">
        <v>33302</v>
      </c>
    </row>
    <row r="77" spans="1:3" s="251" customFormat="1" ht="12" customHeight="1">
      <c r="A77" s="13" t="s">
        <v>284</v>
      </c>
      <c r="B77" s="253" t="s">
        <v>264</v>
      </c>
      <c r="C77" s="162"/>
    </row>
    <row r="78" spans="1:3" s="251" customFormat="1" ht="12" customHeight="1" thickBot="1">
      <c r="A78" s="15" t="s">
        <v>285</v>
      </c>
      <c r="B78" s="155" t="s">
        <v>265</v>
      </c>
      <c r="C78" s="162"/>
    </row>
    <row r="79" spans="1:3" s="251" customFormat="1" ht="12" customHeight="1" thickBot="1">
      <c r="A79" s="512" t="s">
        <v>266</v>
      </c>
      <c r="B79" s="153" t="s">
        <v>286</v>
      </c>
      <c r="C79" s="158">
        <f>SUM(C80:C83)</f>
        <v>0</v>
      </c>
    </row>
    <row r="80" spans="1:3" s="251" customFormat="1" ht="12" customHeight="1">
      <c r="A80" s="256" t="s">
        <v>267</v>
      </c>
      <c r="B80" s="252" t="s">
        <v>268</v>
      </c>
      <c r="C80" s="162"/>
    </row>
    <row r="81" spans="1:3" s="251" customFormat="1" ht="12" customHeight="1">
      <c r="A81" s="257" t="s">
        <v>269</v>
      </c>
      <c r="B81" s="253" t="s">
        <v>270</v>
      </c>
      <c r="C81" s="162"/>
    </row>
    <row r="82" spans="1:3" s="251" customFormat="1" ht="12" customHeight="1">
      <c r="A82" s="257" t="s">
        <v>271</v>
      </c>
      <c r="B82" s="253" t="s">
        <v>272</v>
      </c>
      <c r="C82" s="162"/>
    </row>
    <row r="83" spans="1:3" s="251" customFormat="1" ht="12" customHeight="1" thickBot="1">
      <c r="A83" s="258" t="s">
        <v>273</v>
      </c>
      <c r="B83" s="155" t="s">
        <v>274</v>
      </c>
      <c r="C83" s="162"/>
    </row>
    <row r="84" spans="1:3" s="251" customFormat="1" ht="12" customHeight="1" thickBot="1">
      <c r="A84" s="512" t="s">
        <v>275</v>
      </c>
      <c r="B84" s="153" t="s">
        <v>507</v>
      </c>
      <c r="C84" s="293"/>
    </row>
    <row r="85" spans="1:3" s="251" customFormat="1" ht="13.5" customHeight="1" thickBot="1">
      <c r="A85" s="512" t="s">
        <v>277</v>
      </c>
      <c r="B85" s="153" t="s">
        <v>276</v>
      </c>
      <c r="C85" s="293"/>
    </row>
    <row r="86" spans="1:3" s="251" customFormat="1" ht="15.75" customHeight="1" thickBot="1">
      <c r="A86" s="512" t="s">
        <v>289</v>
      </c>
      <c r="B86" s="259" t="s">
        <v>508</v>
      </c>
      <c r="C86" s="163">
        <f>+C63+C67+C72+C75+C79+C85+C84</f>
        <v>222848</v>
      </c>
    </row>
    <row r="87" spans="1:3" s="251" customFormat="1" ht="16.5" customHeight="1" thickBot="1">
      <c r="A87" s="514" t="s">
        <v>509</v>
      </c>
      <c r="B87" s="260" t="s">
        <v>510</v>
      </c>
      <c r="C87" s="163">
        <f>+C62+C86</f>
        <v>2787065</v>
      </c>
    </row>
    <row r="88" spans="1:3" s="251" customFormat="1" ht="83.25" customHeight="1">
      <c r="A88" s="4"/>
      <c r="B88" s="5"/>
      <c r="C88" s="164"/>
    </row>
    <row r="89" spans="1:3" ht="16.5" customHeight="1">
      <c r="A89" s="644" t="s">
        <v>41</v>
      </c>
      <c r="B89" s="644"/>
      <c r="C89" s="644"/>
    </row>
    <row r="90" spans="1:3" s="261" customFormat="1" ht="16.5" customHeight="1" thickBot="1">
      <c r="A90" s="645" t="s">
        <v>118</v>
      </c>
      <c r="B90" s="645"/>
      <c r="C90" s="89" t="s">
        <v>162</v>
      </c>
    </row>
    <row r="91" spans="1:3" ht="37.5" customHeight="1" thickBot="1">
      <c r="A91" s="22" t="s">
        <v>65</v>
      </c>
      <c r="B91" s="23" t="s">
        <v>42</v>
      </c>
      <c r="C91" s="31" t="str">
        <f>+C3</f>
        <v>2015. évi előirányzat</v>
      </c>
    </row>
    <row r="92" spans="1:3" s="250" customFormat="1" ht="12" customHeight="1" thickBot="1">
      <c r="A92" s="27" t="s">
        <v>494</v>
      </c>
      <c r="B92" s="28" t="s">
        <v>495</v>
      </c>
      <c r="C92" s="29" t="s">
        <v>496</v>
      </c>
    </row>
    <row r="93" spans="1:3" ht="12" customHeight="1" thickBot="1">
      <c r="A93" s="21" t="s">
        <v>13</v>
      </c>
      <c r="B93" s="26" t="s">
        <v>548</v>
      </c>
      <c r="C93" s="157">
        <f>C94+C95+C96+C97+C98+C111</f>
        <v>1910627</v>
      </c>
    </row>
    <row r="94" spans="1:3" ht="12" customHeight="1">
      <c r="A94" s="16" t="s">
        <v>90</v>
      </c>
      <c r="B94" s="9" t="s">
        <v>43</v>
      </c>
      <c r="C94" s="549">
        <v>705856</v>
      </c>
    </row>
    <row r="95" spans="1:3" ht="12" customHeight="1">
      <c r="A95" s="13" t="s">
        <v>91</v>
      </c>
      <c r="B95" s="7" t="s">
        <v>138</v>
      </c>
      <c r="C95" s="539">
        <v>154711</v>
      </c>
    </row>
    <row r="96" spans="1:3" ht="12" customHeight="1">
      <c r="A96" s="13" t="s">
        <v>92</v>
      </c>
      <c r="B96" s="7" t="s">
        <v>113</v>
      </c>
      <c r="C96" s="540">
        <v>625962</v>
      </c>
    </row>
    <row r="97" spans="1:3" ht="12" customHeight="1">
      <c r="A97" s="13" t="s">
        <v>93</v>
      </c>
      <c r="B97" s="10" t="s">
        <v>139</v>
      </c>
      <c r="C97" s="241">
        <v>111787</v>
      </c>
    </row>
    <row r="98" spans="1:3" ht="12" customHeight="1">
      <c r="A98" s="13" t="s">
        <v>104</v>
      </c>
      <c r="B98" s="18" t="s">
        <v>140</v>
      </c>
      <c r="C98" s="540">
        <v>157513</v>
      </c>
    </row>
    <row r="99" spans="1:3" ht="12" customHeight="1">
      <c r="A99" s="13" t="s">
        <v>94</v>
      </c>
      <c r="B99" s="7" t="s">
        <v>511</v>
      </c>
      <c r="C99" s="241">
        <v>7757</v>
      </c>
    </row>
    <row r="100" spans="1:3" ht="12" customHeight="1">
      <c r="A100" s="13" t="s">
        <v>95</v>
      </c>
      <c r="B100" s="93" t="s">
        <v>512</v>
      </c>
      <c r="C100" s="241"/>
    </row>
    <row r="101" spans="1:3" ht="12" customHeight="1">
      <c r="A101" s="13" t="s">
        <v>105</v>
      </c>
      <c r="B101" s="93" t="s">
        <v>513</v>
      </c>
      <c r="C101" s="241">
        <v>816</v>
      </c>
    </row>
    <row r="102" spans="1:3" ht="12" customHeight="1">
      <c r="A102" s="13" t="s">
        <v>106</v>
      </c>
      <c r="B102" s="91" t="s">
        <v>292</v>
      </c>
      <c r="C102" s="241"/>
    </row>
    <row r="103" spans="1:3" ht="12" customHeight="1">
      <c r="A103" s="13" t="s">
        <v>107</v>
      </c>
      <c r="B103" s="92" t="s">
        <v>293</v>
      </c>
      <c r="C103" s="241"/>
    </row>
    <row r="104" spans="1:3" ht="12" customHeight="1">
      <c r="A104" s="13" t="s">
        <v>108</v>
      </c>
      <c r="B104" s="92" t="s">
        <v>294</v>
      </c>
      <c r="C104" s="241"/>
    </row>
    <row r="105" spans="1:3" ht="12" customHeight="1">
      <c r="A105" s="13" t="s">
        <v>110</v>
      </c>
      <c r="B105" s="91" t="s">
        <v>295</v>
      </c>
      <c r="C105" s="241">
        <v>104606</v>
      </c>
    </row>
    <row r="106" spans="1:3" ht="12" customHeight="1">
      <c r="A106" s="13" t="s">
        <v>141</v>
      </c>
      <c r="B106" s="91" t="s">
        <v>296</v>
      </c>
      <c r="C106" s="241"/>
    </row>
    <row r="107" spans="1:3" ht="12" customHeight="1">
      <c r="A107" s="13" t="s">
        <v>290</v>
      </c>
      <c r="B107" s="92" t="s">
        <v>297</v>
      </c>
      <c r="C107" s="241">
        <v>2250</v>
      </c>
    </row>
    <row r="108" spans="1:3" ht="12" customHeight="1">
      <c r="A108" s="12" t="s">
        <v>291</v>
      </c>
      <c r="B108" s="93" t="s">
        <v>298</v>
      </c>
      <c r="C108" s="241"/>
    </row>
    <row r="109" spans="1:3" ht="12" customHeight="1">
      <c r="A109" s="13" t="s">
        <v>514</v>
      </c>
      <c r="B109" s="93" t="s">
        <v>299</v>
      </c>
      <c r="C109" s="241"/>
    </row>
    <row r="110" spans="1:3" ht="12" customHeight="1">
      <c r="A110" s="15" t="s">
        <v>515</v>
      </c>
      <c r="B110" s="93" t="s">
        <v>300</v>
      </c>
      <c r="C110" s="540">
        <v>42084</v>
      </c>
    </row>
    <row r="111" spans="1:3" ht="12" customHeight="1">
      <c r="A111" s="13" t="s">
        <v>516</v>
      </c>
      <c r="B111" s="10" t="s">
        <v>44</v>
      </c>
      <c r="C111" s="162">
        <f>SUM(C112:C113)</f>
        <v>154798</v>
      </c>
    </row>
    <row r="112" spans="1:3" ht="12" customHeight="1">
      <c r="A112" s="13" t="s">
        <v>517</v>
      </c>
      <c r="B112" s="7" t="s">
        <v>518</v>
      </c>
      <c r="C112" s="539">
        <v>109079</v>
      </c>
    </row>
    <row r="113" spans="1:3" ht="12" customHeight="1" thickBot="1">
      <c r="A113" s="17" t="s">
        <v>519</v>
      </c>
      <c r="B113" s="515" t="s">
        <v>520</v>
      </c>
      <c r="C113" s="630">
        <v>45719</v>
      </c>
    </row>
    <row r="114" spans="1:3" ht="12" customHeight="1" thickBot="1">
      <c r="A114" s="516" t="s">
        <v>14</v>
      </c>
      <c r="B114" s="517" t="s">
        <v>301</v>
      </c>
      <c r="C114" s="518">
        <f>+C115+C117+C119</f>
        <v>370994</v>
      </c>
    </row>
    <row r="115" spans="1:3" ht="12" customHeight="1">
      <c r="A115" s="14" t="s">
        <v>96</v>
      </c>
      <c r="B115" s="7" t="s">
        <v>161</v>
      </c>
      <c r="C115" s="541">
        <v>127249</v>
      </c>
    </row>
    <row r="116" spans="1:3" ht="12" customHeight="1">
      <c r="A116" s="14" t="s">
        <v>97</v>
      </c>
      <c r="B116" s="11" t="s">
        <v>305</v>
      </c>
      <c r="C116" s="292">
        <v>75759</v>
      </c>
    </row>
    <row r="117" spans="1:3" ht="12" customHeight="1">
      <c r="A117" s="14" t="s">
        <v>98</v>
      </c>
      <c r="B117" s="11" t="s">
        <v>142</v>
      </c>
      <c r="C117" s="162">
        <v>233226</v>
      </c>
    </row>
    <row r="118" spans="1:3" ht="12" customHeight="1">
      <c r="A118" s="14" t="s">
        <v>99</v>
      </c>
      <c r="B118" s="11" t="s">
        <v>306</v>
      </c>
      <c r="C118" s="550">
        <v>228603</v>
      </c>
    </row>
    <row r="119" spans="1:3" ht="12" customHeight="1">
      <c r="A119" s="14" t="s">
        <v>100</v>
      </c>
      <c r="B119" s="155" t="s">
        <v>164</v>
      </c>
      <c r="C119" s="625">
        <v>10519</v>
      </c>
    </row>
    <row r="120" spans="1:3" ht="12" customHeight="1">
      <c r="A120" s="14" t="s">
        <v>109</v>
      </c>
      <c r="B120" s="154" t="s">
        <v>368</v>
      </c>
      <c r="C120" s="145"/>
    </row>
    <row r="121" spans="1:3" ht="12" customHeight="1">
      <c r="A121" s="14" t="s">
        <v>111</v>
      </c>
      <c r="B121" s="248" t="s">
        <v>311</v>
      </c>
      <c r="C121" s="145"/>
    </row>
    <row r="122" spans="1:3" ht="15.75">
      <c r="A122" s="14" t="s">
        <v>143</v>
      </c>
      <c r="B122" s="92" t="s">
        <v>294</v>
      </c>
      <c r="C122" s="145"/>
    </row>
    <row r="123" spans="1:3" ht="12" customHeight="1">
      <c r="A123" s="14" t="s">
        <v>144</v>
      </c>
      <c r="B123" s="92" t="s">
        <v>310</v>
      </c>
      <c r="C123" s="145"/>
    </row>
    <row r="124" spans="1:3" ht="12" customHeight="1">
      <c r="A124" s="14" t="s">
        <v>145</v>
      </c>
      <c r="B124" s="92" t="s">
        <v>309</v>
      </c>
      <c r="C124" s="625">
        <v>3419</v>
      </c>
    </row>
    <row r="125" spans="1:3" ht="12" customHeight="1">
      <c r="A125" s="14" t="s">
        <v>302</v>
      </c>
      <c r="B125" s="92" t="s">
        <v>297</v>
      </c>
      <c r="C125" s="145"/>
    </row>
    <row r="126" spans="1:3" ht="12" customHeight="1">
      <c r="A126" s="14" t="s">
        <v>303</v>
      </c>
      <c r="B126" s="92" t="s">
        <v>308</v>
      </c>
      <c r="C126" s="145"/>
    </row>
    <row r="127" spans="1:3" ht="16.5" thickBot="1">
      <c r="A127" s="12" t="s">
        <v>304</v>
      </c>
      <c r="B127" s="92" t="s">
        <v>307</v>
      </c>
      <c r="C127" s="146">
        <v>7100</v>
      </c>
    </row>
    <row r="128" spans="1:3" ht="12" customHeight="1" thickBot="1">
      <c r="A128" s="19" t="s">
        <v>15</v>
      </c>
      <c r="B128" s="87" t="s">
        <v>521</v>
      </c>
      <c r="C128" s="158">
        <f>+C93+C114</f>
        <v>2281621</v>
      </c>
    </row>
    <row r="129" spans="1:3" ht="12" customHeight="1" thickBot="1">
      <c r="A129" s="19" t="s">
        <v>16</v>
      </c>
      <c r="B129" s="87" t="s">
        <v>522</v>
      </c>
      <c r="C129" s="158">
        <f>+C130+C131+C132</f>
        <v>219</v>
      </c>
    </row>
    <row r="130" spans="1:3" ht="12" customHeight="1">
      <c r="A130" s="14" t="s">
        <v>202</v>
      </c>
      <c r="B130" s="11" t="s">
        <v>523</v>
      </c>
      <c r="C130" s="550">
        <v>219</v>
      </c>
    </row>
    <row r="131" spans="1:3" ht="12" customHeight="1">
      <c r="A131" s="14" t="s">
        <v>205</v>
      </c>
      <c r="B131" s="11" t="s">
        <v>524</v>
      </c>
      <c r="C131" s="145"/>
    </row>
    <row r="132" spans="1:3" ht="12" customHeight="1" thickBot="1">
      <c r="A132" s="12" t="s">
        <v>206</v>
      </c>
      <c r="B132" s="11" t="s">
        <v>525</v>
      </c>
      <c r="C132" s="145"/>
    </row>
    <row r="133" spans="1:3" ht="12" customHeight="1" thickBot="1">
      <c r="A133" s="19" t="s">
        <v>17</v>
      </c>
      <c r="B133" s="87" t="s">
        <v>526</v>
      </c>
      <c r="C133" s="158">
        <f>SUM(C134:C139)</f>
        <v>0</v>
      </c>
    </row>
    <row r="134" spans="1:3" ht="12" customHeight="1">
      <c r="A134" s="14" t="s">
        <v>83</v>
      </c>
      <c r="B134" s="8" t="s">
        <v>527</v>
      </c>
      <c r="C134" s="145"/>
    </row>
    <row r="135" spans="1:3" ht="12" customHeight="1">
      <c r="A135" s="14" t="s">
        <v>84</v>
      </c>
      <c r="B135" s="8" t="s">
        <v>528</v>
      </c>
      <c r="C135" s="145"/>
    </row>
    <row r="136" spans="1:3" ht="12" customHeight="1">
      <c r="A136" s="14" t="s">
        <v>85</v>
      </c>
      <c r="B136" s="8" t="s">
        <v>529</v>
      </c>
      <c r="C136" s="145"/>
    </row>
    <row r="137" spans="1:3" ht="12" customHeight="1">
      <c r="A137" s="14" t="s">
        <v>130</v>
      </c>
      <c r="B137" s="8" t="s">
        <v>530</v>
      </c>
      <c r="C137" s="145"/>
    </row>
    <row r="138" spans="1:3" ht="12" customHeight="1">
      <c r="A138" s="14" t="s">
        <v>131</v>
      </c>
      <c r="B138" s="8" t="s">
        <v>531</v>
      </c>
      <c r="C138" s="145"/>
    </row>
    <row r="139" spans="1:3" ht="12" customHeight="1" thickBot="1">
      <c r="A139" s="12" t="s">
        <v>132</v>
      </c>
      <c r="B139" s="8" t="s">
        <v>532</v>
      </c>
      <c r="C139" s="145"/>
    </row>
    <row r="140" spans="1:3" ht="12" customHeight="1" thickBot="1">
      <c r="A140" s="19" t="s">
        <v>18</v>
      </c>
      <c r="B140" s="87" t="s">
        <v>533</v>
      </c>
      <c r="C140" s="163">
        <f>+C141+C142+C143+C144</f>
        <v>27420</v>
      </c>
    </row>
    <row r="141" spans="1:3" ht="12" customHeight="1">
      <c r="A141" s="14" t="s">
        <v>86</v>
      </c>
      <c r="B141" s="8" t="s">
        <v>312</v>
      </c>
      <c r="C141" s="145"/>
    </row>
    <row r="142" spans="1:3" ht="12" customHeight="1">
      <c r="A142" s="14" t="s">
        <v>87</v>
      </c>
      <c r="B142" s="8" t="s">
        <v>313</v>
      </c>
      <c r="C142" s="145">
        <v>27420</v>
      </c>
    </row>
    <row r="143" spans="1:3" ht="12" customHeight="1">
      <c r="A143" s="14" t="s">
        <v>226</v>
      </c>
      <c r="B143" s="8" t="s">
        <v>534</v>
      </c>
      <c r="C143" s="145"/>
    </row>
    <row r="144" spans="1:3" ht="12" customHeight="1" thickBot="1">
      <c r="A144" s="12" t="s">
        <v>227</v>
      </c>
      <c r="B144" s="6" t="s">
        <v>331</v>
      </c>
      <c r="C144" s="145"/>
    </row>
    <row r="145" spans="1:3" ht="12" customHeight="1" thickBot="1">
      <c r="A145" s="19" t="s">
        <v>19</v>
      </c>
      <c r="B145" s="87" t="s">
        <v>535</v>
      </c>
      <c r="C145" s="166">
        <f>SUM(C146:C150)</f>
        <v>0</v>
      </c>
    </row>
    <row r="146" spans="1:3" ht="12" customHeight="1">
      <c r="A146" s="14" t="s">
        <v>88</v>
      </c>
      <c r="B146" s="8" t="s">
        <v>536</v>
      </c>
      <c r="C146" s="145"/>
    </row>
    <row r="147" spans="1:3" ht="12" customHeight="1">
      <c r="A147" s="14" t="s">
        <v>89</v>
      </c>
      <c r="B147" s="8" t="s">
        <v>537</v>
      </c>
      <c r="C147" s="145"/>
    </row>
    <row r="148" spans="1:3" ht="12" customHeight="1">
      <c r="A148" s="14" t="s">
        <v>238</v>
      </c>
      <c r="B148" s="8" t="s">
        <v>538</v>
      </c>
      <c r="C148" s="145"/>
    </row>
    <row r="149" spans="1:3" ht="12" customHeight="1">
      <c r="A149" s="14" t="s">
        <v>239</v>
      </c>
      <c r="B149" s="8" t="s">
        <v>539</v>
      </c>
      <c r="C149" s="145"/>
    </row>
    <row r="150" spans="1:3" ht="12" customHeight="1" thickBot="1">
      <c r="A150" s="14" t="s">
        <v>540</v>
      </c>
      <c r="B150" s="8" t="s">
        <v>541</v>
      </c>
      <c r="C150" s="145"/>
    </row>
    <row r="151" spans="1:3" ht="12" customHeight="1" thickBot="1">
      <c r="A151" s="19" t="s">
        <v>20</v>
      </c>
      <c r="B151" s="87" t="s">
        <v>542</v>
      </c>
      <c r="C151" s="519"/>
    </row>
    <row r="152" spans="1:3" ht="12" customHeight="1" thickBot="1">
      <c r="A152" s="19" t="s">
        <v>21</v>
      </c>
      <c r="B152" s="87" t="s">
        <v>543</v>
      </c>
      <c r="C152" s="519"/>
    </row>
    <row r="153" spans="1:9" ht="15" customHeight="1" thickBot="1">
      <c r="A153" s="19" t="s">
        <v>22</v>
      </c>
      <c r="B153" s="87" t="s">
        <v>544</v>
      </c>
      <c r="C153" s="262">
        <f>+C129+C133+C140+C145+C151+C152</f>
        <v>27639</v>
      </c>
      <c r="F153" s="263"/>
      <c r="G153" s="264"/>
      <c r="H153" s="264"/>
      <c r="I153" s="264"/>
    </row>
    <row r="154" spans="1:3" s="251" customFormat="1" ht="12.75" customHeight="1" thickBot="1">
      <c r="A154" s="156" t="s">
        <v>23</v>
      </c>
      <c r="B154" s="232" t="s">
        <v>545</v>
      </c>
      <c r="C154" s="262">
        <f>+C128+C153</f>
        <v>2309260</v>
      </c>
    </row>
    <row r="155" ht="7.5" customHeight="1"/>
    <row r="156" spans="1:3" ht="15.75">
      <c r="A156" s="646" t="s">
        <v>314</v>
      </c>
      <c r="B156" s="646"/>
      <c r="C156" s="646"/>
    </row>
    <row r="157" spans="1:3" ht="15" customHeight="1" thickBot="1">
      <c r="A157" s="643" t="s">
        <v>119</v>
      </c>
      <c r="B157" s="643"/>
      <c r="C157" s="167" t="s">
        <v>162</v>
      </c>
    </row>
    <row r="158" spans="1:4" ht="13.5" customHeight="1" thickBot="1">
      <c r="A158" s="19">
        <v>1</v>
      </c>
      <c r="B158" s="25" t="s">
        <v>546</v>
      </c>
      <c r="C158" s="158">
        <f>+C62-C128</f>
        <v>282596</v>
      </c>
      <c r="D158" s="265"/>
    </row>
    <row r="159" spans="1:3" ht="27.75" customHeight="1" thickBot="1">
      <c r="A159" s="19" t="s">
        <v>14</v>
      </c>
      <c r="B159" s="25" t="s">
        <v>547</v>
      </c>
      <c r="C159" s="158">
        <f>+C86-C153</f>
        <v>195209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4/2016.(II.26.) 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D25" sqref="D25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 melléklet a ……/",LEFT(#REF!,4),". (….) önkormányzati rendelethez")</f>
        <v>#REF!</v>
      </c>
    </row>
    <row r="2" spans="1:3" s="287" customFormat="1" ht="31.5" customHeight="1">
      <c r="A2" s="242" t="s">
        <v>154</v>
      </c>
      <c r="B2" s="214" t="s">
        <v>374</v>
      </c>
      <c r="C2" s="228" t="s">
        <v>56</v>
      </c>
    </row>
    <row r="3" spans="1:3" s="287" customFormat="1" ht="24.75" thickBot="1">
      <c r="A3" s="280" t="s">
        <v>153</v>
      </c>
      <c r="B3" s="215" t="s">
        <v>339</v>
      </c>
      <c r="C3" s="229" t="s">
        <v>47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4651</v>
      </c>
    </row>
    <row r="9" spans="1:3" s="230" customFormat="1" ht="12" customHeight="1">
      <c r="A9" s="281" t="s">
        <v>90</v>
      </c>
      <c r="B9" s="9" t="s">
        <v>215</v>
      </c>
      <c r="C9" s="219">
        <f>50+14</f>
        <v>64</v>
      </c>
    </row>
    <row r="10" spans="1:3" s="230" customFormat="1" ht="12" customHeight="1">
      <c r="A10" s="282" t="s">
        <v>91</v>
      </c>
      <c r="B10" s="7" t="s">
        <v>216</v>
      </c>
      <c r="C10" s="173">
        <v>1380</v>
      </c>
    </row>
    <row r="11" spans="1:3" s="230" customFormat="1" ht="12" customHeight="1">
      <c r="A11" s="282" t="s">
        <v>92</v>
      </c>
      <c r="B11" s="7" t="s">
        <v>217</v>
      </c>
      <c r="C11" s="173">
        <f>50+95</f>
        <v>145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/>
    </row>
    <row r="14" spans="1:3" s="230" customFormat="1" ht="12" customHeight="1">
      <c r="A14" s="282" t="s">
        <v>94</v>
      </c>
      <c r="B14" s="7" t="s">
        <v>340</v>
      </c>
      <c r="C14" s="173">
        <v>386</v>
      </c>
    </row>
    <row r="15" spans="1:3" s="230" customFormat="1" ht="12" customHeight="1">
      <c r="A15" s="282" t="s">
        <v>95</v>
      </c>
      <c r="B15" s="6" t="s">
        <v>341</v>
      </c>
      <c r="C15" s="173">
        <f>2123+567-14</f>
        <v>2676</v>
      </c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3280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>
        <f>1180+2100</f>
        <v>3280</v>
      </c>
    </row>
    <row r="24" spans="1:3" s="290" customFormat="1" ht="12" customHeight="1" thickBot="1">
      <c r="A24" s="282" t="s">
        <v>99</v>
      </c>
      <c r="B24" s="7" t="s">
        <v>593</v>
      </c>
      <c r="C24" s="173">
        <v>1180</v>
      </c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/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7931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218</v>
      </c>
    </row>
    <row r="38" spans="1:3" s="230" customFormat="1" ht="12" customHeight="1">
      <c r="A38" s="283" t="s">
        <v>350</v>
      </c>
      <c r="B38" s="284" t="s">
        <v>171</v>
      </c>
      <c r="C38" s="54">
        <v>218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8149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29726</v>
      </c>
    </row>
    <row r="46" spans="1:3" ht="12" customHeight="1">
      <c r="A46" s="282" t="s">
        <v>90</v>
      </c>
      <c r="B46" s="8" t="s">
        <v>43</v>
      </c>
      <c r="C46" s="54">
        <f>10699+40+39+67+51+60+122</f>
        <v>11078</v>
      </c>
    </row>
    <row r="47" spans="1:3" ht="12" customHeight="1">
      <c r="A47" s="282" t="s">
        <v>91</v>
      </c>
      <c r="B47" s="7" t="s">
        <v>138</v>
      </c>
      <c r="C47" s="56">
        <f>2927+11+11+12+30</f>
        <v>2991</v>
      </c>
    </row>
    <row r="48" spans="1:3" ht="12" customHeight="1">
      <c r="A48" s="282" t="s">
        <v>92</v>
      </c>
      <c r="B48" s="7" t="s">
        <v>113</v>
      </c>
      <c r="C48" s="56">
        <f>12803+400+2616-26-216+355-63-60-152</f>
        <v>15657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242</v>
      </c>
    </row>
    <row r="52" spans="1:3" s="291" customFormat="1" ht="12" customHeight="1">
      <c r="A52" s="282" t="s">
        <v>96</v>
      </c>
      <c r="B52" s="8" t="s">
        <v>161</v>
      </c>
      <c r="C52" s="54">
        <f>26+216</f>
        <v>242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29968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85">
        <v>7</v>
      </c>
    </row>
    <row r="60" spans="1:3" ht="13.5" thickBot="1">
      <c r="A60" s="141" t="s">
        <v>156</v>
      </c>
      <c r="B60" s="14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4/2016.(II.26.)  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15" sqref="C15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+CONCATENATE("9.3.1. melléklet a ……/",LEFT(#REF!,4),". (….) önkormányzati rendelethez")</f>
        <v>#REF!</v>
      </c>
    </row>
    <row r="2" spans="1:3" s="287" customFormat="1" ht="33" customHeight="1">
      <c r="A2" s="242" t="s">
        <v>154</v>
      </c>
      <c r="B2" s="214" t="s">
        <v>374</v>
      </c>
      <c r="C2" s="228" t="s">
        <v>56</v>
      </c>
    </row>
    <row r="3" spans="1:3" s="287" customFormat="1" ht="24.75" thickBot="1">
      <c r="A3" s="280" t="s">
        <v>153</v>
      </c>
      <c r="B3" s="215" t="s">
        <v>357</v>
      </c>
      <c r="C3" s="229" t="s">
        <v>55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4651</v>
      </c>
    </row>
    <row r="9" spans="1:3" s="230" customFormat="1" ht="12" customHeight="1">
      <c r="A9" s="281" t="s">
        <v>90</v>
      </c>
      <c r="B9" s="9" t="s">
        <v>215</v>
      </c>
      <c r="C9" s="219">
        <f>50+14</f>
        <v>64</v>
      </c>
    </row>
    <row r="10" spans="1:3" s="230" customFormat="1" ht="12" customHeight="1">
      <c r="A10" s="282" t="s">
        <v>91</v>
      </c>
      <c r="B10" s="7" t="s">
        <v>216</v>
      </c>
      <c r="C10" s="173">
        <v>1380</v>
      </c>
    </row>
    <row r="11" spans="1:3" s="230" customFormat="1" ht="12" customHeight="1">
      <c r="A11" s="282" t="s">
        <v>92</v>
      </c>
      <c r="B11" s="7" t="s">
        <v>217</v>
      </c>
      <c r="C11" s="173">
        <f>50+95</f>
        <v>145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/>
    </row>
    <row r="14" spans="1:3" s="230" customFormat="1" ht="12" customHeight="1">
      <c r="A14" s="282" t="s">
        <v>94</v>
      </c>
      <c r="B14" s="7" t="s">
        <v>340</v>
      </c>
      <c r="C14" s="173">
        <v>386</v>
      </c>
    </row>
    <row r="15" spans="1:3" s="230" customFormat="1" ht="12" customHeight="1">
      <c r="A15" s="282" t="s">
        <v>95</v>
      </c>
      <c r="B15" s="6" t="s">
        <v>341</v>
      </c>
      <c r="C15" s="173">
        <f>2123+567-14</f>
        <v>2676</v>
      </c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2100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>
        <v>2100</v>
      </c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/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6751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218</v>
      </c>
    </row>
    <row r="38" spans="1:3" s="230" customFormat="1" ht="12" customHeight="1">
      <c r="A38" s="283" t="s">
        <v>350</v>
      </c>
      <c r="B38" s="284" t="s">
        <v>171</v>
      </c>
      <c r="C38" s="54">
        <v>218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6969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29726</v>
      </c>
    </row>
    <row r="46" spans="1:3" ht="12" customHeight="1">
      <c r="A46" s="282" t="s">
        <v>90</v>
      </c>
      <c r="B46" s="8" t="s">
        <v>43</v>
      </c>
      <c r="C46" s="54">
        <f>10699+40+39+67+51+60+122</f>
        <v>11078</v>
      </c>
    </row>
    <row r="47" spans="1:3" ht="12" customHeight="1">
      <c r="A47" s="282" t="s">
        <v>91</v>
      </c>
      <c r="B47" s="7" t="s">
        <v>138</v>
      </c>
      <c r="C47" s="56">
        <f>2927+11+11+12+30</f>
        <v>2991</v>
      </c>
    </row>
    <row r="48" spans="1:3" ht="12" customHeight="1">
      <c r="A48" s="282" t="s">
        <v>92</v>
      </c>
      <c r="B48" s="7" t="s">
        <v>113</v>
      </c>
      <c r="C48" s="56">
        <f>12803+400+2616-26-216+355-63-60-152</f>
        <v>15657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242</v>
      </c>
    </row>
    <row r="52" spans="1:3" s="291" customFormat="1" ht="12" customHeight="1">
      <c r="A52" s="282" t="s">
        <v>96</v>
      </c>
      <c r="B52" s="8" t="s">
        <v>161</v>
      </c>
      <c r="C52" s="54">
        <f>26+216</f>
        <v>242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29968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85">
        <v>7</v>
      </c>
    </row>
    <row r="60" spans="1:3" ht="13.5" thickBot="1">
      <c r="A60" s="141" t="s">
        <v>156</v>
      </c>
      <c r="B60" s="14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4/2016.(II.26.) 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A21" sqref="A21:IV21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 melléklet a ……/",LEFT(#REF!,4),". (….) önkormányzati rendelethez")</f>
        <v>#REF!</v>
      </c>
    </row>
    <row r="2" spans="1:3" s="287" customFormat="1" ht="36" customHeight="1">
      <c r="A2" s="242" t="s">
        <v>154</v>
      </c>
      <c r="B2" s="214" t="s">
        <v>597</v>
      </c>
      <c r="C2" s="228" t="s">
        <v>56</v>
      </c>
    </row>
    <row r="3" spans="1:3" s="287" customFormat="1" ht="24.75" thickBot="1">
      <c r="A3" s="280" t="s">
        <v>153</v>
      </c>
      <c r="B3" s="215" t="s">
        <v>339</v>
      </c>
      <c r="C3" s="229" t="s">
        <v>47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142568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f>31343+525</f>
        <v>31868</v>
      </c>
    </row>
    <row r="11" spans="1:3" s="230" customFormat="1" ht="12" customHeight="1">
      <c r="A11" s="282" t="s">
        <v>92</v>
      </c>
      <c r="B11" s="7" t="s">
        <v>217</v>
      </c>
      <c r="C11" s="173">
        <f>54623+413+509-521</f>
        <v>55024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>
        <v>20158</v>
      </c>
    </row>
    <row r="14" spans="1:3" s="230" customFormat="1" ht="12" customHeight="1">
      <c r="A14" s="282" t="s">
        <v>94</v>
      </c>
      <c r="B14" s="7" t="s">
        <v>340</v>
      </c>
      <c r="C14" s="173">
        <f>20164+112-4</f>
        <v>20272</v>
      </c>
    </row>
    <row r="15" spans="1:3" s="230" customFormat="1" ht="12" customHeight="1">
      <c r="A15" s="282" t="s">
        <v>95</v>
      </c>
      <c r="B15" s="6" t="s">
        <v>341</v>
      </c>
      <c r="C15" s="173">
        <v>14764</v>
      </c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>
        <v>482</v>
      </c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1341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>
        <v>1341</v>
      </c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/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143909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1085</v>
      </c>
    </row>
    <row r="38" spans="1:3" s="230" customFormat="1" ht="12" customHeight="1">
      <c r="A38" s="283" t="s">
        <v>350</v>
      </c>
      <c r="B38" s="284" t="s">
        <v>171</v>
      </c>
      <c r="C38" s="54">
        <f>1076+9</f>
        <v>1085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144994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324632</v>
      </c>
    </row>
    <row r="46" spans="1:3" ht="12" customHeight="1">
      <c r="A46" s="282" t="s">
        <v>90</v>
      </c>
      <c r="B46" s="8" t="s">
        <v>43</v>
      </c>
      <c r="C46" s="54">
        <f>60145+143+18</f>
        <v>60306</v>
      </c>
    </row>
    <row r="47" spans="1:3" ht="12" customHeight="1">
      <c r="A47" s="282" t="s">
        <v>91</v>
      </c>
      <c r="B47" s="7" t="s">
        <v>138</v>
      </c>
      <c r="C47" s="56">
        <f>17991+39</f>
        <v>18030</v>
      </c>
    </row>
    <row r="48" spans="1:3" ht="12" customHeight="1">
      <c r="A48" s="282" t="s">
        <v>92</v>
      </c>
      <c r="B48" s="7" t="s">
        <v>113</v>
      </c>
      <c r="C48" s="542">
        <f>243497+525+1765+509</f>
        <v>246296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4354</v>
      </c>
    </row>
    <row r="52" spans="1:3" s="291" customFormat="1" ht="12" customHeight="1">
      <c r="A52" s="282" t="s">
        <v>96</v>
      </c>
      <c r="B52" s="8" t="s">
        <v>161</v>
      </c>
      <c r="C52" s="54">
        <f>1232+275+832-1</f>
        <v>2338</v>
      </c>
    </row>
    <row r="53" spans="1:3" ht="12" customHeight="1">
      <c r="A53" s="282" t="s">
        <v>97</v>
      </c>
      <c r="B53" s="7" t="s">
        <v>142</v>
      </c>
      <c r="C53" s="56">
        <f>1588+427+1</f>
        <v>2016</v>
      </c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328986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85">
        <v>37</v>
      </c>
    </row>
    <row r="60" spans="1:3" ht="13.5" thickBot="1">
      <c r="A60" s="141" t="s">
        <v>156</v>
      </c>
      <c r="B60" s="14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4/2016.(II.26.)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10" sqref="C10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+CONCATENATE("9.3.1. melléklet a ……/",LEFT(#REF!,4),". (….) önkormányzati rendelethez")</f>
        <v>#REF!</v>
      </c>
    </row>
    <row r="2" spans="1:3" s="287" customFormat="1" ht="34.5" customHeight="1">
      <c r="A2" s="242" t="s">
        <v>154</v>
      </c>
      <c r="B2" s="214" t="s">
        <v>597</v>
      </c>
      <c r="C2" s="228" t="s">
        <v>56</v>
      </c>
    </row>
    <row r="3" spans="1:3" s="287" customFormat="1" ht="24.75" thickBot="1">
      <c r="A3" s="280" t="s">
        <v>153</v>
      </c>
      <c r="B3" s="215" t="s">
        <v>357</v>
      </c>
      <c r="C3" s="229" t="s">
        <v>55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123337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f>13792+525</f>
        <v>14317</v>
      </c>
    </row>
    <row r="11" spans="1:3" s="230" customFormat="1" ht="12" customHeight="1">
      <c r="A11" s="282" t="s">
        <v>92</v>
      </c>
      <c r="B11" s="7" t="s">
        <v>217</v>
      </c>
      <c r="C11" s="173">
        <f>54623+413+509-521</f>
        <v>55024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>
        <v>20158</v>
      </c>
    </row>
    <row r="14" spans="1:3" s="230" customFormat="1" ht="12" customHeight="1">
      <c r="A14" s="282" t="s">
        <v>94</v>
      </c>
      <c r="B14" s="7" t="s">
        <v>340</v>
      </c>
      <c r="C14" s="173">
        <f>20164+112-4</f>
        <v>20272</v>
      </c>
    </row>
    <row r="15" spans="1:3" s="230" customFormat="1" ht="12" customHeight="1">
      <c r="A15" s="282" t="s">
        <v>95</v>
      </c>
      <c r="B15" s="6" t="s">
        <v>341</v>
      </c>
      <c r="C15" s="173">
        <v>13484</v>
      </c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>
        <v>82</v>
      </c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0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/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/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123337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1085</v>
      </c>
    </row>
    <row r="38" spans="1:3" s="230" customFormat="1" ht="12" customHeight="1">
      <c r="A38" s="283" t="s">
        <v>350</v>
      </c>
      <c r="B38" s="284" t="s">
        <v>171</v>
      </c>
      <c r="C38" s="54">
        <f>1076+9</f>
        <v>1085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124422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295827</v>
      </c>
    </row>
    <row r="46" spans="1:3" ht="12" customHeight="1">
      <c r="A46" s="282" t="s">
        <v>90</v>
      </c>
      <c r="B46" s="8" t="s">
        <v>43</v>
      </c>
      <c r="C46" s="54">
        <f>53702+143+18</f>
        <v>53863</v>
      </c>
    </row>
    <row r="47" spans="1:3" ht="12" customHeight="1">
      <c r="A47" s="282" t="s">
        <v>91</v>
      </c>
      <c r="B47" s="7" t="s">
        <v>138</v>
      </c>
      <c r="C47" s="56">
        <f>16203+39</f>
        <v>16242</v>
      </c>
    </row>
    <row r="48" spans="1:3" ht="12" customHeight="1">
      <c r="A48" s="282" t="s">
        <v>92</v>
      </c>
      <c r="B48" s="7" t="s">
        <v>113</v>
      </c>
      <c r="C48" s="56">
        <f>221833+392+231+559+525+1000+43+130+100+400+509</f>
        <v>225722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2238</v>
      </c>
    </row>
    <row r="52" spans="1:3" s="291" customFormat="1" ht="12" customHeight="1">
      <c r="A52" s="282" t="s">
        <v>96</v>
      </c>
      <c r="B52" s="8" t="s">
        <v>161</v>
      </c>
      <c r="C52" s="54">
        <f>1232+275+251+156+265+60-1</f>
        <v>2238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298065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85">
        <v>37</v>
      </c>
    </row>
    <row r="60" spans="1:3" ht="13.5" thickBot="1">
      <c r="A60" s="141" t="s">
        <v>156</v>
      </c>
      <c r="B60" s="142"/>
      <c r="C60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 4/2016.(II.26.)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34">
      <selection activeCell="C9" sqref="C9:C10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+CONCATENATE("9.3.2. melléklet a ……/",LEFT(#REF!,4),". (….) önkormányzati rendelethez")</f>
        <v>#REF!</v>
      </c>
    </row>
    <row r="2" spans="1:3" s="287" customFormat="1" ht="33.75" customHeight="1">
      <c r="A2" s="242" t="s">
        <v>154</v>
      </c>
      <c r="B2" s="214" t="s">
        <v>597</v>
      </c>
      <c r="C2" s="228" t="s">
        <v>56</v>
      </c>
    </row>
    <row r="3" spans="1:3" s="287" customFormat="1" ht="24.75" thickBot="1">
      <c r="A3" s="280" t="s">
        <v>153</v>
      </c>
      <c r="B3" s="215" t="s">
        <v>358</v>
      </c>
      <c r="C3" s="229" t="s">
        <v>56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19231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v>17551</v>
      </c>
    </row>
    <row r="11" spans="1:3" s="230" customFormat="1" ht="12" customHeight="1">
      <c r="A11" s="282" t="s">
        <v>92</v>
      </c>
      <c r="B11" s="7" t="s">
        <v>217</v>
      </c>
      <c r="C11" s="173"/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/>
    </row>
    <row r="14" spans="1:3" s="230" customFormat="1" ht="12" customHeight="1">
      <c r="A14" s="282" t="s">
        <v>94</v>
      </c>
      <c r="B14" s="7" t="s">
        <v>340</v>
      </c>
      <c r="C14" s="173"/>
    </row>
    <row r="15" spans="1:3" s="230" customFormat="1" ht="12" customHeight="1">
      <c r="A15" s="282" t="s">
        <v>95</v>
      </c>
      <c r="B15" s="6" t="s">
        <v>341</v>
      </c>
      <c r="C15" s="173">
        <v>1280</v>
      </c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>
        <v>400</v>
      </c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1341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>
        <v>1341</v>
      </c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/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20572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0</v>
      </c>
    </row>
    <row r="38" spans="1:3" s="230" customFormat="1" ht="12" customHeight="1">
      <c r="A38" s="283" t="s">
        <v>350</v>
      </c>
      <c r="B38" s="284" t="s">
        <v>171</v>
      </c>
      <c r="C38" s="54"/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20572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28805</v>
      </c>
    </row>
    <row r="46" spans="1:3" ht="12" customHeight="1">
      <c r="A46" s="282" t="s">
        <v>90</v>
      </c>
      <c r="B46" s="8" t="s">
        <v>43</v>
      </c>
      <c r="C46" s="54">
        <v>6443</v>
      </c>
    </row>
    <row r="47" spans="1:3" ht="12" customHeight="1">
      <c r="A47" s="282" t="s">
        <v>91</v>
      </c>
      <c r="B47" s="7" t="s">
        <v>138</v>
      </c>
      <c r="C47" s="56">
        <v>1788</v>
      </c>
    </row>
    <row r="48" spans="1:3" ht="12" customHeight="1">
      <c r="A48" s="282" t="s">
        <v>92</v>
      </c>
      <c r="B48" s="7" t="s">
        <v>113</v>
      </c>
      <c r="C48" s="56">
        <f>20482+22+70</f>
        <v>20574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2116</v>
      </c>
    </row>
    <row r="52" spans="1:3" s="291" customFormat="1" ht="12" customHeight="1">
      <c r="A52" s="282" t="s">
        <v>96</v>
      </c>
      <c r="B52" s="8" t="s">
        <v>161</v>
      </c>
      <c r="C52" s="54">
        <v>100</v>
      </c>
    </row>
    <row r="53" spans="1:3" ht="12" customHeight="1">
      <c r="A53" s="282" t="s">
        <v>97</v>
      </c>
      <c r="B53" s="7" t="s">
        <v>142</v>
      </c>
      <c r="C53" s="56">
        <f>1588+427+1</f>
        <v>2016</v>
      </c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30921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85"/>
    </row>
    <row r="60" spans="1:3" ht="13.5" thickBot="1">
      <c r="A60" s="141" t="s">
        <v>156</v>
      </c>
      <c r="B60" s="14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4/2016.(II.26.)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4">
      <selection activeCell="C14" sqref="C14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 melléklet a ……/",LEFT(#REF!,4),". (….) önkormányzati rendelethez")</f>
        <v>#REF!</v>
      </c>
    </row>
    <row r="2" spans="1:3" s="287" customFormat="1" ht="33.75" customHeight="1">
      <c r="A2" s="242" t="s">
        <v>154</v>
      </c>
      <c r="B2" s="214" t="s">
        <v>598</v>
      </c>
      <c r="C2" s="228" t="s">
        <v>56</v>
      </c>
    </row>
    <row r="3" spans="1:3" s="287" customFormat="1" ht="24.75" thickBot="1">
      <c r="A3" s="280" t="s">
        <v>153</v>
      </c>
      <c r="B3" s="215" t="s">
        <v>339</v>
      </c>
      <c r="C3" s="229" t="s">
        <v>47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194320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f>26597+80+28-409-570</f>
        <v>25726</v>
      </c>
    </row>
    <row r="11" spans="1:3" s="230" customFormat="1" ht="12" customHeight="1">
      <c r="A11" s="282" t="s">
        <v>92</v>
      </c>
      <c r="B11" s="7" t="s">
        <v>217</v>
      </c>
      <c r="C11" s="173">
        <v>10560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>
        <f>150634+1257</f>
        <v>151891</v>
      </c>
    </row>
    <row r="14" spans="1:3" s="230" customFormat="1" ht="12" customHeight="1">
      <c r="A14" s="282" t="s">
        <v>94</v>
      </c>
      <c r="B14" s="7" t="s">
        <v>340</v>
      </c>
      <c r="C14" s="173">
        <f>5951+7+145</f>
        <v>6103</v>
      </c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>
        <v>40</v>
      </c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41561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>
        <f>95843+800-57495+2149+264</f>
        <v>41561</v>
      </c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>
        <v>900</v>
      </c>
    </row>
    <row r="35" spans="1:3" s="230" customFormat="1" ht="12" customHeight="1" thickBot="1">
      <c r="A35" s="117" t="s">
        <v>19</v>
      </c>
      <c r="B35" s="87" t="s">
        <v>347</v>
      </c>
      <c r="C35" s="221">
        <v>1000</v>
      </c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237781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1589</v>
      </c>
    </row>
    <row r="38" spans="1:3" s="230" customFormat="1" ht="12" customHeight="1">
      <c r="A38" s="283" t="s">
        <v>350</v>
      </c>
      <c r="B38" s="284" t="s">
        <v>171</v>
      </c>
      <c r="C38" s="54">
        <f>575+1014</f>
        <v>1589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239370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596126</v>
      </c>
    </row>
    <row r="46" spans="1:3" ht="12" customHeight="1">
      <c r="A46" s="282" t="s">
        <v>90</v>
      </c>
      <c r="B46" s="8" t="s">
        <v>43</v>
      </c>
      <c r="C46" s="54">
        <v>298720</v>
      </c>
    </row>
    <row r="47" spans="1:3" ht="12" customHeight="1">
      <c r="A47" s="282" t="s">
        <v>91</v>
      </c>
      <c r="B47" s="7" t="s">
        <v>138</v>
      </c>
      <c r="C47" s="56">
        <v>81685</v>
      </c>
    </row>
    <row r="48" spans="1:3" ht="12" customHeight="1">
      <c r="A48" s="282" t="s">
        <v>92</v>
      </c>
      <c r="B48" s="7" t="s">
        <v>113</v>
      </c>
      <c r="C48" s="56">
        <f>202491+13145+85</f>
        <v>215721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6771</v>
      </c>
    </row>
    <row r="52" spans="1:3" s="291" customFormat="1" ht="12" customHeight="1">
      <c r="A52" s="282" t="s">
        <v>96</v>
      </c>
      <c r="B52" s="8" t="s">
        <v>161</v>
      </c>
      <c r="C52" s="54">
        <f>1000+900+3548+90+1000-7+1590+2000-1470-1880</f>
        <v>6771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602897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537">
        <v>160.3</v>
      </c>
    </row>
    <row r="60" spans="1:3" ht="13.5" thickBot="1">
      <c r="A60" s="141" t="s">
        <v>652</v>
      </c>
      <c r="B60" s="142"/>
      <c r="C60" s="85">
        <v>4</v>
      </c>
    </row>
    <row r="61" spans="1:3" ht="13.5" thickBot="1">
      <c r="A61" s="621" t="s">
        <v>668</v>
      </c>
      <c r="B61" s="622"/>
      <c r="C61" s="623">
        <v>32</v>
      </c>
    </row>
    <row r="62" spans="1:3" ht="13.5" thickBot="1">
      <c r="A62" s="658" t="s">
        <v>669</v>
      </c>
      <c r="B62" s="659"/>
      <c r="C62" s="623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4/2016.(II.26.)  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23" sqref="C23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+CONCATENATE("9.3.1. melléklet a ……/",LEFT(#REF!,4),". (….) önkormányzati rendelethez")</f>
        <v>#REF!</v>
      </c>
    </row>
    <row r="2" spans="1:3" s="287" customFormat="1" ht="35.25" customHeight="1">
      <c r="A2" s="242" t="s">
        <v>154</v>
      </c>
      <c r="B2" s="214" t="s">
        <v>598</v>
      </c>
      <c r="C2" s="228" t="s">
        <v>56</v>
      </c>
    </row>
    <row r="3" spans="1:3" s="287" customFormat="1" ht="24.75" thickBot="1">
      <c r="A3" s="280" t="s">
        <v>153</v>
      </c>
      <c r="B3" s="215" t="s">
        <v>357</v>
      </c>
      <c r="C3" s="229" t="s">
        <v>55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3545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f>2500-750</f>
        <v>1750</v>
      </c>
    </row>
    <row r="11" spans="1:3" s="230" customFormat="1" ht="12" customHeight="1">
      <c r="A11" s="282" t="s">
        <v>92</v>
      </c>
      <c r="B11" s="7" t="s">
        <v>217</v>
      </c>
      <c r="C11" s="173">
        <v>0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>
        <v>1320</v>
      </c>
    </row>
    <row r="14" spans="1:3" s="230" customFormat="1" ht="12" customHeight="1">
      <c r="A14" s="282" t="s">
        <v>94</v>
      </c>
      <c r="B14" s="7" t="s">
        <v>340</v>
      </c>
      <c r="C14" s="173">
        <f>675-200</f>
        <v>475</v>
      </c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9086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>
        <f>36400-27313-1</f>
        <v>9086</v>
      </c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/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12631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0</v>
      </c>
    </row>
    <row r="38" spans="1:3" s="230" customFormat="1" ht="12" customHeight="1">
      <c r="A38" s="283" t="s">
        <v>350</v>
      </c>
      <c r="B38" s="284" t="s">
        <v>171</v>
      </c>
      <c r="C38" s="54"/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12631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98863</v>
      </c>
    </row>
    <row r="46" spans="1:3" ht="12" customHeight="1">
      <c r="A46" s="282" t="s">
        <v>90</v>
      </c>
      <c r="B46" s="8" t="s">
        <v>43</v>
      </c>
      <c r="C46" s="54">
        <f>72514+696-15469+984+1028+1849+144+981+2958+981-3235</f>
        <v>63431</v>
      </c>
    </row>
    <row r="47" spans="1:3" ht="12" customHeight="1">
      <c r="A47" s="282" t="s">
        <v>91</v>
      </c>
      <c r="B47" s="7" t="s">
        <v>138</v>
      </c>
      <c r="C47" s="56">
        <f>17412+265-556</f>
        <v>17121</v>
      </c>
    </row>
    <row r="48" spans="1:3" ht="12" customHeight="1">
      <c r="A48" s="282" t="s">
        <v>92</v>
      </c>
      <c r="B48" s="7" t="s">
        <v>113</v>
      </c>
      <c r="C48" s="56">
        <f>19267+173-2094+965</f>
        <v>18311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120</v>
      </c>
    </row>
    <row r="52" spans="1:3" s="291" customFormat="1" ht="12" customHeight="1">
      <c r="A52" s="282" t="s">
        <v>96</v>
      </c>
      <c r="B52" s="8" t="s">
        <v>161</v>
      </c>
      <c r="C52" s="54">
        <f>2000-1880</f>
        <v>120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98983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537">
        <v>29.5</v>
      </c>
    </row>
    <row r="60" spans="1:3" ht="13.5" thickBot="1">
      <c r="A60" s="141" t="s">
        <v>156</v>
      </c>
      <c r="B60" s="14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 melléklet a 4/2016.(II.26.)  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37">
      <selection activeCell="E44" sqref="E44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+CONCATENATE("9.3.2. melléklet a ……/",LEFT(#REF!,4),". (….) önkormányzati rendelethez")</f>
        <v>#REF!</v>
      </c>
    </row>
    <row r="2" spans="1:3" s="287" customFormat="1" ht="34.5" customHeight="1">
      <c r="A2" s="242" t="s">
        <v>154</v>
      </c>
      <c r="B2" s="214" t="s">
        <v>598</v>
      </c>
      <c r="C2" s="228" t="s">
        <v>56</v>
      </c>
    </row>
    <row r="3" spans="1:3" s="287" customFormat="1" ht="24.75" thickBot="1">
      <c r="A3" s="280" t="s">
        <v>153</v>
      </c>
      <c r="B3" s="215" t="s">
        <v>358</v>
      </c>
      <c r="C3" s="229" t="s">
        <v>56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190775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f>24097+80+28+750-570-409</f>
        <v>23976</v>
      </c>
    </row>
    <row r="11" spans="1:3" s="230" customFormat="1" ht="12" customHeight="1">
      <c r="A11" s="282" t="s">
        <v>92</v>
      </c>
      <c r="B11" s="7" t="s">
        <v>217</v>
      </c>
      <c r="C11" s="173">
        <v>10560</v>
      </c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>
        <f>149314+1257</f>
        <v>150571</v>
      </c>
    </row>
    <row r="14" spans="1:3" s="230" customFormat="1" ht="12" customHeight="1">
      <c r="A14" s="282" t="s">
        <v>94</v>
      </c>
      <c r="B14" s="7" t="s">
        <v>340</v>
      </c>
      <c r="C14" s="173">
        <f>5276+7+200+145</f>
        <v>5628</v>
      </c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>
        <v>40</v>
      </c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32475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542">
        <v>32475</v>
      </c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>
        <v>900</v>
      </c>
    </row>
    <row r="35" spans="1:3" s="230" customFormat="1" ht="12" customHeight="1" thickBot="1">
      <c r="A35" s="117" t="s">
        <v>19</v>
      </c>
      <c r="B35" s="87" t="s">
        <v>347</v>
      </c>
      <c r="C35" s="221">
        <v>1000</v>
      </c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225150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1589</v>
      </c>
    </row>
    <row r="38" spans="1:3" s="230" customFormat="1" ht="12" customHeight="1">
      <c r="A38" s="283" t="s">
        <v>350</v>
      </c>
      <c r="B38" s="284" t="s">
        <v>171</v>
      </c>
      <c r="C38" s="54">
        <f>575+1014</f>
        <v>1589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226739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497263</v>
      </c>
    </row>
    <row r="46" spans="1:3" ht="12" customHeight="1">
      <c r="A46" s="282" t="s">
        <v>90</v>
      </c>
      <c r="B46" s="8" t="s">
        <v>43</v>
      </c>
      <c r="C46" s="54">
        <v>235289</v>
      </c>
    </row>
    <row r="47" spans="1:3" ht="12" customHeight="1">
      <c r="A47" s="282" t="s">
        <v>91</v>
      </c>
      <c r="B47" s="7" t="s">
        <v>138</v>
      </c>
      <c r="C47" s="56">
        <f>62144+697-448-67-2659+668+55+1103+1346+38+131+678+262+310+556-250</f>
        <v>64564</v>
      </c>
    </row>
    <row r="48" spans="1:3" ht="12" customHeight="1">
      <c r="A48" s="282" t="s">
        <v>92</v>
      </c>
      <c r="B48" s="7" t="s">
        <v>113</v>
      </c>
      <c r="C48" s="56">
        <f>192203+448+477+67+1257+510+80-14957+300+35+154+3606+13145+85</f>
        <v>197410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6651</v>
      </c>
    </row>
    <row r="52" spans="1:3" s="291" customFormat="1" ht="12" customHeight="1">
      <c r="A52" s="282" t="s">
        <v>96</v>
      </c>
      <c r="B52" s="8" t="s">
        <v>161</v>
      </c>
      <c r="C52" s="54">
        <f>1000+3548+900+1000-7+90+1590-1470</f>
        <v>6651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503914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537">
        <v>130.8</v>
      </c>
    </row>
    <row r="60" spans="1:3" ht="13.5" thickBot="1">
      <c r="A60" s="141" t="s">
        <v>652</v>
      </c>
      <c r="B60" s="142"/>
      <c r="C60" s="85">
        <v>4</v>
      </c>
    </row>
    <row r="61" spans="1:3" ht="13.5" thickBot="1">
      <c r="A61" s="621" t="s">
        <v>668</v>
      </c>
      <c r="B61" s="622"/>
      <c r="C61" s="624">
        <v>32</v>
      </c>
    </row>
    <row r="62" spans="1:3" ht="13.5" thickBot="1">
      <c r="A62" s="658" t="s">
        <v>669</v>
      </c>
      <c r="B62" s="659"/>
      <c r="C62" s="624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4/2016.(II.26.)  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9">
      <selection activeCell="C14" sqref="C14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 melléklet a ……/",LEFT(#REF!,4),". (….) önkormányzati rendelethez")</f>
        <v>#REF!</v>
      </c>
    </row>
    <row r="2" spans="1:3" s="287" customFormat="1" ht="36" customHeight="1">
      <c r="A2" s="242" t="s">
        <v>154</v>
      </c>
      <c r="B2" s="214" t="s">
        <v>599</v>
      </c>
      <c r="C2" s="228" t="s">
        <v>56</v>
      </c>
    </row>
    <row r="3" spans="1:3" s="287" customFormat="1" ht="24.75" thickBot="1">
      <c r="A3" s="280" t="s">
        <v>153</v>
      </c>
      <c r="B3" s="215" t="s">
        <v>339</v>
      </c>
      <c r="C3" s="229" t="s">
        <v>47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5495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>
        <v>1870</v>
      </c>
    </row>
    <row r="11" spans="1:3" s="230" customFormat="1" ht="12" customHeight="1">
      <c r="A11" s="282" t="s">
        <v>92</v>
      </c>
      <c r="B11" s="7" t="s">
        <v>217</v>
      </c>
      <c r="C11" s="173"/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>
        <f>2606-150</f>
        <v>2456</v>
      </c>
    </row>
    <row r="14" spans="1:3" s="230" customFormat="1" ht="12" customHeight="1">
      <c r="A14" s="282" t="s">
        <v>94</v>
      </c>
      <c r="B14" s="7" t="s">
        <v>340</v>
      </c>
      <c r="C14" s="173">
        <f>1209-40</f>
        <v>1169</v>
      </c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0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/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>
        <v>120</v>
      </c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5615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168</v>
      </c>
    </row>
    <row r="38" spans="1:3" s="230" customFormat="1" ht="12" customHeight="1">
      <c r="A38" s="283" t="s">
        <v>350</v>
      </c>
      <c r="B38" s="284" t="s">
        <v>171</v>
      </c>
      <c r="C38" s="54">
        <f>17+151</f>
        <v>168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5783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58644</v>
      </c>
    </row>
    <row r="46" spans="1:3" ht="12" customHeight="1">
      <c r="A46" s="282" t="s">
        <v>90</v>
      </c>
      <c r="B46" s="8" t="s">
        <v>43</v>
      </c>
      <c r="C46" s="54">
        <f>30612+514+523+1405+1051+468+895+334+389+6</f>
        <v>36197</v>
      </c>
    </row>
    <row r="47" spans="1:3" ht="12" customHeight="1">
      <c r="A47" s="282" t="s">
        <v>91</v>
      </c>
      <c r="B47" s="7" t="s">
        <v>138</v>
      </c>
      <c r="C47" s="56">
        <f>8269+139-71-38+141+379+284+126+242+106+105+30</f>
        <v>9712</v>
      </c>
    </row>
    <row r="48" spans="1:3" ht="12" customHeight="1">
      <c r="A48" s="282" t="s">
        <v>92</v>
      </c>
      <c r="B48" s="7" t="s">
        <v>113</v>
      </c>
      <c r="C48" s="56">
        <f>12291+71+38+251+120-36</f>
        <v>12735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229</v>
      </c>
    </row>
    <row r="52" spans="1:3" s="291" customFormat="1" ht="12" customHeight="1">
      <c r="A52" s="282" t="s">
        <v>96</v>
      </c>
      <c r="B52" s="8" t="s">
        <v>161</v>
      </c>
      <c r="C52" s="54">
        <v>229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58873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85">
        <v>19</v>
      </c>
    </row>
    <row r="60" spans="1:3" ht="13.5" thickBot="1">
      <c r="A60" s="141" t="s">
        <v>156</v>
      </c>
      <c r="B60" s="142"/>
      <c r="C60" s="8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&amp;R28. melléklet a 4/2016.(II.26.)  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48" sqref="C48"/>
    </sheetView>
  </sheetViews>
  <sheetFormatPr defaultColWidth="9.00390625" defaultRowHeight="12.75"/>
  <cols>
    <col min="1" max="1" width="13.875" style="139" customWidth="1"/>
    <col min="2" max="2" width="79.125" style="140" customWidth="1"/>
    <col min="3" max="3" width="25.00390625" style="140" customWidth="1"/>
    <col min="4" max="16384" width="9.375" style="140" customWidth="1"/>
  </cols>
  <sheetData>
    <row r="1" spans="1:3" s="119" customFormat="1" ht="21" customHeight="1" thickBot="1">
      <c r="A1" s="118"/>
      <c r="B1" s="120"/>
      <c r="C1" s="286" t="e">
        <f>+CONCATENATE("9.3.1. melléklet a ……/",LEFT(#REF!,4),". (….) önkormányzati rendelethez")</f>
        <v>#REF!</v>
      </c>
    </row>
    <row r="2" spans="1:3" s="287" customFormat="1" ht="36" customHeight="1">
      <c r="A2" s="242" t="s">
        <v>154</v>
      </c>
      <c r="B2" s="214" t="s">
        <v>599</v>
      </c>
      <c r="C2" s="228" t="s">
        <v>56</v>
      </c>
    </row>
    <row r="3" spans="1:3" s="287" customFormat="1" ht="24.75" thickBot="1">
      <c r="A3" s="280" t="s">
        <v>153</v>
      </c>
      <c r="B3" s="215" t="s">
        <v>357</v>
      </c>
      <c r="C3" s="229" t="s">
        <v>55</v>
      </c>
    </row>
    <row r="4" spans="1:3" s="288" customFormat="1" ht="15.75" customHeight="1" thickBot="1">
      <c r="A4" s="122"/>
      <c r="B4" s="122"/>
      <c r="C4" s="123" t="s">
        <v>48</v>
      </c>
    </row>
    <row r="5" spans="1:3" ht="13.5" thickBot="1">
      <c r="A5" s="243" t="s">
        <v>155</v>
      </c>
      <c r="B5" s="124" t="s">
        <v>49</v>
      </c>
      <c r="C5" s="125" t="s">
        <v>50</v>
      </c>
    </row>
    <row r="6" spans="1:3" s="289" customFormat="1" ht="12.75" customHeight="1" thickBot="1">
      <c r="A6" s="114" t="s">
        <v>494</v>
      </c>
      <c r="B6" s="115" t="s">
        <v>495</v>
      </c>
      <c r="C6" s="116" t="s">
        <v>496</v>
      </c>
    </row>
    <row r="7" spans="1:3" s="289" customFormat="1" ht="15.75" customHeight="1" thickBot="1">
      <c r="A7" s="126"/>
      <c r="B7" s="127" t="s">
        <v>51</v>
      </c>
      <c r="C7" s="128"/>
    </row>
    <row r="8" spans="1:3" s="230" customFormat="1" ht="12" customHeight="1" thickBot="1">
      <c r="A8" s="114" t="s">
        <v>13</v>
      </c>
      <c r="B8" s="129" t="s">
        <v>576</v>
      </c>
      <c r="C8" s="175">
        <f>SUM(C9:C19)</f>
        <v>2002</v>
      </c>
    </row>
    <row r="9" spans="1:3" s="230" customFormat="1" ht="12" customHeight="1">
      <c r="A9" s="281" t="s">
        <v>90</v>
      </c>
      <c r="B9" s="9" t="s">
        <v>215</v>
      </c>
      <c r="C9" s="219"/>
    </row>
    <row r="10" spans="1:3" s="230" customFormat="1" ht="12" customHeight="1">
      <c r="A10" s="282" t="s">
        <v>91</v>
      </c>
      <c r="B10" s="7" t="s">
        <v>216</v>
      </c>
      <c r="C10" s="173"/>
    </row>
    <row r="11" spans="1:3" s="230" customFormat="1" ht="12" customHeight="1">
      <c r="A11" s="282" t="s">
        <v>92</v>
      </c>
      <c r="B11" s="7" t="s">
        <v>217</v>
      </c>
      <c r="C11" s="173"/>
    </row>
    <row r="12" spans="1:3" s="230" customFormat="1" ht="12" customHeight="1">
      <c r="A12" s="282" t="s">
        <v>93</v>
      </c>
      <c r="B12" s="7" t="s">
        <v>218</v>
      </c>
      <c r="C12" s="173"/>
    </row>
    <row r="13" spans="1:3" s="230" customFormat="1" ht="12" customHeight="1">
      <c r="A13" s="282" t="s">
        <v>114</v>
      </c>
      <c r="B13" s="7" t="s">
        <v>219</v>
      </c>
      <c r="C13" s="173">
        <f>1726-150</f>
        <v>1576</v>
      </c>
    </row>
    <row r="14" spans="1:3" s="230" customFormat="1" ht="12" customHeight="1">
      <c r="A14" s="282" t="s">
        <v>94</v>
      </c>
      <c r="B14" s="7" t="s">
        <v>340</v>
      </c>
      <c r="C14" s="173">
        <f>466-40</f>
        <v>426</v>
      </c>
    </row>
    <row r="15" spans="1:3" s="230" customFormat="1" ht="12" customHeight="1">
      <c r="A15" s="282" t="s">
        <v>95</v>
      </c>
      <c r="B15" s="6" t="s">
        <v>341</v>
      </c>
      <c r="C15" s="173"/>
    </row>
    <row r="16" spans="1:3" s="230" customFormat="1" ht="12" customHeight="1">
      <c r="A16" s="282" t="s">
        <v>105</v>
      </c>
      <c r="B16" s="7" t="s">
        <v>222</v>
      </c>
      <c r="C16" s="220"/>
    </row>
    <row r="17" spans="1:3" s="290" customFormat="1" ht="12" customHeight="1">
      <c r="A17" s="282" t="s">
        <v>106</v>
      </c>
      <c r="B17" s="7" t="s">
        <v>223</v>
      </c>
      <c r="C17" s="173"/>
    </row>
    <row r="18" spans="1:3" s="290" customFormat="1" ht="12" customHeight="1">
      <c r="A18" s="282" t="s">
        <v>107</v>
      </c>
      <c r="B18" s="7" t="s">
        <v>503</v>
      </c>
      <c r="C18" s="174"/>
    </row>
    <row r="19" spans="1:3" s="290" customFormat="1" ht="12" customHeight="1" thickBot="1">
      <c r="A19" s="282" t="s">
        <v>108</v>
      </c>
      <c r="B19" s="6" t="s">
        <v>224</v>
      </c>
      <c r="C19" s="174"/>
    </row>
    <row r="20" spans="1:3" s="230" customFormat="1" ht="12" customHeight="1" thickBot="1">
      <c r="A20" s="114" t="s">
        <v>14</v>
      </c>
      <c r="B20" s="129" t="s">
        <v>342</v>
      </c>
      <c r="C20" s="175">
        <f>SUM(C21:C23)</f>
        <v>0</v>
      </c>
    </row>
    <row r="21" spans="1:3" s="290" customFormat="1" ht="12" customHeight="1">
      <c r="A21" s="282" t="s">
        <v>96</v>
      </c>
      <c r="B21" s="8" t="s">
        <v>192</v>
      </c>
      <c r="C21" s="173"/>
    </row>
    <row r="22" spans="1:3" s="290" customFormat="1" ht="12" customHeight="1">
      <c r="A22" s="282" t="s">
        <v>97</v>
      </c>
      <c r="B22" s="7" t="s">
        <v>343</v>
      </c>
      <c r="C22" s="173"/>
    </row>
    <row r="23" spans="1:3" s="290" customFormat="1" ht="12" customHeight="1">
      <c r="A23" s="282" t="s">
        <v>98</v>
      </c>
      <c r="B23" s="7" t="s">
        <v>344</v>
      </c>
      <c r="C23" s="173"/>
    </row>
    <row r="24" spans="1:3" s="290" customFormat="1" ht="12" customHeight="1" thickBot="1">
      <c r="A24" s="282" t="s">
        <v>99</v>
      </c>
      <c r="B24" s="7" t="s">
        <v>593</v>
      </c>
      <c r="C24" s="173"/>
    </row>
    <row r="25" spans="1:3" s="290" customFormat="1" ht="12" customHeight="1" thickBot="1">
      <c r="A25" s="117" t="s">
        <v>15</v>
      </c>
      <c r="B25" s="87" t="s">
        <v>129</v>
      </c>
      <c r="C25" s="202"/>
    </row>
    <row r="26" spans="1:3" s="290" customFormat="1" ht="12" customHeight="1" thickBot="1">
      <c r="A26" s="117" t="s">
        <v>16</v>
      </c>
      <c r="B26" s="87" t="s">
        <v>594</v>
      </c>
      <c r="C26" s="175">
        <f>+C27+C28</f>
        <v>0</v>
      </c>
    </row>
    <row r="27" spans="1:3" s="290" customFormat="1" ht="12" customHeight="1">
      <c r="A27" s="283" t="s">
        <v>202</v>
      </c>
      <c r="B27" s="284" t="s">
        <v>343</v>
      </c>
      <c r="C27" s="54"/>
    </row>
    <row r="28" spans="1:3" s="290" customFormat="1" ht="12" customHeight="1">
      <c r="A28" s="283" t="s">
        <v>205</v>
      </c>
      <c r="B28" s="285" t="s">
        <v>345</v>
      </c>
      <c r="C28" s="176"/>
    </row>
    <row r="29" spans="1:3" s="290" customFormat="1" ht="12" customHeight="1" thickBot="1">
      <c r="A29" s="282" t="s">
        <v>206</v>
      </c>
      <c r="B29" s="90" t="s">
        <v>595</v>
      </c>
      <c r="C29" s="57"/>
    </row>
    <row r="30" spans="1:3" s="290" customFormat="1" ht="12" customHeight="1" thickBot="1">
      <c r="A30" s="117" t="s">
        <v>17</v>
      </c>
      <c r="B30" s="87" t="s">
        <v>346</v>
      </c>
      <c r="C30" s="175">
        <f>+C31+C32+C33</f>
        <v>0</v>
      </c>
    </row>
    <row r="31" spans="1:3" s="290" customFormat="1" ht="12" customHeight="1">
      <c r="A31" s="283" t="s">
        <v>83</v>
      </c>
      <c r="B31" s="284" t="s">
        <v>229</v>
      </c>
      <c r="C31" s="54"/>
    </row>
    <row r="32" spans="1:3" s="290" customFormat="1" ht="12" customHeight="1">
      <c r="A32" s="283" t="s">
        <v>84</v>
      </c>
      <c r="B32" s="285" t="s">
        <v>230</v>
      </c>
      <c r="C32" s="176"/>
    </row>
    <row r="33" spans="1:3" s="290" customFormat="1" ht="12" customHeight="1" thickBot="1">
      <c r="A33" s="282" t="s">
        <v>85</v>
      </c>
      <c r="B33" s="90" t="s">
        <v>231</v>
      </c>
      <c r="C33" s="57"/>
    </row>
    <row r="34" spans="1:3" s="230" customFormat="1" ht="12" customHeight="1" thickBot="1">
      <c r="A34" s="117" t="s">
        <v>18</v>
      </c>
      <c r="B34" s="87" t="s">
        <v>317</v>
      </c>
      <c r="C34" s="202">
        <v>120</v>
      </c>
    </row>
    <row r="35" spans="1:3" s="230" customFormat="1" ht="12" customHeight="1" thickBot="1">
      <c r="A35" s="117" t="s">
        <v>19</v>
      </c>
      <c r="B35" s="87" t="s">
        <v>347</v>
      </c>
      <c r="C35" s="221"/>
    </row>
    <row r="36" spans="1:3" s="230" customFormat="1" ht="12" customHeight="1" thickBot="1">
      <c r="A36" s="114" t="s">
        <v>20</v>
      </c>
      <c r="B36" s="87" t="s">
        <v>596</v>
      </c>
      <c r="C36" s="222">
        <f>+C8+C20+C25+C26+C30+C34+C35</f>
        <v>2122</v>
      </c>
    </row>
    <row r="37" spans="1:3" s="230" customFormat="1" ht="12" customHeight="1" thickBot="1">
      <c r="A37" s="130" t="s">
        <v>21</v>
      </c>
      <c r="B37" s="87" t="s">
        <v>349</v>
      </c>
      <c r="C37" s="222">
        <f>+C38+C39+C40</f>
        <v>168</v>
      </c>
    </row>
    <row r="38" spans="1:3" s="230" customFormat="1" ht="12" customHeight="1">
      <c r="A38" s="283" t="s">
        <v>350</v>
      </c>
      <c r="B38" s="284" t="s">
        <v>171</v>
      </c>
      <c r="C38" s="54">
        <f>17+151</f>
        <v>168</v>
      </c>
    </row>
    <row r="39" spans="1:3" s="230" customFormat="1" ht="12" customHeight="1">
      <c r="A39" s="283" t="s">
        <v>351</v>
      </c>
      <c r="B39" s="285" t="s">
        <v>4</v>
      </c>
      <c r="C39" s="176"/>
    </row>
    <row r="40" spans="1:3" s="290" customFormat="1" ht="12" customHeight="1" thickBot="1">
      <c r="A40" s="282" t="s">
        <v>352</v>
      </c>
      <c r="B40" s="90" t="s">
        <v>353</v>
      </c>
      <c r="C40" s="57"/>
    </row>
    <row r="41" spans="1:3" s="290" customFormat="1" ht="15" customHeight="1" thickBot="1">
      <c r="A41" s="130" t="s">
        <v>22</v>
      </c>
      <c r="B41" s="131" t="s">
        <v>354</v>
      </c>
      <c r="C41" s="225">
        <f>+C36+C37</f>
        <v>2290</v>
      </c>
    </row>
    <row r="42" spans="1:3" s="290" customFormat="1" ht="15" customHeight="1">
      <c r="A42" s="132"/>
      <c r="B42" s="133"/>
      <c r="C42" s="223"/>
    </row>
    <row r="43" spans="1:3" ht="13.5" thickBot="1">
      <c r="A43" s="134"/>
      <c r="B43" s="135"/>
      <c r="C43" s="224"/>
    </row>
    <row r="44" spans="1:3" s="289" customFormat="1" ht="16.5" customHeight="1" thickBot="1">
      <c r="A44" s="136"/>
      <c r="B44" s="137" t="s">
        <v>52</v>
      </c>
      <c r="C44" s="225"/>
    </row>
    <row r="45" spans="1:3" s="291" customFormat="1" ht="12" customHeight="1" thickBot="1">
      <c r="A45" s="117" t="s">
        <v>13</v>
      </c>
      <c r="B45" s="87" t="s">
        <v>355</v>
      </c>
      <c r="C45" s="175">
        <f>SUM(C46:C50)</f>
        <v>56536</v>
      </c>
    </row>
    <row r="46" spans="1:3" ht="12" customHeight="1">
      <c r="A46" s="282" t="s">
        <v>90</v>
      </c>
      <c r="B46" s="8" t="s">
        <v>43</v>
      </c>
      <c r="C46" s="605">
        <f>30174+514+523+1405+1051+468+895+334+389+6</f>
        <v>35759</v>
      </c>
    </row>
    <row r="47" spans="1:3" ht="12" customHeight="1">
      <c r="A47" s="282" t="s">
        <v>91</v>
      </c>
      <c r="B47" s="7" t="s">
        <v>138</v>
      </c>
      <c r="C47" s="56">
        <f>8151-71+139-38+141+379+284+126+242+106+105+30</f>
        <v>9594</v>
      </c>
    </row>
    <row r="48" spans="1:3" ht="12" customHeight="1">
      <c r="A48" s="282" t="s">
        <v>92</v>
      </c>
      <c r="B48" s="7" t="s">
        <v>113</v>
      </c>
      <c r="C48" s="56">
        <f>10739+71+38+251+120-36</f>
        <v>11183</v>
      </c>
    </row>
    <row r="49" spans="1:3" ht="12" customHeight="1">
      <c r="A49" s="282" t="s">
        <v>93</v>
      </c>
      <c r="B49" s="7" t="s">
        <v>139</v>
      </c>
      <c r="C49" s="56"/>
    </row>
    <row r="50" spans="1:3" ht="12" customHeight="1" thickBot="1">
      <c r="A50" s="282" t="s">
        <v>114</v>
      </c>
      <c r="B50" s="7" t="s">
        <v>140</v>
      </c>
      <c r="C50" s="56"/>
    </row>
    <row r="51" spans="1:3" ht="12" customHeight="1" thickBot="1">
      <c r="A51" s="117" t="s">
        <v>14</v>
      </c>
      <c r="B51" s="87" t="s">
        <v>356</v>
      </c>
      <c r="C51" s="175">
        <f>SUM(C52:C54)</f>
        <v>229</v>
      </c>
    </row>
    <row r="52" spans="1:3" s="291" customFormat="1" ht="12" customHeight="1">
      <c r="A52" s="282" t="s">
        <v>96</v>
      </c>
      <c r="B52" s="8" t="s">
        <v>161</v>
      </c>
      <c r="C52" s="54">
        <v>229</v>
      </c>
    </row>
    <row r="53" spans="1:3" ht="12" customHeight="1">
      <c r="A53" s="282" t="s">
        <v>97</v>
      </c>
      <c r="B53" s="7" t="s">
        <v>142</v>
      </c>
      <c r="C53" s="56"/>
    </row>
    <row r="54" spans="1:3" ht="12" customHeight="1">
      <c r="A54" s="282" t="s">
        <v>98</v>
      </c>
      <c r="B54" s="7" t="s">
        <v>53</v>
      </c>
      <c r="C54" s="56"/>
    </row>
    <row r="55" spans="1:3" ht="12" customHeight="1" thickBot="1">
      <c r="A55" s="282" t="s">
        <v>99</v>
      </c>
      <c r="B55" s="7" t="s">
        <v>580</v>
      </c>
      <c r="C55" s="56"/>
    </row>
    <row r="56" spans="1:3" ht="15" customHeight="1" thickBot="1">
      <c r="A56" s="117" t="s">
        <v>15</v>
      </c>
      <c r="B56" s="87" t="s">
        <v>8</v>
      </c>
      <c r="C56" s="202"/>
    </row>
    <row r="57" spans="1:3" ht="13.5" thickBot="1">
      <c r="A57" s="117" t="s">
        <v>16</v>
      </c>
      <c r="B57" s="138" t="s">
        <v>581</v>
      </c>
      <c r="C57" s="226">
        <f>+C45+C51+C56</f>
        <v>56765</v>
      </c>
    </row>
    <row r="58" ht="15" customHeight="1" thickBot="1">
      <c r="C58" s="227"/>
    </row>
    <row r="59" spans="1:3" ht="14.25" customHeight="1" thickBot="1">
      <c r="A59" s="141" t="s">
        <v>573</v>
      </c>
      <c r="B59" s="142"/>
      <c r="C59" s="85">
        <v>19</v>
      </c>
    </row>
    <row r="60" spans="1:3" ht="13.5" thickBot="1">
      <c r="A60" s="141" t="s">
        <v>156</v>
      </c>
      <c r="B60" s="142"/>
      <c r="C60" s="8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&amp;R29. melléklet a 4/2016.(II.26.)  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zoomScaleSheetLayoutView="100" workbookViewId="0" topLeftCell="A127">
      <selection activeCell="F99" sqref="F99"/>
    </sheetView>
  </sheetViews>
  <sheetFormatPr defaultColWidth="9.00390625" defaultRowHeight="12.75"/>
  <cols>
    <col min="1" max="1" width="9.50390625" style="233" customWidth="1"/>
    <col min="2" max="2" width="91.625" style="233" customWidth="1"/>
    <col min="3" max="3" width="21.625" style="234" customWidth="1"/>
    <col min="4" max="4" width="9.00390625" style="249" customWidth="1"/>
    <col min="5" max="16384" width="9.375" style="249" customWidth="1"/>
  </cols>
  <sheetData>
    <row r="1" spans="1:3" ht="15.75" customHeight="1">
      <c r="A1" s="644" t="s">
        <v>10</v>
      </c>
      <c r="B1" s="644"/>
      <c r="C1" s="644"/>
    </row>
    <row r="2" spans="1:3" ht="15.75" customHeight="1" thickBot="1">
      <c r="A2" s="643" t="s">
        <v>117</v>
      </c>
      <c r="B2" s="643"/>
      <c r="C2" s="167" t="s">
        <v>162</v>
      </c>
    </row>
    <row r="3" spans="1:3" ht="37.5" customHeight="1" thickBot="1">
      <c r="A3" s="22" t="s">
        <v>65</v>
      </c>
      <c r="B3" s="23" t="s">
        <v>12</v>
      </c>
      <c r="C3" s="31" t="str">
        <f>+CONCATENATE(LEFT('[1]ÖSSZEFÜGGÉSEK'!A5,4),". évi előirányzat")</f>
        <v>2015. évi előirányzat</v>
      </c>
    </row>
    <row r="4" spans="1:3" s="250" customFormat="1" ht="12" customHeight="1" thickBot="1">
      <c r="A4" s="244" t="s">
        <v>494</v>
      </c>
      <c r="B4" s="245" t="s">
        <v>495</v>
      </c>
      <c r="C4" s="246" t="s">
        <v>496</v>
      </c>
    </row>
    <row r="5" spans="1:3" s="251" customFormat="1" ht="12" customHeight="1" thickBot="1">
      <c r="A5" s="19" t="s">
        <v>13</v>
      </c>
      <c r="B5" s="20" t="s">
        <v>186</v>
      </c>
      <c r="C5" s="158">
        <f>+C6+C7+C8+C9+C10+C11</f>
        <v>13713</v>
      </c>
    </row>
    <row r="6" spans="1:3" s="251" customFormat="1" ht="12" customHeight="1">
      <c r="A6" s="14" t="s">
        <v>90</v>
      </c>
      <c r="B6" s="252" t="s">
        <v>187</v>
      </c>
      <c r="C6" s="160"/>
    </row>
    <row r="7" spans="1:3" s="251" customFormat="1" ht="12" customHeight="1">
      <c r="A7" s="13" t="s">
        <v>91</v>
      </c>
      <c r="B7" s="253" t="s">
        <v>188</v>
      </c>
      <c r="C7" s="159"/>
    </row>
    <row r="8" spans="1:3" s="251" customFormat="1" ht="12" customHeight="1">
      <c r="A8" s="13" t="s">
        <v>92</v>
      </c>
      <c r="B8" s="253" t="s">
        <v>189</v>
      </c>
      <c r="C8" s="159"/>
    </row>
    <row r="9" spans="1:3" s="251" customFormat="1" ht="12" customHeight="1">
      <c r="A9" s="13" t="s">
        <v>93</v>
      </c>
      <c r="B9" s="253" t="s">
        <v>190</v>
      </c>
      <c r="C9" s="159"/>
    </row>
    <row r="10" spans="1:3" s="251" customFormat="1" ht="12" customHeight="1">
      <c r="A10" s="13" t="s">
        <v>114</v>
      </c>
      <c r="B10" s="154" t="s">
        <v>497</v>
      </c>
      <c r="C10" s="162">
        <v>13713</v>
      </c>
    </row>
    <row r="11" spans="1:3" s="251" customFormat="1" ht="12" customHeight="1" thickBot="1">
      <c r="A11" s="15" t="s">
        <v>94</v>
      </c>
      <c r="B11" s="155" t="s">
        <v>498</v>
      </c>
      <c r="C11" s="159"/>
    </row>
    <row r="12" spans="1:3" s="251" customFormat="1" ht="12" customHeight="1" thickBot="1">
      <c r="A12" s="19" t="s">
        <v>14</v>
      </c>
      <c r="B12" s="153" t="s">
        <v>191</v>
      </c>
      <c r="C12" s="158">
        <f>+C13+C14+C15+C16+C17</f>
        <v>182864</v>
      </c>
    </row>
    <row r="13" spans="1:3" s="251" customFormat="1" ht="12" customHeight="1">
      <c r="A13" s="14" t="s">
        <v>96</v>
      </c>
      <c r="B13" s="252" t="s">
        <v>192</v>
      </c>
      <c r="C13" s="160"/>
    </row>
    <row r="14" spans="1:3" s="251" customFormat="1" ht="12" customHeight="1">
      <c r="A14" s="13" t="s">
        <v>97</v>
      </c>
      <c r="B14" s="253" t="s">
        <v>193</v>
      </c>
      <c r="C14" s="159"/>
    </row>
    <row r="15" spans="1:3" s="251" customFormat="1" ht="12" customHeight="1">
      <c r="A15" s="13" t="s">
        <v>98</v>
      </c>
      <c r="B15" s="253" t="s">
        <v>362</v>
      </c>
      <c r="C15" s="159"/>
    </row>
    <row r="16" spans="1:3" s="251" customFormat="1" ht="12" customHeight="1">
      <c r="A16" s="13" t="s">
        <v>99</v>
      </c>
      <c r="B16" s="253" t="s">
        <v>363</v>
      </c>
      <c r="C16" s="159"/>
    </row>
    <row r="17" spans="1:3" s="251" customFormat="1" ht="12" customHeight="1">
      <c r="A17" s="13" t="s">
        <v>100</v>
      </c>
      <c r="B17" s="253" t="s">
        <v>194</v>
      </c>
      <c r="C17" s="539">
        <v>182864</v>
      </c>
    </row>
    <row r="18" spans="1:3" s="251" customFormat="1" ht="12" customHeight="1" thickBot="1">
      <c r="A18" s="15" t="s">
        <v>109</v>
      </c>
      <c r="B18" s="155" t="s">
        <v>195</v>
      </c>
      <c r="C18" s="241">
        <v>9589</v>
      </c>
    </row>
    <row r="19" spans="1:3" s="251" customFormat="1" ht="12" customHeight="1" thickBot="1">
      <c r="A19" s="19" t="s">
        <v>15</v>
      </c>
      <c r="B19" s="20" t="s">
        <v>196</v>
      </c>
      <c r="C19" s="158">
        <f>+C20+C21+C22+C23+C24</f>
        <v>38828</v>
      </c>
    </row>
    <row r="20" spans="1:3" s="251" customFormat="1" ht="12" customHeight="1">
      <c r="A20" s="14" t="s">
        <v>79</v>
      </c>
      <c r="B20" s="252" t="s">
        <v>197</v>
      </c>
      <c r="C20" s="160"/>
    </row>
    <row r="21" spans="1:3" s="251" customFormat="1" ht="12" customHeight="1">
      <c r="A21" s="13" t="s">
        <v>80</v>
      </c>
      <c r="B21" s="253" t="s">
        <v>198</v>
      </c>
      <c r="C21" s="159"/>
    </row>
    <row r="22" spans="1:3" s="251" customFormat="1" ht="12" customHeight="1">
      <c r="A22" s="13" t="s">
        <v>81</v>
      </c>
      <c r="B22" s="253" t="s">
        <v>364</v>
      </c>
      <c r="C22" s="159"/>
    </row>
    <row r="23" spans="1:3" s="251" customFormat="1" ht="12" customHeight="1">
      <c r="A23" s="13" t="s">
        <v>82</v>
      </c>
      <c r="B23" s="253" t="s">
        <v>365</v>
      </c>
      <c r="C23" s="159"/>
    </row>
    <row r="24" spans="1:3" s="251" customFormat="1" ht="12" customHeight="1">
      <c r="A24" s="13" t="s">
        <v>126</v>
      </c>
      <c r="B24" s="253" t="s">
        <v>199</v>
      </c>
      <c r="C24" s="162">
        <v>38828</v>
      </c>
    </row>
    <row r="25" spans="1:3" s="251" customFormat="1" ht="12" customHeight="1" thickBot="1">
      <c r="A25" s="15" t="s">
        <v>127</v>
      </c>
      <c r="B25" s="254" t="s">
        <v>200</v>
      </c>
      <c r="C25" s="241">
        <v>37148</v>
      </c>
    </row>
    <row r="26" spans="1:3" s="251" customFormat="1" ht="12" customHeight="1" thickBot="1">
      <c r="A26" s="19" t="s">
        <v>128</v>
      </c>
      <c r="B26" s="20" t="s">
        <v>201</v>
      </c>
      <c r="C26" s="163">
        <f>+C27+C31+C32+C33</f>
        <v>0</v>
      </c>
    </row>
    <row r="27" spans="1:3" s="251" customFormat="1" ht="12" customHeight="1">
      <c r="A27" s="14" t="s">
        <v>202</v>
      </c>
      <c r="B27" s="252" t="s">
        <v>499</v>
      </c>
      <c r="C27" s="247">
        <f>+C28+C29+C30</f>
        <v>0</v>
      </c>
    </row>
    <row r="28" spans="1:3" s="251" customFormat="1" ht="12" customHeight="1">
      <c r="A28" s="13" t="s">
        <v>203</v>
      </c>
      <c r="B28" s="253" t="s">
        <v>208</v>
      </c>
      <c r="C28" s="159"/>
    </row>
    <row r="29" spans="1:3" s="251" customFormat="1" ht="12" customHeight="1">
      <c r="A29" s="13" t="s">
        <v>204</v>
      </c>
      <c r="B29" s="253" t="s">
        <v>209</v>
      </c>
      <c r="C29" s="159"/>
    </row>
    <row r="30" spans="1:3" s="251" customFormat="1" ht="12" customHeight="1">
      <c r="A30" s="13" t="s">
        <v>500</v>
      </c>
      <c r="B30" s="510" t="s">
        <v>501</v>
      </c>
      <c r="C30" s="159"/>
    </row>
    <row r="31" spans="1:3" s="251" customFormat="1" ht="12" customHeight="1">
      <c r="A31" s="13" t="s">
        <v>205</v>
      </c>
      <c r="B31" s="253" t="s">
        <v>210</v>
      </c>
      <c r="C31" s="159"/>
    </row>
    <row r="32" spans="1:3" s="251" customFormat="1" ht="12" customHeight="1">
      <c r="A32" s="13" t="s">
        <v>206</v>
      </c>
      <c r="B32" s="253" t="s">
        <v>211</v>
      </c>
      <c r="C32" s="159"/>
    </row>
    <row r="33" spans="1:3" s="251" customFormat="1" ht="12" customHeight="1" thickBot="1">
      <c r="A33" s="15" t="s">
        <v>207</v>
      </c>
      <c r="B33" s="254" t="s">
        <v>212</v>
      </c>
      <c r="C33" s="161"/>
    </row>
    <row r="34" spans="1:3" s="251" customFormat="1" ht="12" customHeight="1" thickBot="1">
      <c r="A34" s="19" t="s">
        <v>17</v>
      </c>
      <c r="B34" s="20" t="s">
        <v>502</v>
      </c>
      <c r="C34" s="158">
        <f>SUM(C35:C45)</f>
        <v>230694</v>
      </c>
    </row>
    <row r="35" spans="1:3" s="251" customFormat="1" ht="12" customHeight="1">
      <c r="A35" s="14" t="s">
        <v>83</v>
      </c>
      <c r="B35" s="252" t="s">
        <v>215</v>
      </c>
      <c r="C35" s="160">
        <v>12820</v>
      </c>
    </row>
    <row r="36" spans="1:3" s="251" customFormat="1" ht="12" customHeight="1">
      <c r="A36" s="13" t="s">
        <v>84</v>
      </c>
      <c r="B36" s="253" t="s">
        <v>216</v>
      </c>
      <c r="C36" s="539">
        <v>42969</v>
      </c>
    </row>
    <row r="37" spans="1:3" s="251" customFormat="1" ht="12" customHeight="1">
      <c r="A37" s="13" t="s">
        <v>85</v>
      </c>
      <c r="B37" s="253" t="s">
        <v>217</v>
      </c>
      <c r="C37" s="162">
        <v>10974</v>
      </c>
    </row>
    <row r="38" spans="1:3" s="251" customFormat="1" ht="12" customHeight="1">
      <c r="A38" s="13" t="s">
        <v>130</v>
      </c>
      <c r="B38" s="253" t="s">
        <v>218</v>
      </c>
      <c r="C38" s="162"/>
    </row>
    <row r="39" spans="1:3" s="251" customFormat="1" ht="12" customHeight="1">
      <c r="A39" s="13" t="s">
        <v>131</v>
      </c>
      <c r="B39" s="253" t="s">
        <v>219</v>
      </c>
      <c r="C39" s="162">
        <v>152007</v>
      </c>
    </row>
    <row r="40" spans="1:3" s="251" customFormat="1" ht="12" customHeight="1">
      <c r="A40" s="13" t="s">
        <v>132</v>
      </c>
      <c r="B40" s="253" t="s">
        <v>220</v>
      </c>
      <c r="C40" s="539">
        <v>9884</v>
      </c>
    </row>
    <row r="41" spans="1:3" s="251" customFormat="1" ht="12" customHeight="1">
      <c r="A41" s="13" t="s">
        <v>133</v>
      </c>
      <c r="B41" s="253" t="s">
        <v>221</v>
      </c>
      <c r="C41" s="162">
        <v>1280</v>
      </c>
    </row>
    <row r="42" spans="1:3" s="251" customFormat="1" ht="12" customHeight="1">
      <c r="A42" s="13" t="s">
        <v>134</v>
      </c>
      <c r="B42" s="253" t="s">
        <v>222</v>
      </c>
      <c r="C42" s="162">
        <v>244</v>
      </c>
    </row>
    <row r="43" spans="1:3" s="251" customFormat="1" ht="12" customHeight="1">
      <c r="A43" s="13" t="s">
        <v>213</v>
      </c>
      <c r="B43" s="253" t="s">
        <v>223</v>
      </c>
      <c r="C43" s="162"/>
    </row>
    <row r="44" spans="1:3" s="251" customFormat="1" ht="12" customHeight="1">
      <c r="A44" s="15" t="s">
        <v>214</v>
      </c>
      <c r="B44" s="254" t="s">
        <v>503</v>
      </c>
      <c r="C44" s="241"/>
    </row>
    <row r="45" spans="1:3" s="251" customFormat="1" ht="12" customHeight="1" thickBot="1">
      <c r="A45" s="15" t="s">
        <v>504</v>
      </c>
      <c r="B45" s="155" t="s">
        <v>224</v>
      </c>
      <c r="C45" s="241">
        <v>516</v>
      </c>
    </row>
    <row r="46" spans="1:3" s="251" customFormat="1" ht="12" customHeight="1" thickBot="1">
      <c r="A46" s="19" t="s">
        <v>18</v>
      </c>
      <c r="B46" s="20" t="s">
        <v>225</v>
      </c>
      <c r="C46" s="158">
        <f>SUM(C47:C51)</f>
        <v>6494</v>
      </c>
    </row>
    <row r="47" spans="1:3" s="251" customFormat="1" ht="12" customHeight="1">
      <c r="A47" s="14" t="s">
        <v>86</v>
      </c>
      <c r="B47" s="252" t="s">
        <v>229</v>
      </c>
      <c r="C47" s="292"/>
    </row>
    <row r="48" spans="1:3" s="251" customFormat="1" ht="12" customHeight="1">
      <c r="A48" s="13" t="s">
        <v>87</v>
      </c>
      <c r="B48" s="253" t="s">
        <v>230</v>
      </c>
      <c r="C48" s="162">
        <v>6494</v>
      </c>
    </row>
    <row r="49" spans="1:3" s="251" customFormat="1" ht="12" customHeight="1">
      <c r="A49" s="13" t="s">
        <v>226</v>
      </c>
      <c r="B49" s="253" t="s">
        <v>231</v>
      </c>
      <c r="C49" s="162"/>
    </row>
    <row r="50" spans="1:3" s="251" customFormat="1" ht="12" customHeight="1">
      <c r="A50" s="13" t="s">
        <v>227</v>
      </c>
      <c r="B50" s="253" t="s">
        <v>232</v>
      </c>
      <c r="C50" s="162"/>
    </row>
    <row r="51" spans="1:3" s="251" customFormat="1" ht="12" customHeight="1" thickBot="1">
      <c r="A51" s="15" t="s">
        <v>228</v>
      </c>
      <c r="B51" s="155" t="s">
        <v>233</v>
      </c>
      <c r="C51" s="241"/>
    </row>
    <row r="52" spans="1:3" s="251" customFormat="1" ht="12" customHeight="1" thickBot="1">
      <c r="A52" s="19" t="s">
        <v>135</v>
      </c>
      <c r="B52" s="20" t="s">
        <v>234</v>
      </c>
      <c r="C52" s="158">
        <f>SUM(C53:C55)</f>
        <v>900</v>
      </c>
    </row>
    <row r="53" spans="1:3" s="251" customFormat="1" ht="12" customHeight="1">
      <c r="A53" s="14" t="s">
        <v>88</v>
      </c>
      <c r="B53" s="252" t="s">
        <v>235</v>
      </c>
      <c r="C53" s="160"/>
    </row>
    <row r="54" spans="1:3" s="251" customFormat="1" ht="12" customHeight="1">
      <c r="A54" s="13" t="s">
        <v>89</v>
      </c>
      <c r="B54" s="253" t="s">
        <v>366</v>
      </c>
      <c r="C54" s="162">
        <v>800</v>
      </c>
    </row>
    <row r="55" spans="1:3" s="251" customFormat="1" ht="12" customHeight="1">
      <c r="A55" s="13" t="s">
        <v>238</v>
      </c>
      <c r="B55" s="253" t="s">
        <v>236</v>
      </c>
      <c r="C55" s="162">
        <v>100</v>
      </c>
    </row>
    <row r="56" spans="1:3" s="251" customFormat="1" ht="12" customHeight="1" thickBot="1">
      <c r="A56" s="15" t="s">
        <v>239</v>
      </c>
      <c r="B56" s="155" t="s">
        <v>237</v>
      </c>
      <c r="C56" s="161"/>
    </row>
    <row r="57" spans="1:3" s="251" customFormat="1" ht="12" customHeight="1" thickBot="1">
      <c r="A57" s="19" t="s">
        <v>20</v>
      </c>
      <c r="B57" s="153" t="s">
        <v>240</v>
      </c>
      <c r="C57" s="158">
        <f>SUM(C58:C60)</f>
        <v>3780</v>
      </c>
    </row>
    <row r="58" spans="1:3" s="251" customFormat="1" ht="12" customHeight="1">
      <c r="A58" s="14" t="s">
        <v>136</v>
      </c>
      <c r="B58" s="252" t="s">
        <v>242</v>
      </c>
      <c r="C58" s="162"/>
    </row>
    <row r="59" spans="1:3" s="251" customFormat="1" ht="12" customHeight="1">
      <c r="A59" s="13" t="s">
        <v>137</v>
      </c>
      <c r="B59" s="253" t="s">
        <v>367</v>
      </c>
      <c r="C59" s="162"/>
    </row>
    <row r="60" spans="1:3" s="251" customFormat="1" ht="12" customHeight="1">
      <c r="A60" s="13" t="s">
        <v>163</v>
      </c>
      <c r="B60" s="253" t="s">
        <v>243</v>
      </c>
      <c r="C60" s="162">
        <v>3780</v>
      </c>
    </row>
    <row r="61" spans="1:3" s="251" customFormat="1" ht="12" customHeight="1" thickBot="1">
      <c r="A61" s="15" t="s">
        <v>241</v>
      </c>
      <c r="B61" s="155" t="s">
        <v>244</v>
      </c>
      <c r="C61" s="162"/>
    </row>
    <row r="62" spans="1:3" s="251" customFormat="1" ht="12" customHeight="1" thickBot="1">
      <c r="A62" s="511" t="s">
        <v>505</v>
      </c>
      <c r="B62" s="20" t="s">
        <v>245</v>
      </c>
      <c r="C62" s="163">
        <f>+C5+C12+C19+C26+C34+C46+C52+C57</f>
        <v>477273</v>
      </c>
    </row>
    <row r="63" spans="1:3" s="251" customFormat="1" ht="12" customHeight="1" thickBot="1">
      <c r="A63" s="512" t="s">
        <v>246</v>
      </c>
      <c r="B63" s="153" t="s">
        <v>247</v>
      </c>
      <c r="C63" s="583">
        <f>SUM(C64:C66)</f>
        <v>100000</v>
      </c>
    </row>
    <row r="64" spans="1:3" s="251" customFormat="1" ht="12" customHeight="1">
      <c r="A64" s="14" t="s">
        <v>278</v>
      </c>
      <c r="B64" s="252" t="s">
        <v>248</v>
      </c>
      <c r="C64" s="162">
        <v>0</v>
      </c>
    </row>
    <row r="65" spans="1:3" s="251" customFormat="1" ht="12" customHeight="1">
      <c r="A65" s="13" t="s">
        <v>287</v>
      </c>
      <c r="B65" s="253" t="s">
        <v>249</v>
      </c>
      <c r="C65" s="162">
        <v>100000</v>
      </c>
    </row>
    <row r="66" spans="1:3" s="251" customFormat="1" ht="12" customHeight="1" thickBot="1">
      <c r="A66" s="15" t="s">
        <v>288</v>
      </c>
      <c r="B66" s="513" t="s">
        <v>506</v>
      </c>
      <c r="C66" s="162"/>
    </row>
    <row r="67" spans="1:3" s="251" customFormat="1" ht="12" customHeight="1" thickBot="1">
      <c r="A67" s="512" t="s">
        <v>251</v>
      </c>
      <c r="B67" s="153" t="s">
        <v>252</v>
      </c>
      <c r="C67" s="158">
        <f>SUM(C68:C71)</f>
        <v>0</v>
      </c>
    </row>
    <row r="68" spans="1:3" s="251" customFormat="1" ht="12" customHeight="1">
      <c r="A68" s="14" t="s">
        <v>115</v>
      </c>
      <c r="B68" s="252" t="s">
        <v>253</v>
      </c>
      <c r="C68" s="162"/>
    </row>
    <row r="69" spans="1:3" s="251" customFormat="1" ht="12" customHeight="1">
      <c r="A69" s="13" t="s">
        <v>116</v>
      </c>
      <c r="B69" s="253" t="s">
        <v>254</v>
      </c>
      <c r="C69" s="162"/>
    </row>
    <row r="70" spans="1:3" s="251" customFormat="1" ht="12" customHeight="1">
      <c r="A70" s="13" t="s">
        <v>279</v>
      </c>
      <c r="B70" s="253" t="s">
        <v>255</v>
      </c>
      <c r="C70" s="162"/>
    </row>
    <row r="71" spans="1:3" s="251" customFormat="1" ht="12" customHeight="1" thickBot="1">
      <c r="A71" s="15" t="s">
        <v>280</v>
      </c>
      <c r="B71" s="155" t="s">
        <v>256</v>
      </c>
      <c r="C71" s="162"/>
    </row>
    <row r="72" spans="1:3" s="251" customFormat="1" ht="12" customHeight="1" thickBot="1">
      <c r="A72" s="512" t="s">
        <v>257</v>
      </c>
      <c r="B72" s="153" t="s">
        <v>258</v>
      </c>
      <c r="C72" s="158">
        <f>SUM(C73:C74)</f>
        <v>1589</v>
      </c>
    </row>
    <row r="73" spans="1:3" s="251" customFormat="1" ht="12" customHeight="1">
      <c r="A73" s="14" t="s">
        <v>281</v>
      </c>
      <c r="B73" s="252" t="s">
        <v>259</v>
      </c>
      <c r="C73" s="162">
        <v>1589</v>
      </c>
    </row>
    <row r="74" spans="1:3" s="251" customFormat="1" ht="12" customHeight="1" thickBot="1">
      <c r="A74" s="15" t="s">
        <v>282</v>
      </c>
      <c r="B74" s="155" t="s">
        <v>260</v>
      </c>
      <c r="C74" s="162"/>
    </row>
    <row r="75" spans="1:3" s="251" customFormat="1" ht="12" customHeight="1" thickBot="1">
      <c r="A75" s="512" t="s">
        <v>261</v>
      </c>
      <c r="B75" s="153" t="s">
        <v>262</v>
      </c>
      <c r="C75" s="158">
        <f>SUM(C76:C78)</f>
        <v>0</v>
      </c>
    </row>
    <row r="76" spans="1:3" s="251" customFormat="1" ht="12" customHeight="1">
      <c r="A76" s="14" t="s">
        <v>283</v>
      </c>
      <c r="B76" s="252" t="s">
        <v>263</v>
      </c>
      <c r="C76" s="162"/>
    </row>
    <row r="77" spans="1:3" s="251" customFormat="1" ht="12" customHeight="1">
      <c r="A77" s="13" t="s">
        <v>284</v>
      </c>
      <c r="B77" s="253" t="s">
        <v>264</v>
      </c>
      <c r="C77" s="162"/>
    </row>
    <row r="78" spans="1:3" s="251" customFormat="1" ht="12" customHeight="1" thickBot="1">
      <c r="A78" s="15" t="s">
        <v>285</v>
      </c>
      <c r="B78" s="155" t="s">
        <v>265</v>
      </c>
      <c r="C78" s="162"/>
    </row>
    <row r="79" spans="1:3" s="251" customFormat="1" ht="12" customHeight="1" thickBot="1">
      <c r="A79" s="512" t="s">
        <v>266</v>
      </c>
      <c r="B79" s="153" t="s">
        <v>286</v>
      </c>
      <c r="C79" s="158">
        <f>SUM(C80:C83)</f>
        <v>0</v>
      </c>
    </row>
    <row r="80" spans="1:3" s="251" customFormat="1" ht="12" customHeight="1">
      <c r="A80" s="256" t="s">
        <v>267</v>
      </c>
      <c r="B80" s="252" t="s">
        <v>268</v>
      </c>
      <c r="C80" s="162"/>
    </row>
    <row r="81" spans="1:3" s="251" customFormat="1" ht="12" customHeight="1">
      <c r="A81" s="257" t="s">
        <v>269</v>
      </c>
      <c r="B81" s="253" t="s">
        <v>270</v>
      </c>
      <c r="C81" s="162"/>
    </row>
    <row r="82" spans="1:3" s="251" customFormat="1" ht="12" customHeight="1">
      <c r="A82" s="257" t="s">
        <v>271</v>
      </c>
      <c r="B82" s="253" t="s">
        <v>272</v>
      </c>
      <c r="C82" s="162"/>
    </row>
    <row r="83" spans="1:3" s="251" customFormat="1" ht="12" customHeight="1" thickBot="1">
      <c r="A83" s="258" t="s">
        <v>273</v>
      </c>
      <c r="B83" s="155" t="s">
        <v>274</v>
      </c>
      <c r="C83" s="162"/>
    </row>
    <row r="84" spans="1:3" s="251" customFormat="1" ht="12" customHeight="1" thickBot="1">
      <c r="A84" s="512" t="s">
        <v>275</v>
      </c>
      <c r="B84" s="153" t="s">
        <v>507</v>
      </c>
      <c r="C84" s="293"/>
    </row>
    <row r="85" spans="1:3" s="251" customFormat="1" ht="13.5" customHeight="1" thickBot="1">
      <c r="A85" s="512" t="s">
        <v>277</v>
      </c>
      <c r="B85" s="153" t="s">
        <v>276</v>
      </c>
      <c r="C85" s="293"/>
    </row>
    <row r="86" spans="1:3" s="251" customFormat="1" ht="15.75" customHeight="1" thickBot="1">
      <c r="A86" s="512" t="s">
        <v>289</v>
      </c>
      <c r="B86" s="259" t="s">
        <v>508</v>
      </c>
      <c r="C86" s="163">
        <f>+C63+C67+C72+C75+C79+C85+C84</f>
        <v>101589</v>
      </c>
    </row>
    <row r="87" spans="1:3" s="251" customFormat="1" ht="16.5" customHeight="1" thickBot="1">
      <c r="A87" s="514" t="s">
        <v>509</v>
      </c>
      <c r="B87" s="260" t="s">
        <v>510</v>
      </c>
      <c r="C87" s="163">
        <f>+C62+C86</f>
        <v>578862</v>
      </c>
    </row>
    <row r="88" spans="1:3" s="251" customFormat="1" ht="83.25" customHeight="1">
      <c r="A88" s="4"/>
      <c r="B88" s="5"/>
      <c r="C88" s="164"/>
    </row>
    <row r="89" spans="1:3" ht="16.5" customHeight="1">
      <c r="A89" s="644" t="s">
        <v>41</v>
      </c>
      <c r="B89" s="644"/>
      <c r="C89" s="644"/>
    </row>
    <row r="90" spans="1:3" s="261" customFormat="1" ht="16.5" customHeight="1" thickBot="1">
      <c r="A90" s="645" t="s">
        <v>118</v>
      </c>
      <c r="B90" s="645"/>
      <c r="C90" s="89" t="s">
        <v>162</v>
      </c>
    </row>
    <row r="91" spans="1:3" ht="37.5" customHeight="1" thickBot="1">
      <c r="A91" s="22" t="s">
        <v>65</v>
      </c>
      <c r="B91" s="23" t="s">
        <v>42</v>
      </c>
      <c r="C91" s="31" t="str">
        <f>+C3</f>
        <v>2015. évi előirányzat</v>
      </c>
    </row>
    <row r="92" spans="1:3" s="250" customFormat="1" ht="12" customHeight="1" thickBot="1">
      <c r="A92" s="27" t="s">
        <v>494</v>
      </c>
      <c r="B92" s="28" t="s">
        <v>495</v>
      </c>
      <c r="C92" s="29" t="s">
        <v>496</v>
      </c>
    </row>
    <row r="93" spans="1:3" ht="12" customHeight="1" thickBot="1">
      <c r="A93" s="21" t="s">
        <v>13</v>
      </c>
      <c r="B93" s="26" t="s">
        <v>548</v>
      </c>
      <c r="C93" s="157">
        <f>C94+C95+C96+C97+C98+C111</f>
        <v>638386</v>
      </c>
    </row>
    <row r="94" spans="1:3" ht="12" customHeight="1">
      <c r="A94" s="16" t="s">
        <v>90</v>
      </c>
      <c r="B94" s="9" t="s">
        <v>43</v>
      </c>
      <c r="C94" s="549">
        <v>266569</v>
      </c>
    </row>
    <row r="95" spans="1:3" ht="12" customHeight="1">
      <c r="A95" s="13" t="s">
        <v>91</v>
      </c>
      <c r="B95" s="7" t="s">
        <v>138</v>
      </c>
      <c r="C95" s="539">
        <v>73403</v>
      </c>
    </row>
    <row r="96" spans="1:3" ht="12" customHeight="1">
      <c r="A96" s="13" t="s">
        <v>92</v>
      </c>
      <c r="B96" s="7" t="s">
        <v>113</v>
      </c>
      <c r="C96" s="540">
        <v>265114</v>
      </c>
    </row>
    <row r="97" spans="1:3" ht="12" customHeight="1">
      <c r="A97" s="13" t="s">
        <v>93</v>
      </c>
      <c r="B97" s="10" t="s">
        <v>139</v>
      </c>
      <c r="C97" s="241">
        <v>500</v>
      </c>
    </row>
    <row r="98" spans="1:3" ht="12" customHeight="1">
      <c r="A98" s="13" t="s">
        <v>104</v>
      </c>
      <c r="B98" s="18" t="s">
        <v>140</v>
      </c>
      <c r="C98" s="540">
        <v>32800</v>
      </c>
    </row>
    <row r="99" spans="1:3" ht="12" customHeight="1">
      <c r="A99" s="13" t="s">
        <v>94</v>
      </c>
      <c r="B99" s="7" t="s">
        <v>511</v>
      </c>
      <c r="C99" s="241">
        <v>1476</v>
      </c>
    </row>
    <row r="100" spans="1:3" ht="12" customHeight="1">
      <c r="A100" s="13" t="s">
        <v>95</v>
      </c>
      <c r="B100" s="93" t="s">
        <v>512</v>
      </c>
      <c r="C100" s="241"/>
    </row>
    <row r="101" spans="1:3" ht="12" customHeight="1">
      <c r="A101" s="13" t="s">
        <v>105</v>
      </c>
      <c r="B101" s="93" t="s">
        <v>513</v>
      </c>
      <c r="C101" s="241"/>
    </row>
    <row r="102" spans="1:3" ht="12" customHeight="1">
      <c r="A102" s="13" t="s">
        <v>106</v>
      </c>
      <c r="B102" s="91" t="s">
        <v>292</v>
      </c>
      <c r="C102" s="241"/>
    </row>
    <row r="103" spans="1:3" ht="12" customHeight="1">
      <c r="A103" s="13" t="s">
        <v>107</v>
      </c>
      <c r="B103" s="92" t="s">
        <v>293</v>
      </c>
      <c r="C103" s="241"/>
    </row>
    <row r="104" spans="1:3" ht="12" customHeight="1">
      <c r="A104" s="13" t="s">
        <v>108</v>
      </c>
      <c r="B104" s="92" t="s">
        <v>294</v>
      </c>
      <c r="C104" s="241"/>
    </row>
    <row r="105" spans="1:3" ht="12" customHeight="1">
      <c r="A105" s="13" t="s">
        <v>110</v>
      </c>
      <c r="B105" s="91" t="s">
        <v>295</v>
      </c>
      <c r="C105" s="241">
        <v>14753</v>
      </c>
    </row>
    <row r="106" spans="1:3" ht="12" customHeight="1">
      <c r="A106" s="13" t="s">
        <v>141</v>
      </c>
      <c r="B106" s="91" t="s">
        <v>296</v>
      </c>
      <c r="C106" s="241"/>
    </row>
    <row r="107" spans="1:3" ht="12" customHeight="1">
      <c r="A107" s="13" t="s">
        <v>290</v>
      </c>
      <c r="B107" s="92" t="s">
        <v>297</v>
      </c>
      <c r="C107" s="241">
        <v>800</v>
      </c>
    </row>
    <row r="108" spans="1:3" ht="12" customHeight="1">
      <c r="A108" s="12" t="s">
        <v>291</v>
      </c>
      <c r="B108" s="93" t="s">
        <v>298</v>
      </c>
      <c r="C108" s="241"/>
    </row>
    <row r="109" spans="1:3" ht="12" customHeight="1">
      <c r="A109" s="13" t="s">
        <v>514</v>
      </c>
      <c r="B109" s="93" t="s">
        <v>299</v>
      </c>
      <c r="C109" s="241"/>
    </row>
    <row r="110" spans="1:3" ht="12" customHeight="1">
      <c r="A110" s="15" t="s">
        <v>515</v>
      </c>
      <c r="B110" s="93" t="s">
        <v>300</v>
      </c>
      <c r="C110" s="540">
        <v>15771</v>
      </c>
    </row>
    <row r="111" spans="1:3" ht="12" customHeight="1">
      <c r="A111" s="13" t="s">
        <v>516</v>
      </c>
      <c r="B111" s="10" t="s">
        <v>44</v>
      </c>
      <c r="C111" s="159"/>
    </row>
    <row r="112" spans="1:3" ht="12" customHeight="1">
      <c r="A112" s="13" t="s">
        <v>517</v>
      </c>
      <c r="B112" s="7" t="s">
        <v>518</v>
      </c>
      <c r="C112" s="159"/>
    </row>
    <row r="113" spans="1:3" ht="12" customHeight="1" thickBot="1">
      <c r="A113" s="17" t="s">
        <v>519</v>
      </c>
      <c r="B113" s="515" t="s">
        <v>520</v>
      </c>
      <c r="C113" s="165"/>
    </row>
    <row r="114" spans="1:3" ht="12" customHeight="1" thickBot="1">
      <c r="A114" s="516" t="s">
        <v>14</v>
      </c>
      <c r="B114" s="517" t="s">
        <v>301</v>
      </c>
      <c r="C114" s="518">
        <f>+C115+C117+C119</f>
        <v>57058</v>
      </c>
    </row>
    <row r="115" spans="1:3" ht="12" customHeight="1">
      <c r="A115" s="14" t="s">
        <v>96</v>
      </c>
      <c r="B115" s="7" t="s">
        <v>161</v>
      </c>
      <c r="C115" s="541">
        <v>43848</v>
      </c>
    </row>
    <row r="116" spans="1:3" ht="12" customHeight="1">
      <c r="A116" s="14" t="s">
        <v>97</v>
      </c>
      <c r="B116" s="11" t="s">
        <v>305</v>
      </c>
      <c r="C116" s="292">
        <v>37148</v>
      </c>
    </row>
    <row r="117" spans="1:3" ht="12" customHeight="1">
      <c r="A117" s="14" t="s">
        <v>98</v>
      </c>
      <c r="B117" s="11" t="s">
        <v>142</v>
      </c>
      <c r="C117" s="539">
        <v>2016</v>
      </c>
    </row>
    <row r="118" spans="1:3" ht="12" customHeight="1">
      <c r="A118" s="14" t="s">
        <v>99</v>
      </c>
      <c r="B118" s="11" t="s">
        <v>306</v>
      </c>
      <c r="C118" s="550"/>
    </row>
    <row r="119" spans="1:3" ht="12" customHeight="1">
      <c r="A119" s="14" t="s">
        <v>100</v>
      </c>
      <c r="B119" s="155" t="s">
        <v>164</v>
      </c>
      <c r="C119" s="550">
        <v>11194</v>
      </c>
    </row>
    <row r="120" spans="1:3" ht="12" customHeight="1">
      <c r="A120" s="14" t="s">
        <v>109</v>
      </c>
      <c r="B120" s="154" t="s">
        <v>368</v>
      </c>
      <c r="C120" s="145"/>
    </row>
    <row r="121" spans="1:3" ht="12" customHeight="1">
      <c r="A121" s="14" t="s">
        <v>111</v>
      </c>
      <c r="B121" s="248" t="s">
        <v>311</v>
      </c>
      <c r="C121" s="145"/>
    </row>
    <row r="122" spans="1:3" ht="15.75">
      <c r="A122" s="14" t="s">
        <v>143</v>
      </c>
      <c r="B122" s="92" t="s">
        <v>294</v>
      </c>
      <c r="C122" s="145"/>
    </row>
    <row r="123" spans="1:3" ht="12" customHeight="1">
      <c r="A123" s="14" t="s">
        <v>144</v>
      </c>
      <c r="B123" s="92" t="s">
        <v>310</v>
      </c>
      <c r="C123" s="145"/>
    </row>
    <row r="124" spans="1:3" ht="12" customHeight="1">
      <c r="A124" s="14" t="s">
        <v>145</v>
      </c>
      <c r="B124" s="92" t="s">
        <v>309</v>
      </c>
      <c r="C124" s="145"/>
    </row>
    <row r="125" spans="1:3" ht="12" customHeight="1">
      <c r="A125" s="14" t="s">
        <v>302</v>
      </c>
      <c r="B125" s="92" t="s">
        <v>297</v>
      </c>
      <c r="C125" s="145"/>
    </row>
    <row r="126" spans="1:3" ht="12" customHeight="1">
      <c r="A126" s="14" t="s">
        <v>303</v>
      </c>
      <c r="B126" s="92" t="s">
        <v>308</v>
      </c>
      <c r="C126" s="145"/>
    </row>
    <row r="127" spans="1:3" ht="16.5" thickBot="1">
      <c r="A127" s="12" t="s">
        <v>304</v>
      </c>
      <c r="B127" s="92" t="s">
        <v>307</v>
      </c>
      <c r="C127" s="596">
        <v>11194</v>
      </c>
    </row>
    <row r="128" spans="1:3" ht="12" customHeight="1" thickBot="1">
      <c r="A128" s="19" t="s">
        <v>15</v>
      </c>
      <c r="B128" s="87" t="s">
        <v>521</v>
      </c>
      <c r="C128" s="158">
        <f>+C93+C114</f>
        <v>695444</v>
      </c>
    </row>
    <row r="129" spans="1:3" ht="12" customHeight="1" thickBot="1">
      <c r="A129" s="19" t="s">
        <v>16</v>
      </c>
      <c r="B129" s="87" t="s">
        <v>522</v>
      </c>
      <c r="C129" s="158">
        <f>+C130+C131+C132</f>
        <v>176358</v>
      </c>
    </row>
    <row r="130" spans="1:3" ht="12" customHeight="1">
      <c r="A130" s="14" t="s">
        <v>202</v>
      </c>
      <c r="B130" s="11" t="s">
        <v>523</v>
      </c>
      <c r="C130" s="625">
        <v>76358</v>
      </c>
    </row>
    <row r="131" spans="1:3" ht="12" customHeight="1">
      <c r="A131" s="14" t="s">
        <v>205</v>
      </c>
      <c r="B131" s="11" t="s">
        <v>524</v>
      </c>
      <c r="C131" s="145">
        <v>100000</v>
      </c>
    </row>
    <row r="132" spans="1:3" ht="12" customHeight="1" thickBot="1">
      <c r="A132" s="12" t="s">
        <v>206</v>
      </c>
      <c r="B132" s="11" t="s">
        <v>525</v>
      </c>
      <c r="C132" s="145"/>
    </row>
    <row r="133" spans="1:3" ht="12" customHeight="1" thickBot="1">
      <c r="A133" s="19" t="s">
        <v>17</v>
      </c>
      <c r="B133" s="87" t="s">
        <v>526</v>
      </c>
      <c r="C133" s="158">
        <f>SUM(C134:C139)</f>
        <v>0</v>
      </c>
    </row>
    <row r="134" spans="1:3" ht="12" customHeight="1">
      <c r="A134" s="14" t="s">
        <v>83</v>
      </c>
      <c r="B134" s="8" t="s">
        <v>527</v>
      </c>
      <c r="C134" s="145"/>
    </row>
    <row r="135" spans="1:3" ht="12" customHeight="1">
      <c r="A135" s="14" t="s">
        <v>84</v>
      </c>
      <c r="B135" s="8" t="s">
        <v>528</v>
      </c>
      <c r="C135" s="145"/>
    </row>
    <row r="136" spans="1:3" ht="12" customHeight="1">
      <c r="A136" s="14" t="s">
        <v>85</v>
      </c>
      <c r="B136" s="8" t="s">
        <v>529</v>
      </c>
      <c r="C136" s="145"/>
    </row>
    <row r="137" spans="1:3" ht="12" customHeight="1">
      <c r="A137" s="14" t="s">
        <v>130</v>
      </c>
      <c r="B137" s="8" t="s">
        <v>530</v>
      </c>
      <c r="C137" s="145"/>
    </row>
    <row r="138" spans="1:3" ht="12" customHeight="1">
      <c r="A138" s="14" t="s">
        <v>131</v>
      </c>
      <c r="B138" s="8" t="s">
        <v>531</v>
      </c>
      <c r="C138" s="145"/>
    </row>
    <row r="139" spans="1:3" ht="12" customHeight="1" thickBot="1">
      <c r="A139" s="12" t="s">
        <v>132</v>
      </c>
      <c r="B139" s="8" t="s">
        <v>532</v>
      </c>
      <c r="C139" s="145"/>
    </row>
    <row r="140" spans="1:3" ht="12" customHeight="1" thickBot="1">
      <c r="A140" s="19" t="s">
        <v>18</v>
      </c>
      <c r="B140" s="87" t="s">
        <v>533</v>
      </c>
      <c r="C140" s="163">
        <f>+C141+C142+C143+C144</f>
        <v>0</v>
      </c>
    </row>
    <row r="141" spans="1:3" ht="12" customHeight="1">
      <c r="A141" s="14" t="s">
        <v>86</v>
      </c>
      <c r="B141" s="8" t="s">
        <v>312</v>
      </c>
      <c r="C141" s="145"/>
    </row>
    <row r="142" spans="1:3" ht="12" customHeight="1">
      <c r="A142" s="14" t="s">
        <v>87</v>
      </c>
      <c r="B142" s="8" t="s">
        <v>313</v>
      </c>
      <c r="C142" s="145"/>
    </row>
    <row r="143" spans="1:3" ht="12" customHeight="1">
      <c r="A143" s="14" t="s">
        <v>226</v>
      </c>
      <c r="B143" s="8" t="s">
        <v>534</v>
      </c>
      <c r="C143" s="145"/>
    </row>
    <row r="144" spans="1:3" ht="12" customHeight="1" thickBot="1">
      <c r="A144" s="12" t="s">
        <v>227</v>
      </c>
      <c r="B144" s="6" t="s">
        <v>331</v>
      </c>
      <c r="C144" s="145"/>
    </row>
    <row r="145" spans="1:3" ht="12" customHeight="1" thickBot="1">
      <c r="A145" s="19" t="s">
        <v>19</v>
      </c>
      <c r="B145" s="87" t="s">
        <v>535</v>
      </c>
      <c r="C145" s="166">
        <f>SUM(C146:C150)</f>
        <v>0</v>
      </c>
    </row>
    <row r="146" spans="1:3" ht="12" customHeight="1">
      <c r="A146" s="14" t="s">
        <v>88</v>
      </c>
      <c r="B146" s="8" t="s">
        <v>536</v>
      </c>
      <c r="C146" s="145"/>
    </row>
    <row r="147" spans="1:3" ht="12" customHeight="1">
      <c r="A147" s="14" t="s">
        <v>89</v>
      </c>
      <c r="B147" s="8" t="s">
        <v>537</v>
      </c>
      <c r="C147" s="145"/>
    </row>
    <row r="148" spans="1:3" ht="12" customHeight="1">
      <c r="A148" s="14" t="s">
        <v>238</v>
      </c>
      <c r="B148" s="8" t="s">
        <v>538</v>
      </c>
      <c r="C148" s="145"/>
    </row>
    <row r="149" spans="1:3" ht="12" customHeight="1">
      <c r="A149" s="14" t="s">
        <v>239</v>
      </c>
      <c r="B149" s="8" t="s">
        <v>539</v>
      </c>
      <c r="C149" s="145"/>
    </row>
    <row r="150" spans="1:3" ht="12" customHeight="1" thickBot="1">
      <c r="A150" s="14" t="s">
        <v>540</v>
      </c>
      <c r="B150" s="8" t="s">
        <v>541</v>
      </c>
      <c r="C150" s="145"/>
    </row>
    <row r="151" spans="1:3" ht="12" customHeight="1" thickBot="1">
      <c r="A151" s="19" t="s">
        <v>20</v>
      </c>
      <c r="B151" s="87" t="s">
        <v>542</v>
      </c>
      <c r="C151" s="519"/>
    </row>
    <row r="152" spans="1:3" ht="12" customHeight="1" thickBot="1">
      <c r="A152" s="19" t="s">
        <v>21</v>
      </c>
      <c r="B152" s="87" t="s">
        <v>543</v>
      </c>
      <c r="C152" s="519"/>
    </row>
    <row r="153" spans="1:9" ht="15" customHeight="1" thickBot="1">
      <c r="A153" s="19" t="s">
        <v>22</v>
      </c>
      <c r="B153" s="87" t="s">
        <v>544</v>
      </c>
      <c r="C153" s="262">
        <f>+C129+C133+C140+C145+C151+C152</f>
        <v>176358</v>
      </c>
      <c r="F153" s="263"/>
      <c r="G153" s="264"/>
      <c r="H153" s="264"/>
      <c r="I153" s="264"/>
    </row>
    <row r="154" spans="1:3" s="251" customFormat="1" ht="12.75" customHeight="1" thickBot="1">
      <c r="A154" s="156" t="s">
        <v>23</v>
      </c>
      <c r="B154" s="232" t="s">
        <v>545</v>
      </c>
      <c r="C154" s="262">
        <f>+C128+C153</f>
        <v>871802</v>
      </c>
    </row>
    <row r="155" ht="7.5" customHeight="1"/>
    <row r="156" spans="1:3" ht="15.75">
      <c r="A156" s="646" t="s">
        <v>314</v>
      </c>
      <c r="B156" s="646"/>
      <c r="C156" s="646"/>
    </row>
    <row r="157" spans="1:3" ht="15" customHeight="1" thickBot="1">
      <c r="A157" s="643" t="s">
        <v>119</v>
      </c>
      <c r="B157" s="643"/>
      <c r="C157" s="167" t="s">
        <v>162</v>
      </c>
    </row>
    <row r="158" spans="1:4" ht="13.5" customHeight="1" thickBot="1">
      <c r="A158" s="19">
        <v>1</v>
      </c>
      <c r="B158" s="25" t="s">
        <v>546</v>
      </c>
      <c r="C158" s="158">
        <f>+C62-C128</f>
        <v>-218171</v>
      </c>
      <c r="D158" s="265"/>
    </row>
    <row r="159" spans="1:3" ht="27.75" customHeight="1" thickBot="1">
      <c r="A159" s="19" t="s">
        <v>14</v>
      </c>
      <c r="B159" s="25" t="s">
        <v>547</v>
      </c>
      <c r="C159" s="158">
        <f>+C86-C153</f>
        <v>-74769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4/2016.(II.26.)  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17" sqref="B17"/>
    </sheetView>
  </sheetViews>
  <sheetFormatPr defaultColWidth="10.625" defaultRowHeight="12.75"/>
  <cols>
    <col min="1" max="1" width="27.625" style="349" bestFit="1" customWidth="1"/>
    <col min="2" max="2" width="9.625" style="349" customWidth="1"/>
    <col min="3" max="3" width="10.625" style="349" customWidth="1"/>
    <col min="4" max="4" width="10.875" style="349" customWidth="1"/>
    <col min="5" max="5" width="10.375" style="349" customWidth="1"/>
    <col min="6" max="6" width="9.625" style="349" customWidth="1"/>
    <col min="7" max="7" width="8.625" style="349" bestFit="1" customWidth="1"/>
    <col min="8" max="8" width="11.00390625" style="349" customWidth="1"/>
    <col min="9" max="9" width="8.875" style="349" customWidth="1"/>
    <col min="10" max="10" width="10.375" style="349" bestFit="1" customWidth="1"/>
    <col min="11" max="16384" width="10.625" style="349" customWidth="1"/>
  </cols>
  <sheetData>
    <row r="1" spans="1:10" ht="12.75">
      <c r="A1" s="347"/>
      <c r="B1" s="347"/>
      <c r="C1" s="347"/>
      <c r="D1" s="347"/>
      <c r="E1" s="347"/>
      <c r="F1" s="347"/>
      <c r="H1" s="350"/>
      <c r="I1" s="350"/>
      <c r="J1" s="348"/>
    </row>
    <row r="2" spans="1:10" ht="12.75">
      <c r="A2" s="347"/>
      <c r="B2" s="347"/>
      <c r="C2" s="347"/>
      <c r="D2" s="347"/>
      <c r="E2" s="347"/>
      <c r="F2" s="347"/>
      <c r="G2" s="351"/>
      <c r="H2" s="351"/>
      <c r="I2" s="351"/>
      <c r="J2" s="352"/>
    </row>
    <row r="3" spans="1:10" ht="12.75">
      <c r="A3" s="347"/>
      <c r="B3" s="347"/>
      <c r="C3" s="347"/>
      <c r="D3" s="347"/>
      <c r="E3" s="347"/>
      <c r="F3" s="347"/>
      <c r="G3" s="351"/>
      <c r="H3" s="351"/>
      <c r="I3" s="351"/>
      <c r="J3" s="351"/>
    </row>
    <row r="4" spans="1:10" ht="19.5">
      <c r="A4" s="353" t="s">
        <v>388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9.5">
      <c r="A5" s="353" t="s">
        <v>484</v>
      </c>
      <c r="B5" s="353"/>
      <c r="C5" s="353"/>
      <c r="D5" s="353"/>
      <c r="E5" s="353"/>
      <c r="F5" s="353"/>
      <c r="G5" s="353"/>
      <c r="H5" s="353"/>
      <c r="I5" s="353"/>
      <c r="J5" s="353"/>
    </row>
    <row r="6" spans="1:10" ht="13.5" thickBot="1">
      <c r="A6" s="347"/>
      <c r="B6" s="347"/>
      <c r="C6" s="347"/>
      <c r="D6" s="347"/>
      <c r="E6" s="347"/>
      <c r="F6" s="347"/>
      <c r="G6" s="347"/>
      <c r="H6" s="347"/>
      <c r="I6" s="347"/>
      <c r="J6" s="347"/>
    </row>
    <row r="7" spans="1:10" ht="15.75" customHeight="1" thickBot="1">
      <c r="A7" s="355"/>
      <c r="B7" s="660" t="s">
        <v>389</v>
      </c>
      <c r="C7" s="661"/>
      <c r="D7" s="662"/>
      <c r="E7" s="660" t="s">
        <v>390</v>
      </c>
      <c r="F7" s="661"/>
      <c r="G7" s="661"/>
      <c r="H7" s="661"/>
      <c r="I7" s="661"/>
      <c r="J7" s="662"/>
    </row>
    <row r="8" spans="1:10" ht="15.75" customHeight="1">
      <c r="A8" s="356" t="s">
        <v>384</v>
      </c>
      <c r="B8" s="357" t="s">
        <v>391</v>
      </c>
      <c r="C8" s="358" t="s">
        <v>392</v>
      </c>
      <c r="D8" s="359" t="s">
        <v>393</v>
      </c>
      <c r="E8" s="357" t="s">
        <v>394</v>
      </c>
      <c r="F8" s="358" t="s">
        <v>395</v>
      </c>
      <c r="G8" s="358" t="s">
        <v>396</v>
      </c>
      <c r="H8" s="360" t="s">
        <v>397</v>
      </c>
      <c r="I8" s="360" t="s">
        <v>398</v>
      </c>
      <c r="J8" s="555" t="s">
        <v>393</v>
      </c>
    </row>
    <row r="9" spans="1:10" ht="15.75" customHeight="1" thickBot="1">
      <c r="A9" s="361" t="s">
        <v>385</v>
      </c>
      <c r="B9" s="362" t="s">
        <v>399</v>
      </c>
      <c r="C9" s="363" t="s">
        <v>400</v>
      </c>
      <c r="D9" s="364" t="s">
        <v>401</v>
      </c>
      <c r="E9" s="362" t="s">
        <v>402</v>
      </c>
      <c r="F9" s="363" t="s">
        <v>403</v>
      </c>
      <c r="G9" s="363" t="s">
        <v>404</v>
      </c>
      <c r="H9" s="365" t="s">
        <v>405</v>
      </c>
      <c r="I9" s="365" t="s">
        <v>404</v>
      </c>
      <c r="J9" s="556" t="s">
        <v>406</v>
      </c>
    </row>
    <row r="10" spans="1:11" ht="15.75" customHeight="1">
      <c r="A10" s="366" t="s">
        <v>407</v>
      </c>
      <c r="B10" s="557">
        <v>144994</v>
      </c>
      <c r="C10" s="558">
        <f aca="true" t="shared" si="0" ref="C10:C16">J10-B10</f>
        <v>183992</v>
      </c>
      <c r="D10" s="599">
        <f aca="true" t="shared" si="1" ref="D10:D16">SUM(B10:C10)</f>
        <v>328986</v>
      </c>
      <c r="E10" s="559">
        <v>60306</v>
      </c>
      <c r="F10" s="560">
        <v>18030</v>
      </c>
      <c r="G10" s="560">
        <v>246296</v>
      </c>
      <c r="H10" s="560"/>
      <c r="I10" s="561">
        <v>4354</v>
      </c>
      <c r="J10" s="562">
        <f aca="true" t="shared" si="2" ref="J10:J16">SUM(E10:I10)</f>
        <v>328986</v>
      </c>
      <c r="K10" s="354"/>
    </row>
    <row r="11" spans="1:10" ht="15.75" customHeight="1">
      <c r="A11" s="367" t="s">
        <v>408</v>
      </c>
      <c r="B11" s="600">
        <v>14414</v>
      </c>
      <c r="C11" s="563">
        <f t="shared" si="0"/>
        <v>275667</v>
      </c>
      <c r="D11" s="569">
        <f t="shared" si="1"/>
        <v>290081</v>
      </c>
      <c r="E11" s="564">
        <v>169099</v>
      </c>
      <c r="F11" s="565">
        <v>48430</v>
      </c>
      <c r="G11" s="565">
        <v>69691</v>
      </c>
      <c r="H11" s="565"/>
      <c r="I11" s="566">
        <v>2861</v>
      </c>
      <c r="J11" s="567">
        <f t="shared" si="2"/>
        <v>290081</v>
      </c>
    </row>
    <row r="12" spans="1:10" ht="15.75" customHeight="1">
      <c r="A12" s="367" t="s">
        <v>373</v>
      </c>
      <c r="B12" s="600">
        <v>20301</v>
      </c>
      <c r="C12" s="563">
        <f t="shared" si="0"/>
        <v>41948</v>
      </c>
      <c r="D12" s="569">
        <f t="shared" si="1"/>
        <v>62249</v>
      </c>
      <c r="E12" s="564">
        <v>19555</v>
      </c>
      <c r="F12" s="565">
        <v>5222</v>
      </c>
      <c r="G12" s="565">
        <v>34062</v>
      </c>
      <c r="H12" s="565"/>
      <c r="I12" s="566">
        <v>3410</v>
      </c>
      <c r="J12" s="567">
        <f t="shared" si="2"/>
        <v>62249</v>
      </c>
    </row>
    <row r="13" spans="1:10" ht="15.75" customHeight="1">
      <c r="A13" s="367" t="s">
        <v>374</v>
      </c>
      <c r="B13" s="600">
        <v>8149</v>
      </c>
      <c r="C13" s="563">
        <f t="shared" si="0"/>
        <v>21819</v>
      </c>
      <c r="D13" s="569">
        <f t="shared" si="1"/>
        <v>29968</v>
      </c>
      <c r="E13" s="564">
        <v>11078</v>
      </c>
      <c r="F13" s="565">
        <v>2991</v>
      </c>
      <c r="G13" s="565">
        <v>15657</v>
      </c>
      <c r="H13" s="565"/>
      <c r="I13" s="566">
        <v>242</v>
      </c>
      <c r="J13" s="567">
        <f t="shared" si="2"/>
        <v>29968</v>
      </c>
    </row>
    <row r="14" spans="1:10" s="354" customFormat="1" ht="18" customHeight="1">
      <c r="A14" s="368" t="s">
        <v>643</v>
      </c>
      <c r="B14" s="568">
        <v>239370</v>
      </c>
      <c r="C14" s="563">
        <f t="shared" si="0"/>
        <v>363527</v>
      </c>
      <c r="D14" s="569">
        <f t="shared" si="1"/>
        <v>602897</v>
      </c>
      <c r="E14" s="505">
        <v>298720</v>
      </c>
      <c r="F14" s="369">
        <v>81685</v>
      </c>
      <c r="G14" s="369">
        <v>215721</v>
      </c>
      <c r="H14" s="369"/>
      <c r="I14" s="525">
        <v>6771</v>
      </c>
      <c r="J14" s="570">
        <f t="shared" si="2"/>
        <v>602897</v>
      </c>
    </row>
    <row r="15" spans="1:10" s="354" customFormat="1" ht="18" customHeight="1">
      <c r="A15" s="368" t="s">
        <v>386</v>
      </c>
      <c r="B15" s="568">
        <v>5783</v>
      </c>
      <c r="C15" s="563">
        <f t="shared" si="0"/>
        <v>53090</v>
      </c>
      <c r="D15" s="569">
        <f t="shared" si="1"/>
        <v>58873</v>
      </c>
      <c r="E15" s="505">
        <v>36197</v>
      </c>
      <c r="F15" s="369">
        <v>9712</v>
      </c>
      <c r="G15" s="369">
        <v>12735</v>
      </c>
      <c r="H15" s="369"/>
      <c r="I15" s="525">
        <v>229</v>
      </c>
      <c r="J15" s="570">
        <f t="shared" si="2"/>
        <v>58873</v>
      </c>
    </row>
    <row r="16" spans="1:10" s="354" customFormat="1" ht="18" customHeight="1" thickBot="1">
      <c r="A16" s="370" t="s">
        <v>387</v>
      </c>
      <c r="B16" s="588">
        <v>13777</v>
      </c>
      <c r="C16" s="571">
        <f t="shared" si="0"/>
        <v>259326</v>
      </c>
      <c r="D16" s="572">
        <f t="shared" si="1"/>
        <v>273103</v>
      </c>
      <c r="E16" s="589">
        <v>108430</v>
      </c>
      <c r="F16" s="590">
        <v>29658</v>
      </c>
      <c r="G16" s="590">
        <v>55744</v>
      </c>
      <c r="H16" s="590">
        <v>72887</v>
      </c>
      <c r="I16" s="601">
        <v>6384</v>
      </c>
      <c r="J16" s="573">
        <f t="shared" si="2"/>
        <v>273103</v>
      </c>
    </row>
    <row r="17" spans="1:10" s="354" customFormat="1" ht="18" customHeight="1" thickBot="1">
      <c r="A17" s="371" t="s">
        <v>409</v>
      </c>
      <c r="B17" s="372">
        <f aca="true" t="shared" si="3" ref="B17:J17">SUM(B10:B16)</f>
        <v>446788</v>
      </c>
      <c r="C17" s="372">
        <f t="shared" si="3"/>
        <v>1199369</v>
      </c>
      <c r="D17" s="372">
        <f t="shared" si="3"/>
        <v>1646157</v>
      </c>
      <c r="E17" s="372">
        <f t="shared" si="3"/>
        <v>703385</v>
      </c>
      <c r="F17" s="372">
        <f t="shared" si="3"/>
        <v>195728</v>
      </c>
      <c r="G17" s="372">
        <f t="shared" si="3"/>
        <v>649906</v>
      </c>
      <c r="H17" s="372">
        <f t="shared" si="3"/>
        <v>72887</v>
      </c>
      <c r="I17" s="574">
        <f t="shared" si="3"/>
        <v>24251</v>
      </c>
      <c r="J17" s="373">
        <f t="shared" si="3"/>
        <v>1646157</v>
      </c>
    </row>
    <row r="26" ht="12.75">
      <c r="J26" s="472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&amp;R30. melléklet a 4/2016.(II.26.) 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133">
    <pageSetUpPr fitToPage="1"/>
  </sheetPr>
  <dimension ref="A1:F28"/>
  <sheetViews>
    <sheetView workbookViewId="0" topLeftCell="A10">
      <selection activeCell="G24" sqref="G24"/>
    </sheetView>
  </sheetViews>
  <sheetFormatPr defaultColWidth="10.625" defaultRowHeight="12.75"/>
  <cols>
    <col min="1" max="1" width="10.00390625" style="306" customWidth="1"/>
    <col min="2" max="2" width="37.375" style="306" customWidth="1"/>
    <col min="3" max="3" width="24.875" style="306" customWidth="1"/>
    <col min="4" max="4" width="22.625" style="306" customWidth="1"/>
    <col min="5" max="16384" width="10.625" style="306" customWidth="1"/>
  </cols>
  <sheetData>
    <row r="1" spans="1:4" ht="15.75">
      <c r="A1" s="304"/>
      <c r="B1" s="304"/>
      <c r="C1" s="304"/>
      <c r="D1" s="305"/>
    </row>
    <row r="2" spans="1:4" ht="15.75">
      <c r="A2" s="304"/>
      <c r="B2" s="304"/>
      <c r="C2" s="304"/>
      <c r="D2" s="307"/>
    </row>
    <row r="3" spans="1:4" ht="15.75">
      <c r="A3" s="304"/>
      <c r="B3" s="304"/>
      <c r="C3" s="304"/>
      <c r="D3" s="305"/>
    </row>
    <row r="4" spans="1:4" ht="15.75">
      <c r="A4" s="304"/>
      <c r="B4" s="304"/>
      <c r="C4" s="304"/>
      <c r="D4" s="308"/>
    </row>
    <row r="5" spans="1:4" ht="15.75">
      <c r="A5" s="304"/>
      <c r="B5" s="304"/>
      <c r="C5" s="304"/>
      <c r="D5" s="308"/>
    </row>
    <row r="6" spans="1:4" ht="15.75">
      <c r="A6" s="304"/>
      <c r="B6" s="304"/>
      <c r="C6" s="304"/>
      <c r="D6" s="309"/>
    </row>
    <row r="7" spans="1:4" ht="19.5">
      <c r="A7" s="310" t="s">
        <v>375</v>
      </c>
      <c r="B7" s="310"/>
      <c r="C7" s="310"/>
      <c r="D7" s="311"/>
    </row>
    <row r="8" spans="1:4" ht="19.5">
      <c r="A8" s="310" t="s">
        <v>485</v>
      </c>
      <c r="B8" s="310"/>
      <c r="C8" s="310"/>
      <c r="D8" s="311"/>
    </row>
    <row r="9" spans="1:4" ht="19.5">
      <c r="A9" s="310"/>
      <c r="B9" s="310"/>
      <c r="C9" s="310"/>
      <c r="D9" s="311"/>
    </row>
    <row r="10" spans="1:4" ht="19.5">
      <c r="A10" s="310"/>
      <c r="B10" s="310"/>
      <c r="C10" s="310"/>
      <c r="D10" s="311"/>
    </row>
    <row r="11" spans="1:4" ht="19.5">
      <c r="A11" s="310"/>
      <c r="B11" s="310"/>
      <c r="C11" s="310"/>
      <c r="D11" s="311"/>
    </row>
    <row r="12" spans="1:4" ht="19.5">
      <c r="A12" s="310"/>
      <c r="B12" s="310"/>
      <c r="C12" s="310"/>
      <c r="D12" s="311"/>
    </row>
    <row r="13" spans="1:4" ht="16.5" thickBot="1">
      <c r="A13" s="304"/>
      <c r="B13" s="304"/>
      <c r="C13" s="304"/>
      <c r="D13" s="312" t="s">
        <v>376</v>
      </c>
    </row>
    <row r="14" spans="1:4" s="317" customFormat="1" ht="33" customHeight="1" thickBot="1">
      <c r="A14" s="313" t="s">
        <v>58</v>
      </c>
      <c r="B14" s="314"/>
      <c r="C14" s="315"/>
      <c r="D14" s="316" t="s">
        <v>50</v>
      </c>
    </row>
    <row r="15" spans="1:6" ht="15.75">
      <c r="A15" s="318" t="s">
        <v>54</v>
      </c>
      <c r="B15" s="319"/>
      <c r="C15" s="320"/>
      <c r="D15" s="548">
        <v>109079</v>
      </c>
      <c r="E15" s="321"/>
      <c r="F15" s="322"/>
    </row>
    <row r="16" spans="1:6" ht="15.75">
      <c r="A16" s="323" t="s">
        <v>377</v>
      </c>
      <c r="B16" s="324"/>
      <c r="C16" s="325"/>
      <c r="D16" s="326"/>
      <c r="E16" s="322"/>
      <c r="F16" s="322"/>
    </row>
    <row r="17" spans="1:6" ht="12.75">
      <c r="A17" s="327" t="s">
        <v>378</v>
      </c>
      <c r="B17" s="328"/>
      <c r="C17" s="329"/>
      <c r="D17" s="330">
        <v>6910</v>
      </c>
      <c r="E17" s="331"/>
      <c r="F17" s="332"/>
    </row>
    <row r="18" spans="1:6" ht="12.75">
      <c r="A18" s="327" t="s">
        <v>379</v>
      </c>
      <c r="B18" s="328"/>
      <c r="C18" s="329"/>
      <c r="D18" s="330">
        <v>6340</v>
      </c>
      <c r="E18" s="333"/>
      <c r="F18" s="332"/>
    </row>
    <row r="19" spans="1:6" ht="12.75">
      <c r="A19" s="327" t="s">
        <v>380</v>
      </c>
      <c r="B19" s="328"/>
      <c r="C19" s="329"/>
      <c r="D19" s="330">
        <v>277</v>
      </c>
      <c r="E19" s="333"/>
      <c r="F19" s="332"/>
    </row>
    <row r="20" spans="1:6" ht="12.75">
      <c r="A20" s="334" t="s">
        <v>381</v>
      </c>
      <c r="B20" s="328"/>
      <c r="C20" s="329"/>
      <c r="D20" s="330"/>
      <c r="E20" s="333"/>
      <c r="F20" s="335"/>
    </row>
    <row r="21" spans="1:6" ht="12.75">
      <c r="A21" s="327" t="s">
        <v>592</v>
      </c>
      <c r="B21" s="328"/>
      <c r="C21" s="329"/>
      <c r="D21" s="330">
        <v>1005</v>
      </c>
      <c r="E21" s="333"/>
      <c r="F21" s="335"/>
    </row>
    <row r="22" spans="1:6" ht="12.75">
      <c r="A22" s="327" t="s">
        <v>583</v>
      </c>
      <c r="B22" s="328"/>
      <c r="C22" s="329"/>
      <c r="D22" s="330">
        <v>1606</v>
      </c>
      <c r="E22" s="333"/>
      <c r="F22" s="335"/>
    </row>
    <row r="23" spans="1:6" ht="12.75">
      <c r="A23" s="336" t="s">
        <v>410</v>
      </c>
      <c r="B23" s="337"/>
      <c r="C23" s="329"/>
      <c r="D23" s="330">
        <v>29581</v>
      </c>
      <c r="E23" s="333"/>
      <c r="F23" s="332"/>
    </row>
    <row r="24" spans="1:6" ht="12.75">
      <c r="A24" s="336" t="s">
        <v>584</v>
      </c>
      <c r="B24" s="338"/>
      <c r="C24" s="339"/>
      <c r="D24" s="482">
        <v>0</v>
      </c>
      <c r="E24" s="333"/>
      <c r="F24" s="332"/>
    </row>
    <row r="25" spans="1:6" ht="12.75">
      <c r="A25" s="663" t="s">
        <v>658</v>
      </c>
      <c r="B25" s="664"/>
      <c r="C25" s="329"/>
      <c r="D25" s="330"/>
      <c r="E25" s="333"/>
      <c r="F25" s="332"/>
    </row>
    <row r="26" spans="1:4" ht="15.75">
      <c r="A26" s="323" t="s">
        <v>382</v>
      </c>
      <c r="B26" s="340"/>
      <c r="C26" s="341"/>
      <c r="D26" s="342">
        <f>SUM(D17:D25)</f>
        <v>45719</v>
      </c>
    </row>
    <row r="27" spans="1:4" ht="15.75">
      <c r="A27" s="323"/>
      <c r="B27" s="340"/>
      <c r="C27" s="341"/>
      <c r="D27" s="341"/>
    </row>
    <row r="28" spans="1:4" ht="16.5" thickBot="1">
      <c r="A28" s="343" t="s">
        <v>383</v>
      </c>
      <c r="B28" s="344"/>
      <c r="C28" s="345"/>
      <c r="D28" s="346">
        <f>SUM(D15,D26)</f>
        <v>154798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&amp;R31. melléklet a 4/2016.(II.26.)  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134">
    <tabColor rgb="FF92D050"/>
  </sheetPr>
  <dimension ref="A1:P82"/>
  <sheetViews>
    <sheetView workbookViewId="0" topLeftCell="A1">
      <selection activeCell="O31" sqref="O31"/>
    </sheetView>
  </sheetViews>
  <sheetFormatPr defaultColWidth="9.00390625" defaultRowHeight="12.75"/>
  <cols>
    <col min="1" max="1" width="4.875" style="66" customWidth="1"/>
    <col min="2" max="2" width="31.125" style="79" customWidth="1"/>
    <col min="3" max="4" width="9.00390625" style="79" customWidth="1"/>
    <col min="5" max="5" width="9.50390625" style="79" customWidth="1"/>
    <col min="6" max="6" width="8.875" style="79" customWidth="1"/>
    <col min="7" max="7" width="8.625" style="79" customWidth="1"/>
    <col min="8" max="8" width="8.875" style="79" customWidth="1"/>
    <col min="9" max="9" width="8.125" style="79" customWidth="1"/>
    <col min="10" max="14" width="9.50390625" style="79" customWidth="1"/>
    <col min="15" max="15" width="12.625" style="66" customWidth="1"/>
    <col min="16" max="16384" width="9.375" style="79" customWidth="1"/>
  </cols>
  <sheetData>
    <row r="1" spans="1:15" ht="31.5" customHeight="1">
      <c r="A1" s="668" t="s">
        <v>479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</row>
    <row r="2" ht="16.5" thickBot="1">
      <c r="O2" s="3" t="s">
        <v>48</v>
      </c>
    </row>
    <row r="3" spans="1:15" s="66" customFormat="1" ht="25.5" customHeight="1" thickBot="1">
      <c r="A3" s="63" t="s">
        <v>11</v>
      </c>
      <c r="B3" s="64" t="s">
        <v>58</v>
      </c>
      <c r="C3" s="64" t="s">
        <v>66</v>
      </c>
      <c r="D3" s="64" t="s">
        <v>67</v>
      </c>
      <c r="E3" s="64" t="s">
        <v>68</v>
      </c>
      <c r="F3" s="64" t="s">
        <v>69</v>
      </c>
      <c r="G3" s="64" t="s">
        <v>70</v>
      </c>
      <c r="H3" s="64" t="s">
        <v>71</v>
      </c>
      <c r="I3" s="64" t="s">
        <v>72</v>
      </c>
      <c r="J3" s="64" t="s">
        <v>73</v>
      </c>
      <c r="K3" s="64" t="s">
        <v>74</v>
      </c>
      <c r="L3" s="64" t="s">
        <v>75</v>
      </c>
      <c r="M3" s="64" t="s">
        <v>76</v>
      </c>
      <c r="N3" s="64" t="s">
        <v>77</v>
      </c>
      <c r="O3" s="65" t="s">
        <v>46</v>
      </c>
    </row>
    <row r="4" spans="1:15" s="68" customFormat="1" ht="15" customHeight="1" thickBot="1">
      <c r="A4" s="67" t="s">
        <v>13</v>
      </c>
      <c r="B4" s="665" t="s">
        <v>51</v>
      </c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7"/>
    </row>
    <row r="5" spans="1:15" s="68" customFormat="1" ht="22.5">
      <c r="A5" s="69" t="s">
        <v>14</v>
      </c>
      <c r="B5" s="298" t="s">
        <v>315</v>
      </c>
      <c r="C5" s="591">
        <v>79540</v>
      </c>
      <c r="D5" s="591">
        <v>81619</v>
      </c>
      <c r="E5" s="591">
        <v>79488</v>
      </c>
      <c r="F5" s="591">
        <v>76238</v>
      </c>
      <c r="G5" s="591">
        <v>76238</v>
      </c>
      <c r="H5" s="591">
        <v>76238</v>
      </c>
      <c r="I5" s="591">
        <v>94238</v>
      </c>
      <c r="J5" s="591">
        <v>83739</v>
      </c>
      <c r="K5" s="591">
        <v>94124</v>
      </c>
      <c r="L5" s="591">
        <v>89828</v>
      </c>
      <c r="M5" s="591">
        <v>107771</v>
      </c>
      <c r="N5" s="591">
        <v>70152</v>
      </c>
      <c r="O5" s="592">
        <f aca="true" t="shared" si="0" ref="O5:O14">SUM(C5:N5)</f>
        <v>1009213</v>
      </c>
    </row>
    <row r="6" spans="1:15" s="72" customFormat="1" ht="22.5">
      <c r="A6" s="70" t="s">
        <v>15</v>
      </c>
      <c r="B6" s="149" t="s">
        <v>359</v>
      </c>
      <c r="C6" s="491"/>
      <c r="D6" s="491"/>
      <c r="E6" s="491">
        <v>75140</v>
      </c>
      <c r="F6" s="491">
        <v>44000</v>
      </c>
      <c r="G6" s="491">
        <v>45742</v>
      </c>
      <c r="H6" s="491">
        <v>125140</v>
      </c>
      <c r="I6" s="491">
        <v>44000</v>
      </c>
      <c r="J6" s="491">
        <v>48500</v>
      </c>
      <c r="K6" s="491">
        <v>132649</v>
      </c>
      <c r="L6" s="491">
        <v>18447</v>
      </c>
      <c r="M6" s="491">
        <v>71513</v>
      </c>
      <c r="N6" s="491">
        <v>118265</v>
      </c>
      <c r="O6" s="593">
        <f t="shared" si="0"/>
        <v>723396</v>
      </c>
    </row>
    <row r="7" spans="1:15" s="72" customFormat="1" ht="22.5">
      <c r="A7" s="70" t="s">
        <v>16</v>
      </c>
      <c r="B7" s="148" t="s">
        <v>360</v>
      </c>
      <c r="C7" s="492"/>
      <c r="D7" s="492"/>
      <c r="E7" s="492">
        <v>6425</v>
      </c>
      <c r="F7" s="492">
        <v>80000</v>
      </c>
      <c r="G7" s="492"/>
      <c r="H7" s="492"/>
      <c r="I7" s="492">
        <v>105000</v>
      </c>
      <c r="J7" s="492">
        <v>18925</v>
      </c>
      <c r="K7" s="492">
        <v>81668</v>
      </c>
      <c r="L7" s="492">
        <v>45251</v>
      </c>
      <c r="M7" s="492">
        <v>18926</v>
      </c>
      <c r="N7" s="492">
        <v>95415</v>
      </c>
      <c r="O7" s="593">
        <f t="shared" si="0"/>
        <v>451610</v>
      </c>
    </row>
    <row r="8" spans="1:15" s="72" customFormat="1" ht="13.5" customHeight="1">
      <c r="A8" s="70" t="s">
        <v>17</v>
      </c>
      <c r="B8" s="147" t="s">
        <v>129</v>
      </c>
      <c r="C8" s="491">
        <v>3000</v>
      </c>
      <c r="D8" s="491">
        <v>4000</v>
      </c>
      <c r="E8" s="491">
        <v>115000</v>
      </c>
      <c r="F8" s="491">
        <v>9000</v>
      </c>
      <c r="G8" s="491">
        <v>4000</v>
      </c>
      <c r="H8" s="491">
        <v>3000</v>
      </c>
      <c r="I8" s="491">
        <v>4000</v>
      </c>
      <c r="J8" s="491">
        <v>3000</v>
      </c>
      <c r="K8" s="491">
        <v>118000</v>
      </c>
      <c r="L8" s="491">
        <v>9000</v>
      </c>
      <c r="M8" s="491">
        <v>3863</v>
      </c>
      <c r="N8" s="491">
        <v>29470</v>
      </c>
      <c r="O8" s="593">
        <f t="shared" si="0"/>
        <v>305333</v>
      </c>
    </row>
    <row r="9" spans="1:15" s="72" customFormat="1" ht="13.5" customHeight="1">
      <c r="A9" s="70" t="s">
        <v>18</v>
      </c>
      <c r="B9" s="147" t="s">
        <v>361</v>
      </c>
      <c r="C9" s="491">
        <v>38000</v>
      </c>
      <c r="D9" s="491">
        <v>35000</v>
      </c>
      <c r="E9" s="491">
        <v>39000</v>
      </c>
      <c r="F9" s="491">
        <v>37918</v>
      </c>
      <c r="G9" s="491">
        <v>35000</v>
      </c>
      <c r="H9" s="491">
        <v>33000</v>
      </c>
      <c r="I9" s="491">
        <v>32000</v>
      </c>
      <c r="J9" s="491">
        <v>35000</v>
      </c>
      <c r="K9" s="491">
        <v>42929</v>
      </c>
      <c r="L9" s="491">
        <v>55624</v>
      </c>
      <c r="M9" s="491">
        <v>40322</v>
      </c>
      <c r="N9" s="491">
        <v>36799</v>
      </c>
      <c r="O9" s="593">
        <f t="shared" si="0"/>
        <v>460592</v>
      </c>
    </row>
    <row r="10" spans="1:15" s="72" customFormat="1" ht="13.5" customHeight="1">
      <c r="A10" s="70" t="s">
        <v>19</v>
      </c>
      <c r="B10" s="147" t="s">
        <v>5</v>
      </c>
      <c r="C10" s="491"/>
      <c r="D10" s="491">
        <v>5400</v>
      </c>
      <c r="E10" s="491"/>
      <c r="F10" s="491"/>
      <c r="G10" s="491"/>
      <c r="H10" s="491">
        <v>518</v>
      </c>
      <c r="I10" s="491"/>
      <c r="J10" s="491"/>
      <c r="K10" s="491"/>
      <c r="L10" s="491"/>
      <c r="M10" s="491">
        <v>680</v>
      </c>
      <c r="N10" s="491"/>
      <c r="O10" s="593">
        <f t="shared" si="0"/>
        <v>6598</v>
      </c>
    </row>
    <row r="11" spans="1:15" s="72" customFormat="1" ht="13.5" customHeight="1">
      <c r="A11" s="70" t="s">
        <v>20</v>
      </c>
      <c r="B11" s="147" t="s">
        <v>317</v>
      </c>
      <c r="C11" s="491">
        <v>1136</v>
      </c>
      <c r="D11" s="491">
        <v>1136</v>
      </c>
      <c r="E11" s="491">
        <v>1146</v>
      </c>
      <c r="F11" s="491">
        <v>1136</v>
      </c>
      <c r="G11" s="491">
        <v>1146</v>
      </c>
      <c r="H11" s="491">
        <v>1346</v>
      </c>
      <c r="I11" s="491">
        <v>1136</v>
      </c>
      <c r="J11" s="491">
        <v>3346</v>
      </c>
      <c r="K11" s="491">
        <v>1146</v>
      </c>
      <c r="L11" s="491">
        <v>2522</v>
      </c>
      <c r="M11" s="491">
        <v>50</v>
      </c>
      <c r="N11" s="491">
        <v>73089</v>
      </c>
      <c r="O11" s="593">
        <f t="shared" si="0"/>
        <v>88335</v>
      </c>
    </row>
    <row r="12" spans="1:15" s="72" customFormat="1" ht="22.5">
      <c r="A12" s="70" t="s">
        <v>21</v>
      </c>
      <c r="B12" s="149" t="s">
        <v>347</v>
      </c>
      <c r="C12" s="491"/>
      <c r="D12" s="491"/>
      <c r="E12" s="491">
        <v>1880</v>
      </c>
      <c r="F12" s="491"/>
      <c r="G12" s="491">
        <v>900</v>
      </c>
      <c r="H12" s="491"/>
      <c r="I12" s="491">
        <v>1000</v>
      </c>
      <c r="J12" s="491"/>
      <c r="K12" s="491"/>
      <c r="L12" s="491"/>
      <c r="M12" s="491"/>
      <c r="N12" s="491"/>
      <c r="O12" s="593">
        <f t="shared" si="0"/>
        <v>3780</v>
      </c>
    </row>
    <row r="13" spans="1:15" s="72" customFormat="1" ht="13.5" customHeight="1" thickBot="1">
      <c r="A13" s="70" t="s">
        <v>22</v>
      </c>
      <c r="B13" s="147" t="s">
        <v>6</v>
      </c>
      <c r="C13" s="71">
        <v>192441</v>
      </c>
      <c r="D13" s="71">
        <v>20000</v>
      </c>
      <c r="E13" s="71"/>
      <c r="F13" s="71">
        <v>5000</v>
      </c>
      <c r="G13" s="71">
        <v>15000</v>
      </c>
      <c r="H13" s="71">
        <v>15000</v>
      </c>
      <c r="I13" s="71">
        <v>15000</v>
      </c>
      <c r="J13" s="71">
        <v>15000</v>
      </c>
      <c r="K13" s="71">
        <v>15000</v>
      </c>
      <c r="L13" s="71"/>
      <c r="M13" s="71"/>
      <c r="N13" s="491">
        <v>34068</v>
      </c>
      <c r="O13" s="593">
        <f t="shared" si="0"/>
        <v>326509</v>
      </c>
    </row>
    <row r="14" spans="1:15" s="68" customFormat="1" ht="15.75" customHeight="1" thickBot="1">
      <c r="A14" s="67" t="s">
        <v>23</v>
      </c>
      <c r="B14" s="30" t="s">
        <v>101</v>
      </c>
      <c r="C14" s="73">
        <f aca="true" t="shared" si="1" ref="C14:N14">SUM(C5:C13)</f>
        <v>314117</v>
      </c>
      <c r="D14" s="73">
        <f t="shared" si="1"/>
        <v>147155</v>
      </c>
      <c r="E14" s="73">
        <f t="shared" si="1"/>
        <v>318079</v>
      </c>
      <c r="F14" s="73">
        <f t="shared" si="1"/>
        <v>253292</v>
      </c>
      <c r="G14" s="73">
        <f t="shared" si="1"/>
        <v>178026</v>
      </c>
      <c r="H14" s="73">
        <f t="shared" si="1"/>
        <v>254242</v>
      </c>
      <c r="I14" s="73">
        <f t="shared" si="1"/>
        <v>296374</v>
      </c>
      <c r="J14" s="73">
        <f t="shared" si="1"/>
        <v>207510</v>
      </c>
      <c r="K14" s="73">
        <f t="shared" si="1"/>
        <v>485516</v>
      </c>
      <c r="L14" s="73">
        <f t="shared" si="1"/>
        <v>220672</v>
      </c>
      <c r="M14" s="73">
        <f t="shared" si="1"/>
        <v>243125</v>
      </c>
      <c r="N14" s="73">
        <f t="shared" si="1"/>
        <v>457258</v>
      </c>
      <c r="O14" s="74">
        <f t="shared" si="0"/>
        <v>3375366</v>
      </c>
    </row>
    <row r="15" spans="1:15" s="68" customFormat="1" ht="15" customHeight="1" thickBot="1">
      <c r="A15" s="67" t="s">
        <v>24</v>
      </c>
      <c r="B15" s="665" t="s">
        <v>52</v>
      </c>
      <c r="C15" s="666"/>
      <c r="D15" s="666"/>
      <c r="E15" s="666"/>
      <c r="F15" s="666"/>
      <c r="G15" s="666"/>
      <c r="H15" s="666"/>
      <c r="I15" s="666"/>
      <c r="J15" s="666"/>
      <c r="K15" s="666"/>
      <c r="L15" s="666"/>
      <c r="M15" s="666"/>
      <c r="N15" s="666"/>
      <c r="O15" s="667"/>
    </row>
    <row r="16" spans="1:15" s="72" customFormat="1" ht="13.5" customHeight="1">
      <c r="A16" s="75" t="s">
        <v>25</v>
      </c>
      <c r="B16" s="150" t="s">
        <v>59</v>
      </c>
      <c r="C16" s="492">
        <v>65000</v>
      </c>
      <c r="D16" s="492">
        <v>65000</v>
      </c>
      <c r="E16" s="492">
        <v>65298</v>
      </c>
      <c r="F16" s="492">
        <v>102500</v>
      </c>
      <c r="G16" s="492">
        <v>104604</v>
      </c>
      <c r="H16" s="492">
        <v>102500</v>
      </c>
      <c r="I16" s="492">
        <v>105500</v>
      </c>
      <c r="J16" s="492">
        <v>105500</v>
      </c>
      <c r="K16" s="492">
        <v>121747</v>
      </c>
      <c r="L16" s="492">
        <v>89615</v>
      </c>
      <c r="M16" s="492">
        <v>68575</v>
      </c>
      <c r="N16" s="492">
        <v>83816</v>
      </c>
      <c r="O16" s="594">
        <f aca="true" t="shared" si="2" ref="O16:O26">SUM(C16:N16)</f>
        <v>1079655</v>
      </c>
    </row>
    <row r="17" spans="1:15" s="72" customFormat="1" ht="27" customHeight="1">
      <c r="A17" s="70" t="s">
        <v>26</v>
      </c>
      <c r="B17" s="149" t="s">
        <v>138</v>
      </c>
      <c r="C17" s="491">
        <v>17737</v>
      </c>
      <c r="D17" s="491">
        <v>17000</v>
      </c>
      <c r="E17" s="491">
        <v>17079</v>
      </c>
      <c r="F17" s="491">
        <v>23000</v>
      </c>
      <c r="G17" s="491">
        <v>22815</v>
      </c>
      <c r="H17" s="491">
        <v>22800</v>
      </c>
      <c r="I17" s="491">
        <v>22800</v>
      </c>
      <c r="J17" s="491">
        <v>23100</v>
      </c>
      <c r="K17" s="491">
        <v>27534</v>
      </c>
      <c r="L17" s="491">
        <v>18644</v>
      </c>
      <c r="M17" s="491">
        <v>17566</v>
      </c>
      <c r="N17" s="491">
        <v>27346</v>
      </c>
      <c r="O17" s="593">
        <f t="shared" si="2"/>
        <v>257421</v>
      </c>
    </row>
    <row r="18" spans="1:15" s="72" customFormat="1" ht="13.5" customHeight="1">
      <c r="A18" s="70" t="s">
        <v>27</v>
      </c>
      <c r="B18" s="147" t="s">
        <v>113</v>
      </c>
      <c r="C18" s="491">
        <v>74000</v>
      </c>
      <c r="D18" s="491">
        <v>73000</v>
      </c>
      <c r="E18" s="491">
        <v>73000</v>
      </c>
      <c r="F18" s="491">
        <v>77000</v>
      </c>
      <c r="G18" s="491">
        <v>75190</v>
      </c>
      <c r="H18" s="491">
        <v>72000</v>
      </c>
      <c r="I18" s="491">
        <v>56000</v>
      </c>
      <c r="J18" s="491">
        <v>62000</v>
      </c>
      <c r="K18" s="491">
        <v>76634</v>
      </c>
      <c r="L18" s="491">
        <v>109624</v>
      </c>
      <c r="M18" s="491">
        <v>103398</v>
      </c>
      <c r="N18" s="491">
        <v>90613</v>
      </c>
      <c r="O18" s="593">
        <f t="shared" si="2"/>
        <v>942459</v>
      </c>
    </row>
    <row r="19" spans="1:15" s="72" customFormat="1" ht="13.5" customHeight="1">
      <c r="A19" s="70" t="s">
        <v>28</v>
      </c>
      <c r="B19" s="147" t="s">
        <v>139</v>
      </c>
      <c r="C19" s="491">
        <v>11200</v>
      </c>
      <c r="D19" s="491">
        <v>13887</v>
      </c>
      <c r="E19" s="491">
        <v>11300</v>
      </c>
      <c r="F19" s="491">
        <v>11200</v>
      </c>
      <c r="G19" s="491">
        <v>11300</v>
      </c>
      <c r="H19" s="491">
        <v>11200</v>
      </c>
      <c r="I19" s="491">
        <v>11200</v>
      </c>
      <c r="J19" s="491">
        <v>11300</v>
      </c>
      <c r="K19" s="491">
        <v>4600</v>
      </c>
      <c r="L19" s="491">
        <v>4600</v>
      </c>
      <c r="M19" s="491">
        <v>4000</v>
      </c>
      <c r="N19" s="491">
        <v>6500</v>
      </c>
      <c r="O19" s="593">
        <f t="shared" si="2"/>
        <v>112287</v>
      </c>
    </row>
    <row r="20" spans="1:15" s="72" customFormat="1" ht="13.5" customHeight="1">
      <c r="A20" s="70" t="s">
        <v>29</v>
      </c>
      <c r="B20" s="147" t="s">
        <v>7</v>
      </c>
      <c r="C20" s="491">
        <v>12900</v>
      </c>
      <c r="D20" s="491">
        <v>13000</v>
      </c>
      <c r="E20" s="491">
        <v>20763</v>
      </c>
      <c r="F20" s="491">
        <v>12800</v>
      </c>
      <c r="G20" s="491">
        <v>13040</v>
      </c>
      <c r="H20" s="491">
        <v>14376</v>
      </c>
      <c r="I20" s="491">
        <v>13100</v>
      </c>
      <c r="J20" s="491">
        <v>15443</v>
      </c>
      <c r="K20" s="491">
        <v>15343</v>
      </c>
      <c r="L20" s="491">
        <v>18630</v>
      </c>
      <c r="M20" s="491">
        <v>18343</v>
      </c>
      <c r="N20" s="491">
        <v>22575</v>
      </c>
      <c r="O20" s="593">
        <f t="shared" si="2"/>
        <v>190313</v>
      </c>
    </row>
    <row r="21" spans="1:16" s="72" customFormat="1" ht="13.5" customHeight="1">
      <c r="A21" s="70" t="s">
        <v>30</v>
      </c>
      <c r="B21" s="147" t="s">
        <v>161</v>
      </c>
      <c r="C21" s="491"/>
      <c r="D21" s="491">
        <v>1400</v>
      </c>
      <c r="E21" s="491">
        <v>9806</v>
      </c>
      <c r="F21" s="491">
        <v>1500</v>
      </c>
      <c r="G21" s="491">
        <v>6400</v>
      </c>
      <c r="H21" s="491">
        <v>6400</v>
      </c>
      <c r="I21" s="491">
        <v>6500</v>
      </c>
      <c r="J21" s="491">
        <v>28173</v>
      </c>
      <c r="K21" s="491">
        <v>72082</v>
      </c>
      <c r="L21" s="491">
        <v>2619</v>
      </c>
      <c r="M21" s="491">
        <v>24400</v>
      </c>
      <c r="N21" s="491">
        <v>18083</v>
      </c>
      <c r="O21" s="593">
        <f t="shared" si="2"/>
        <v>177363</v>
      </c>
      <c r="P21" s="585"/>
    </row>
    <row r="22" spans="1:15" s="72" customFormat="1" ht="15.75">
      <c r="A22" s="70" t="s">
        <v>31</v>
      </c>
      <c r="B22" s="149" t="s">
        <v>142</v>
      </c>
      <c r="C22" s="491"/>
      <c r="D22" s="491">
        <v>1000</v>
      </c>
      <c r="E22" s="491">
        <v>2000</v>
      </c>
      <c r="F22" s="491">
        <v>45000</v>
      </c>
      <c r="G22" s="491">
        <v>45035</v>
      </c>
      <c r="H22" s="491">
        <v>60000</v>
      </c>
      <c r="I22" s="491">
        <v>36106</v>
      </c>
      <c r="J22" s="491">
        <v>34427</v>
      </c>
      <c r="K22" s="491">
        <v>5270</v>
      </c>
      <c r="L22" s="491">
        <v>2000</v>
      </c>
      <c r="M22" s="491">
        <v>1000</v>
      </c>
      <c r="N22" s="491">
        <v>3404</v>
      </c>
      <c r="O22" s="593">
        <f t="shared" si="2"/>
        <v>235242</v>
      </c>
    </row>
    <row r="23" spans="1:15" s="72" customFormat="1" ht="13.5" customHeight="1">
      <c r="A23" s="70" t="s">
        <v>32</v>
      </c>
      <c r="B23" s="147" t="s">
        <v>164</v>
      </c>
      <c r="C23" s="491"/>
      <c r="D23" s="491">
        <v>1500</v>
      </c>
      <c r="E23" s="491">
        <v>1700</v>
      </c>
      <c r="F23" s="491">
        <v>1800</v>
      </c>
      <c r="G23" s="491">
        <v>1718</v>
      </c>
      <c r="H23" s="491">
        <v>2000</v>
      </c>
      <c r="I23" s="491">
        <v>1700</v>
      </c>
      <c r="J23" s="491">
        <v>1600</v>
      </c>
      <c r="K23" s="491">
        <v>1600</v>
      </c>
      <c r="L23" s="491">
        <v>1600</v>
      </c>
      <c r="M23" s="491">
        <v>1600</v>
      </c>
      <c r="N23" s="491">
        <v>5013</v>
      </c>
      <c r="O23" s="593">
        <f t="shared" si="2"/>
        <v>21831</v>
      </c>
    </row>
    <row r="24" spans="1:15" s="72" customFormat="1" ht="13.5" customHeight="1">
      <c r="A24" s="70" t="s">
        <v>33</v>
      </c>
      <c r="B24" s="147" t="s">
        <v>44</v>
      </c>
      <c r="C24" s="491"/>
      <c r="D24" s="491"/>
      <c r="E24" s="491"/>
      <c r="F24" s="491">
        <v>2000</v>
      </c>
      <c r="G24" s="491">
        <v>8000</v>
      </c>
      <c r="H24" s="491">
        <v>5500</v>
      </c>
      <c r="I24" s="491">
        <v>8980</v>
      </c>
      <c r="J24" s="491">
        <v>4500</v>
      </c>
      <c r="K24" s="491">
        <v>5543</v>
      </c>
      <c r="L24" s="491">
        <v>7582</v>
      </c>
      <c r="M24" s="491">
        <v>1583</v>
      </c>
      <c r="N24" s="491">
        <v>111110</v>
      </c>
      <c r="O24" s="593">
        <f t="shared" si="2"/>
        <v>154798</v>
      </c>
    </row>
    <row r="25" spans="1:15" s="72" customFormat="1" ht="13.5" customHeight="1" thickBot="1">
      <c r="A25" s="70" t="s">
        <v>34</v>
      </c>
      <c r="B25" s="147" t="s">
        <v>8</v>
      </c>
      <c r="C25" s="71">
        <v>27420</v>
      </c>
      <c r="D25" s="71"/>
      <c r="E25" s="71">
        <v>700</v>
      </c>
      <c r="F25" s="491"/>
      <c r="G25" s="71"/>
      <c r="H25" s="71">
        <v>750</v>
      </c>
      <c r="I25" s="71">
        <v>1157</v>
      </c>
      <c r="J25" s="71"/>
      <c r="K25" s="71">
        <v>70750</v>
      </c>
      <c r="L25" s="71">
        <v>219</v>
      </c>
      <c r="M25" s="71"/>
      <c r="N25" s="71">
        <v>103001</v>
      </c>
      <c r="O25" s="593">
        <f t="shared" si="2"/>
        <v>203997</v>
      </c>
    </row>
    <row r="26" spans="1:15" s="68" customFormat="1" ht="15.75" customHeight="1" thickBot="1">
      <c r="A26" s="76" t="s">
        <v>35</v>
      </c>
      <c r="B26" s="30" t="s">
        <v>102</v>
      </c>
      <c r="C26" s="73">
        <f aca="true" t="shared" si="3" ref="C26:N26">SUM(C16:C25)</f>
        <v>208257</v>
      </c>
      <c r="D26" s="73">
        <f t="shared" si="3"/>
        <v>185787</v>
      </c>
      <c r="E26" s="73">
        <f t="shared" si="3"/>
        <v>201646</v>
      </c>
      <c r="F26" s="73">
        <f t="shared" si="3"/>
        <v>276800</v>
      </c>
      <c r="G26" s="73">
        <f t="shared" si="3"/>
        <v>288102</v>
      </c>
      <c r="H26" s="73">
        <f t="shared" si="3"/>
        <v>297526</v>
      </c>
      <c r="I26" s="73">
        <f t="shared" si="3"/>
        <v>263043</v>
      </c>
      <c r="J26" s="73">
        <f t="shared" si="3"/>
        <v>286043</v>
      </c>
      <c r="K26" s="73">
        <f t="shared" si="3"/>
        <v>401103</v>
      </c>
      <c r="L26" s="73">
        <f t="shared" si="3"/>
        <v>255133</v>
      </c>
      <c r="M26" s="73">
        <f t="shared" si="3"/>
        <v>240465</v>
      </c>
      <c r="N26" s="73">
        <f t="shared" si="3"/>
        <v>471461</v>
      </c>
      <c r="O26" s="74">
        <f t="shared" si="2"/>
        <v>3375366</v>
      </c>
    </row>
    <row r="27" spans="1:15" ht="16.5" thickBot="1">
      <c r="A27" s="76" t="s">
        <v>36</v>
      </c>
      <c r="B27" s="151" t="s">
        <v>103</v>
      </c>
      <c r="C27" s="77">
        <f aca="true" t="shared" si="4" ref="C27:O27">C14-C26</f>
        <v>105860</v>
      </c>
      <c r="D27" s="77">
        <f t="shared" si="4"/>
        <v>-38632</v>
      </c>
      <c r="E27" s="77">
        <f t="shared" si="4"/>
        <v>116433</v>
      </c>
      <c r="F27" s="77">
        <f t="shared" si="4"/>
        <v>-23508</v>
      </c>
      <c r="G27" s="77">
        <f t="shared" si="4"/>
        <v>-110076</v>
      </c>
      <c r="H27" s="77">
        <f t="shared" si="4"/>
        <v>-43284</v>
      </c>
      <c r="I27" s="77">
        <f t="shared" si="4"/>
        <v>33331</v>
      </c>
      <c r="J27" s="77">
        <f t="shared" si="4"/>
        <v>-78533</v>
      </c>
      <c r="K27" s="77">
        <f t="shared" si="4"/>
        <v>84413</v>
      </c>
      <c r="L27" s="77">
        <f t="shared" si="4"/>
        <v>-34461</v>
      </c>
      <c r="M27" s="77">
        <f t="shared" si="4"/>
        <v>2660</v>
      </c>
      <c r="N27" s="77">
        <f t="shared" si="4"/>
        <v>-14203</v>
      </c>
      <c r="O27" s="78">
        <f t="shared" si="4"/>
        <v>0</v>
      </c>
    </row>
    <row r="28" ht="15.75">
      <c r="A28" s="80"/>
    </row>
    <row r="29" spans="2:15" ht="15.75">
      <c r="B29" s="81"/>
      <c r="C29" s="82"/>
      <c r="D29" s="82"/>
      <c r="O29" s="79"/>
    </row>
    <row r="30" ht="15.75">
      <c r="O30" s="79"/>
    </row>
    <row r="31" ht="15.75">
      <c r="O31" s="79"/>
    </row>
    <row r="32" ht="15.75">
      <c r="O32" s="79"/>
    </row>
    <row r="33" ht="15.75">
      <c r="O33" s="79"/>
    </row>
    <row r="34" ht="15.75">
      <c r="O34" s="79"/>
    </row>
    <row r="35" ht="15.75">
      <c r="O35" s="79"/>
    </row>
    <row r="36" ht="15.75">
      <c r="O36" s="79"/>
    </row>
    <row r="37" ht="15.75">
      <c r="O37" s="79"/>
    </row>
    <row r="38" ht="15.75">
      <c r="O38" s="79"/>
    </row>
    <row r="39" ht="15.75">
      <c r="O39" s="79"/>
    </row>
    <row r="40" ht="15.75">
      <c r="O40" s="79"/>
    </row>
    <row r="41" ht="15.75">
      <c r="O41" s="79"/>
    </row>
    <row r="42" ht="15.75">
      <c r="O42" s="79"/>
    </row>
    <row r="43" ht="15.75">
      <c r="O43" s="79"/>
    </row>
    <row r="44" ht="15.75">
      <c r="O44" s="79"/>
    </row>
    <row r="45" ht="15.75">
      <c r="O45" s="79"/>
    </row>
    <row r="46" ht="15.75">
      <c r="O46" s="79"/>
    </row>
    <row r="47" ht="15.75">
      <c r="O47" s="79"/>
    </row>
    <row r="48" ht="15.75">
      <c r="O48" s="79"/>
    </row>
    <row r="49" ht="15.75">
      <c r="O49" s="79"/>
    </row>
    <row r="50" ht="15.75">
      <c r="O50" s="79"/>
    </row>
    <row r="51" ht="15.75">
      <c r="O51" s="79"/>
    </row>
    <row r="52" ht="15.75">
      <c r="O52" s="79"/>
    </row>
    <row r="53" ht="15.75">
      <c r="O53" s="79"/>
    </row>
    <row r="54" ht="15.75">
      <c r="O54" s="79"/>
    </row>
    <row r="55" ht="15.75">
      <c r="O55" s="79"/>
    </row>
    <row r="56" ht="15.75">
      <c r="O56" s="79"/>
    </row>
    <row r="57" ht="15.75">
      <c r="O57" s="79"/>
    </row>
    <row r="58" ht="15.75">
      <c r="O58" s="79"/>
    </row>
    <row r="59" ht="15.75">
      <c r="O59" s="79"/>
    </row>
    <row r="60" ht="15.75">
      <c r="O60" s="79"/>
    </row>
    <row r="61" ht="15.75">
      <c r="O61" s="79"/>
    </row>
    <row r="62" ht="15.75">
      <c r="O62" s="79"/>
    </row>
    <row r="63" ht="15.75">
      <c r="O63" s="79"/>
    </row>
    <row r="64" ht="15.75">
      <c r="O64" s="79"/>
    </row>
    <row r="65" ht="15.75">
      <c r="O65" s="79"/>
    </row>
    <row r="66" ht="15.75">
      <c r="O66" s="79"/>
    </row>
    <row r="67" ht="15.75">
      <c r="O67" s="79"/>
    </row>
    <row r="68" ht="15.75">
      <c r="O68" s="79"/>
    </row>
    <row r="69" ht="15.75">
      <c r="O69" s="79"/>
    </row>
    <row r="70" ht="15.75">
      <c r="O70" s="79"/>
    </row>
    <row r="71" ht="15.75">
      <c r="O71" s="79"/>
    </row>
    <row r="72" ht="15.75">
      <c r="O72" s="79"/>
    </row>
    <row r="73" ht="15.75">
      <c r="O73" s="79"/>
    </row>
    <row r="74" ht="15.75">
      <c r="O74" s="79"/>
    </row>
    <row r="75" ht="15.75">
      <c r="O75" s="79"/>
    </row>
    <row r="76" ht="15.75">
      <c r="O76" s="79"/>
    </row>
    <row r="77" ht="15.75">
      <c r="O77" s="79"/>
    </row>
    <row r="78" ht="15.75">
      <c r="O78" s="79"/>
    </row>
    <row r="79" ht="15.75">
      <c r="O79" s="79"/>
    </row>
    <row r="80" ht="15.75">
      <c r="O80" s="79"/>
    </row>
    <row r="81" ht="15.75">
      <c r="O81" s="79"/>
    </row>
    <row r="82" ht="15.75">
      <c r="O82" s="7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32.  melléklet a 4/2016.(II.26.)  önkormányzati rendelethez   TÁJÉKOZTATÓ TÁBLA 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40">
    <pageSetUpPr fitToPage="1"/>
  </sheetPr>
  <dimension ref="A1:C35"/>
  <sheetViews>
    <sheetView workbookViewId="0" topLeftCell="A1">
      <selection activeCell="C5" sqref="C5"/>
    </sheetView>
  </sheetViews>
  <sheetFormatPr defaultColWidth="9.00390625" defaultRowHeight="12.75"/>
  <cols>
    <col min="1" max="1" width="60.125" style="374" customWidth="1"/>
    <col min="2" max="2" width="48.875" style="378" customWidth="1"/>
    <col min="3" max="3" width="16.50390625" style="374" bestFit="1" customWidth="1"/>
    <col min="4" max="16384" width="10.625" style="374" customWidth="1"/>
  </cols>
  <sheetData>
    <row r="1" spans="1:2" ht="12.75">
      <c r="A1" s="670" t="s">
        <v>679</v>
      </c>
      <c r="B1" s="670"/>
    </row>
    <row r="2" spans="1:2" ht="17.25" customHeight="1">
      <c r="A2" s="375"/>
      <c r="B2" s="526"/>
    </row>
    <row r="3" spans="1:2" ht="42" customHeight="1">
      <c r="A3" s="674" t="s">
        <v>585</v>
      </c>
      <c r="B3" s="674"/>
    </row>
    <row r="4" spans="1:2" ht="33" customHeight="1" thickBot="1">
      <c r="A4" s="376"/>
      <c r="B4" s="231" t="s">
        <v>9</v>
      </c>
    </row>
    <row r="5" spans="1:2" ht="12.75">
      <c r="A5" s="671" t="s">
        <v>58</v>
      </c>
      <c r="B5" s="671" t="s">
        <v>586</v>
      </c>
    </row>
    <row r="6" spans="1:2" ht="12.75">
      <c r="A6" s="672"/>
      <c r="B6" s="672"/>
    </row>
    <row r="7" spans="1:2" ht="13.5" thickBot="1">
      <c r="A7" s="672"/>
      <c r="B7" s="673"/>
    </row>
    <row r="8" spans="1:2" ht="23.25" customHeight="1" thickBot="1">
      <c r="A8" s="152" t="s">
        <v>45</v>
      </c>
      <c r="B8" s="377"/>
    </row>
    <row r="9" spans="1:2" ht="24" customHeight="1">
      <c r="A9" s="379"/>
      <c r="B9" s="388"/>
    </row>
    <row r="10" spans="1:2" ht="18" customHeight="1">
      <c r="A10" s="380" t="s">
        <v>411</v>
      </c>
      <c r="B10" s="389">
        <v>150269800</v>
      </c>
    </row>
    <row r="11" spans="1:2" ht="39" customHeight="1">
      <c r="A11" s="381" t="s">
        <v>412</v>
      </c>
      <c r="B11" s="389">
        <f>SUM(B12:B15)</f>
        <v>78017070</v>
      </c>
    </row>
    <row r="12" spans="1:2" ht="39" customHeight="1">
      <c r="A12" s="381" t="s">
        <v>413</v>
      </c>
      <c r="B12" s="389">
        <v>17077920</v>
      </c>
    </row>
    <row r="13" spans="1:2" ht="39" customHeight="1">
      <c r="A13" s="381" t="s">
        <v>414</v>
      </c>
      <c r="B13" s="389">
        <v>40080000</v>
      </c>
    </row>
    <row r="14" spans="1:2" ht="39" customHeight="1">
      <c r="A14" s="381" t="s">
        <v>415</v>
      </c>
      <c r="B14" s="389">
        <v>100000</v>
      </c>
    </row>
    <row r="15" spans="1:2" ht="39" customHeight="1">
      <c r="A15" s="381" t="s">
        <v>416</v>
      </c>
      <c r="B15" s="389">
        <v>20759150</v>
      </c>
    </row>
    <row r="16" spans="1:2" ht="39" customHeight="1">
      <c r="A16" s="387" t="s">
        <v>428</v>
      </c>
      <c r="B16" s="389">
        <v>137700</v>
      </c>
    </row>
    <row r="17" spans="1:2" ht="39" customHeight="1">
      <c r="A17" s="381" t="s">
        <v>417</v>
      </c>
      <c r="B17" s="389">
        <v>6718329</v>
      </c>
    </row>
    <row r="18" spans="1:2" ht="39" customHeight="1">
      <c r="A18" s="382" t="s">
        <v>587</v>
      </c>
      <c r="B18" s="527">
        <f>SUM(B10+B11+B17+B16)</f>
        <v>235142899</v>
      </c>
    </row>
    <row r="19" spans="1:2" ht="36" customHeight="1">
      <c r="A19" s="383" t="s">
        <v>418</v>
      </c>
      <c r="B19" s="595">
        <v>175298500</v>
      </c>
    </row>
    <row r="20" spans="1:2" ht="30.75" customHeight="1">
      <c r="A20" s="384" t="s">
        <v>419</v>
      </c>
      <c r="B20" s="595">
        <v>24966667</v>
      </c>
    </row>
    <row r="21" spans="1:2" ht="30.75" customHeight="1">
      <c r="A21" s="384" t="s">
        <v>678</v>
      </c>
      <c r="B21" s="389">
        <v>8807500</v>
      </c>
    </row>
    <row r="22" spans="1:2" ht="31.5" customHeight="1">
      <c r="A22" s="385" t="s">
        <v>420</v>
      </c>
      <c r="B22" s="527">
        <f>SUM(B19:B21)</f>
        <v>209072667</v>
      </c>
    </row>
    <row r="23" spans="1:2" ht="31.5" customHeight="1">
      <c r="A23" s="528" t="s">
        <v>588</v>
      </c>
      <c r="B23" s="389">
        <v>111295460</v>
      </c>
    </row>
    <row r="24" spans="1:2" ht="31.5" customHeight="1">
      <c r="A24" s="528" t="s">
        <v>635</v>
      </c>
      <c r="B24" s="389">
        <v>66294000</v>
      </c>
    </row>
    <row r="25" spans="1:2" ht="28.5" customHeight="1">
      <c r="A25" s="386" t="s">
        <v>421</v>
      </c>
      <c r="B25" s="595">
        <v>52775740</v>
      </c>
    </row>
    <row r="26" spans="1:2" ht="60" customHeight="1">
      <c r="A26" s="387" t="s">
        <v>589</v>
      </c>
      <c r="B26" s="595">
        <v>128425480</v>
      </c>
    </row>
    <row r="27" spans="1:2" ht="23.25" customHeight="1">
      <c r="A27" s="384" t="s">
        <v>422</v>
      </c>
      <c r="B27" s="595">
        <v>46250880</v>
      </c>
    </row>
    <row r="28" spans="1:2" ht="20.25" customHeight="1">
      <c r="A28" s="386" t="s">
        <v>423</v>
      </c>
      <c r="B28" s="595">
        <v>67525370</v>
      </c>
    </row>
    <row r="29" spans="1:3" ht="34.5" customHeight="1">
      <c r="A29" s="385" t="s">
        <v>424</v>
      </c>
      <c r="B29" s="390">
        <f>SUM(B23:B28)</f>
        <v>472566930</v>
      </c>
      <c r="C29" s="529"/>
    </row>
    <row r="30" spans="1:2" ht="27.75" customHeight="1">
      <c r="A30" s="532" t="s">
        <v>425</v>
      </c>
      <c r="B30" s="530">
        <v>26647900</v>
      </c>
    </row>
    <row r="31" spans="1:2" ht="30" customHeight="1">
      <c r="A31" s="533" t="s">
        <v>426</v>
      </c>
      <c r="B31" s="531">
        <v>10629000</v>
      </c>
    </row>
    <row r="32" spans="1:2" ht="31.5" customHeight="1" thickBot="1">
      <c r="A32" s="534" t="s">
        <v>427</v>
      </c>
      <c r="B32" s="575">
        <v>26647900</v>
      </c>
    </row>
    <row r="33" spans="1:2" ht="31.5" customHeight="1" thickBot="1">
      <c r="A33" s="576" t="s">
        <v>636</v>
      </c>
      <c r="B33" s="616">
        <v>19915379</v>
      </c>
    </row>
    <row r="34" spans="1:2" ht="31.5" customHeight="1" thickBot="1">
      <c r="A34" s="577" t="s">
        <v>637</v>
      </c>
      <c r="B34" s="616">
        <v>45868000</v>
      </c>
    </row>
    <row r="35" spans="1:2" ht="19.5" thickBot="1">
      <c r="A35" s="578" t="s">
        <v>46</v>
      </c>
      <c r="B35" s="579">
        <f>SUM(B18+B22+B29+B32+B33+B34)</f>
        <v>1009213775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135">
    <pageSetUpPr fitToPage="1"/>
  </sheetPr>
  <dimension ref="A1:GL57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43" sqref="M43"/>
    </sheetView>
  </sheetViews>
  <sheetFormatPr defaultColWidth="10.625" defaultRowHeight="12.75"/>
  <cols>
    <col min="1" max="1" width="42.375" style="391" customWidth="1"/>
    <col min="2" max="3" width="9.50390625" style="392" customWidth="1"/>
    <col min="4" max="4" width="9.375" style="392" bestFit="1" customWidth="1"/>
    <col min="5" max="6" width="9.50390625" style="392" customWidth="1"/>
    <col min="7" max="7" width="9.50390625" style="393" customWidth="1"/>
    <col min="8" max="8" width="1.12109375" style="393" customWidth="1"/>
    <col min="9" max="13" width="9.50390625" style="391" customWidth="1"/>
    <col min="14" max="14" width="9.50390625" style="394" customWidth="1"/>
    <col min="15" max="16384" width="10.625" style="391" customWidth="1"/>
  </cols>
  <sheetData>
    <row r="1" spans="10:13" ht="12.75">
      <c r="J1" s="676"/>
      <c r="K1" s="676"/>
      <c r="L1" s="676"/>
      <c r="M1" s="676"/>
    </row>
    <row r="2" spans="1:14" ht="12.75">
      <c r="A2" s="395"/>
      <c r="E2" s="586"/>
      <c r="I2" s="395"/>
      <c r="J2" s="675"/>
      <c r="K2" s="675"/>
      <c r="L2" s="675"/>
      <c r="M2" s="675"/>
      <c r="N2" s="396"/>
    </row>
    <row r="3" spans="1:14" ht="17.25" customHeight="1">
      <c r="A3" s="397" t="s">
        <v>480</v>
      </c>
      <c r="B3" s="398"/>
      <c r="C3" s="398"/>
      <c r="D3" s="398"/>
      <c r="E3" s="398"/>
      <c r="F3" s="398"/>
      <c r="G3" s="399"/>
      <c r="H3" s="399"/>
      <c r="I3" s="400"/>
      <c r="J3" s="400"/>
      <c r="K3" s="400"/>
      <c r="L3" s="400"/>
      <c r="M3" s="400"/>
      <c r="N3" s="401"/>
    </row>
    <row r="4" spans="1:14" ht="19.5">
      <c r="A4" s="402" t="s">
        <v>429</v>
      </c>
      <c r="B4" s="398"/>
      <c r="C4" s="398"/>
      <c r="D4" s="398"/>
      <c r="E4" s="398"/>
      <c r="F4" s="398"/>
      <c r="G4" s="399"/>
      <c r="H4" s="399"/>
      <c r="I4" s="400"/>
      <c r="J4" s="400"/>
      <c r="K4" s="400"/>
      <c r="L4" s="400"/>
      <c r="M4" s="400"/>
      <c r="N4" s="401"/>
    </row>
    <row r="5" spans="1:14" ht="0.75" customHeight="1" thickBot="1">
      <c r="A5" s="403"/>
      <c r="B5" s="398"/>
      <c r="C5" s="398"/>
      <c r="D5" s="398"/>
      <c r="E5" s="398"/>
      <c r="F5" s="398"/>
      <c r="G5" s="399"/>
      <c r="H5" s="399"/>
      <c r="I5" s="400"/>
      <c r="J5" s="400"/>
      <c r="K5" s="400"/>
      <c r="L5" s="400"/>
      <c r="M5" s="400"/>
      <c r="N5" s="396" t="s">
        <v>376</v>
      </c>
    </row>
    <row r="6" spans="1:14" ht="15.75">
      <c r="A6" s="404" t="s">
        <v>153</v>
      </c>
      <c r="B6" s="677" t="s">
        <v>430</v>
      </c>
      <c r="C6" s="678"/>
      <c r="D6" s="678"/>
      <c r="E6" s="678"/>
      <c r="F6" s="678"/>
      <c r="G6" s="679"/>
      <c r="H6" s="405"/>
      <c r="I6" s="677" t="s">
        <v>431</v>
      </c>
      <c r="J6" s="678"/>
      <c r="K6" s="678"/>
      <c r="L6" s="678"/>
      <c r="M6" s="678"/>
      <c r="N6" s="679"/>
    </row>
    <row r="7" spans="1:14" ht="12.75">
      <c r="A7" s="406"/>
      <c r="B7" s="407" t="s">
        <v>432</v>
      </c>
      <c r="C7" s="408" t="s">
        <v>398</v>
      </c>
      <c r="D7" s="408" t="s">
        <v>457</v>
      </c>
      <c r="E7" s="408" t="s">
        <v>433</v>
      </c>
      <c r="F7" s="408" t="s">
        <v>670</v>
      </c>
      <c r="G7" s="409" t="s">
        <v>481</v>
      </c>
      <c r="H7" s="410"/>
      <c r="I7" s="407" t="s">
        <v>432</v>
      </c>
      <c r="J7" s="408" t="s">
        <v>398</v>
      </c>
      <c r="K7" s="408" t="s">
        <v>467</v>
      </c>
      <c r="L7" s="408" t="s">
        <v>112</v>
      </c>
      <c r="M7" s="408" t="s">
        <v>458</v>
      </c>
      <c r="N7" s="409" t="s">
        <v>482</v>
      </c>
    </row>
    <row r="8" spans="1:14" ht="13.5" thickBot="1">
      <c r="A8" s="411"/>
      <c r="B8" s="412" t="s">
        <v>434</v>
      </c>
      <c r="C8" s="413" t="s">
        <v>434</v>
      </c>
      <c r="D8" s="413" t="s">
        <v>434</v>
      </c>
      <c r="E8" s="413" t="s">
        <v>435</v>
      </c>
      <c r="F8" s="413"/>
      <c r="G8" s="414" t="s">
        <v>436</v>
      </c>
      <c r="H8" s="415"/>
      <c r="I8" s="412" t="s">
        <v>437</v>
      </c>
      <c r="J8" s="413" t="s">
        <v>404</v>
      </c>
      <c r="K8" s="413" t="s">
        <v>400</v>
      </c>
      <c r="L8" s="413"/>
      <c r="M8" s="413"/>
      <c r="N8" s="414" t="s">
        <v>438</v>
      </c>
    </row>
    <row r="9" spans="1:194" ht="12.75">
      <c r="A9" s="416" t="s">
        <v>459</v>
      </c>
      <c r="B9" s="642">
        <v>84585</v>
      </c>
      <c r="C9" s="419"/>
      <c r="D9" s="418"/>
      <c r="E9" s="417"/>
      <c r="F9" s="419"/>
      <c r="G9" s="420">
        <f aca="true" t="shared" si="0" ref="G9:G18">SUM(B9:F9)</f>
        <v>84585</v>
      </c>
      <c r="H9" s="421"/>
      <c r="I9" s="606"/>
      <c r="J9" s="419">
        <v>7481</v>
      </c>
      <c r="K9" s="422"/>
      <c r="L9" s="419"/>
      <c r="M9" s="419"/>
      <c r="N9" s="420">
        <f aca="true" t="shared" si="1" ref="N9:N15">SUM(I9:M9)</f>
        <v>7481</v>
      </c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  <c r="DQ9" s="423"/>
      <c r="DR9" s="423"/>
      <c r="DS9" s="423"/>
      <c r="DT9" s="423"/>
      <c r="DU9" s="423"/>
      <c r="DV9" s="423"/>
      <c r="DW9" s="423"/>
      <c r="DX9" s="423"/>
      <c r="DY9" s="423"/>
      <c r="DZ9" s="423"/>
      <c r="EA9" s="423"/>
      <c r="EB9" s="423"/>
      <c r="EC9" s="423"/>
      <c r="ED9" s="423"/>
      <c r="EE9" s="423"/>
      <c r="EF9" s="423"/>
      <c r="EG9" s="423"/>
      <c r="EH9" s="423"/>
      <c r="EI9" s="423"/>
      <c r="EJ9" s="423"/>
      <c r="EK9" s="423"/>
      <c r="EL9" s="423"/>
      <c r="EM9" s="423"/>
      <c r="EN9" s="423"/>
      <c r="EO9" s="423"/>
      <c r="EP9" s="423"/>
      <c r="EQ9" s="423"/>
      <c r="ER9" s="423"/>
      <c r="ES9" s="423"/>
      <c r="ET9" s="423"/>
      <c r="EU9" s="423"/>
      <c r="EV9" s="423"/>
      <c r="EW9" s="423"/>
      <c r="EX9" s="423"/>
      <c r="EY9" s="423"/>
      <c r="EZ9" s="423"/>
      <c r="FA9" s="423"/>
      <c r="FB9" s="423"/>
      <c r="FC9" s="423"/>
      <c r="FD9" s="423"/>
      <c r="FE9" s="423"/>
      <c r="FF9" s="423"/>
      <c r="FG9" s="423"/>
      <c r="FH9" s="423"/>
      <c r="FI9" s="423"/>
      <c r="FJ9" s="423"/>
      <c r="FK9" s="423"/>
      <c r="FL9" s="423"/>
      <c r="FM9" s="423"/>
      <c r="FN9" s="423"/>
      <c r="FO9" s="423"/>
      <c r="FP9" s="423"/>
      <c r="FQ9" s="423"/>
      <c r="FR9" s="423"/>
      <c r="FS9" s="423"/>
      <c r="FT9" s="423"/>
      <c r="FU9" s="423"/>
      <c r="FV9" s="423"/>
      <c r="FW9" s="423"/>
      <c r="FX9" s="423"/>
      <c r="FY9" s="423"/>
      <c r="FZ9" s="423"/>
      <c r="GA9" s="423"/>
      <c r="GB9" s="423"/>
      <c r="GC9" s="423"/>
      <c r="GD9" s="423"/>
      <c r="GE9" s="423"/>
      <c r="GF9" s="423"/>
      <c r="GG9" s="423"/>
      <c r="GH9" s="423"/>
      <c r="GI9" s="423"/>
      <c r="GJ9" s="423"/>
      <c r="GK9" s="423"/>
      <c r="GL9" s="423"/>
    </row>
    <row r="10" spans="1:14" ht="12.75">
      <c r="A10" s="424" t="s">
        <v>601</v>
      </c>
      <c r="B10" s="430"/>
      <c r="C10" s="432"/>
      <c r="D10" s="426"/>
      <c r="E10" s="426"/>
      <c r="F10" s="426"/>
      <c r="G10" s="427">
        <f t="shared" si="0"/>
        <v>0</v>
      </c>
      <c r="H10" s="428"/>
      <c r="I10" s="430">
        <v>13509</v>
      </c>
      <c r="J10" s="432"/>
      <c r="K10" s="432"/>
      <c r="L10" s="432"/>
      <c r="M10" s="432"/>
      <c r="N10" s="427">
        <f t="shared" si="1"/>
        <v>13509</v>
      </c>
    </row>
    <row r="11" spans="1:14" ht="12.75">
      <c r="A11" s="429" t="s">
        <v>460</v>
      </c>
      <c r="B11" s="430">
        <v>237</v>
      </c>
      <c r="C11" s="432"/>
      <c r="D11" s="426"/>
      <c r="E11" s="426"/>
      <c r="F11" s="426"/>
      <c r="G11" s="427">
        <f t="shared" si="0"/>
        <v>237</v>
      </c>
      <c r="H11" s="428"/>
      <c r="I11" s="580">
        <v>1237</v>
      </c>
      <c r="J11" s="432"/>
      <c r="K11" s="432"/>
      <c r="L11" s="432"/>
      <c r="M11" s="432"/>
      <c r="N11" s="427">
        <f t="shared" si="1"/>
        <v>1237</v>
      </c>
    </row>
    <row r="12" spans="1:14" ht="12.75">
      <c r="A12" s="429" t="s">
        <v>461</v>
      </c>
      <c r="B12" s="430">
        <v>46308</v>
      </c>
      <c r="C12" s="639">
        <v>442787</v>
      </c>
      <c r="D12" s="432"/>
      <c r="E12" s="439"/>
      <c r="F12" s="439"/>
      <c r="G12" s="427">
        <f t="shared" si="0"/>
        <v>489095</v>
      </c>
      <c r="H12" s="471" t="e">
        <f>SUM(#REF!)</f>
        <v>#REF!</v>
      </c>
      <c r="I12" s="580">
        <v>107910</v>
      </c>
      <c r="J12" s="439">
        <v>346707</v>
      </c>
      <c r="K12" s="432"/>
      <c r="L12" s="432"/>
      <c r="M12" s="432"/>
      <c r="N12" s="427">
        <f t="shared" si="1"/>
        <v>454617</v>
      </c>
    </row>
    <row r="13" spans="1:14" ht="12.75">
      <c r="A13" s="433" t="s">
        <v>602</v>
      </c>
      <c r="B13" s="430">
        <v>19894</v>
      </c>
      <c r="C13" s="437"/>
      <c r="D13" s="432"/>
      <c r="E13" s="437"/>
      <c r="F13" s="437"/>
      <c r="G13" s="434">
        <f t="shared" si="0"/>
        <v>19894</v>
      </c>
      <c r="H13" s="428"/>
      <c r="I13" s="580">
        <v>19850</v>
      </c>
      <c r="J13" s="432"/>
      <c r="K13" s="437"/>
      <c r="L13" s="437"/>
      <c r="M13" s="437"/>
      <c r="N13" s="434">
        <f t="shared" si="1"/>
        <v>19850</v>
      </c>
    </row>
    <row r="14" spans="1:14" ht="12.75">
      <c r="A14" s="424" t="s">
        <v>439</v>
      </c>
      <c r="B14" s="430"/>
      <c r="C14" s="432"/>
      <c r="D14" s="432"/>
      <c r="E14" s="432"/>
      <c r="F14" s="432"/>
      <c r="G14" s="427">
        <f t="shared" si="0"/>
        <v>0</v>
      </c>
      <c r="H14" s="428"/>
      <c r="I14" s="430">
        <v>7774</v>
      </c>
      <c r="J14" s="432">
        <v>1271</v>
      </c>
      <c r="K14" s="432"/>
      <c r="L14" s="432"/>
      <c r="M14" s="432"/>
      <c r="N14" s="427">
        <f t="shared" si="1"/>
        <v>9045</v>
      </c>
    </row>
    <row r="15" spans="1:14" ht="12.75">
      <c r="A15" s="424" t="s">
        <v>440</v>
      </c>
      <c r="B15" s="430">
        <v>847</v>
      </c>
      <c r="C15" s="432"/>
      <c r="D15" s="432"/>
      <c r="E15" s="432"/>
      <c r="F15" s="432"/>
      <c r="G15" s="427">
        <f t="shared" si="0"/>
        <v>847</v>
      </c>
      <c r="H15" s="428"/>
      <c r="I15" s="580">
        <v>2098</v>
      </c>
      <c r="J15" s="432"/>
      <c r="K15" s="432"/>
      <c r="L15" s="432"/>
      <c r="M15" s="432"/>
      <c r="N15" s="427">
        <f t="shared" si="1"/>
        <v>2098</v>
      </c>
    </row>
    <row r="16" spans="1:14" ht="12.75">
      <c r="A16" s="424" t="s">
        <v>441</v>
      </c>
      <c r="B16" s="430">
        <v>19894</v>
      </c>
      <c r="C16" s="432"/>
      <c r="D16" s="432"/>
      <c r="E16" s="432"/>
      <c r="F16" s="432"/>
      <c r="G16" s="427">
        <f t="shared" si="0"/>
        <v>19894</v>
      </c>
      <c r="H16" s="428"/>
      <c r="I16" s="430">
        <v>16212</v>
      </c>
      <c r="J16" s="432"/>
      <c r="K16" s="432"/>
      <c r="L16" s="432"/>
      <c r="M16" s="432"/>
      <c r="N16" s="427">
        <f aca="true" t="shared" si="2" ref="N16:N45">SUM(I16:M16)</f>
        <v>16212</v>
      </c>
    </row>
    <row r="17" spans="1:14" ht="12.75">
      <c r="A17" s="424" t="s">
        <v>442</v>
      </c>
      <c r="B17" s="445"/>
      <c r="C17" s="437"/>
      <c r="D17" s="437"/>
      <c r="E17" s="437"/>
      <c r="F17" s="437"/>
      <c r="G17" s="434">
        <f t="shared" si="0"/>
        <v>0</v>
      </c>
      <c r="H17" s="435"/>
      <c r="I17" s="580">
        <v>23717</v>
      </c>
      <c r="J17" s="432">
        <v>1366</v>
      </c>
      <c r="K17" s="437"/>
      <c r="L17" s="437"/>
      <c r="M17" s="437"/>
      <c r="N17" s="434">
        <f t="shared" si="2"/>
        <v>25083</v>
      </c>
    </row>
    <row r="18" spans="1:14" ht="12.75">
      <c r="A18" s="436" t="s">
        <v>443</v>
      </c>
      <c r="B18" s="445"/>
      <c r="C18" s="437"/>
      <c r="D18" s="437"/>
      <c r="E18" s="437"/>
      <c r="F18" s="437"/>
      <c r="G18" s="434">
        <f t="shared" si="0"/>
        <v>0</v>
      </c>
      <c r="H18" s="435"/>
      <c r="I18" s="430">
        <v>601</v>
      </c>
      <c r="J18" s="437"/>
      <c r="K18" s="437"/>
      <c r="L18" s="437"/>
      <c r="M18" s="437"/>
      <c r="N18" s="434">
        <f t="shared" si="2"/>
        <v>601</v>
      </c>
    </row>
    <row r="19" spans="1:14" ht="12.75">
      <c r="A19" s="438" t="s">
        <v>444</v>
      </c>
      <c r="B19" s="430">
        <f>SUM(B20:B22)</f>
        <v>305333</v>
      </c>
      <c r="C19" s="432">
        <f>SUM(C20:C22)</f>
        <v>0</v>
      </c>
      <c r="D19" s="432">
        <f>SUM(D20:D22)</f>
        <v>0</v>
      </c>
      <c r="E19" s="439"/>
      <c r="F19" s="439"/>
      <c r="G19" s="434">
        <f>SUM(G20:G22)</f>
        <v>305333</v>
      </c>
      <c r="H19" s="435"/>
      <c r="I19" s="445"/>
      <c r="J19" s="437"/>
      <c r="K19" s="437">
        <f>SUM(K20:K22)</f>
        <v>0</v>
      </c>
      <c r="L19" s="437"/>
      <c r="M19" s="437"/>
      <c r="N19" s="434">
        <f t="shared" si="2"/>
        <v>0</v>
      </c>
    </row>
    <row r="20" spans="1:14" ht="12.75">
      <c r="A20" s="440" t="s">
        <v>462</v>
      </c>
      <c r="B20" s="580">
        <v>274168</v>
      </c>
      <c r="C20" s="437"/>
      <c r="D20" s="437"/>
      <c r="E20" s="437"/>
      <c r="F20" s="437"/>
      <c r="G20" s="441">
        <f aca="true" t="shared" si="3" ref="G20:G26">SUM(B20:F20)</f>
        <v>274168</v>
      </c>
      <c r="H20" s="435"/>
      <c r="I20" s="445"/>
      <c r="J20" s="437"/>
      <c r="K20" s="437"/>
      <c r="L20" s="437"/>
      <c r="M20" s="437"/>
      <c r="N20" s="441">
        <f t="shared" si="2"/>
        <v>0</v>
      </c>
    </row>
    <row r="21" spans="1:14" ht="12.75">
      <c r="A21" s="440" t="s">
        <v>445</v>
      </c>
      <c r="B21" s="430">
        <v>26000</v>
      </c>
      <c r="C21" s="437"/>
      <c r="D21" s="437"/>
      <c r="E21" s="437"/>
      <c r="F21" s="437"/>
      <c r="G21" s="441">
        <f t="shared" si="3"/>
        <v>26000</v>
      </c>
      <c r="H21" s="435"/>
      <c r="I21" s="445"/>
      <c r="J21" s="437"/>
      <c r="K21" s="437"/>
      <c r="L21" s="437"/>
      <c r="M21" s="437"/>
      <c r="N21" s="441">
        <f t="shared" si="2"/>
        <v>0</v>
      </c>
    </row>
    <row r="22" spans="1:14" ht="12.75">
      <c r="A22" s="440" t="s">
        <v>603</v>
      </c>
      <c r="B22" s="580">
        <v>5165</v>
      </c>
      <c r="C22" s="437"/>
      <c r="D22" s="437"/>
      <c r="E22" s="437"/>
      <c r="F22" s="437"/>
      <c r="G22" s="441">
        <f t="shared" si="3"/>
        <v>5165</v>
      </c>
      <c r="H22" s="435"/>
      <c r="I22" s="445"/>
      <c r="J22" s="437"/>
      <c r="K22" s="437"/>
      <c r="L22" s="437"/>
      <c r="M22" s="437"/>
      <c r="N22" s="441">
        <f t="shared" si="2"/>
        <v>0</v>
      </c>
    </row>
    <row r="23" spans="1:14" ht="12.75">
      <c r="A23" s="442" t="s">
        <v>663</v>
      </c>
      <c r="B23" s="445"/>
      <c r="C23" s="437"/>
      <c r="D23" s="437"/>
      <c r="E23" s="437"/>
      <c r="F23" s="437"/>
      <c r="G23" s="441">
        <f t="shared" si="3"/>
        <v>0</v>
      </c>
      <c r="H23" s="435"/>
      <c r="I23" s="430">
        <v>369</v>
      </c>
      <c r="J23" s="432"/>
      <c r="K23" s="437"/>
      <c r="L23" s="437"/>
      <c r="M23" s="437"/>
      <c r="N23" s="441">
        <f t="shared" si="2"/>
        <v>369</v>
      </c>
    </row>
    <row r="24" spans="1:14" ht="12.75">
      <c r="A24" s="424" t="s">
        <v>475</v>
      </c>
      <c r="B24" s="445"/>
      <c r="C24" s="437"/>
      <c r="D24" s="437"/>
      <c r="E24" s="437"/>
      <c r="F24" s="437"/>
      <c r="G24" s="434">
        <f t="shared" si="3"/>
        <v>0</v>
      </c>
      <c r="H24" s="435"/>
      <c r="I24" s="430"/>
      <c r="J24" s="437"/>
      <c r="K24" s="437"/>
      <c r="L24" s="437"/>
      <c r="M24" s="437"/>
      <c r="N24" s="434">
        <f t="shared" si="2"/>
        <v>0</v>
      </c>
    </row>
    <row r="25" spans="1:14" ht="12.75">
      <c r="A25" s="424" t="s">
        <v>446</v>
      </c>
      <c r="B25" s="445"/>
      <c r="C25" s="437"/>
      <c r="D25" s="437"/>
      <c r="E25" s="437"/>
      <c r="F25" s="437"/>
      <c r="G25" s="434">
        <f t="shared" si="3"/>
        <v>0</v>
      </c>
      <c r="H25" s="435"/>
      <c r="I25" s="580">
        <v>28251</v>
      </c>
      <c r="J25" s="437"/>
      <c r="K25" s="437"/>
      <c r="L25" s="437"/>
      <c r="M25" s="437"/>
      <c r="N25" s="434">
        <f t="shared" si="2"/>
        <v>28251</v>
      </c>
    </row>
    <row r="26" spans="1:14" ht="13.5" customHeight="1">
      <c r="A26" s="447" t="s">
        <v>447</v>
      </c>
      <c r="B26" s="448">
        <v>19201</v>
      </c>
      <c r="C26" s="449"/>
      <c r="D26" s="469"/>
      <c r="E26" s="469"/>
      <c r="F26" s="449">
        <v>187578</v>
      </c>
      <c r="G26" s="451">
        <f t="shared" si="3"/>
        <v>206779</v>
      </c>
      <c r="H26" s="435"/>
      <c r="I26" s="581">
        <v>195973</v>
      </c>
      <c r="J26" s="582">
        <v>4582</v>
      </c>
      <c r="K26" s="449"/>
      <c r="L26" s="469"/>
      <c r="M26" s="469"/>
      <c r="N26" s="451">
        <f t="shared" si="2"/>
        <v>200555</v>
      </c>
    </row>
    <row r="27" spans="1:14" ht="12.75">
      <c r="A27" s="438" t="s">
        <v>463</v>
      </c>
      <c r="B27" s="430">
        <f>SUM(B28:B29)</f>
        <v>1147438</v>
      </c>
      <c r="C27" s="432">
        <f>SUM(C28:C29)</f>
        <v>8500</v>
      </c>
      <c r="D27" s="432">
        <f>SUM(D28:D29)</f>
        <v>0</v>
      </c>
      <c r="E27" s="439"/>
      <c r="F27" s="439"/>
      <c r="G27" s="434">
        <f>SUM(G28:G29)</f>
        <v>1155938</v>
      </c>
      <c r="H27" s="470"/>
      <c r="I27" s="445">
        <f>SUM(I28:I29)</f>
        <v>42173</v>
      </c>
      <c r="J27" s="445">
        <f>SUM(J28:J29)</f>
        <v>0</v>
      </c>
      <c r="K27" s="445">
        <f>SUM(K28:K29)</f>
        <v>0</v>
      </c>
      <c r="L27" s="445">
        <f>SUM(L28:L29)</f>
        <v>0</v>
      </c>
      <c r="M27" s="445">
        <f>SUM(M28:M29)</f>
        <v>0</v>
      </c>
      <c r="N27" s="434">
        <f t="shared" si="2"/>
        <v>42173</v>
      </c>
    </row>
    <row r="28" spans="1:14" ht="12.75">
      <c r="A28" s="440" t="s">
        <v>464</v>
      </c>
      <c r="B28" s="580">
        <v>885691</v>
      </c>
      <c r="C28" s="432"/>
      <c r="D28" s="437"/>
      <c r="E28" s="437"/>
      <c r="F28" s="437"/>
      <c r="G28" s="441">
        <f aca="true" t="shared" si="4" ref="G28:G47">SUM(B28:F28)</f>
        <v>885691</v>
      </c>
      <c r="H28" s="435"/>
      <c r="I28" s="430"/>
      <c r="J28" s="437"/>
      <c r="K28" s="437"/>
      <c r="L28" s="437"/>
      <c r="M28" s="437"/>
      <c r="N28" s="446">
        <f t="shared" si="2"/>
        <v>0</v>
      </c>
    </row>
    <row r="29" spans="1:14" ht="12.75">
      <c r="A29" s="440" t="s">
        <v>465</v>
      </c>
      <c r="B29" s="602">
        <v>261747</v>
      </c>
      <c r="C29" s="473">
        <v>8500</v>
      </c>
      <c r="D29" s="432"/>
      <c r="E29" s="437"/>
      <c r="F29" s="437"/>
      <c r="G29" s="441">
        <f t="shared" si="4"/>
        <v>270247</v>
      </c>
      <c r="H29" s="435"/>
      <c r="I29" s="430">
        <v>42173</v>
      </c>
      <c r="J29" s="437"/>
      <c r="K29" s="437"/>
      <c r="L29" s="437"/>
      <c r="M29" s="437"/>
      <c r="N29" s="446">
        <f t="shared" si="2"/>
        <v>42173</v>
      </c>
    </row>
    <row r="30" spans="1:14" ht="12.75">
      <c r="A30" s="424" t="s">
        <v>448</v>
      </c>
      <c r="B30" s="580">
        <v>133506</v>
      </c>
      <c r="C30" s="432"/>
      <c r="D30" s="432"/>
      <c r="E30" s="432"/>
      <c r="F30" s="432"/>
      <c r="G30" s="427">
        <f t="shared" si="4"/>
        <v>133506</v>
      </c>
      <c r="H30" s="428"/>
      <c r="I30" s="580">
        <v>175056</v>
      </c>
      <c r="J30" s="432">
        <v>4328</v>
      </c>
      <c r="K30" s="432"/>
      <c r="L30" s="432"/>
      <c r="M30" s="439">
        <v>154798</v>
      </c>
      <c r="N30" s="434">
        <f t="shared" si="2"/>
        <v>334182</v>
      </c>
    </row>
    <row r="31" spans="1:14" ht="12.75">
      <c r="A31" s="424" t="s">
        <v>466</v>
      </c>
      <c r="B31" s="445"/>
      <c r="C31" s="437"/>
      <c r="D31" s="437"/>
      <c r="E31" s="437"/>
      <c r="F31" s="437"/>
      <c r="G31" s="434">
        <f t="shared" si="4"/>
        <v>0</v>
      </c>
      <c r="H31" s="435"/>
      <c r="I31" s="430"/>
      <c r="J31" s="432"/>
      <c r="K31" s="432">
        <v>1199369</v>
      </c>
      <c r="L31" s="432"/>
      <c r="M31" s="432"/>
      <c r="N31" s="434">
        <f t="shared" si="2"/>
        <v>1199369</v>
      </c>
    </row>
    <row r="32" spans="1:14" ht="12.75">
      <c r="A32" s="424" t="s">
        <v>449</v>
      </c>
      <c r="B32" s="430"/>
      <c r="C32" s="432"/>
      <c r="D32" s="432"/>
      <c r="E32" s="432"/>
      <c r="F32" s="432"/>
      <c r="G32" s="434">
        <f t="shared" si="4"/>
        <v>0</v>
      </c>
      <c r="H32" s="435"/>
      <c r="I32" s="580">
        <v>614</v>
      </c>
      <c r="J32" s="432"/>
      <c r="K32" s="432"/>
      <c r="L32" s="432"/>
      <c r="M32" s="432"/>
      <c r="N32" s="434">
        <f t="shared" si="2"/>
        <v>614</v>
      </c>
    </row>
    <row r="33" spans="1:14" ht="12.75">
      <c r="A33" s="447" t="s">
        <v>450</v>
      </c>
      <c r="B33" s="448"/>
      <c r="C33" s="449"/>
      <c r="D33" s="449"/>
      <c r="E33" s="449"/>
      <c r="F33" s="449"/>
      <c r="G33" s="434">
        <f t="shared" si="4"/>
        <v>0</v>
      </c>
      <c r="H33" s="435"/>
      <c r="I33" s="581">
        <v>1047</v>
      </c>
      <c r="J33" s="449"/>
      <c r="K33" s="449"/>
      <c r="L33" s="449"/>
      <c r="M33" s="449"/>
      <c r="N33" s="434">
        <f t="shared" si="2"/>
        <v>1047</v>
      </c>
    </row>
    <row r="34" spans="1:14" ht="12.75">
      <c r="A34" s="447" t="s">
        <v>468</v>
      </c>
      <c r="B34" s="448"/>
      <c r="C34" s="449"/>
      <c r="D34" s="449"/>
      <c r="E34" s="449"/>
      <c r="F34" s="449"/>
      <c r="G34" s="434">
        <f t="shared" si="4"/>
        <v>0</v>
      </c>
      <c r="H34" s="435"/>
      <c r="I34" s="448"/>
      <c r="J34" s="449"/>
      <c r="K34" s="449"/>
      <c r="L34" s="449"/>
      <c r="M34" s="449"/>
      <c r="N34" s="427">
        <f t="shared" si="2"/>
        <v>0</v>
      </c>
    </row>
    <row r="35" spans="1:14" ht="12.75">
      <c r="A35" s="447" t="s">
        <v>469</v>
      </c>
      <c r="B35" s="448"/>
      <c r="C35" s="449"/>
      <c r="D35" s="449"/>
      <c r="E35" s="449"/>
      <c r="F35" s="449"/>
      <c r="G35" s="434">
        <f t="shared" si="4"/>
        <v>0</v>
      </c>
      <c r="H35" s="435"/>
      <c r="I35" s="581">
        <v>4685</v>
      </c>
      <c r="J35" s="449"/>
      <c r="K35" s="449"/>
      <c r="L35" s="449"/>
      <c r="M35" s="449"/>
      <c r="N35" s="427">
        <f t="shared" si="2"/>
        <v>4685</v>
      </c>
    </row>
    <row r="36" spans="1:14" ht="12.75">
      <c r="A36" s="447" t="s">
        <v>470</v>
      </c>
      <c r="B36" s="448">
        <v>837</v>
      </c>
      <c r="C36" s="449"/>
      <c r="D36" s="449"/>
      <c r="E36" s="449"/>
      <c r="F36" s="449"/>
      <c r="G36" s="434">
        <f t="shared" si="4"/>
        <v>837</v>
      </c>
      <c r="H36" s="435"/>
      <c r="I36" s="581">
        <v>10837</v>
      </c>
      <c r="J36" s="449"/>
      <c r="K36" s="449"/>
      <c r="L36" s="449"/>
      <c r="M36" s="449"/>
      <c r="N36" s="427">
        <f t="shared" si="2"/>
        <v>10837</v>
      </c>
    </row>
    <row r="37" spans="1:14" ht="12.75">
      <c r="A37" s="447" t="s">
        <v>605</v>
      </c>
      <c r="B37" s="448"/>
      <c r="C37" s="449"/>
      <c r="D37" s="449"/>
      <c r="E37" s="449"/>
      <c r="F37" s="449"/>
      <c r="G37" s="434">
        <f t="shared" si="4"/>
        <v>0</v>
      </c>
      <c r="H37" s="435"/>
      <c r="I37" s="640">
        <v>38500</v>
      </c>
      <c r="J37" s="449"/>
      <c r="K37" s="449"/>
      <c r="L37" s="641"/>
      <c r="M37" s="449"/>
      <c r="N37" s="427">
        <f t="shared" si="2"/>
        <v>38500</v>
      </c>
    </row>
    <row r="38" spans="1:14" ht="12.75">
      <c r="A38" s="447" t="s">
        <v>451</v>
      </c>
      <c r="B38" s="448"/>
      <c r="C38" s="449"/>
      <c r="D38" s="449"/>
      <c r="E38" s="449"/>
      <c r="F38" s="449"/>
      <c r="G38" s="434">
        <f t="shared" si="4"/>
        <v>0</v>
      </c>
      <c r="H38" s="435"/>
      <c r="I38" s="581">
        <v>650</v>
      </c>
      <c r="J38" s="449"/>
      <c r="K38" s="449"/>
      <c r="L38" s="449"/>
      <c r="M38" s="449"/>
      <c r="N38" s="427">
        <f t="shared" si="2"/>
        <v>650</v>
      </c>
    </row>
    <row r="39" spans="1:14" ht="12.75">
      <c r="A39" s="447" t="s">
        <v>452</v>
      </c>
      <c r="B39" s="448"/>
      <c r="C39" s="449"/>
      <c r="D39" s="449"/>
      <c r="E39" s="449"/>
      <c r="F39" s="449"/>
      <c r="G39" s="434">
        <f t="shared" si="4"/>
        <v>0</v>
      </c>
      <c r="H39" s="435"/>
      <c r="I39" s="581">
        <v>250</v>
      </c>
      <c r="J39" s="449"/>
      <c r="K39" s="449"/>
      <c r="L39" s="449"/>
      <c r="M39" s="449"/>
      <c r="N39" s="427">
        <f t="shared" si="2"/>
        <v>250</v>
      </c>
    </row>
    <row r="40" spans="1:14" ht="12.75">
      <c r="A40" s="447" t="s">
        <v>453</v>
      </c>
      <c r="B40" s="448">
        <v>500</v>
      </c>
      <c r="C40" s="449"/>
      <c r="D40" s="449"/>
      <c r="E40" s="449"/>
      <c r="F40" s="449"/>
      <c r="G40" s="434">
        <f t="shared" si="4"/>
        <v>500</v>
      </c>
      <c r="H40" s="435"/>
      <c r="I40" s="448"/>
      <c r="J40" s="449"/>
      <c r="K40" s="449"/>
      <c r="L40" s="449"/>
      <c r="M40" s="449"/>
      <c r="N40" s="427">
        <f t="shared" si="2"/>
        <v>0</v>
      </c>
    </row>
    <row r="41" spans="1:14" ht="12.75">
      <c r="A41" s="483" t="s">
        <v>454</v>
      </c>
      <c r="B41" s="448">
        <v>800</v>
      </c>
      <c r="C41" s="449"/>
      <c r="D41" s="449"/>
      <c r="E41" s="449"/>
      <c r="F41" s="449"/>
      <c r="G41" s="434">
        <f t="shared" si="4"/>
        <v>800</v>
      </c>
      <c r="H41" s="435"/>
      <c r="I41" s="581">
        <v>17998</v>
      </c>
      <c r="J41" s="449">
        <v>11194</v>
      </c>
      <c r="K41" s="475"/>
      <c r="L41" s="449"/>
      <c r="M41" s="449"/>
      <c r="N41" s="427">
        <f t="shared" si="2"/>
        <v>29192</v>
      </c>
    </row>
    <row r="42" spans="1:14" ht="12.75">
      <c r="A42" s="450" t="s">
        <v>455</v>
      </c>
      <c r="B42" s="448">
        <v>13922</v>
      </c>
      <c r="C42" s="449">
        <v>6598</v>
      </c>
      <c r="D42" s="449"/>
      <c r="E42" s="449"/>
      <c r="F42" s="449"/>
      <c r="G42" s="434">
        <f t="shared" si="4"/>
        <v>20520</v>
      </c>
      <c r="H42" s="435"/>
      <c r="I42" s="581">
        <v>14665</v>
      </c>
      <c r="J42" s="582">
        <v>9035</v>
      </c>
      <c r="K42" s="449"/>
      <c r="L42" s="449"/>
      <c r="M42" s="449"/>
      <c r="N42" s="427">
        <f t="shared" si="2"/>
        <v>23700</v>
      </c>
    </row>
    <row r="43" spans="1:14" ht="12.75">
      <c r="A43" s="483" t="s">
        <v>0</v>
      </c>
      <c r="B43" s="448"/>
      <c r="C43" s="449"/>
      <c r="D43" s="449"/>
      <c r="E43" s="449"/>
      <c r="F43" s="449"/>
      <c r="G43" s="434">
        <f t="shared" si="4"/>
        <v>0</v>
      </c>
      <c r="H43" s="435"/>
      <c r="I43" s="448"/>
      <c r="J43" s="449"/>
      <c r="K43" s="449"/>
      <c r="L43" s="449"/>
      <c r="M43" s="449"/>
      <c r="N43" s="427">
        <f t="shared" si="2"/>
        <v>0</v>
      </c>
    </row>
    <row r="44" spans="1:14" ht="12.75">
      <c r="A44" s="450" t="s">
        <v>473</v>
      </c>
      <c r="B44" s="581">
        <v>488818</v>
      </c>
      <c r="C44" s="449">
        <v>445</v>
      </c>
      <c r="D44" s="449"/>
      <c r="E44" s="449"/>
      <c r="F44" s="449"/>
      <c r="G44" s="434">
        <f t="shared" si="4"/>
        <v>489263</v>
      </c>
      <c r="H44" s="435"/>
      <c r="I44" s="581">
        <v>435309</v>
      </c>
      <c r="J44" s="582">
        <v>28445</v>
      </c>
      <c r="K44" s="449"/>
      <c r="L44" s="449"/>
      <c r="M44" s="449"/>
      <c r="N44" s="427">
        <f t="shared" si="2"/>
        <v>463754</v>
      </c>
    </row>
    <row r="45" spans="1:14" ht="12.75">
      <c r="A45" s="483" t="s">
        <v>474</v>
      </c>
      <c r="B45" s="448"/>
      <c r="C45" s="449"/>
      <c r="D45" s="449"/>
      <c r="E45" s="449"/>
      <c r="F45" s="449"/>
      <c r="G45" s="434">
        <f t="shared" si="4"/>
        <v>0</v>
      </c>
      <c r="H45" s="435"/>
      <c r="I45" s="448"/>
      <c r="J45" s="449"/>
      <c r="K45" s="449"/>
      <c r="L45" s="449"/>
      <c r="M45" s="449"/>
      <c r="N45" s="427">
        <f t="shared" si="2"/>
        <v>0</v>
      </c>
    </row>
    <row r="46" spans="1:14" ht="12.75">
      <c r="A46" s="447" t="s">
        <v>1</v>
      </c>
      <c r="B46" s="448"/>
      <c r="C46" s="449"/>
      <c r="D46" s="449"/>
      <c r="E46" s="449"/>
      <c r="F46" s="449"/>
      <c r="G46" s="451">
        <f t="shared" si="4"/>
        <v>0</v>
      </c>
      <c r="H46" s="435"/>
      <c r="I46" s="448"/>
      <c r="J46" s="449"/>
      <c r="K46" s="449"/>
      <c r="L46" s="449"/>
      <c r="M46" s="449"/>
      <c r="N46" s="452"/>
    </row>
    <row r="47" spans="1:14" ht="13.5" thickBot="1">
      <c r="A47" s="447" t="s">
        <v>604</v>
      </c>
      <c r="B47" s="448">
        <v>550</v>
      </c>
      <c r="C47" s="449"/>
      <c r="D47" s="449"/>
      <c r="E47" s="449"/>
      <c r="F47" s="449"/>
      <c r="G47" s="451">
        <f t="shared" si="4"/>
        <v>550</v>
      </c>
      <c r="H47" s="435"/>
      <c r="I47" s="581">
        <v>613</v>
      </c>
      <c r="J47" s="641">
        <v>104</v>
      </c>
      <c r="K47" s="449"/>
      <c r="L47" s="449"/>
      <c r="M47" s="449"/>
      <c r="N47" s="452">
        <f>SUM(I47:M47)</f>
        <v>717</v>
      </c>
    </row>
    <row r="48" spans="1:14" ht="12.75">
      <c r="A48" s="453" t="s">
        <v>46</v>
      </c>
      <c r="B48" s="454">
        <f>SUM(B9:B12,B13:B19,B24:B27,B30:B47,B23)</f>
        <v>2282670</v>
      </c>
      <c r="C48" s="454">
        <f>SUM(C9:C12,C13:C19,C24:C27,C30:C47,C23)</f>
        <v>458330</v>
      </c>
      <c r="D48" s="454">
        <f>SUM(D9:D12,D13:D19,D24:D27,D30:D47,D23)</f>
        <v>0</v>
      </c>
      <c r="E48" s="454">
        <f>SUM(E9:E12,E13:E19,E24:E27,E30:E47,E23)</f>
        <v>0</v>
      </c>
      <c r="F48" s="454">
        <f>SUM(F9:F12,F13:F19,F24:F27,F30:F47,F23)</f>
        <v>187578</v>
      </c>
      <c r="G48" s="454">
        <f>SUM(G9:G12,G13:G19,G24:G27,G30:G36,G37:G47,G23)</f>
        <v>2928578</v>
      </c>
      <c r="H48" s="454" t="e">
        <f>SUM(H9:H12,H14:H19,H24:H27,H30:H36,H37:H47)</f>
        <v>#REF!</v>
      </c>
      <c r="I48" s="454">
        <f aca="true" t="shared" si="5" ref="I48:N48">SUM(I9:I12,I13:I19,I24:I27,I30:I47,I23)</f>
        <v>1159898</v>
      </c>
      <c r="J48" s="454">
        <f t="shared" si="5"/>
        <v>414513</v>
      </c>
      <c r="K48" s="454">
        <f t="shared" si="5"/>
        <v>1199369</v>
      </c>
      <c r="L48" s="454">
        <f t="shared" si="5"/>
        <v>0</v>
      </c>
      <c r="M48" s="454">
        <f t="shared" si="5"/>
        <v>154798</v>
      </c>
      <c r="N48" s="455">
        <f t="shared" si="5"/>
        <v>2928578</v>
      </c>
    </row>
    <row r="49" spans="1:14" ht="12.75">
      <c r="A49" s="456" t="s">
        <v>456</v>
      </c>
      <c r="B49" s="425"/>
      <c r="C49" s="426"/>
      <c r="D49" s="426"/>
      <c r="E49" s="426"/>
      <c r="F49" s="426"/>
      <c r="G49" s="427"/>
      <c r="H49" s="457"/>
      <c r="I49" s="431"/>
      <c r="J49" s="432"/>
      <c r="K49" s="439">
        <v>1199369</v>
      </c>
      <c r="L49" s="426"/>
      <c r="M49" s="426"/>
      <c r="N49" s="458">
        <f>SUM(I49:M49)</f>
        <v>1199369</v>
      </c>
    </row>
    <row r="50" spans="1:14" ht="13.5" thickBot="1">
      <c r="A50" s="459" t="s">
        <v>60</v>
      </c>
      <c r="B50" s="460">
        <f aca="true" t="shared" si="6" ref="B50:N50">B48-B49</f>
        <v>2282670</v>
      </c>
      <c r="C50" s="461">
        <f t="shared" si="6"/>
        <v>458330</v>
      </c>
      <c r="D50" s="461">
        <f t="shared" si="6"/>
        <v>0</v>
      </c>
      <c r="E50" s="461">
        <f t="shared" si="6"/>
        <v>0</v>
      </c>
      <c r="F50" s="461">
        <f t="shared" si="6"/>
        <v>187578</v>
      </c>
      <c r="G50" s="461">
        <f t="shared" si="6"/>
        <v>2928578</v>
      </c>
      <c r="H50" s="462" t="e">
        <f t="shared" si="6"/>
        <v>#REF!</v>
      </c>
      <c r="I50" s="460">
        <f t="shared" si="6"/>
        <v>1159898</v>
      </c>
      <c r="J50" s="461">
        <f t="shared" si="6"/>
        <v>414513</v>
      </c>
      <c r="K50" s="461">
        <f t="shared" si="6"/>
        <v>0</v>
      </c>
      <c r="L50" s="461">
        <f t="shared" si="6"/>
        <v>0</v>
      </c>
      <c r="M50" s="461">
        <f t="shared" si="6"/>
        <v>154798</v>
      </c>
      <c r="N50" s="463">
        <f t="shared" si="6"/>
        <v>1729209</v>
      </c>
    </row>
    <row r="51" spans="1:14" ht="12.75">
      <c r="A51" s="464"/>
      <c r="B51" s="465"/>
      <c r="C51" s="465"/>
      <c r="D51" s="465"/>
      <c r="E51" s="465"/>
      <c r="F51" s="465"/>
      <c r="G51" s="444"/>
      <c r="H51" s="444"/>
      <c r="I51" s="466"/>
      <c r="J51" s="465"/>
      <c r="K51" s="467"/>
      <c r="L51" s="466"/>
      <c r="M51" s="466"/>
      <c r="N51" s="443"/>
    </row>
    <row r="52" spans="1:14" ht="12.75">
      <c r="A52" s="464"/>
      <c r="B52" s="465"/>
      <c r="C52" s="465"/>
      <c r="D52" s="465"/>
      <c r="E52" s="465"/>
      <c r="F52" s="465"/>
      <c r="G52" s="444"/>
      <c r="H52" s="444"/>
      <c r="I52" s="465"/>
      <c r="J52" s="465"/>
      <c r="K52" s="467"/>
      <c r="L52" s="466"/>
      <c r="M52" s="466"/>
      <c r="N52" s="443"/>
    </row>
    <row r="53" spans="1:14" ht="12.75">
      <c r="A53" s="464"/>
      <c r="B53" s="465"/>
      <c r="C53" s="465"/>
      <c r="D53" s="465"/>
      <c r="E53" s="465"/>
      <c r="F53" s="465"/>
      <c r="G53" s="444"/>
      <c r="H53" s="444"/>
      <c r="I53" s="468"/>
      <c r="J53" s="465"/>
      <c r="K53" s="443"/>
      <c r="L53" s="465"/>
      <c r="M53" s="465"/>
      <c r="N53" s="443"/>
    </row>
    <row r="54" spans="1:14" ht="12.75">
      <c r="A54" s="464"/>
      <c r="B54" s="465"/>
      <c r="C54" s="465"/>
      <c r="D54" s="465"/>
      <c r="E54" s="465"/>
      <c r="F54" s="465"/>
      <c r="G54" s="444"/>
      <c r="H54" s="444"/>
      <c r="I54" s="465"/>
      <c r="J54" s="465"/>
      <c r="K54" s="443"/>
      <c r="L54" s="465"/>
      <c r="M54" s="465"/>
      <c r="N54" s="443"/>
    </row>
    <row r="55" spans="1:14" ht="12.75">
      <c r="A55" s="464"/>
      <c r="B55" s="465"/>
      <c r="C55" s="465"/>
      <c r="D55" s="465"/>
      <c r="E55" s="465"/>
      <c r="F55" s="465"/>
      <c r="G55" s="444"/>
      <c r="H55" s="444"/>
      <c r="I55" s="465"/>
      <c r="J55" s="465"/>
      <c r="K55" s="443"/>
      <c r="L55" s="465"/>
      <c r="M55" s="465"/>
      <c r="N55" s="443"/>
    </row>
    <row r="56" spans="1:14" ht="12.75">
      <c r="A56" s="464"/>
      <c r="B56" s="465"/>
      <c r="C56" s="465"/>
      <c r="D56" s="465"/>
      <c r="E56" s="465"/>
      <c r="F56" s="465"/>
      <c r="G56" s="444"/>
      <c r="H56" s="444"/>
      <c r="I56" s="465"/>
      <c r="J56" s="465"/>
      <c r="K56" s="443"/>
      <c r="L56" s="465"/>
      <c r="M56" s="465"/>
      <c r="N56" s="443"/>
    </row>
    <row r="57" spans="1:14" ht="12.75">
      <c r="A57" s="464"/>
      <c r="B57" s="465"/>
      <c r="C57" s="465"/>
      <c r="D57" s="465"/>
      <c r="E57" s="465"/>
      <c r="F57" s="465"/>
      <c r="G57" s="444"/>
      <c r="H57" s="444"/>
      <c r="I57" s="465"/>
      <c r="J57" s="465"/>
      <c r="K57" s="443"/>
      <c r="L57" s="465"/>
      <c r="M57" s="465"/>
      <c r="N57" s="443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&amp;R34. melléklet a 4/2016.(II.26.)   önkormányzati rendelethez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I159"/>
  <sheetViews>
    <sheetView zoomScaleSheetLayoutView="100" workbookViewId="0" topLeftCell="A130">
      <selection activeCell="E96" sqref="E96"/>
    </sheetView>
  </sheetViews>
  <sheetFormatPr defaultColWidth="9.00390625" defaultRowHeight="12.75"/>
  <cols>
    <col min="1" max="1" width="9.50390625" style="233" customWidth="1"/>
    <col min="2" max="2" width="91.625" style="233" customWidth="1"/>
    <col min="3" max="3" width="21.625" style="234" customWidth="1"/>
    <col min="4" max="4" width="9.00390625" style="249" customWidth="1"/>
    <col min="5" max="16384" width="9.375" style="249" customWidth="1"/>
  </cols>
  <sheetData>
    <row r="1" spans="1:3" ht="15.75" customHeight="1">
      <c r="A1" s="644" t="s">
        <v>10</v>
      </c>
      <c r="B1" s="644"/>
      <c r="C1" s="644"/>
    </row>
    <row r="2" spans="1:3" ht="15.75" customHeight="1" thickBot="1">
      <c r="A2" s="643" t="s">
        <v>117</v>
      </c>
      <c r="B2" s="643"/>
      <c r="C2" s="167" t="s">
        <v>162</v>
      </c>
    </row>
    <row r="3" spans="1:3" ht="37.5" customHeight="1" thickBot="1">
      <c r="A3" s="22" t="s">
        <v>65</v>
      </c>
      <c r="B3" s="23" t="s">
        <v>12</v>
      </c>
      <c r="C3" s="31" t="str">
        <f>+CONCATENATE(LEFT('[2]ÖSSZEFÜGGÉSEK'!A5,4),". évi előirányzat")</f>
        <v>2015. évi előirányzat</v>
      </c>
    </row>
    <row r="4" spans="1:3" s="250" customFormat="1" ht="12" customHeight="1" thickBot="1">
      <c r="A4" s="244" t="s">
        <v>494</v>
      </c>
      <c r="B4" s="245" t="s">
        <v>495</v>
      </c>
      <c r="C4" s="246" t="s">
        <v>496</v>
      </c>
    </row>
    <row r="5" spans="1:3" s="251" customFormat="1" ht="12" customHeight="1" thickBot="1">
      <c r="A5" s="19" t="s">
        <v>13</v>
      </c>
      <c r="B5" s="20" t="s">
        <v>186</v>
      </c>
      <c r="C5" s="158">
        <f>+C6+C7+C8+C9+C10+C11</f>
        <v>0</v>
      </c>
    </row>
    <row r="6" spans="1:3" s="251" customFormat="1" ht="12" customHeight="1">
      <c r="A6" s="14" t="s">
        <v>90</v>
      </c>
      <c r="B6" s="252" t="s">
        <v>187</v>
      </c>
      <c r="C6" s="160"/>
    </row>
    <row r="7" spans="1:3" s="251" customFormat="1" ht="12" customHeight="1">
      <c r="A7" s="13" t="s">
        <v>91</v>
      </c>
      <c r="B7" s="253" t="s">
        <v>188</v>
      </c>
      <c r="C7" s="159"/>
    </row>
    <row r="8" spans="1:3" s="251" customFormat="1" ht="12" customHeight="1">
      <c r="A8" s="13" t="s">
        <v>92</v>
      </c>
      <c r="B8" s="253" t="s">
        <v>189</v>
      </c>
      <c r="C8" s="159"/>
    </row>
    <row r="9" spans="1:3" s="251" customFormat="1" ht="12" customHeight="1">
      <c r="A9" s="13" t="s">
        <v>93</v>
      </c>
      <c r="B9" s="253" t="s">
        <v>190</v>
      </c>
      <c r="C9" s="159"/>
    </row>
    <row r="10" spans="1:3" s="251" customFormat="1" ht="12" customHeight="1">
      <c r="A10" s="13" t="s">
        <v>114</v>
      </c>
      <c r="B10" s="154" t="s">
        <v>497</v>
      </c>
      <c r="C10" s="159"/>
    </row>
    <row r="11" spans="1:3" s="251" customFormat="1" ht="12" customHeight="1" thickBot="1">
      <c r="A11" s="15" t="s">
        <v>94</v>
      </c>
      <c r="B11" s="155" t="s">
        <v>498</v>
      </c>
      <c r="C11" s="159"/>
    </row>
    <row r="12" spans="1:3" s="251" customFormat="1" ht="12" customHeight="1" thickBot="1">
      <c r="A12" s="19" t="s">
        <v>14</v>
      </c>
      <c r="B12" s="153" t="s">
        <v>191</v>
      </c>
      <c r="C12" s="158">
        <f>+C13+C14+C15+C16+C17</f>
        <v>0</v>
      </c>
    </row>
    <row r="13" spans="1:3" s="251" customFormat="1" ht="12" customHeight="1">
      <c r="A13" s="14" t="s">
        <v>96</v>
      </c>
      <c r="B13" s="252" t="s">
        <v>192</v>
      </c>
      <c r="C13" s="160"/>
    </row>
    <row r="14" spans="1:3" s="251" customFormat="1" ht="12" customHeight="1">
      <c r="A14" s="13" t="s">
        <v>97</v>
      </c>
      <c r="B14" s="253" t="s">
        <v>193</v>
      </c>
      <c r="C14" s="159"/>
    </row>
    <row r="15" spans="1:3" s="251" customFormat="1" ht="12" customHeight="1">
      <c r="A15" s="13" t="s">
        <v>98</v>
      </c>
      <c r="B15" s="253" t="s">
        <v>362</v>
      </c>
      <c r="C15" s="159"/>
    </row>
    <row r="16" spans="1:3" s="251" customFormat="1" ht="12" customHeight="1">
      <c r="A16" s="13" t="s">
        <v>99</v>
      </c>
      <c r="B16" s="253" t="s">
        <v>363</v>
      </c>
      <c r="C16" s="159"/>
    </row>
    <row r="17" spans="1:3" s="251" customFormat="1" ht="12" customHeight="1">
      <c r="A17" s="13" t="s">
        <v>100</v>
      </c>
      <c r="B17" s="253" t="s">
        <v>194</v>
      </c>
      <c r="C17" s="159"/>
    </row>
    <row r="18" spans="1:3" s="251" customFormat="1" ht="12" customHeight="1" thickBot="1">
      <c r="A18" s="15" t="s">
        <v>109</v>
      </c>
      <c r="B18" s="155" t="s">
        <v>195</v>
      </c>
      <c r="C18" s="161"/>
    </row>
    <row r="19" spans="1:3" s="251" customFormat="1" ht="12" customHeight="1" thickBot="1">
      <c r="A19" s="19" t="s">
        <v>15</v>
      </c>
      <c r="B19" s="20" t="s">
        <v>196</v>
      </c>
      <c r="C19" s="158">
        <f>+C20+C21+C22+C23+C24</f>
        <v>0</v>
      </c>
    </row>
    <row r="20" spans="1:3" s="251" customFormat="1" ht="12" customHeight="1">
      <c r="A20" s="14" t="s">
        <v>79</v>
      </c>
      <c r="B20" s="252" t="s">
        <v>197</v>
      </c>
      <c r="C20" s="160"/>
    </row>
    <row r="21" spans="1:3" s="251" customFormat="1" ht="12" customHeight="1">
      <c r="A21" s="13" t="s">
        <v>80</v>
      </c>
      <c r="B21" s="253" t="s">
        <v>198</v>
      </c>
      <c r="C21" s="159"/>
    </row>
    <row r="22" spans="1:3" s="251" customFormat="1" ht="12" customHeight="1">
      <c r="A22" s="13" t="s">
        <v>81</v>
      </c>
      <c r="B22" s="253" t="s">
        <v>364</v>
      </c>
      <c r="C22" s="159"/>
    </row>
    <row r="23" spans="1:3" s="251" customFormat="1" ht="12" customHeight="1">
      <c r="A23" s="13" t="s">
        <v>82</v>
      </c>
      <c r="B23" s="253" t="s">
        <v>365</v>
      </c>
      <c r="C23" s="159"/>
    </row>
    <row r="24" spans="1:3" s="251" customFormat="1" ht="12" customHeight="1">
      <c r="A24" s="13" t="s">
        <v>126</v>
      </c>
      <c r="B24" s="253" t="s">
        <v>199</v>
      </c>
      <c r="C24" s="159"/>
    </row>
    <row r="25" spans="1:3" s="251" customFormat="1" ht="12" customHeight="1" thickBot="1">
      <c r="A25" s="15" t="s">
        <v>127</v>
      </c>
      <c r="B25" s="254" t="s">
        <v>200</v>
      </c>
      <c r="C25" s="161"/>
    </row>
    <row r="26" spans="1:3" s="251" customFormat="1" ht="12" customHeight="1" thickBot="1">
      <c r="A26" s="19" t="s">
        <v>128</v>
      </c>
      <c r="B26" s="20" t="s">
        <v>201</v>
      </c>
      <c r="C26" s="163">
        <f>+C27+C31+C32+C33</f>
        <v>0</v>
      </c>
    </row>
    <row r="27" spans="1:3" s="251" customFormat="1" ht="12" customHeight="1">
      <c r="A27" s="14" t="s">
        <v>202</v>
      </c>
      <c r="B27" s="252" t="s">
        <v>499</v>
      </c>
      <c r="C27" s="247">
        <f>+C28+C29+C30</f>
        <v>0</v>
      </c>
    </row>
    <row r="28" spans="1:3" s="251" customFormat="1" ht="12" customHeight="1">
      <c r="A28" s="13" t="s">
        <v>203</v>
      </c>
      <c r="B28" s="253" t="s">
        <v>208</v>
      </c>
      <c r="C28" s="159"/>
    </row>
    <row r="29" spans="1:3" s="251" customFormat="1" ht="12" customHeight="1">
      <c r="A29" s="13" t="s">
        <v>204</v>
      </c>
      <c r="B29" s="253" t="s">
        <v>209</v>
      </c>
      <c r="C29" s="159"/>
    </row>
    <row r="30" spans="1:3" s="251" customFormat="1" ht="12" customHeight="1">
      <c r="A30" s="13" t="s">
        <v>500</v>
      </c>
      <c r="B30" s="510" t="s">
        <v>501</v>
      </c>
      <c r="C30" s="159"/>
    </row>
    <row r="31" spans="1:3" s="251" customFormat="1" ht="12" customHeight="1">
      <c r="A31" s="13" t="s">
        <v>205</v>
      </c>
      <c r="B31" s="253" t="s">
        <v>210</v>
      </c>
      <c r="C31" s="159"/>
    </row>
    <row r="32" spans="1:3" s="251" customFormat="1" ht="12" customHeight="1">
      <c r="A32" s="13" t="s">
        <v>206</v>
      </c>
      <c r="B32" s="253" t="s">
        <v>211</v>
      </c>
      <c r="C32" s="159"/>
    </row>
    <row r="33" spans="1:3" s="251" customFormat="1" ht="12" customHeight="1" thickBot="1">
      <c r="A33" s="15" t="s">
        <v>207</v>
      </c>
      <c r="B33" s="254" t="s">
        <v>212</v>
      </c>
      <c r="C33" s="161"/>
    </row>
    <row r="34" spans="1:3" s="251" customFormat="1" ht="12" customHeight="1" thickBot="1">
      <c r="A34" s="19" t="s">
        <v>17</v>
      </c>
      <c r="B34" s="20" t="s">
        <v>502</v>
      </c>
      <c r="C34" s="158">
        <f>SUM(C35:C45)</f>
        <v>7367</v>
      </c>
    </row>
    <row r="35" spans="1:3" s="251" customFormat="1" ht="12" customHeight="1">
      <c r="A35" s="14" t="s">
        <v>83</v>
      </c>
      <c r="B35" s="252" t="s">
        <v>215</v>
      </c>
      <c r="C35" s="160"/>
    </row>
    <row r="36" spans="1:3" s="251" customFormat="1" ht="12" customHeight="1">
      <c r="A36" s="13" t="s">
        <v>84</v>
      </c>
      <c r="B36" s="253" t="s">
        <v>216</v>
      </c>
      <c r="C36" s="159">
        <v>5000</v>
      </c>
    </row>
    <row r="37" spans="1:3" s="251" customFormat="1" ht="12" customHeight="1">
      <c r="A37" s="13" t="s">
        <v>85</v>
      </c>
      <c r="B37" s="253" t="s">
        <v>217</v>
      </c>
      <c r="C37" s="159">
        <v>800</v>
      </c>
    </row>
    <row r="38" spans="1:3" s="251" customFormat="1" ht="12" customHeight="1">
      <c r="A38" s="13" t="s">
        <v>130</v>
      </c>
      <c r="B38" s="253" t="s">
        <v>218</v>
      </c>
      <c r="C38" s="159"/>
    </row>
    <row r="39" spans="1:3" s="251" customFormat="1" ht="12" customHeight="1">
      <c r="A39" s="13" t="s">
        <v>131</v>
      </c>
      <c r="B39" s="253" t="s">
        <v>219</v>
      </c>
      <c r="C39" s="159"/>
    </row>
    <row r="40" spans="1:3" s="251" customFormat="1" ht="12" customHeight="1">
      <c r="A40" s="13" t="s">
        <v>132</v>
      </c>
      <c r="B40" s="253" t="s">
        <v>220</v>
      </c>
      <c r="C40" s="159">
        <v>1566</v>
      </c>
    </row>
    <row r="41" spans="1:3" s="251" customFormat="1" ht="12" customHeight="1">
      <c r="A41" s="13" t="s">
        <v>133</v>
      </c>
      <c r="B41" s="253" t="s">
        <v>221</v>
      </c>
      <c r="C41" s="159"/>
    </row>
    <row r="42" spans="1:3" s="251" customFormat="1" ht="12" customHeight="1">
      <c r="A42" s="13" t="s">
        <v>134</v>
      </c>
      <c r="B42" s="253" t="s">
        <v>222</v>
      </c>
      <c r="C42" s="159">
        <v>1</v>
      </c>
    </row>
    <row r="43" spans="1:3" s="251" customFormat="1" ht="12" customHeight="1">
      <c r="A43" s="13" t="s">
        <v>213</v>
      </c>
      <c r="B43" s="253" t="s">
        <v>223</v>
      </c>
      <c r="C43" s="162"/>
    </row>
    <row r="44" spans="1:3" s="251" customFormat="1" ht="12" customHeight="1">
      <c r="A44" s="15" t="s">
        <v>214</v>
      </c>
      <c r="B44" s="254" t="s">
        <v>503</v>
      </c>
      <c r="C44" s="241"/>
    </row>
    <row r="45" spans="1:3" s="251" customFormat="1" ht="12" customHeight="1" thickBot="1">
      <c r="A45" s="15" t="s">
        <v>504</v>
      </c>
      <c r="B45" s="155" t="s">
        <v>224</v>
      </c>
      <c r="C45" s="241"/>
    </row>
    <row r="46" spans="1:3" s="251" customFormat="1" ht="12" customHeight="1" thickBot="1">
      <c r="A46" s="19" t="s">
        <v>18</v>
      </c>
      <c r="B46" s="20" t="s">
        <v>225</v>
      </c>
      <c r="C46" s="158">
        <f>SUM(C47:C51)</f>
        <v>0</v>
      </c>
    </row>
    <row r="47" spans="1:3" s="251" customFormat="1" ht="12" customHeight="1">
      <c r="A47" s="14" t="s">
        <v>86</v>
      </c>
      <c r="B47" s="252" t="s">
        <v>229</v>
      </c>
      <c r="C47" s="292"/>
    </row>
    <row r="48" spans="1:3" s="251" customFormat="1" ht="12" customHeight="1">
      <c r="A48" s="13" t="s">
        <v>87</v>
      </c>
      <c r="B48" s="253" t="s">
        <v>230</v>
      </c>
      <c r="C48" s="162"/>
    </row>
    <row r="49" spans="1:3" s="251" customFormat="1" ht="12" customHeight="1">
      <c r="A49" s="13" t="s">
        <v>226</v>
      </c>
      <c r="B49" s="253" t="s">
        <v>231</v>
      </c>
      <c r="C49" s="162"/>
    </row>
    <row r="50" spans="1:3" s="251" customFormat="1" ht="12" customHeight="1">
      <c r="A50" s="13" t="s">
        <v>227</v>
      </c>
      <c r="B50" s="253" t="s">
        <v>232</v>
      </c>
      <c r="C50" s="162"/>
    </row>
    <row r="51" spans="1:3" s="251" customFormat="1" ht="12" customHeight="1" thickBot="1">
      <c r="A51" s="15" t="s">
        <v>228</v>
      </c>
      <c r="B51" s="155" t="s">
        <v>233</v>
      </c>
      <c r="C51" s="241"/>
    </row>
    <row r="52" spans="1:3" s="251" customFormat="1" ht="12" customHeight="1" thickBot="1">
      <c r="A52" s="19" t="s">
        <v>135</v>
      </c>
      <c r="B52" s="20" t="s">
        <v>234</v>
      </c>
      <c r="C52" s="158">
        <f>SUM(C53:C55)</f>
        <v>0</v>
      </c>
    </row>
    <row r="53" spans="1:3" s="251" customFormat="1" ht="12" customHeight="1">
      <c r="A53" s="14" t="s">
        <v>88</v>
      </c>
      <c r="B53" s="252" t="s">
        <v>235</v>
      </c>
      <c r="C53" s="160"/>
    </row>
    <row r="54" spans="1:3" s="251" customFormat="1" ht="12" customHeight="1">
      <c r="A54" s="13" t="s">
        <v>89</v>
      </c>
      <c r="B54" s="253" t="s">
        <v>366</v>
      </c>
      <c r="C54" s="159"/>
    </row>
    <row r="55" spans="1:3" s="251" customFormat="1" ht="12" customHeight="1">
      <c r="A55" s="13" t="s">
        <v>238</v>
      </c>
      <c r="B55" s="253" t="s">
        <v>236</v>
      </c>
      <c r="C55" s="159"/>
    </row>
    <row r="56" spans="1:3" s="251" customFormat="1" ht="12" customHeight="1" thickBot="1">
      <c r="A56" s="15" t="s">
        <v>239</v>
      </c>
      <c r="B56" s="155" t="s">
        <v>237</v>
      </c>
      <c r="C56" s="161"/>
    </row>
    <row r="57" spans="1:3" s="251" customFormat="1" ht="12" customHeight="1" thickBot="1">
      <c r="A57" s="19" t="s">
        <v>20</v>
      </c>
      <c r="B57" s="153" t="s">
        <v>240</v>
      </c>
      <c r="C57" s="158">
        <f>SUM(C58:C60)</f>
        <v>0</v>
      </c>
    </row>
    <row r="58" spans="1:3" s="251" customFormat="1" ht="12" customHeight="1">
      <c r="A58" s="14" t="s">
        <v>136</v>
      </c>
      <c r="B58" s="252" t="s">
        <v>242</v>
      </c>
      <c r="C58" s="162"/>
    </row>
    <row r="59" spans="1:3" s="251" customFormat="1" ht="12" customHeight="1">
      <c r="A59" s="13" t="s">
        <v>137</v>
      </c>
      <c r="B59" s="253" t="s">
        <v>367</v>
      </c>
      <c r="C59" s="162"/>
    </row>
    <row r="60" spans="1:3" s="251" customFormat="1" ht="12" customHeight="1">
      <c r="A60" s="13" t="s">
        <v>163</v>
      </c>
      <c r="B60" s="253" t="s">
        <v>243</v>
      </c>
      <c r="C60" s="162"/>
    </row>
    <row r="61" spans="1:3" s="251" customFormat="1" ht="12" customHeight="1" thickBot="1">
      <c r="A61" s="15" t="s">
        <v>241</v>
      </c>
      <c r="B61" s="155" t="s">
        <v>244</v>
      </c>
      <c r="C61" s="162"/>
    </row>
    <row r="62" spans="1:3" s="251" customFormat="1" ht="12" customHeight="1" thickBot="1">
      <c r="A62" s="511" t="s">
        <v>505</v>
      </c>
      <c r="B62" s="20" t="s">
        <v>245</v>
      </c>
      <c r="C62" s="163">
        <f>+C5+C12+C19+C26+C34+C46+C52+C57</f>
        <v>7367</v>
      </c>
    </row>
    <row r="63" spans="1:3" s="251" customFormat="1" ht="12" customHeight="1" thickBot="1">
      <c r="A63" s="512" t="s">
        <v>246</v>
      </c>
      <c r="B63" s="153" t="s">
        <v>247</v>
      </c>
      <c r="C63" s="158">
        <f>SUM(C64:C66)</f>
        <v>0</v>
      </c>
    </row>
    <row r="64" spans="1:3" s="251" customFormat="1" ht="12" customHeight="1">
      <c r="A64" s="14" t="s">
        <v>278</v>
      </c>
      <c r="B64" s="252" t="s">
        <v>248</v>
      </c>
      <c r="C64" s="162"/>
    </row>
    <row r="65" spans="1:3" s="251" customFormat="1" ht="12" customHeight="1">
      <c r="A65" s="13" t="s">
        <v>287</v>
      </c>
      <c r="B65" s="253" t="s">
        <v>249</v>
      </c>
      <c r="C65" s="162"/>
    </row>
    <row r="66" spans="1:3" s="251" customFormat="1" ht="12" customHeight="1" thickBot="1">
      <c r="A66" s="15" t="s">
        <v>288</v>
      </c>
      <c r="B66" s="513" t="s">
        <v>506</v>
      </c>
      <c r="C66" s="162"/>
    </row>
    <row r="67" spans="1:3" s="251" customFormat="1" ht="12" customHeight="1" thickBot="1">
      <c r="A67" s="512" t="s">
        <v>251</v>
      </c>
      <c r="B67" s="153" t="s">
        <v>252</v>
      </c>
      <c r="C67" s="158">
        <f>SUM(C68:C71)</f>
        <v>0</v>
      </c>
    </row>
    <row r="68" spans="1:3" s="251" customFormat="1" ht="12" customHeight="1">
      <c r="A68" s="14" t="s">
        <v>115</v>
      </c>
      <c r="B68" s="252" t="s">
        <v>253</v>
      </c>
      <c r="C68" s="162"/>
    </row>
    <row r="69" spans="1:3" s="251" customFormat="1" ht="12" customHeight="1">
      <c r="A69" s="13" t="s">
        <v>116</v>
      </c>
      <c r="B69" s="253" t="s">
        <v>254</v>
      </c>
      <c r="C69" s="162"/>
    </row>
    <row r="70" spans="1:3" s="251" customFormat="1" ht="12" customHeight="1">
      <c r="A70" s="13" t="s">
        <v>279</v>
      </c>
      <c r="B70" s="253" t="s">
        <v>255</v>
      </c>
      <c r="C70" s="162"/>
    </row>
    <row r="71" spans="1:3" s="251" customFormat="1" ht="12" customHeight="1" thickBot="1">
      <c r="A71" s="15" t="s">
        <v>280</v>
      </c>
      <c r="B71" s="155" t="s">
        <v>256</v>
      </c>
      <c r="C71" s="162"/>
    </row>
    <row r="72" spans="1:3" s="251" customFormat="1" ht="12" customHeight="1" thickBot="1">
      <c r="A72" s="512" t="s">
        <v>257</v>
      </c>
      <c r="B72" s="153" t="s">
        <v>258</v>
      </c>
      <c r="C72" s="158">
        <f>SUM(C73:C74)</f>
        <v>2072</v>
      </c>
    </row>
    <row r="73" spans="1:3" s="251" customFormat="1" ht="12" customHeight="1">
      <c r="A73" s="14" t="s">
        <v>281</v>
      </c>
      <c r="B73" s="252" t="s">
        <v>259</v>
      </c>
      <c r="C73" s="162">
        <v>2072</v>
      </c>
    </row>
    <row r="74" spans="1:3" s="251" customFormat="1" ht="12" customHeight="1" thickBot="1">
      <c r="A74" s="15" t="s">
        <v>282</v>
      </c>
      <c r="B74" s="155" t="s">
        <v>260</v>
      </c>
      <c r="C74" s="162"/>
    </row>
    <row r="75" spans="1:3" s="251" customFormat="1" ht="12" customHeight="1" thickBot="1">
      <c r="A75" s="512" t="s">
        <v>261</v>
      </c>
      <c r="B75" s="153" t="s">
        <v>262</v>
      </c>
      <c r="C75" s="158">
        <f>SUM(C76:C78)</f>
        <v>0</v>
      </c>
    </row>
    <row r="76" spans="1:3" s="251" customFormat="1" ht="12" customHeight="1">
      <c r="A76" s="14" t="s">
        <v>283</v>
      </c>
      <c r="B76" s="252" t="s">
        <v>263</v>
      </c>
      <c r="C76" s="162"/>
    </row>
    <row r="77" spans="1:3" s="251" customFormat="1" ht="12" customHeight="1">
      <c r="A77" s="13" t="s">
        <v>284</v>
      </c>
      <c r="B77" s="253" t="s">
        <v>264</v>
      </c>
      <c r="C77" s="162"/>
    </row>
    <row r="78" spans="1:3" s="251" customFormat="1" ht="12" customHeight="1" thickBot="1">
      <c r="A78" s="15" t="s">
        <v>285</v>
      </c>
      <c r="B78" s="155" t="s">
        <v>265</v>
      </c>
      <c r="C78" s="162"/>
    </row>
    <row r="79" spans="1:3" s="251" customFormat="1" ht="12" customHeight="1" thickBot="1">
      <c r="A79" s="512" t="s">
        <v>266</v>
      </c>
      <c r="B79" s="153" t="s">
        <v>286</v>
      </c>
      <c r="C79" s="158">
        <f>SUM(C80:C83)</f>
        <v>0</v>
      </c>
    </row>
    <row r="80" spans="1:3" s="251" customFormat="1" ht="12" customHeight="1">
      <c r="A80" s="256" t="s">
        <v>267</v>
      </c>
      <c r="B80" s="252" t="s">
        <v>268</v>
      </c>
      <c r="C80" s="162"/>
    </row>
    <row r="81" spans="1:3" s="251" customFormat="1" ht="12" customHeight="1">
      <c r="A81" s="257" t="s">
        <v>269</v>
      </c>
      <c r="B81" s="253" t="s">
        <v>270</v>
      </c>
      <c r="C81" s="162"/>
    </row>
    <row r="82" spans="1:3" s="251" customFormat="1" ht="12" customHeight="1">
      <c r="A82" s="257" t="s">
        <v>271</v>
      </c>
      <c r="B82" s="253" t="s">
        <v>272</v>
      </c>
      <c r="C82" s="162"/>
    </row>
    <row r="83" spans="1:3" s="251" customFormat="1" ht="12" customHeight="1" thickBot="1">
      <c r="A83" s="258" t="s">
        <v>273</v>
      </c>
      <c r="B83" s="155" t="s">
        <v>274</v>
      </c>
      <c r="C83" s="162"/>
    </row>
    <row r="84" spans="1:3" s="251" customFormat="1" ht="12" customHeight="1" thickBot="1">
      <c r="A84" s="512" t="s">
        <v>275</v>
      </c>
      <c r="B84" s="153" t="s">
        <v>507</v>
      </c>
      <c r="C84" s="293"/>
    </row>
    <row r="85" spans="1:3" s="251" customFormat="1" ht="13.5" customHeight="1" thickBot="1">
      <c r="A85" s="512" t="s">
        <v>277</v>
      </c>
      <c r="B85" s="153" t="s">
        <v>276</v>
      </c>
      <c r="C85" s="293"/>
    </row>
    <row r="86" spans="1:3" s="251" customFormat="1" ht="15.75" customHeight="1" thickBot="1">
      <c r="A86" s="512" t="s">
        <v>289</v>
      </c>
      <c r="B86" s="259" t="s">
        <v>508</v>
      </c>
      <c r="C86" s="163">
        <f>+C63+C67+C72+C75+C79+C85+C84</f>
        <v>2072</v>
      </c>
    </row>
    <row r="87" spans="1:3" s="251" customFormat="1" ht="16.5" customHeight="1" thickBot="1">
      <c r="A87" s="514" t="s">
        <v>509</v>
      </c>
      <c r="B87" s="260" t="s">
        <v>510</v>
      </c>
      <c r="C87" s="163">
        <f>+C62+C86</f>
        <v>9439</v>
      </c>
    </row>
    <row r="88" spans="1:3" s="251" customFormat="1" ht="83.25" customHeight="1">
      <c r="A88" s="4"/>
      <c r="B88" s="5"/>
      <c r="C88" s="164"/>
    </row>
    <row r="89" spans="1:3" ht="16.5" customHeight="1">
      <c r="A89" s="644" t="s">
        <v>41</v>
      </c>
      <c r="B89" s="644"/>
      <c r="C89" s="644"/>
    </row>
    <row r="90" spans="1:3" s="261" customFormat="1" ht="16.5" customHeight="1" thickBot="1">
      <c r="A90" s="645" t="s">
        <v>118</v>
      </c>
      <c r="B90" s="645"/>
      <c r="C90" s="89" t="s">
        <v>162</v>
      </c>
    </row>
    <row r="91" spans="1:3" ht="37.5" customHeight="1" thickBot="1">
      <c r="A91" s="22" t="s">
        <v>65</v>
      </c>
      <c r="B91" s="23" t="s">
        <v>42</v>
      </c>
      <c r="C91" s="31" t="str">
        <f>+C3</f>
        <v>2015. évi előirányzat</v>
      </c>
    </row>
    <row r="92" spans="1:3" s="250" customFormat="1" ht="12" customHeight="1" thickBot="1">
      <c r="A92" s="27" t="s">
        <v>494</v>
      </c>
      <c r="B92" s="28" t="s">
        <v>495</v>
      </c>
      <c r="C92" s="29" t="s">
        <v>496</v>
      </c>
    </row>
    <row r="93" spans="1:3" ht="12" customHeight="1" thickBot="1">
      <c r="A93" s="21" t="s">
        <v>13</v>
      </c>
      <c r="B93" s="26" t="s">
        <v>548</v>
      </c>
      <c r="C93" s="157">
        <f>C94+C95+C96+C97+C98+C111</f>
        <v>187920</v>
      </c>
    </row>
    <row r="94" spans="1:3" ht="12" customHeight="1">
      <c r="A94" s="16" t="s">
        <v>90</v>
      </c>
      <c r="B94" s="9" t="s">
        <v>43</v>
      </c>
      <c r="C94" s="549">
        <v>107230</v>
      </c>
    </row>
    <row r="95" spans="1:3" ht="12" customHeight="1">
      <c r="A95" s="13" t="s">
        <v>91</v>
      </c>
      <c r="B95" s="7" t="s">
        <v>138</v>
      </c>
      <c r="C95" s="162">
        <v>29307</v>
      </c>
    </row>
    <row r="96" spans="1:3" ht="12" customHeight="1">
      <c r="A96" s="13" t="s">
        <v>92</v>
      </c>
      <c r="B96" s="7" t="s">
        <v>113</v>
      </c>
      <c r="C96" s="540">
        <v>51383</v>
      </c>
    </row>
    <row r="97" spans="1:3" ht="12" customHeight="1">
      <c r="A97" s="13" t="s">
        <v>93</v>
      </c>
      <c r="B97" s="10" t="s">
        <v>139</v>
      </c>
      <c r="C97" s="161"/>
    </row>
    <row r="98" spans="1:3" ht="12" customHeight="1">
      <c r="A98" s="13" t="s">
        <v>104</v>
      </c>
      <c r="B98" s="18" t="s">
        <v>140</v>
      </c>
      <c r="C98" s="161"/>
    </row>
    <row r="99" spans="1:3" ht="12" customHeight="1">
      <c r="A99" s="13" t="s">
        <v>94</v>
      </c>
      <c r="B99" s="7" t="s">
        <v>511</v>
      </c>
      <c r="C99" s="161"/>
    </row>
    <row r="100" spans="1:3" ht="12" customHeight="1">
      <c r="A100" s="13" t="s">
        <v>95</v>
      </c>
      <c r="B100" s="93" t="s">
        <v>512</v>
      </c>
      <c r="C100" s="161"/>
    </row>
    <row r="101" spans="1:3" ht="12" customHeight="1">
      <c r="A101" s="13" t="s">
        <v>105</v>
      </c>
      <c r="B101" s="93" t="s">
        <v>513</v>
      </c>
      <c r="C101" s="161"/>
    </row>
    <row r="102" spans="1:3" ht="12" customHeight="1">
      <c r="A102" s="13" t="s">
        <v>106</v>
      </c>
      <c r="B102" s="91" t="s">
        <v>292</v>
      </c>
      <c r="C102" s="161"/>
    </row>
    <row r="103" spans="1:3" ht="12" customHeight="1">
      <c r="A103" s="13" t="s">
        <v>107</v>
      </c>
      <c r="B103" s="92" t="s">
        <v>293</v>
      </c>
      <c r="C103" s="161"/>
    </row>
    <row r="104" spans="1:3" ht="12" customHeight="1">
      <c r="A104" s="13" t="s">
        <v>108</v>
      </c>
      <c r="B104" s="92" t="s">
        <v>294</v>
      </c>
      <c r="C104" s="161"/>
    </row>
    <row r="105" spans="1:3" ht="12" customHeight="1">
      <c r="A105" s="13" t="s">
        <v>110</v>
      </c>
      <c r="B105" s="91" t="s">
        <v>295</v>
      </c>
      <c r="C105" s="161"/>
    </row>
    <row r="106" spans="1:3" ht="12" customHeight="1">
      <c r="A106" s="13" t="s">
        <v>141</v>
      </c>
      <c r="B106" s="91" t="s">
        <v>296</v>
      </c>
      <c r="C106" s="161"/>
    </row>
    <row r="107" spans="1:3" ht="12" customHeight="1">
      <c r="A107" s="13" t="s">
        <v>290</v>
      </c>
      <c r="B107" s="92" t="s">
        <v>297</v>
      </c>
      <c r="C107" s="161"/>
    </row>
    <row r="108" spans="1:3" ht="12" customHeight="1">
      <c r="A108" s="12" t="s">
        <v>291</v>
      </c>
      <c r="B108" s="93" t="s">
        <v>298</v>
      </c>
      <c r="C108" s="161"/>
    </row>
    <row r="109" spans="1:3" ht="12" customHeight="1">
      <c r="A109" s="13" t="s">
        <v>514</v>
      </c>
      <c r="B109" s="93" t="s">
        <v>299</v>
      </c>
      <c r="C109" s="161"/>
    </row>
    <row r="110" spans="1:3" ht="12" customHeight="1">
      <c r="A110" s="15" t="s">
        <v>515</v>
      </c>
      <c r="B110" s="93" t="s">
        <v>300</v>
      </c>
      <c r="C110" s="161"/>
    </row>
    <row r="111" spans="1:3" ht="12" customHeight="1">
      <c r="A111" s="13" t="s">
        <v>516</v>
      </c>
      <c r="B111" s="10" t="s">
        <v>44</v>
      </c>
      <c r="C111" s="159"/>
    </row>
    <row r="112" spans="1:3" ht="12" customHeight="1">
      <c r="A112" s="13" t="s">
        <v>517</v>
      </c>
      <c r="B112" s="7" t="s">
        <v>518</v>
      </c>
      <c r="C112" s="159"/>
    </row>
    <row r="113" spans="1:3" ht="12" customHeight="1" thickBot="1">
      <c r="A113" s="17" t="s">
        <v>519</v>
      </c>
      <c r="B113" s="515" t="s">
        <v>520</v>
      </c>
      <c r="C113" s="165"/>
    </row>
    <row r="114" spans="1:3" ht="12" customHeight="1" thickBot="1">
      <c r="A114" s="516" t="s">
        <v>14</v>
      </c>
      <c r="B114" s="517" t="s">
        <v>301</v>
      </c>
      <c r="C114" s="518">
        <f>+C115+C117+C119</f>
        <v>6384</v>
      </c>
    </row>
    <row r="115" spans="1:3" ht="12" customHeight="1">
      <c r="A115" s="14" t="s">
        <v>96</v>
      </c>
      <c r="B115" s="7" t="s">
        <v>161</v>
      </c>
      <c r="C115" s="292">
        <v>6266</v>
      </c>
    </row>
    <row r="116" spans="1:3" ht="12" customHeight="1">
      <c r="A116" s="14" t="s">
        <v>97</v>
      </c>
      <c r="B116" s="11" t="s">
        <v>305</v>
      </c>
      <c r="C116" s="160"/>
    </row>
    <row r="117" spans="1:3" ht="12" customHeight="1">
      <c r="A117" s="14" t="s">
        <v>98</v>
      </c>
      <c r="B117" s="11" t="s">
        <v>142</v>
      </c>
      <c r="C117" s="159"/>
    </row>
    <row r="118" spans="1:3" ht="12" customHeight="1">
      <c r="A118" s="14" t="s">
        <v>99</v>
      </c>
      <c r="B118" s="11" t="s">
        <v>306</v>
      </c>
      <c r="C118" s="145"/>
    </row>
    <row r="119" spans="1:3" ht="12" customHeight="1">
      <c r="A119" s="14" t="s">
        <v>100</v>
      </c>
      <c r="B119" s="155" t="s">
        <v>164</v>
      </c>
      <c r="C119" s="550">
        <v>118</v>
      </c>
    </row>
    <row r="120" spans="1:3" ht="12" customHeight="1">
      <c r="A120" s="14" t="s">
        <v>109</v>
      </c>
      <c r="B120" s="154" t="s">
        <v>368</v>
      </c>
      <c r="C120" s="550"/>
    </row>
    <row r="121" spans="1:3" ht="12" customHeight="1">
      <c r="A121" s="14" t="s">
        <v>111</v>
      </c>
      <c r="B121" s="248" t="s">
        <v>311</v>
      </c>
      <c r="C121" s="550"/>
    </row>
    <row r="122" spans="1:3" ht="15.75">
      <c r="A122" s="14" t="s">
        <v>143</v>
      </c>
      <c r="B122" s="92" t="s">
        <v>294</v>
      </c>
      <c r="C122" s="550"/>
    </row>
    <row r="123" spans="1:3" ht="12" customHeight="1">
      <c r="A123" s="14" t="s">
        <v>144</v>
      </c>
      <c r="B123" s="92" t="s">
        <v>310</v>
      </c>
      <c r="C123" s="550"/>
    </row>
    <row r="124" spans="1:3" ht="12" customHeight="1">
      <c r="A124" s="14" t="s">
        <v>145</v>
      </c>
      <c r="B124" s="92" t="s">
        <v>309</v>
      </c>
      <c r="C124" s="550"/>
    </row>
    <row r="125" spans="1:3" ht="12" customHeight="1">
      <c r="A125" s="14" t="s">
        <v>302</v>
      </c>
      <c r="B125" s="92" t="s">
        <v>297</v>
      </c>
      <c r="C125" s="550">
        <v>118</v>
      </c>
    </row>
    <row r="126" spans="1:3" ht="12" customHeight="1">
      <c r="A126" s="14" t="s">
        <v>303</v>
      </c>
      <c r="B126" s="92" t="s">
        <v>308</v>
      </c>
      <c r="C126" s="145"/>
    </row>
    <row r="127" spans="1:3" ht="16.5" thickBot="1">
      <c r="A127" s="12" t="s">
        <v>304</v>
      </c>
      <c r="B127" s="92" t="s">
        <v>307</v>
      </c>
      <c r="C127" s="146"/>
    </row>
    <row r="128" spans="1:3" ht="12" customHeight="1" thickBot="1">
      <c r="A128" s="19" t="s">
        <v>15</v>
      </c>
      <c r="B128" s="87" t="s">
        <v>521</v>
      </c>
      <c r="C128" s="158">
        <f>+C93+C114</f>
        <v>194304</v>
      </c>
    </row>
    <row r="129" spans="1:3" ht="12" customHeight="1" thickBot="1">
      <c r="A129" s="19" t="s">
        <v>16</v>
      </c>
      <c r="B129" s="87" t="s">
        <v>522</v>
      </c>
      <c r="C129" s="158">
        <f>+C130+C131+C132</f>
        <v>0</v>
      </c>
    </row>
    <row r="130" spans="1:3" ht="12" customHeight="1">
      <c r="A130" s="14" t="s">
        <v>202</v>
      </c>
      <c r="B130" s="11" t="s">
        <v>523</v>
      </c>
      <c r="C130" s="145"/>
    </row>
    <row r="131" spans="1:3" ht="12" customHeight="1">
      <c r="A131" s="14" t="s">
        <v>205</v>
      </c>
      <c r="B131" s="11" t="s">
        <v>524</v>
      </c>
      <c r="C131" s="145"/>
    </row>
    <row r="132" spans="1:3" ht="12" customHeight="1" thickBot="1">
      <c r="A132" s="12" t="s">
        <v>206</v>
      </c>
      <c r="B132" s="11" t="s">
        <v>525</v>
      </c>
      <c r="C132" s="145"/>
    </row>
    <row r="133" spans="1:3" ht="12" customHeight="1" thickBot="1">
      <c r="A133" s="19" t="s">
        <v>17</v>
      </c>
      <c r="B133" s="87" t="s">
        <v>526</v>
      </c>
      <c r="C133" s="158">
        <f>SUM(C134:C139)</f>
        <v>0</v>
      </c>
    </row>
    <row r="134" spans="1:3" ht="12" customHeight="1">
      <c r="A134" s="14" t="s">
        <v>83</v>
      </c>
      <c r="B134" s="8" t="s">
        <v>527</v>
      </c>
      <c r="C134" s="145"/>
    </row>
    <row r="135" spans="1:3" ht="12" customHeight="1">
      <c r="A135" s="14" t="s">
        <v>84</v>
      </c>
      <c r="B135" s="8" t="s">
        <v>528</v>
      </c>
      <c r="C135" s="145"/>
    </row>
    <row r="136" spans="1:3" ht="12" customHeight="1">
      <c r="A136" s="14" t="s">
        <v>85</v>
      </c>
      <c r="B136" s="8" t="s">
        <v>529</v>
      </c>
      <c r="C136" s="145"/>
    </row>
    <row r="137" spans="1:3" ht="12" customHeight="1">
      <c r="A137" s="14" t="s">
        <v>130</v>
      </c>
      <c r="B137" s="8" t="s">
        <v>530</v>
      </c>
      <c r="C137" s="145"/>
    </row>
    <row r="138" spans="1:3" ht="12" customHeight="1">
      <c r="A138" s="14" t="s">
        <v>131</v>
      </c>
      <c r="B138" s="8" t="s">
        <v>531</v>
      </c>
      <c r="C138" s="145"/>
    </row>
    <row r="139" spans="1:3" ht="12" customHeight="1" thickBot="1">
      <c r="A139" s="12" t="s">
        <v>132</v>
      </c>
      <c r="B139" s="8" t="s">
        <v>532</v>
      </c>
      <c r="C139" s="145"/>
    </row>
    <row r="140" spans="1:3" ht="12" customHeight="1" thickBot="1">
      <c r="A140" s="19" t="s">
        <v>18</v>
      </c>
      <c r="B140" s="87" t="s">
        <v>533</v>
      </c>
      <c r="C140" s="163">
        <f>+C141+C142+C143+C144</f>
        <v>0</v>
      </c>
    </row>
    <row r="141" spans="1:3" ht="12" customHeight="1">
      <c r="A141" s="14" t="s">
        <v>86</v>
      </c>
      <c r="B141" s="8" t="s">
        <v>312</v>
      </c>
      <c r="C141" s="145"/>
    </row>
    <row r="142" spans="1:3" ht="12" customHeight="1">
      <c r="A142" s="14" t="s">
        <v>87</v>
      </c>
      <c r="B142" s="8" t="s">
        <v>313</v>
      </c>
      <c r="C142" s="145"/>
    </row>
    <row r="143" spans="1:3" ht="12" customHeight="1">
      <c r="A143" s="14" t="s">
        <v>226</v>
      </c>
      <c r="B143" s="8" t="s">
        <v>534</v>
      </c>
      <c r="C143" s="145"/>
    </row>
    <row r="144" spans="1:3" ht="12" customHeight="1" thickBot="1">
      <c r="A144" s="12" t="s">
        <v>227</v>
      </c>
      <c r="B144" s="6" t="s">
        <v>331</v>
      </c>
      <c r="C144" s="145"/>
    </row>
    <row r="145" spans="1:3" ht="12" customHeight="1" thickBot="1">
      <c r="A145" s="19" t="s">
        <v>19</v>
      </c>
      <c r="B145" s="87" t="s">
        <v>535</v>
      </c>
      <c r="C145" s="166">
        <f>SUM(C146:C150)</f>
        <v>0</v>
      </c>
    </row>
    <row r="146" spans="1:3" ht="12" customHeight="1">
      <c r="A146" s="14" t="s">
        <v>88</v>
      </c>
      <c r="B146" s="8" t="s">
        <v>536</v>
      </c>
      <c r="C146" s="145"/>
    </row>
    <row r="147" spans="1:3" ht="12" customHeight="1">
      <c r="A147" s="14" t="s">
        <v>89</v>
      </c>
      <c r="B147" s="8" t="s">
        <v>537</v>
      </c>
      <c r="C147" s="145"/>
    </row>
    <row r="148" spans="1:3" ht="12" customHeight="1">
      <c r="A148" s="14" t="s">
        <v>238</v>
      </c>
      <c r="B148" s="8" t="s">
        <v>538</v>
      </c>
      <c r="C148" s="145"/>
    </row>
    <row r="149" spans="1:3" ht="12" customHeight="1">
      <c r="A149" s="14" t="s">
        <v>239</v>
      </c>
      <c r="B149" s="8" t="s">
        <v>539</v>
      </c>
      <c r="C149" s="145"/>
    </row>
    <row r="150" spans="1:3" ht="12" customHeight="1" thickBot="1">
      <c r="A150" s="14" t="s">
        <v>540</v>
      </c>
      <c r="B150" s="8" t="s">
        <v>541</v>
      </c>
      <c r="C150" s="145"/>
    </row>
    <row r="151" spans="1:3" ht="12" customHeight="1" thickBot="1">
      <c r="A151" s="19" t="s">
        <v>20</v>
      </c>
      <c r="B151" s="87" t="s">
        <v>542</v>
      </c>
      <c r="C151" s="519"/>
    </row>
    <row r="152" spans="1:3" ht="12" customHeight="1" thickBot="1">
      <c r="A152" s="19" t="s">
        <v>21</v>
      </c>
      <c r="B152" s="87" t="s">
        <v>543</v>
      </c>
      <c r="C152" s="519"/>
    </row>
    <row r="153" spans="1:9" ht="15" customHeight="1" thickBot="1">
      <c r="A153" s="19" t="s">
        <v>22</v>
      </c>
      <c r="B153" s="87" t="s">
        <v>544</v>
      </c>
      <c r="C153" s="262">
        <f>+C129+C133+C140+C145+C151+C152</f>
        <v>0</v>
      </c>
      <c r="F153" s="263"/>
      <c r="G153" s="264"/>
      <c r="H153" s="264"/>
      <c r="I153" s="264"/>
    </row>
    <row r="154" spans="1:3" s="251" customFormat="1" ht="12.75" customHeight="1" thickBot="1">
      <c r="A154" s="156" t="s">
        <v>23</v>
      </c>
      <c r="B154" s="232" t="s">
        <v>545</v>
      </c>
      <c r="C154" s="262">
        <f>+C128+C153</f>
        <v>194304</v>
      </c>
    </row>
    <row r="155" ht="7.5" customHeight="1"/>
    <row r="156" spans="1:3" ht="15.75">
      <c r="A156" s="646" t="s">
        <v>314</v>
      </c>
      <c r="B156" s="646"/>
      <c r="C156" s="646"/>
    </row>
    <row r="157" spans="1:3" ht="15" customHeight="1" thickBot="1">
      <c r="A157" s="643" t="s">
        <v>119</v>
      </c>
      <c r="B157" s="643"/>
      <c r="C157" s="167" t="s">
        <v>162</v>
      </c>
    </row>
    <row r="158" spans="1:4" ht="13.5" customHeight="1" thickBot="1">
      <c r="A158" s="19">
        <v>1</v>
      </c>
      <c r="B158" s="25" t="s">
        <v>546</v>
      </c>
      <c r="C158" s="158">
        <f>+C62-C128</f>
        <v>-186937</v>
      </c>
      <c r="D158" s="265"/>
    </row>
    <row r="159" spans="1:3" ht="27.75" customHeight="1" thickBot="1">
      <c r="A159" s="19" t="s">
        <v>14</v>
      </c>
      <c r="B159" s="25" t="s">
        <v>547</v>
      </c>
      <c r="C159" s="158">
        <f>+C86-C153</f>
        <v>2072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4/2016.(II.26.) 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zoomScaleSheetLayoutView="100" workbookViewId="0" topLeftCell="A1">
      <selection activeCell="D36" sqref="D36"/>
    </sheetView>
  </sheetViews>
  <sheetFormatPr defaultColWidth="9.00390625" defaultRowHeight="12.75"/>
  <cols>
    <col min="1" max="1" width="6.875" style="41" customWidth="1"/>
    <col min="2" max="2" width="55.125" style="109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9.75" customHeight="1">
      <c r="B1" s="177" t="s">
        <v>122</v>
      </c>
      <c r="C1" s="178"/>
      <c r="D1" s="178"/>
      <c r="E1" s="178"/>
      <c r="F1" s="649"/>
    </row>
    <row r="2" spans="5:6" ht="14.25" thickBot="1">
      <c r="E2" s="179" t="s">
        <v>57</v>
      </c>
      <c r="F2" s="649"/>
    </row>
    <row r="3" spans="1:6" ht="18" customHeight="1" thickBot="1">
      <c r="A3" s="647" t="s">
        <v>65</v>
      </c>
      <c r="B3" s="180" t="s">
        <v>51</v>
      </c>
      <c r="C3" s="181"/>
      <c r="D3" s="180" t="s">
        <v>52</v>
      </c>
      <c r="E3" s="182"/>
      <c r="F3" s="649"/>
    </row>
    <row r="4" spans="1:6" s="183" customFormat="1" ht="35.25" customHeight="1" thickBot="1">
      <c r="A4" s="648"/>
      <c r="B4" s="110" t="s">
        <v>58</v>
      </c>
      <c r="C4" s="111" t="str">
        <f>+'[1]1.1.sz.mell.'!C3</f>
        <v>2015. évi előirányzat</v>
      </c>
      <c r="D4" s="110" t="s">
        <v>58</v>
      </c>
      <c r="E4" s="37" t="str">
        <f>+C4</f>
        <v>2015. évi előirányzat</v>
      </c>
      <c r="F4" s="649"/>
    </row>
    <row r="5" spans="1:6" s="188" customFormat="1" ht="12" customHeight="1" thickBot="1">
      <c r="A5" s="184" t="s">
        <v>494</v>
      </c>
      <c r="B5" s="185" t="s">
        <v>495</v>
      </c>
      <c r="C5" s="186" t="s">
        <v>496</v>
      </c>
      <c r="D5" s="185" t="s">
        <v>549</v>
      </c>
      <c r="E5" s="187" t="s">
        <v>550</v>
      </c>
      <c r="F5" s="649"/>
    </row>
    <row r="6" spans="1:6" ht="12.75" customHeight="1">
      <c r="A6" s="189" t="s">
        <v>13</v>
      </c>
      <c r="B6" s="190" t="s">
        <v>315</v>
      </c>
      <c r="C6" s="543">
        <v>1009213</v>
      </c>
      <c r="D6" s="190" t="s">
        <v>59</v>
      </c>
      <c r="E6" s="544">
        <v>1079655</v>
      </c>
      <c r="F6" s="649"/>
    </row>
    <row r="7" spans="1:6" ht="12.75" customHeight="1">
      <c r="A7" s="191" t="s">
        <v>14</v>
      </c>
      <c r="B7" s="192" t="s">
        <v>316</v>
      </c>
      <c r="C7" s="545">
        <v>723396</v>
      </c>
      <c r="D7" s="192" t="s">
        <v>138</v>
      </c>
      <c r="E7" s="542">
        <v>257421</v>
      </c>
      <c r="F7" s="649"/>
    </row>
    <row r="8" spans="1:6" ht="12.75" customHeight="1">
      <c r="A8" s="191" t="s">
        <v>15</v>
      </c>
      <c r="B8" s="192" t="s">
        <v>336</v>
      </c>
      <c r="C8" s="55">
        <v>48331</v>
      </c>
      <c r="D8" s="192" t="s">
        <v>167</v>
      </c>
      <c r="E8" s="542">
        <v>942459</v>
      </c>
      <c r="F8" s="649"/>
    </row>
    <row r="9" spans="1:6" ht="12.75" customHeight="1">
      <c r="A9" s="191" t="s">
        <v>16</v>
      </c>
      <c r="B9" s="192" t="s">
        <v>129</v>
      </c>
      <c r="C9" s="545">
        <v>305333</v>
      </c>
      <c r="D9" s="192" t="s">
        <v>139</v>
      </c>
      <c r="E9" s="56">
        <v>112287</v>
      </c>
      <c r="F9" s="649"/>
    </row>
    <row r="10" spans="1:6" ht="12.75" customHeight="1">
      <c r="A10" s="191" t="s">
        <v>17</v>
      </c>
      <c r="B10" s="193" t="s">
        <v>361</v>
      </c>
      <c r="C10" s="545">
        <v>460592</v>
      </c>
      <c r="D10" s="192" t="s">
        <v>140</v>
      </c>
      <c r="E10" s="542">
        <v>190313</v>
      </c>
      <c r="F10" s="649"/>
    </row>
    <row r="11" spans="1:6" ht="12.75" customHeight="1">
      <c r="A11" s="191" t="s">
        <v>18</v>
      </c>
      <c r="B11" s="192" t="s">
        <v>317</v>
      </c>
      <c r="C11" s="631">
        <v>88335</v>
      </c>
      <c r="D11" s="192" t="s">
        <v>44</v>
      </c>
      <c r="E11" s="542">
        <v>153516</v>
      </c>
      <c r="F11" s="649"/>
    </row>
    <row r="12" spans="1:6" ht="12.75" customHeight="1">
      <c r="A12" s="191" t="s">
        <v>19</v>
      </c>
      <c r="B12" s="192" t="s">
        <v>551</v>
      </c>
      <c r="C12" s="168"/>
      <c r="D12" s="35"/>
      <c r="E12" s="173"/>
      <c r="F12" s="649"/>
    </row>
    <row r="13" spans="1:6" ht="12.75" customHeight="1">
      <c r="A13" s="191" t="s">
        <v>20</v>
      </c>
      <c r="B13" s="35"/>
      <c r="C13" s="168"/>
      <c r="D13" s="35"/>
      <c r="E13" s="173"/>
      <c r="F13" s="649"/>
    </row>
    <row r="14" spans="1:6" ht="12.75" customHeight="1">
      <c r="A14" s="191" t="s">
        <v>21</v>
      </c>
      <c r="B14" s="266"/>
      <c r="C14" s="169"/>
      <c r="D14" s="35"/>
      <c r="E14" s="173"/>
      <c r="F14" s="649"/>
    </row>
    <row r="15" spans="1:6" ht="12.75" customHeight="1">
      <c r="A15" s="191" t="s">
        <v>22</v>
      </c>
      <c r="B15" s="35"/>
      <c r="C15" s="168"/>
      <c r="D15" s="35"/>
      <c r="E15" s="173"/>
      <c r="F15" s="649"/>
    </row>
    <row r="16" spans="1:6" ht="8.25" customHeight="1">
      <c r="A16" s="191" t="s">
        <v>23</v>
      </c>
      <c r="B16" s="35"/>
      <c r="C16" s="168"/>
      <c r="D16" s="35"/>
      <c r="E16" s="173"/>
      <c r="F16" s="649"/>
    </row>
    <row r="17" spans="1:6" ht="10.5" customHeight="1" thickBot="1">
      <c r="A17" s="191" t="s">
        <v>24</v>
      </c>
      <c r="B17" s="43"/>
      <c r="C17" s="170"/>
      <c r="D17" s="35"/>
      <c r="E17" s="174"/>
      <c r="F17" s="649"/>
    </row>
    <row r="18" spans="1:6" ht="15.75" customHeight="1" thickBot="1">
      <c r="A18" s="194" t="s">
        <v>25</v>
      </c>
      <c r="B18" s="88" t="s">
        <v>552</v>
      </c>
      <c r="C18" s="171">
        <f>SUM(C6:C17)-C8</f>
        <v>2586869</v>
      </c>
      <c r="D18" s="88" t="s">
        <v>322</v>
      </c>
      <c r="E18" s="175">
        <f>SUM(E6:E17)</f>
        <v>2735651</v>
      </c>
      <c r="F18" s="649"/>
    </row>
    <row r="19" spans="1:6" ht="12.75" customHeight="1">
      <c r="A19" s="195" t="s">
        <v>26</v>
      </c>
      <c r="B19" s="196" t="s">
        <v>319</v>
      </c>
      <c r="C19" s="299">
        <f>+C20+C21+C22+C23</f>
        <v>185984</v>
      </c>
      <c r="D19" s="197" t="s">
        <v>146</v>
      </c>
      <c r="E19" s="176"/>
      <c r="F19" s="649"/>
    </row>
    <row r="20" spans="1:6" ht="12.75" customHeight="1">
      <c r="A20" s="198" t="s">
        <v>27</v>
      </c>
      <c r="B20" s="197" t="s">
        <v>159</v>
      </c>
      <c r="C20" s="55">
        <v>185984</v>
      </c>
      <c r="D20" s="197" t="s">
        <v>321</v>
      </c>
      <c r="E20" s="56"/>
      <c r="F20" s="649"/>
    </row>
    <row r="21" spans="1:6" ht="12.75" customHeight="1">
      <c r="A21" s="198" t="s">
        <v>28</v>
      </c>
      <c r="B21" s="197" t="s">
        <v>160</v>
      </c>
      <c r="C21" s="55"/>
      <c r="D21" s="197" t="s">
        <v>120</v>
      </c>
      <c r="E21" s="56">
        <v>100000</v>
      </c>
      <c r="F21" s="649"/>
    </row>
    <row r="22" spans="1:6" ht="12.75" customHeight="1">
      <c r="A22" s="198" t="s">
        <v>29</v>
      </c>
      <c r="B22" s="197" t="s">
        <v>165</v>
      </c>
      <c r="C22" s="55"/>
      <c r="D22" s="197" t="s">
        <v>121</v>
      </c>
      <c r="E22" s="56"/>
      <c r="F22" s="649"/>
    </row>
    <row r="23" spans="1:6" ht="12.75" customHeight="1">
      <c r="A23" s="198" t="s">
        <v>30</v>
      </c>
      <c r="B23" s="197" t="s">
        <v>166</v>
      </c>
      <c r="C23" s="55"/>
      <c r="D23" s="196" t="s">
        <v>168</v>
      </c>
      <c r="E23" s="56"/>
      <c r="F23" s="649"/>
    </row>
    <row r="24" spans="1:6" ht="12.75" customHeight="1">
      <c r="A24" s="198" t="s">
        <v>31</v>
      </c>
      <c r="B24" s="197" t="s">
        <v>320</v>
      </c>
      <c r="C24" s="199">
        <f>+C25+C26</f>
        <v>100000</v>
      </c>
      <c r="D24" s="197" t="s">
        <v>147</v>
      </c>
      <c r="E24" s="56"/>
      <c r="F24" s="649"/>
    </row>
    <row r="25" spans="1:6" ht="12.75" customHeight="1">
      <c r="A25" s="195" t="s">
        <v>32</v>
      </c>
      <c r="B25" s="196" t="s">
        <v>318</v>
      </c>
      <c r="C25" s="172">
        <v>100000</v>
      </c>
      <c r="D25" s="190" t="s">
        <v>534</v>
      </c>
      <c r="E25" s="176"/>
      <c r="F25" s="649"/>
    </row>
    <row r="26" spans="1:6" ht="12.75" customHeight="1">
      <c r="A26" s="198" t="s">
        <v>33</v>
      </c>
      <c r="B26" s="197" t="s">
        <v>553</v>
      </c>
      <c r="C26" s="55"/>
      <c r="D26" s="192" t="s">
        <v>542</v>
      </c>
      <c r="E26" s="56"/>
      <c r="F26" s="649"/>
    </row>
    <row r="27" spans="1:6" ht="12.75" customHeight="1">
      <c r="A27" s="191" t="s">
        <v>34</v>
      </c>
      <c r="B27" s="197" t="s">
        <v>263</v>
      </c>
      <c r="C27" s="545">
        <v>33302</v>
      </c>
      <c r="D27" s="192" t="s">
        <v>543</v>
      </c>
      <c r="E27" s="56"/>
      <c r="F27" s="649"/>
    </row>
    <row r="28" spans="1:6" ht="12.75" customHeight="1" thickBot="1">
      <c r="A28" s="238" t="s">
        <v>35</v>
      </c>
      <c r="B28" s="196" t="s">
        <v>276</v>
      </c>
      <c r="C28" s="172"/>
      <c r="D28" s="267" t="s">
        <v>600</v>
      </c>
      <c r="E28" s="176">
        <v>27420</v>
      </c>
      <c r="F28" s="649"/>
    </row>
    <row r="29" spans="1:6" ht="21.75" customHeight="1" thickBot="1">
      <c r="A29" s="194" t="s">
        <v>36</v>
      </c>
      <c r="B29" s="88" t="s">
        <v>554</v>
      </c>
      <c r="C29" s="171">
        <f>+C19+C24+C27+C28</f>
        <v>319286</v>
      </c>
      <c r="D29" s="88" t="s">
        <v>555</v>
      </c>
      <c r="E29" s="175">
        <f>SUM(E19:E28)</f>
        <v>127420</v>
      </c>
      <c r="F29" s="649"/>
    </row>
    <row r="30" spans="1:6" ht="13.5" thickBot="1">
      <c r="A30" s="194" t="s">
        <v>37</v>
      </c>
      <c r="B30" s="200" t="s">
        <v>556</v>
      </c>
      <c r="C30" s="201">
        <f>+C18+C29</f>
        <v>2906155</v>
      </c>
      <c r="D30" s="200" t="s">
        <v>557</v>
      </c>
      <c r="E30" s="201">
        <f>+E18+E29</f>
        <v>2863071</v>
      </c>
      <c r="F30" s="649"/>
    </row>
    <row r="31" spans="1:6" ht="13.5" thickBot="1">
      <c r="A31" s="194" t="s">
        <v>38</v>
      </c>
      <c r="B31" s="200" t="s">
        <v>124</v>
      </c>
      <c r="C31" s="201">
        <f>IF(C18-E18&lt;0,E18-C18,"-")</f>
        <v>148782</v>
      </c>
      <c r="D31" s="200" t="s">
        <v>125</v>
      </c>
      <c r="E31" s="201" t="str">
        <f>IF(C18-E18&gt;0,C18-E18,"-")</f>
        <v>-</v>
      </c>
      <c r="F31" s="649"/>
    </row>
    <row r="32" spans="1:6" ht="13.5" thickBot="1">
      <c r="A32" s="194" t="s">
        <v>39</v>
      </c>
      <c r="B32" s="200" t="s">
        <v>169</v>
      </c>
      <c r="C32" s="201"/>
      <c r="D32" s="200" t="s">
        <v>170</v>
      </c>
      <c r="E32" s="201">
        <v>43084</v>
      </c>
      <c r="F32" s="649"/>
    </row>
    <row r="33" spans="2:4" ht="18.75">
      <c r="B33" s="650"/>
      <c r="C33" s="650"/>
      <c r="D33" s="650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4/2016.(II.26.)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3"/>
  <sheetViews>
    <sheetView zoomScaleSheetLayoutView="115" workbookViewId="0" topLeftCell="A16">
      <selection activeCell="C36" sqref="C36"/>
    </sheetView>
  </sheetViews>
  <sheetFormatPr defaultColWidth="9.00390625" defaultRowHeight="12.75"/>
  <cols>
    <col min="1" max="1" width="6.875" style="41" customWidth="1"/>
    <col min="2" max="2" width="55.125" style="109" customWidth="1"/>
    <col min="3" max="3" width="16.375" style="41" customWidth="1"/>
    <col min="4" max="4" width="55.125" style="41" customWidth="1"/>
    <col min="5" max="5" width="16.375" style="41" customWidth="1"/>
    <col min="6" max="6" width="4.875" style="41" customWidth="1"/>
    <col min="7" max="16384" width="9.375" style="41" customWidth="1"/>
  </cols>
  <sheetData>
    <row r="1" spans="2:6" ht="31.5">
      <c r="B1" s="177" t="s">
        <v>123</v>
      </c>
      <c r="C1" s="178"/>
      <c r="D1" s="178"/>
      <c r="E1" s="178"/>
      <c r="F1" s="649"/>
    </row>
    <row r="2" spans="5:6" ht="14.25" thickBot="1">
      <c r="E2" s="179" t="s">
        <v>57</v>
      </c>
      <c r="F2" s="649"/>
    </row>
    <row r="3" spans="1:6" ht="13.5" thickBot="1">
      <c r="A3" s="651" t="s">
        <v>65</v>
      </c>
      <c r="B3" s="180" t="s">
        <v>51</v>
      </c>
      <c r="C3" s="181"/>
      <c r="D3" s="180" t="s">
        <v>52</v>
      </c>
      <c r="E3" s="182"/>
      <c r="F3" s="649"/>
    </row>
    <row r="4" spans="1:6" s="183" customFormat="1" ht="24.75" thickBot="1">
      <c r="A4" s="652"/>
      <c r="B4" s="110" t="s">
        <v>58</v>
      </c>
      <c r="C4" s="111" t="str">
        <f>+'[1]2.1.sz.mell  '!C4</f>
        <v>2015. évi előirányzat</v>
      </c>
      <c r="D4" s="110" t="s">
        <v>58</v>
      </c>
      <c r="E4" s="111" t="str">
        <f>+'[1]2.1.sz.mell  '!C4</f>
        <v>2015. évi előirányzat</v>
      </c>
      <c r="F4" s="649"/>
    </row>
    <row r="5" spans="1:6" s="183" customFormat="1" ht="13.5" thickBot="1">
      <c r="A5" s="184" t="s">
        <v>494</v>
      </c>
      <c r="B5" s="185" t="s">
        <v>495</v>
      </c>
      <c r="C5" s="186" t="s">
        <v>496</v>
      </c>
      <c r="D5" s="185" t="s">
        <v>549</v>
      </c>
      <c r="E5" s="187" t="s">
        <v>550</v>
      </c>
      <c r="F5" s="649"/>
    </row>
    <row r="6" spans="1:6" ht="12.75" customHeight="1">
      <c r="A6" s="189" t="s">
        <v>13</v>
      </c>
      <c r="B6" s="190" t="s">
        <v>323</v>
      </c>
      <c r="C6" s="543">
        <v>451610</v>
      </c>
      <c r="D6" s="190" t="s">
        <v>161</v>
      </c>
      <c r="E6" s="544">
        <v>177363</v>
      </c>
      <c r="F6" s="649"/>
    </row>
    <row r="7" spans="1:6" ht="12.75">
      <c r="A7" s="191" t="s">
        <v>14</v>
      </c>
      <c r="B7" s="192" t="s">
        <v>324</v>
      </c>
      <c r="C7" s="55">
        <v>406971</v>
      </c>
      <c r="D7" s="192" t="s">
        <v>329</v>
      </c>
      <c r="E7" s="56">
        <v>106496</v>
      </c>
      <c r="F7" s="649"/>
    </row>
    <row r="8" spans="1:6" ht="12.75" customHeight="1">
      <c r="A8" s="191" t="s">
        <v>15</v>
      </c>
      <c r="B8" s="192" t="s">
        <v>5</v>
      </c>
      <c r="C8" s="55">
        <v>6598</v>
      </c>
      <c r="D8" s="192" t="s">
        <v>142</v>
      </c>
      <c r="E8" s="542">
        <v>235242</v>
      </c>
      <c r="F8" s="649"/>
    </row>
    <row r="9" spans="1:6" ht="12.75" customHeight="1">
      <c r="A9" s="191" t="s">
        <v>16</v>
      </c>
      <c r="B9" s="192" t="s">
        <v>325</v>
      </c>
      <c r="C9" s="55">
        <v>3780</v>
      </c>
      <c r="D9" s="192" t="s">
        <v>330</v>
      </c>
      <c r="E9" s="56">
        <v>237427</v>
      </c>
      <c r="F9" s="649"/>
    </row>
    <row r="10" spans="1:6" ht="12.75" customHeight="1">
      <c r="A10" s="191" t="s">
        <v>17</v>
      </c>
      <c r="B10" s="192" t="s">
        <v>326</v>
      </c>
      <c r="C10" s="168"/>
      <c r="D10" s="192" t="s">
        <v>164</v>
      </c>
      <c r="E10" s="542">
        <v>21831</v>
      </c>
      <c r="F10" s="649"/>
    </row>
    <row r="11" spans="1:6" ht="12.75" customHeight="1">
      <c r="A11" s="191" t="s">
        <v>18</v>
      </c>
      <c r="B11" s="192" t="s">
        <v>327</v>
      </c>
      <c r="C11" s="169"/>
      <c r="D11" s="520"/>
      <c r="E11" s="56"/>
      <c r="F11" s="649"/>
    </row>
    <row r="12" spans="1:6" ht="12.75" customHeight="1">
      <c r="A12" s="191" t="s">
        <v>19</v>
      </c>
      <c r="B12" s="35"/>
      <c r="C12" s="168"/>
      <c r="D12" s="520"/>
      <c r="E12" s="56"/>
      <c r="F12" s="649"/>
    </row>
    <row r="13" spans="1:6" ht="12.75" customHeight="1">
      <c r="A13" s="191" t="s">
        <v>20</v>
      </c>
      <c r="B13" s="35"/>
      <c r="C13" s="168"/>
      <c r="D13" s="521"/>
      <c r="E13" s="56"/>
      <c r="F13" s="649"/>
    </row>
    <row r="14" spans="1:6" ht="12.75" customHeight="1">
      <c r="A14" s="191" t="s">
        <v>21</v>
      </c>
      <c r="B14" s="522"/>
      <c r="C14" s="169"/>
      <c r="D14" s="520"/>
      <c r="E14" s="56"/>
      <c r="F14" s="649"/>
    </row>
    <row r="15" spans="1:6" ht="12.75">
      <c r="A15" s="191" t="s">
        <v>22</v>
      </c>
      <c r="B15" s="35"/>
      <c r="C15" s="169"/>
      <c r="D15" s="520"/>
      <c r="E15" s="56"/>
      <c r="F15" s="649"/>
    </row>
    <row r="16" spans="1:6" ht="12.75" customHeight="1" thickBot="1">
      <c r="A16" s="238" t="s">
        <v>23</v>
      </c>
      <c r="B16" s="267"/>
      <c r="C16" s="240"/>
      <c r="D16" s="239" t="s">
        <v>44</v>
      </c>
      <c r="E16" s="176">
        <v>1282</v>
      </c>
      <c r="F16" s="649"/>
    </row>
    <row r="17" spans="1:6" ht="15.75" customHeight="1" thickBot="1">
      <c r="A17" s="194" t="s">
        <v>24</v>
      </c>
      <c r="B17" s="88" t="s">
        <v>337</v>
      </c>
      <c r="C17" s="171">
        <f>+C6+C8+C9+C11+C12+C13+C14+C15+C16</f>
        <v>461988</v>
      </c>
      <c r="D17" s="88" t="s">
        <v>338</v>
      </c>
      <c r="E17" s="175">
        <f>+E6+E8+E10+E11+E12+E13+E14+E15+E16</f>
        <v>435718</v>
      </c>
      <c r="F17" s="649"/>
    </row>
    <row r="18" spans="1:6" ht="12.75" customHeight="1">
      <c r="A18" s="189" t="s">
        <v>25</v>
      </c>
      <c r="B18" s="204" t="s">
        <v>182</v>
      </c>
      <c r="C18" s="211">
        <f>+C19+C20+C21+C22+C23</f>
        <v>7223</v>
      </c>
      <c r="D18" s="197" t="s">
        <v>146</v>
      </c>
      <c r="E18" s="54"/>
      <c r="F18" s="649"/>
    </row>
    <row r="19" spans="1:6" ht="12.75" customHeight="1">
      <c r="A19" s="191" t="s">
        <v>26</v>
      </c>
      <c r="B19" s="205" t="s">
        <v>171</v>
      </c>
      <c r="C19" s="55">
        <v>7223</v>
      </c>
      <c r="D19" s="197" t="s">
        <v>149</v>
      </c>
      <c r="E19" s="56"/>
      <c r="F19" s="649"/>
    </row>
    <row r="20" spans="1:6" ht="12.75" customHeight="1">
      <c r="A20" s="189" t="s">
        <v>27</v>
      </c>
      <c r="B20" s="205" t="s">
        <v>172</v>
      </c>
      <c r="C20" s="55"/>
      <c r="D20" s="197" t="s">
        <v>120</v>
      </c>
      <c r="E20" s="56"/>
      <c r="F20" s="649"/>
    </row>
    <row r="21" spans="1:6" ht="12.75" customHeight="1">
      <c r="A21" s="191" t="s">
        <v>28</v>
      </c>
      <c r="B21" s="205" t="s">
        <v>173</v>
      </c>
      <c r="C21" s="55"/>
      <c r="D21" s="197" t="s">
        <v>121</v>
      </c>
      <c r="E21" s="542">
        <v>76577</v>
      </c>
      <c r="F21" s="649"/>
    </row>
    <row r="22" spans="1:6" ht="12.75" customHeight="1">
      <c r="A22" s="189" t="s">
        <v>29</v>
      </c>
      <c r="B22" s="205" t="s">
        <v>174</v>
      </c>
      <c r="C22" s="55"/>
      <c r="D22" s="196" t="s">
        <v>168</v>
      </c>
      <c r="E22" s="56"/>
      <c r="F22" s="649"/>
    </row>
    <row r="23" spans="1:6" ht="12.75" customHeight="1">
      <c r="A23" s="191" t="s">
        <v>30</v>
      </c>
      <c r="B23" s="206" t="s">
        <v>175</v>
      </c>
      <c r="C23" s="55"/>
      <c r="D23" s="197" t="s">
        <v>150</v>
      </c>
      <c r="E23" s="56"/>
      <c r="F23" s="649"/>
    </row>
    <row r="24" spans="1:6" ht="12.75" customHeight="1">
      <c r="A24" s="189" t="s">
        <v>31</v>
      </c>
      <c r="B24" s="207" t="s">
        <v>176</v>
      </c>
      <c r="C24" s="199">
        <f>+C25+C26+C27+C28+C29</f>
        <v>0</v>
      </c>
      <c r="D24" s="208" t="s">
        <v>148</v>
      </c>
      <c r="E24" s="56"/>
      <c r="F24" s="649"/>
    </row>
    <row r="25" spans="1:6" ht="12.75" customHeight="1">
      <c r="A25" s="191" t="s">
        <v>32</v>
      </c>
      <c r="B25" s="206" t="s">
        <v>177</v>
      </c>
      <c r="C25" s="55"/>
      <c r="D25" s="208" t="s">
        <v>331</v>
      </c>
      <c r="E25" s="56"/>
      <c r="F25" s="649"/>
    </row>
    <row r="26" spans="1:6" ht="12.75" customHeight="1">
      <c r="A26" s="189" t="s">
        <v>33</v>
      </c>
      <c r="B26" s="206" t="s">
        <v>178</v>
      </c>
      <c r="C26" s="55"/>
      <c r="D26" s="203"/>
      <c r="E26" s="56"/>
      <c r="F26" s="649"/>
    </row>
    <row r="27" spans="1:6" ht="12.75" customHeight="1">
      <c r="A27" s="191" t="s">
        <v>34</v>
      </c>
      <c r="B27" s="205" t="s">
        <v>179</v>
      </c>
      <c r="C27" s="55"/>
      <c r="D27" s="86"/>
      <c r="E27" s="56"/>
      <c r="F27" s="649"/>
    </row>
    <row r="28" spans="1:6" ht="12.75" customHeight="1">
      <c r="A28" s="189" t="s">
        <v>35</v>
      </c>
      <c r="B28" s="209" t="s">
        <v>180</v>
      </c>
      <c r="C28" s="55"/>
      <c r="D28" s="35"/>
      <c r="E28" s="56"/>
      <c r="F28" s="649"/>
    </row>
    <row r="29" spans="1:6" ht="12.75" customHeight="1" thickBot="1">
      <c r="A29" s="191" t="s">
        <v>36</v>
      </c>
      <c r="B29" s="210" t="s">
        <v>181</v>
      </c>
      <c r="C29" s="55"/>
      <c r="D29" s="86"/>
      <c r="E29" s="56"/>
      <c r="F29" s="649"/>
    </row>
    <row r="30" spans="1:6" ht="21.75" customHeight="1" thickBot="1">
      <c r="A30" s="194" t="s">
        <v>37</v>
      </c>
      <c r="B30" s="88" t="s">
        <v>328</v>
      </c>
      <c r="C30" s="171">
        <f>+C18+C24</f>
        <v>7223</v>
      </c>
      <c r="D30" s="88" t="s">
        <v>332</v>
      </c>
      <c r="E30" s="175">
        <f>SUM(E18:E29)</f>
        <v>76577</v>
      </c>
      <c r="F30" s="649"/>
    </row>
    <row r="31" spans="1:6" ht="13.5" thickBot="1">
      <c r="A31" s="194" t="s">
        <v>38</v>
      </c>
      <c r="B31" s="200" t="s">
        <v>333</v>
      </c>
      <c r="C31" s="201">
        <f>+C17+C30</f>
        <v>469211</v>
      </c>
      <c r="D31" s="200" t="s">
        <v>334</v>
      </c>
      <c r="E31" s="201">
        <f>+E17+E30</f>
        <v>512295</v>
      </c>
      <c r="F31" s="649"/>
    </row>
    <row r="32" spans="1:6" ht="13.5" thickBot="1">
      <c r="A32" s="194" t="s">
        <v>39</v>
      </c>
      <c r="B32" s="200" t="s">
        <v>124</v>
      </c>
      <c r="C32" s="201" t="str">
        <f>IF(C17-E17&lt;0,E17-C17,"-")</f>
        <v>-</v>
      </c>
      <c r="D32" s="200" t="s">
        <v>125</v>
      </c>
      <c r="E32" s="201">
        <f>IF(C17-E17&gt;0,C17-E17,"-")</f>
        <v>26270</v>
      </c>
      <c r="F32" s="649"/>
    </row>
    <row r="33" spans="1:6" ht="13.5" thickBot="1">
      <c r="A33" s="194" t="s">
        <v>40</v>
      </c>
      <c r="B33" s="200" t="s">
        <v>169</v>
      </c>
      <c r="C33" s="201">
        <v>43084</v>
      </c>
      <c r="D33" s="200" t="s">
        <v>170</v>
      </c>
      <c r="E33" s="201"/>
      <c r="F33" s="64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4/2016.(II.26.) 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D12"/>
  <sheetViews>
    <sheetView zoomScale="120" zoomScaleNormal="120" workbookViewId="0" topLeftCell="A1">
      <selection activeCell="E4" sqref="E4"/>
    </sheetView>
  </sheetViews>
  <sheetFormatPr defaultColWidth="9.00390625" defaultRowHeight="12.75"/>
  <cols>
    <col min="1" max="1" width="5.625" style="95" customWidth="1"/>
    <col min="2" max="2" width="68.625" style="95" customWidth="1"/>
    <col min="3" max="3" width="19.50390625" style="95" customWidth="1"/>
    <col min="4" max="16384" width="9.375" style="95" customWidth="1"/>
  </cols>
  <sheetData>
    <row r="1" spans="1:3" ht="33" customHeight="1">
      <c r="A1" s="653" t="s">
        <v>472</v>
      </c>
      <c r="B1" s="653"/>
      <c r="C1" s="653"/>
    </row>
    <row r="2" spans="1:4" ht="15.75" customHeight="1" thickBot="1">
      <c r="A2" s="96"/>
      <c r="B2" s="96"/>
      <c r="C2" s="98" t="s">
        <v>48</v>
      </c>
      <c r="D2" s="97"/>
    </row>
    <row r="3" spans="1:3" ht="26.25" customHeight="1" thickBot="1">
      <c r="A3" s="99" t="s">
        <v>11</v>
      </c>
      <c r="B3" s="100" t="s">
        <v>151</v>
      </c>
      <c r="C3" s="101" t="s">
        <v>476</v>
      </c>
    </row>
    <row r="4" spans="1:3" ht="15.75" thickBot="1">
      <c r="A4" s="102">
        <v>1</v>
      </c>
      <c r="B4" s="103">
        <v>2</v>
      </c>
      <c r="C4" s="104">
        <v>3</v>
      </c>
    </row>
    <row r="5" spans="1:3" ht="15">
      <c r="A5" s="105" t="s">
        <v>13</v>
      </c>
      <c r="B5" s="213" t="s">
        <v>620</v>
      </c>
      <c r="C5" s="632">
        <v>269023</v>
      </c>
    </row>
    <row r="6" spans="1:3" ht="24.75">
      <c r="A6" s="106" t="s">
        <v>14</v>
      </c>
      <c r="B6" s="235" t="s">
        <v>183</v>
      </c>
      <c r="C6" s="212">
        <v>30678</v>
      </c>
    </row>
    <row r="7" spans="1:3" ht="15">
      <c r="A7" s="106" t="s">
        <v>15</v>
      </c>
      <c r="B7" s="236" t="s">
        <v>372</v>
      </c>
      <c r="C7" s="212">
        <v>81</v>
      </c>
    </row>
    <row r="8" spans="1:3" ht="24.75">
      <c r="A8" s="106" t="s">
        <v>16</v>
      </c>
      <c r="B8" s="236" t="s">
        <v>185</v>
      </c>
      <c r="C8" s="212">
        <v>5966</v>
      </c>
    </row>
    <row r="9" spans="1:3" ht="15">
      <c r="A9" s="107" t="s">
        <v>17</v>
      </c>
      <c r="B9" s="236" t="s">
        <v>184</v>
      </c>
      <c r="C9" s="633">
        <v>4500</v>
      </c>
    </row>
    <row r="10" spans="1:3" ht="15.75" thickBot="1">
      <c r="A10" s="106" t="s">
        <v>18</v>
      </c>
      <c r="B10" s="237" t="s">
        <v>621</v>
      </c>
      <c r="C10" s="212"/>
    </row>
    <row r="11" spans="1:3" ht="15.75" thickBot="1">
      <c r="A11" s="654" t="s">
        <v>152</v>
      </c>
      <c r="B11" s="655"/>
      <c r="C11" s="108">
        <f>SUM(C5:C10)</f>
        <v>310248</v>
      </c>
    </row>
    <row r="12" spans="1:3" ht="23.25" customHeight="1">
      <c r="A12" s="656" t="s">
        <v>158</v>
      </c>
      <c r="B12" s="656"/>
      <c r="C12" s="65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4/2016.(II.26.)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21">
    <tabColor rgb="FF92D050"/>
    <pageSetUpPr fitToPage="1"/>
  </sheetPr>
  <dimension ref="A1:F63"/>
  <sheetViews>
    <sheetView workbookViewId="0" topLeftCell="A52">
      <selection activeCell="H55" sqref="H55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41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5.5" customHeight="1">
      <c r="A1" s="657" t="s">
        <v>2</v>
      </c>
      <c r="B1" s="657"/>
      <c r="C1" s="657"/>
      <c r="D1" s="657"/>
      <c r="E1" s="657"/>
      <c r="F1" s="657"/>
    </row>
    <row r="2" spans="1:6" ht="22.5" customHeight="1" thickBot="1">
      <c r="A2" s="109"/>
      <c r="B2" s="41"/>
      <c r="C2" s="41"/>
      <c r="D2" s="41"/>
      <c r="E2" s="41"/>
      <c r="F2" s="36" t="s">
        <v>57</v>
      </c>
    </row>
    <row r="3" spans="1:6" s="34" customFormat="1" ht="44.25" customHeight="1" thickBot="1">
      <c r="A3" s="110" t="s">
        <v>61</v>
      </c>
      <c r="B3" s="111" t="s">
        <v>62</v>
      </c>
      <c r="C3" s="111" t="s">
        <v>63</v>
      </c>
      <c r="D3" s="111" t="s">
        <v>477</v>
      </c>
      <c r="E3" s="111" t="s">
        <v>476</v>
      </c>
      <c r="F3" s="37" t="s">
        <v>478</v>
      </c>
    </row>
    <row r="4" spans="1:6" s="41" customFormat="1" ht="12" customHeight="1" thickBot="1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 t="s">
        <v>78</v>
      </c>
    </row>
    <row r="5" spans="1:6" ht="15.75" customHeight="1">
      <c r="A5" s="506" t="s">
        <v>490</v>
      </c>
      <c r="B5" s="493">
        <v>3000</v>
      </c>
      <c r="C5" s="494" t="s">
        <v>487</v>
      </c>
      <c r="D5" s="495"/>
      <c r="E5" s="496">
        <v>3000</v>
      </c>
      <c r="F5" s="497">
        <f aca="true" t="shared" si="0" ref="F5:F36">B5-D5-E5</f>
        <v>0</v>
      </c>
    </row>
    <row r="6" spans="1:6" ht="15.75" customHeight="1">
      <c r="A6" s="507" t="s">
        <v>491</v>
      </c>
      <c r="B6" s="53">
        <v>78</v>
      </c>
      <c r="C6" s="296" t="s">
        <v>487</v>
      </c>
      <c r="D6" s="24"/>
      <c r="E6" s="24">
        <v>78</v>
      </c>
      <c r="F6" s="42">
        <f t="shared" si="0"/>
        <v>0</v>
      </c>
    </row>
    <row r="7" spans="1:6" ht="15.75" customHeight="1">
      <c r="A7" s="507" t="s">
        <v>492</v>
      </c>
      <c r="B7" s="608">
        <v>2604</v>
      </c>
      <c r="C7" s="296" t="s">
        <v>487</v>
      </c>
      <c r="D7" s="24"/>
      <c r="E7" s="609">
        <v>2604</v>
      </c>
      <c r="F7" s="42">
        <f t="shared" si="0"/>
        <v>0</v>
      </c>
    </row>
    <row r="8" spans="1:6" ht="15.75" customHeight="1">
      <c r="A8" s="508" t="s">
        <v>676</v>
      </c>
      <c r="B8" s="551">
        <v>3201</v>
      </c>
      <c r="C8" s="296" t="s">
        <v>487</v>
      </c>
      <c r="D8" s="24"/>
      <c r="E8" s="552">
        <v>3201</v>
      </c>
      <c r="F8" s="42">
        <f t="shared" si="0"/>
        <v>0</v>
      </c>
    </row>
    <row r="9" spans="1:6" ht="15.75" customHeight="1">
      <c r="A9" s="607" t="s">
        <v>653</v>
      </c>
      <c r="B9" s="551">
        <v>15661</v>
      </c>
      <c r="C9" s="484" t="s">
        <v>487</v>
      </c>
      <c r="D9" s="609"/>
      <c r="E9" s="552">
        <v>15661</v>
      </c>
      <c r="F9" s="42">
        <f t="shared" si="0"/>
        <v>0</v>
      </c>
    </row>
    <row r="10" spans="1:6" ht="25.5" customHeight="1">
      <c r="A10" s="508" t="s">
        <v>493</v>
      </c>
      <c r="B10" s="498">
        <v>1871</v>
      </c>
      <c r="C10" s="488" t="s">
        <v>487</v>
      </c>
      <c r="D10" s="489"/>
      <c r="E10" s="489">
        <v>1871</v>
      </c>
      <c r="F10" s="42">
        <f t="shared" si="0"/>
        <v>0</v>
      </c>
    </row>
    <row r="11" spans="1:6" ht="15.75" customHeight="1">
      <c r="A11" s="535" t="s">
        <v>590</v>
      </c>
      <c r="B11" s="499">
        <v>300</v>
      </c>
      <c r="C11" s="481" t="s">
        <v>487</v>
      </c>
      <c r="D11" s="474"/>
      <c r="E11" s="474">
        <v>300</v>
      </c>
      <c r="F11" s="42">
        <f t="shared" si="0"/>
        <v>0</v>
      </c>
    </row>
    <row r="12" spans="1:6" ht="18.75" customHeight="1">
      <c r="A12" s="610" t="s">
        <v>591</v>
      </c>
      <c r="B12" s="608">
        <v>0</v>
      </c>
      <c r="C12" s="484" t="s">
        <v>487</v>
      </c>
      <c r="D12" s="552"/>
      <c r="E12" s="552">
        <v>0</v>
      </c>
      <c r="F12" s="42">
        <f t="shared" si="0"/>
        <v>0</v>
      </c>
    </row>
    <row r="13" spans="1:6" ht="15.75" customHeight="1">
      <c r="A13" s="507" t="s">
        <v>606</v>
      </c>
      <c r="B13" s="53">
        <v>121</v>
      </c>
      <c r="C13" s="296" t="s">
        <v>487</v>
      </c>
      <c r="D13" s="538"/>
      <c r="E13" s="24">
        <v>121</v>
      </c>
      <c r="F13" s="300">
        <f t="shared" si="0"/>
        <v>0</v>
      </c>
    </row>
    <row r="14" spans="1:6" ht="15.75" customHeight="1">
      <c r="A14" s="507" t="s">
        <v>607</v>
      </c>
      <c r="B14" s="53">
        <v>41</v>
      </c>
      <c r="C14" s="296" t="s">
        <v>487</v>
      </c>
      <c r="D14" s="24"/>
      <c r="E14" s="24">
        <v>41</v>
      </c>
      <c r="F14" s="42">
        <f t="shared" si="0"/>
        <v>0</v>
      </c>
    </row>
    <row r="15" spans="1:6" ht="15.75" customHeight="1">
      <c r="A15" s="507" t="s">
        <v>608</v>
      </c>
      <c r="B15" s="53">
        <v>801</v>
      </c>
      <c r="C15" s="296" t="s">
        <v>487</v>
      </c>
      <c r="D15" s="24"/>
      <c r="E15" s="24">
        <v>801</v>
      </c>
      <c r="F15" s="42">
        <f t="shared" si="0"/>
        <v>0</v>
      </c>
    </row>
    <row r="16" spans="1:6" ht="15.75" customHeight="1">
      <c r="A16" s="508" t="s">
        <v>609</v>
      </c>
      <c r="B16" s="53">
        <v>127</v>
      </c>
      <c r="C16" s="296" t="s">
        <v>487</v>
      </c>
      <c r="D16" s="24"/>
      <c r="E16" s="24">
        <v>127</v>
      </c>
      <c r="F16" s="42">
        <f t="shared" si="0"/>
        <v>0</v>
      </c>
    </row>
    <row r="17" spans="1:6" ht="15.75" customHeight="1">
      <c r="A17" s="507" t="s">
        <v>610</v>
      </c>
      <c r="B17" s="53">
        <v>114</v>
      </c>
      <c r="C17" s="296" t="s">
        <v>487</v>
      </c>
      <c r="D17" s="24"/>
      <c r="E17" s="24">
        <v>114</v>
      </c>
      <c r="F17" s="42">
        <f t="shared" si="0"/>
        <v>0</v>
      </c>
    </row>
    <row r="18" spans="1:6" ht="15.75" customHeight="1">
      <c r="A18" s="508" t="s">
        <v>611</v>
      </c>
      <c r="B18" s="551">
        <v>736</v>
      </c>
      <c r="C18" s="296" t="s">
        <v>487</v>
      </c>
      <c r="D18" s="24"/>
      <c r="E18" s="552">
        <v>736</v>
      </c>
      <c r="F18" s="42">
        <f t="shared" si="0"/>
        <v>0</v>
      </c>
    </row>
    <row r="19" spans="1:6" ht="15.75" customHeight="1">
      <c r="A19" s="507" t="s">
        <v>612</v>
      </c>
      <c r="B19" s="53">
        <v>254</v>
      </c>
      <c r="C19" s="296" t="s">
        <v>487</v>
      </c>
      <c r="D19" s="24"/>
      <c r="E19" s="24">
        <v>254</v>
      </c>
      <c r="F19" s="476">
        <f t="shared" si="0"/>
        <v>0</v>
      </c>
    </row>
    <row r="20" spans="1:6" ht="27.75" customHeight="1">
      <c r="A20" s="610" t="s">
        <v>671</v>
      </c>
      <c r="B20" s="53">
        <v>254</v>
      </c>
      <c r="C20" s="296" t="s">
        <v>487</v>
      </c>
      <c r="D20" s="24"/>
      <c r="E20" s="24">
        <v>254</v>
      </c>
      <c r="F20" s="42">
        <f t="shared" si="0"/>
        <v>0</v>
      </c>
    </row>
    <row r="21" spans="1:6" ht="18.75" customHeight="1">
      <c r="A21" s="507" t="s">
        <v>613</v>
      </c>
      <c r="B21" s="53">
        <v>250</v>
      </c>
      <c r="C21" s="296" t="s">
        <v>487</v>
      </c>
      <c r="D21" s="24"/>
      <c r="E21" s="24">
        <v>250</v>
      </c>
      <c r="F21" s="49">
        <f t="shared" si="0"/>
        <v>0</v>
      </c>
    </row>
    <row r="22" spans="1:6" ht="17.25" customHeight="1">
      <c r="A22" s="507" t="s">
        <v>614</v>
      </c>
      <c r="B22" s="53">
        <v>318</v>
      </c>
      <c r="C22" s="296" t="s">
        <v>487</v>
      </c>
      <c r="D22" s="24"/>
      <c r="E22" s="24">
        <v>318</v>
      </c>
      <c r="F22" s="50">
        <f t="shared" si="0"/>
        <v>0</v>
      </c>
    </row>
    <row r="23" spans="1:6" ht="21.75" customHeight="1">
      <c r="A23" s="507" t="s">
        <v>615</v>
      </c>
      <c r="B23" s="53">
        <v>351</v>
      </c>
      <c r="C23" s="296" t="s">
        <v>487</v>
      </c>
      <c r="D23" s="24"/>
      <c r="E23" s="24">
        <v>351</v>
      </c>
      <c r="F23" s="50">
        <f t="shared" si="0"/>
        <v>0</v>
      </c>
    </row>
    <row r="24" spans="1:6" ht="20.25" customHeight="1">
      <c r="A24" s="507" t="s">
        <v>616</v>
      </c>
      <c r="B24" s="53">
        <v>324</v>
      </c>
      <c r="C24" s="296" t="s">
        <v>487</v>
      </c>
      <c r="D24" s="24"/>
      <c r="E24" s="24">
        <v>324</v>
      </c>
      <c r="F24" s="50">
        <f t="shared" si="0"/>
        <v>0</v>
      </c>
    </row>
    <row r="25" spans="1:6" ht="20.25" customHeight="1">
      <c r="A25" s="507" t="s">
        <v>617</v>
      </c>
      <c r="B25" s="53">
        <v>102</v>
      </c>
      <c r="C25" s="296" t="s">
        <v>487</v>
      </c>
      <c r="D25" s="24"/>
      <c r="E25" s="24">
        <v>102</v>
      </c>
      <c r="F25" s="50">
        <f t="shared" si="0"/>
        <v>0</v>
      </c>
    </row>
    <row r="26" spans="1:6" ht="20.25" customHeight="1">
      <c r="A26" s="507" t="s">
        <v>618</v>
      </c>
      <c r="B26" s="53">
        <v>127</v>
      </c>
      <c r="C26" s="296" t="s">
        <v>487</v>
      </c>
      <c r="D26" s="24"/>
      <c r="E26" s="24">
        <v>127</v>
      </c>
      <c r="F26" s="50">
        <f t="shared" si="0"/>
        <v>0</v>
      </c>
    </row>
    <row r="27" spans="1:6" ht="20.25" customHeight="1">
      <c r="A27" s="553" t="s">
        <v>622</v>
      </c>
      <c r="B27" s="500">
        <v>8306</v>
      </c>
      <c r="C27" s="479" t="s">
        <v>487</v>
      </c>
      <c r="D27" s="480"/>
      <c r="E27" s="480">
        <v>8306</v>
      </c>
      <c r="F27" s="50">
        <f t="shared" si="0"/>
        <v>0</v>
      </c>
    </row>
    <row r="28" spans="1:6" ht="20.25" customHeight="1">
      <c r="A28" s="553" t="s">
        <v>629</v>
      </c>
      <c r="B28" s="500">
        <v>2920</v>
      </c>
      <c r="C28" s="479" t="s">
        <v>487</v>
      </c>
      <c r="D28" s="480"/>
      <c r="E28" s="480">
        <v>2920</v>
      </c>
      <c r="F28" s="50">
        <f t="shared" si="0"/>
        <v>0</v>
      </c>
    </row>
    <row r="29" spans="1:6" ht="20.25" customHeight="1">
      <c r="A29" s="553" t="s">
        <v>630</v>
      </c>
      <c r="B29" s="500">
        <v>275</v>
      </c>
      <c r="C29" s="479" t="s">
        <v>631</v>
      </c>
      <c r="D29" s="480"/>
      <c r="E29" s="480">
        <v>275</v>
      </c>
      <c r="F29" s="50">
        <f t="shared" si="0"/>
        <v>0</v>
      </c>
    </row>
    <row r="30" spans="1:6" ht="20.25" customHeight="1">
      <c r="A30" s="553" t="s">
        <v>632</v>
      </c>
      <c r="B30" s="500">
        <v>1695</v>
      </c>
      <c r="C30" s="479" t="s">
        <v>487</v>
      </c>
      <c r="D30" s="480"/>
      <c r="E30" s="480">
        <v>1695</v>
      </c>
      <c r="F30" s="50">
        <f t="shared" si="0"/>
        <v>0</v>
      </c>
    </row>
    <row r="31" spans="1:6" ht="20.25" customHeight="1">
      <c r="A31" s="553" t="s">
        <v>633</v>
      </c>
      <c r="B31" s="500">
        <v>11</v>
      </c>
      <c r="C31" s="479" t="s">
        <v>487</v>
      </c>
      <c r="D31" s="480"/>
      <c r="E31" s="480">
        <v>11</v>
      </c>
      <c r="F31" s="50">
        <f t="shared" si="0"/>
        <v>0</v>
      </c>
    </row>
    <row r="32" spans="1:6" ht="20.25" customHeight="1">
      <c r="A32" s="618" t="s">
        <v>634</v>
      </c>
      <c r="B32" s="500">
        <v>1450</v>
      </c>
      <c r="C32" s="484" t="s">
        <v>487</v>
      </c>
      <c r="D32" s="480"/>
      <c r="E32" s="480">
        <v>1450</v>
      </c>
      <c r="F32" s="50">
        <f t="shared" si="0"/>
        <v>0</v>
      </c>
    </row>
    <row r="33" spans="1:6" ht="20.25" customHeight="1">
      <c r="A33" s="553" t="s">
        <v>659</v>
      </c>
      <c r="B33" s="500">
        <v>42629</v>
      </c>
      <c r="C33" s="587" t="s">
        <v>487</v>
      </c>
      <c r="D33" s="547"/>
      <c r="E33" s="480">
        <v>42629</v>
      </c>
      <c r="F33" s="50">
        <f t="shared" si="0"/>
        <v>0</v>
      </c>
    </row>
    <row r="34" spans="1:6" ht="20.25" customHeight="1">
      <c r="A34" s="618" t="s">
        <v>638</v>
      </c>
      <c r="B34" s="500">
        <v>957</v>
      </c>
      <c r="C34" s="484" t="s">
        <v>487</v>
      </c>
      <c r="D34" s="480"/>
      <c r="E34" s="480">
        <v>957</v>
      </c>
      <c r="F34" s="50">
        <f t="shared" si="0"/>
        <v>0</v>
      </c>
    </row>
    <row r="35" spans="1:6" ht="20.25" customHeight="1">
      <c r="A35" s="617" t="s">
        <v>639</v>
      </c>
      <c r="B35" s="500">
        <v>1271</v>
      </c>
      <c r="C35" s="484" t="s">
        <v>487</v>
      </c>
      <c r="D35" s="480"/>
      <c r="E35" s="480">
        <v>1271</v>
      </c>
      <c r="F35" s="50">
        <f t="shared" si="0"/>
        <v>0</v>
      </c>
    </row>
    <row r="36" spans="1:6" ht="20.25" customHeight="1">
      <c r="A36" s="617" t="s">
        <v>640</v>
      </c>
      <c r="B36" s="500">
        <v>900</v>
      </c>
      <c r="C36" s="484" t="s">
        <v>487</v>
      </c>
      <c r="D36" s="480"/>
      <c r="E36" s="480">
        <v>900</v>
      </c>
      <c r="F36" s="50">
        <f t="shared" si="0"/>
        <v>0</v>
      </c>
    </row>
    <row r="37" spans="1:6" ht="20.25" customHeight="1">
      <c r="A37" s="617" t="s">
        <v>644</v>
      </c>
      <c r="B37" s="500">
        <v>90</v>
      </c>
      <c r="C37" s="484" t="s">
        <v>487</v>
      </c>
      <c r="D37" s="480"/>
      <c r="E37" s="480">
        <v>90</v>
      </c>
      <c r="F37" s="50">
        <f aca="true" t="shared" si="1" ref="F37:F62">B37-D37-E37</f>
        <v>0</v>
      </c>
    </row>
    <row r="38" spans="1:6" ht="25.5" customHeight="1">
      <c r="A38" s="617" t="s">
        <v>645</v>
      </c>
      <c r="B38" s="500">
        <v>1000</v>
      </c>
      <c r="C38" s="484" t="s">
        <v>487</v>
      </c>
      <c r="D38" s="480"/>
      <c r="E38" s="480">
        <v>1000</v>
      </c>
      <c r="F38" s="50">
        <f t="shared" si="1"/>
        <v>0</v>
      </c>
    </row>
    <row r="39" spans="1:6" ht="18.75" customHeight="1">
      <c r="A39" s="617" t="s">
        <v>646</v>
      </c>
      <c r="B39" s="500">
        <v>1270</v>
      </c>
      <c r="C39" s="484" t="s">
        <v>487</v>
      </c>
      <c r="D39" s="480"/>
      <c r="E39" s="480">
        <v>1270</v>
      </c>
      <c r="F39" s="50">
        <f t="shared" si="1"/>
        <v>0</v>
      </c>
    </row>
    <row r="40" spans="1:6" ht="21" customHeight="1">
      <c r="A40" s="617" t="s">
        <v>647</v>
      </c>
      <c r="B40" s="500">
        <v>1898</v>
      </c>
      <c r="C40" s="484" t="s">
        <v>487</v>
      </c>
      <c r="D40" s="480"/>
      <c r="E40" s="480">
        <v>1898</v>
      </c>
      <c r="F40" s="50">
        <f t="shared" si="1"/>
        <v>0</v>
      </c>
    </row>
    <row r="41" spans="1:6" ht="21" customHeight="1">
      <c r="A41" s="617" t="s">
        <v>648</v>
      </c>
      <c r="B41" s="500">
        <v>205</v>
      </c>
      <c r="C41" s="484" t="s">
        <v>487</v>
      </c>
      <c r="D41" s="480"/>
      <c r="E41" s="480">
        <v>205</v>
      </c>
      <c r="F41" s="50">
        <f t="shared" si="1"/>
        <v>0</v>
      </c>
    </row>
    <row r="42" spans="1:6" ht="21" customHeight="1">
      <c r="A42" s="617" t="s">
        <v>649</v>
      </c>
      <c r="B42" s="500">
        <v>26</v>
      </c>
      <c r="C42" s="484" t="s">
        <v>487</v>
      </c>
      <c r="D42" s="480"/>
      <c r="E42" s="480">
        <v>26</v>
      </c>
      <c r="F42" s="50">
        <f t="shared" si="1"/>
        <v>0</v>
      </c>
    </row>
    <row r="43" spans="1:6" ht="21" customHeight="1">
      <c r="A43" s="617" t="s">
        <v>650</v>
      </c>
      <c r="B43" s="500">
        <v>381</v>
      </c>
      <c r="C43" s="484" t="s">
        <v>487</v>
      </c>
      <c r="D43" s="480"/>
      <c r="E43" s="480">
        <v>381</v>
      </c>
      <c r="F43" s="50">
        <f t="shared" si="1"/>
        <v>0</v>
      </c>
    </row>
    <row r="44" spans="1:6" ht="21" customHeight="1">
      <c r="A44" s="617" t="s">
        <v>651</v>
      </c>
      <c r="B44" s="500">
        <v>255</v>
      </c>
      <c r="C44" s="484" t="s">
        <v>487</v>
      </c>
      <c r="D44" s="480"/>
      <c r="E44" s="480">
        <v>255</v>
      </c>
      <c r="F44" s="50">
        <f t="shared" si="1"/>
        <v>0</v>
      </c>
    </row>
    <row r="45" spans="1:6" ht="21" customHeight="1">
      <c r="A45" s="626" t="s">
        <v>486</v>
      </c>
      <c r="B45" s="500">
        <v>61972</v>
      </c>
      <c r="C45" s="484" t="s">
        <v>487</v>
      </c>
      <c r="D45" s="480"/>
      <c r="E45" s="480">
        <v>61972</v>
      </c>
      <c r="F45" s="50">
        <f t="shared" si="1"/>
        <v>0</v>
      </c>
    </row>
    <row r="46" spans="1:6" ht="21" customHeight="1">
      <c r="A46" s="617" t="s">
        <v>654</v>
      </c>
      <c r="B46" s="500">
        <v>104</v>
      </c>
      <c r="C46" s="484" t="s">
        <v>487</v>
      </c>
      <c r="D46" s="480"/>
      <c r="E46" s="480">
        <v>104</v>
      </c>
      <c r="F46" s="50">
        <f t="shared" si="1"/>
        <v>0</v>
      </c>
    </row>
    <row r="47" spans="1:6" ht="21" customHeight="1">
      <c r="A47" s="617" t="s">
        <v>655</v>
      </c>
      <c r="B47" s="500">
        <v>6400</v>
      </c>
      <c r="C47" s="484" t="s">
        <v>487</v>
      </c>
      <c r="D47" s="480"/>
      <c r="E47" s="480">
        <v>6400</v>
      </c>
      <c r="F47" s="50">
        <f t="shared" si="1"/>
        <v>0</v>
      </c>
    </row>
    <row r="48" spans="1:6" ht="21" customHeight="1">
      <c r="A48" s="617" t="s">
        <v>656</v>
      </c>
      <c r="B48" s="546">
        <v>120</v>
      </c>
      <c r="C48" s="484" t="s">
        <v>487</v>
      </c>
      <c r="D48" s="480"/>
      <c r="E48" s="547">
        <v>120</v>
      </c>
      <c r="F48" s="50">
        <f t="shared" si="1"/>
        <v>0</v>
      </c>
    </row>
    <row r="49" spans="1:6" ht="21" customHeight="1">
      <c r="A49" s="617" t="s">
        <v>657</v>
      </c>
      <c r="B49" s="500">
        <v>216</v>
      </c>
      <c r="C49" s="484" t="s">
        <v>487</v>
      </c>
      <c r="D49" s="480"/>
      <c r="E49" s="480">
        <v>216</v>
      </c>
      <c r="F49" s="50">
        <f t="shared" si="1"/>
        <v>0</v>
      </c>
    </row>
    <row r="50" spans="1:6" ht="21" customHeight="1">
      <c r="A50" s="617" t="s">
        <v>660</v>
      </c>
      <c r="B50" s="500">
        <v>160</v>
      </c>
      <c r="C50" s="484" t="s">
        <v>487</v>
      </c>
      <c r="D50" s="480"/>
      <c r="E50" s="480">
        <v>160</v>
      </c>
      <c r="F50" s="50">
        <f t="shared" si="1"/>
        <v>0</v>
      </c>
    </row>
    <row r="51" spans="1:6" ht="20.25" customHeight="1">
      <c r="A51" s="617" t="s">
        <v>641</v>
      </c>
      <c r="B51" s="500">
        <v>3548</v>
      </c>
      <c r="C51" s="484" t="s">
        <v>487</v>
      </c>
      <c r="D51" s="480"/>
      <c r="E51" s="480">
        <v>3548</v>
      </c>
      <c r="F51" s="50">
        <f t="shared" si="1"/>
        <v>0</v>
      </c>
    </row>
    <row r="52" spans="1:6" ht="20.25" customHeight="1">
      <c r="A52" s="617" t="s">
        <v>661</v>
      </c>
      <c r="B52" s="500">
        <v>400</v>
      </c>
      <c r="C52" s="484" t="s">
        <v>487</v>
      </c>
      <c r="D52" s="480"/>
      <c r="E52" s="480">
        <v>400</v>
      </c>
      <c r="F52" s="50">
        <f t="shared" si="1"/>
        <v>0</v>
      </c>
    </row>
    <row r="53" spans="1:6" ht="20.25" customHeight="1">
      <c r="A53" s="617" t="s">
        <v>664</v>
      </c>
      <c r="B53" s="500">
        <v>127</v>
      </c>
      <c r="C53" s="484" t="s">
        <v>487</v>
      </c>
      <c r="D53" s="480"/>
      <c r="E53" s="480">
        <v>127</v>
      </c>
      <c r="F53" s="50">
        <f t="shared" si="1"/>
        <v>0</v>
      </c>
    </row>
    <row r="54" spans="1:6" ht="20.25" customHeight="1">
      <c r="A54" s="617" t="s">
        <v>665</v>
      </c>
      <c r="B54" s="500">
        <v>5000</v>
      </c>
      <c r="C54" s="484" t="s">
        <v>487</v>
      </c>
      <c r="D54" s="480"/>
      <c r="E54" s="480">
        <v>5000</v>
      </c>
      <c r="F54" s="50">
        <f t="shared" si="1"/>
        <v>0</v>
      </c>
    </row>
    <row r="55" spans="1:6" ht="20.25" customHeight="1">
      <c r="A55" s="617" t="s">
        <v>666</v>
      </c>
      <c r="B55" s="500">
        <v>300</v>
      </c>
      <c r="C55" s="484" t="s">
        <v>487</v>
      </c>
      <c r="D55" s="480"/>
      <c r="E55" s="480">
        <v>300</v>
      </c>
      <c r="F55" s="50">
        <f t="shared" si="1"/>
        <v>0</v>
      </c>
    </row>
    <row r="56" spans="1:6" ht="20.25" customHeight="1">
      <c r="A56" s="636" t="s">
        <v>677</v>
      </c>
      <c r="B56" s="546">
        <v>350</v>
      </c>
      <c r="C56" s="554" t="s">
        <v>487</v>
      </c>
      <c r="D56" s="547"/>
      <c r="E56" s="547">
        <v>350</v>
      </c>
      <c r="F56" s="50">
        <f t="shared" si="1"/>
        <v>0</v>
      </c>
    </row>
    <row r="57" spans="1:6" ht="20.25" customHeight="1">
      <c r="A57" s="617" t="s">
        <v>667</v>
      </c>
      <c r="B57" s="500"/>
      <c r="C57" s="484" t="s">
        <v>487</v>
      </c>
      <c r="D57" s="480"/>
      <c r="E57" s="480"/>
      <c r="F57" s="50">
        <f t="shared" si="1"/>
        <v>0</v>
      </c>
    </row>
    <row r="58" spans="1:6" ht="20.25" customHeight="1">
      <c r="A58" s="618" t="s">
        <v>662</v>
      </c>
      <c r="B58" s="608">
        <v>672</v>
      </c>
      <c r="C58" s="484" t="s">
        <v>487</v>
      </c>
      <c r="D58" s="609"/>
      <c r="E58" s="609">
        <v>672</v>
      </c>
      <c r="F58" s="49">
        <f t="shared" si="1"/>
        <v>0</v>
      </c>
    </row>
    <row r="59" spans="1:6" ht="20.25" customHeight="1">
      <c r="A59" s="634" t="s">
        <v>672</v>
      </c>
      <c r="B59" s="608">
        <v>80</v>
      </c>
      <c r="C59" s="484" t="s">
        <v>487</v>
      </c>
      <c r="D59" s="609"/>
      <c r="E59" s="609">
        <v>80</v>
      </c>
      <c r="F59" s="49">
        <f t="shared" si="1"/>
        <v>0</v>
      </c>
    </row>
    <row r="60" spans="1:6" ht="20.25" customHeight="1">
      <c r="A60" s="634" t="s">
        <v>673</v>
      </c>
      <c r="B60" s="551">
        <v>2000</v>
      </c>
      <c r="C60" s="484" t="s">
        <v>674</v>
      </c>
      <c r="D60" s="609"/>
      <c r="E60" s="552">
        <v>120</v>
      </c>
      <c r="F60" s="49">
        <f t="shared" si="1"/>
        <v>1880</v>
      </c>
    </row>
    <row r="61" spans="1:6" ht="20.25" customHeight="1">
      <c r="A61" s="635" t="s">
        <v>675</v>
      </c>
      <c r="B61" s="608">
        <v>254</v>
      </c>
      <c r="C61" s="484" t="s">
        <v>487</v>
      </c>
      <c r="D61" s="609"/>
      <c r="E61" s="609">
        <v>254</v>
      </c>
      <c r="F61" s="49">
        <f t="shared" si="1"/>
        <v>0</v>
      </c>
    </row>
    <row r="62" spans="1:6" ht="16.5" customHeight="1" thickBot="1">
      <c r="A62" s="509" t="s">
        <v>642</v>
      </c>
      <c r="B62" s="611">
        <v>1366</v>
      </c>
      <c r="C62" s="501" t="s">
        <v>487</v>
      </c>
      <c r="D62" s="612"/>
      <c r="E62" s="612">
        <v>1366</v>
      </c>
      <c r="F62" s="627">
        <f t="shared" si="1"/>
        <v>0</v>
      </c>
    </row>
    <row r="63" spans="1:6" s="46" customFormat="1" ht="18" customHeight="1" thickBot="1">
      <c r="A63" s="112" t="s">
        <v>60</v>
      </c>
      <c r="B63" s="44">
        <f>SUM(B5:B62)</f>
        <v>179243</v>
      </c>
      <c r="C63" s="83"/>
      <c r="D63" s="44">
        <f>SUM(D5:D62)</f>
        <v>0</v>
      </c>
      <c r="E63" s="44">
        <f>SUM(E5:E62)</f>
        <v>177363</v>
      </c>
      <c r="F63" s="45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5" r:id="rId1"/>
  <headerFooter alignWithMargins="0">
    <oddHeader>&amp;R&amp;"Times New Roman CE,Félkövér dőlt"&amp;11 8. melléklet a  4/2016.(II.26.) 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75">
    <tabColor rgb="FF92D050"/>
    <pageSetUpPr fitToPage="1"/>
  </sheetPr>
  <dimension ref="A1:F27"/>
  <sheetViews>
    <sheetView workbookViewId="0" topLeftCell="A10">
      <selection activeCell="D13" sqref="D13"/>
    </sheetView>
  </sheetViews>
  <sheetFormatPr defaultColWidth="9.00390625" defaultRowHeight="12.75"/>
  <cols>
    <col min="1" max="1" width="60.6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2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4.75" customHeight="1">
      <c r="A1" s="657" t="s">
        <v>3</v>
      </c>
      <c r="B1" s="657"/>
      <c r="C1" s="657"/>
      <c r="D1" s="657"/>
      <c r="E1" s="657"/>
      <c r="F1" s="657"/>
    </row>
    <row r="2" spans="1:6" ht="23.25" customHeight="1" thickBot="1">
      <c r="A2" s="109"/>
      <c r="B2" s="41"/>
      <c r="C2" s="41"/>
      <c r="D2" s="41"/>
      <c r="E2" s="41"/>
      <c r="F2" s="36" t="s">
        <v>57</v>
      </c>
    </row>
    <row r="3" spans="1:6" s="34" customFormat="1" ht="48.75" customHeight="1" thickBot="1">
      <c r="A3" s="110" t="s">
        <v>64</v>
      </c>
      <c r="B3" s="111" t="s">
        <v>62</v>
      </c>
      <c r="C3" s="111" t="s">
        <v>63</v>
      </c>
      <c r="D3" s="111" t="s">
        <v>477</v>
      </c>
      <c r="E3" s="111" t="s">
        <v>476</v>
      </c>
      <c r="F3" s="37" t="s">
        <v>483</v>
      </c>
    </row>
    <row r="4" spans="1:6" s="41" customFormat="1" ht="15" customHeight="1" thickBot="1">
      <c r="A4" s="637">
        <v>1</v>
      </c>
      <c r="B4" s="638">
        <v>2</v>
      </c>
      <c r="C4" s="638">
        <v>3</v>
      </c>
      <c r="D4" s="638">
        <v>4</v>
      </c>
      <c r="E4" s="638">
        <v>5</v>
      </c>
      <c r="F4" s="40">
        <v>6</v>
      </c>
    </row>
    <row r="5" spans="1:6" ht="15.75" customHeight="1">
      <c r="A5" s="487" t="s">
        <v>486</v>
      </c>
      <c r="B5" s="474">
        <v>242844</v>
      </c>
      <c r="C5" s="481" t="s">
        <v>487</v>
      </c>
      <c r="D5" s="474">
        <v>14241</v>
      </c>
      <c r="E5" s="474">
        <v>228603</v>
      </c>
      <c r="F5" s="49">
        <f>B5-D5-E5</f>
        <v>0</v>
      </c>
    </row>
    <row r="6" spans="1:6" ht="15.75" customHeight="1">
      <c r="A6" s="487" t="s">
        <v>619</v>
      </c>
      <c r="B6" s="490">
        <v>2016</v>
      </c>
      <c r="C6" s="481" t="s">
        <v>487</v>
      </c>
      <c r="D6" s="474"/>
      <c r="E6" s="490">
        <v>2016</v>
      </c>
      <c r="F6" s="49"/>
    </row>
    <row r="7" spans="1:6" ht="15.75" customHeight="1">
      <c r="A7" s="487" t="s">
        <v>623</v>
      </c>
      <c r="B7" s="474">
        <v>2200</v>
      </c>
      <c r="C7" s="481" t="s">
        <v>487</v>
      </c>
      <c r="D7" s="474"/>
      <c r="E7" s="474">
        <v>2200</v>
      </c>
      <c r="F7" s="628">
        <f aca="true" t="shared" si="0" ref="F7:F26">B7-D7-E7</f>
        <v>0</v>
      </c>
    </row>
    <row r="8" spans="1:6" ht="15.75" customHeight="1">
      <c r="A8" s="487" t="s">
        <v>488</v>
      </c>
      <c r="B8" s="474">
        <v>1407</v>
      </c>
      <c r="C8" s="481" t="s">
        <v>487</v>
      </c>
      <c r="D8" s="474"/>
      <c r="E8" s="474">
        <v>1407</v>
      </c>
      <c r="F8" s="49">
        <f t="shared" si="0"/>
        <v>0</v>
      </c>
    </row>
    <row r="9" spans="1:6" ht="15.75" customHeight="1">
      <c r="A9" s="487" t="s">
        <v>489</v>
      </c>
      <c r="B9" s="474">
        <v>1016</v>
      </c>
      <c r="C9" s="481" t="s">
        <v>487</v>
      </c>
      <c r="D9" s="474"/>
      <c r="E9" s="474">
        <v>1016</v>
      </c>
      <c r="F9" s="49">
        <f t="shared" si="0"/>
        <v>0</v>
      </c>
    </row>
    <row r="10" spans="1:6" ht="15.75" customHeight="1">
      <c r="A10" s="47"/>
      <c r="B10" s="48"/>
      <c r="C10" s="297"/>
      <c r="D10" s="48"/>
      <c r="E10" s="48"/>
      <c r="F10" s="49">
        <f t="shared" si="0"/>
        <v>0</v>
      </c>
    </row>
    <row r="11" spans="1:6" ht="15.75" customHeight="1">
      <c r="A11" s="47"/>
      <c r="B11" s="48"/>
      <c r="C11" s="297"/>
      <c r="D11" s="48"/>
      <c r="E11" s="48"/>
      <c r="F11" s="49">
        <f t="shared" si="0"/>
        <v>0</v>
      </c>
    </row>
    <row r="12" spans="1:6" ht="15.75" customHeight="1">
      <c r="A12" s="47"/>
      <c r="B12" s="48"/>
      <c r="C12" s="297"/>
      <c r="D12" s="48"/>
      <c r="E12" s="48"/>
      <c r="F12" s="49">
        <f t="shared" si="0"/>
        <v>0</v>
      </c>
    </row>
    <row r="13" spans="1:6" ht="15.75" customHeight="1">
      <c r="A13" s="295"/>
      <c r="B13" s="24"/>
      <c r="C13" s="296"/>
      <c r="D13" s="24"/>
      <c r="E13" s="24"/>
      <c r="F13" s="49">
        <f t="shared" si="0"/>
        <v>0</v>
      </c>
    </row>
    <row r="14" spans="1:6" ht="15.75" customHeight="1">
      <c r="A14" s="294"/>
      <c r="B14" s="24"/>
      <c r="C14" s="296"/>
      <c r="D14" s="24"/>
      <c r="E14" s="24"/>
      <c r="F14" s="49">
        <f t="shared" si="0"/>
        <v>0</v>
      </c>
    </row>
    <row r="15" spans="1:6" ht="15.75" customHeight="1">
      <c r="A15" s="485"/>
      <c r="B15" s="474"/>
      <c r="C15" s="481"/>
      <c r="D15" s="474"/>
      <c r="E15" s="474"/>
      <c r="F15" s="49">
        <f t="shared" si="0"/>
        <v>0</v>
      </c>
    </row>
    <row r="16" spans="1:6" ht="15.75" customHeight="1">
      <c r="A16" s="486"/>
      <c r="B16" s="474"/>
      <c r="C16" s="481"/>
      <c r="D16" s="474"/>
      <c r="E16" s="474"/>
      <c r="F16" s="49">
        <f t="shared" si="0"/>
        <v>0</v>
      </c>
    </row>
    <row r="17" spans="1:6" ht="15.75" customHeight="1">
      <c r="A17" s="487"/>
      <c r="B17" s="474"/>
      <c r="C17" s="481"/>
      <c r="D17" s="474"/>
      <c r="E17" s="474"/>
      <c r="F17" s="49">
        <f t="shared" si="0"/>
        <v>0</v>
      </c>
    </row>
    <row r="18" spans="1:6" ht="15.75" customHeight="1">
      <c r="A18" s="487"/>
      <c r="B18" s="490"/>
      <c r="C18" s="481"/>
      <c r="D18" s="474"/>
      <c r="E18" s="490"/>
      <c r="F18" s="49">
        <f t="shared" si="0"/>
        <v>0</v>
      </c>
    </row>
    <row r="19" spans="1:6" ht="15.75" customHeight="1">
      <c r="A19" s="47"/>
      <c r="B19" s="474"/>
      <c r="C19" s="481"/>
      <c r="D19" s="474"/>
      <c r="E19" s="474"/>
      <c r="F19" s="49">
        <f t="shared" si="0"/>
        <v>0</v>
      </c>
    </row>
    <row r="20" spans="1:6" ht="15.75" customHeight="1">
      <c r="A20" s="487"/>
      <c r="B20" s="490"/>
      <c r="C20" s="481"/>
      <c r="D20" s="474"/>
      <c r="E20" s="490"/>
      <c r="F20" s="49">
        <f t="shared" si="0"/>
        <v>0</v>
      </c>
    </row>
    <row r="21" spans="1:6" ht="15.75" customHeight="1">
      <c r="A21" s="487"/>
      <c r="B21" s="474"/>
      <c r="C21" s="481"/>
      <c r="D21" s="474"/>
      <c r="E21" s="474"/>
      <c r="F21" s="49">
        <f t="shared" si="0"/>
        <v>0</v>
      </c>
    </row>
    <row r="22" spans="1:6" ht="15.75" customHeight="1">
      <c r="A22" s="504"/>
      <c r="B22" s="478"/>
      <c r="C22" s="477"/>
      <c r="D22" s="478"/>
      <c r="E22" s="478"/>
      <c r="F22" s="50">
        <f t="shared" si="0"/>
        <v>0</v>
      </c>
    </row>
    <row r="23" spans="1:6" ht="15.75" customHeight="1">
      <c r="A23" s="504"/>
      <c r="B23" s="478"/>
      <c r="C23" s="477"/>
      <c r="D23" s="478"/>
      <c r="E23" s="478"/>
      <c r="F23" s="50">
        <f t="shared" si="0"/>
        <v>0</v>
      </c>
    </row>
    <row r="24" spans="1:6" ht="15.75" customHeight="1">
      <c r="A24" s="504"/>
      <c r="B24" s="478"/>
      <c r="C24" s="477"/>
      <c r="D24" s="478"/>
      <c r="E24" s="478"/>
      <c r="F24" s="50">
        <f t="shared" si="0"/>
        <v>0</v>
      </c>
    </row>
    <row r="25" spans="1:6" ht="15.75" customHeight="1">
      <c r="A25" s="504"/>
      <c r="B25" s="502"/>
      <c r="C25" s="503"/>
      <c r="D25" s="502"/>
      <c r="E25" s="502"/>
      <c r="F25" s="50">
        <f t="shared" si="0"/>
        <v>0</v>
      </c>
    </row>
    <row r="26" spans="1:6" ht="15.75" customHeight="1" thickBot="1">
      <c r="A26" s="504"/>
      <c r="B26" s="478"/>
      <c r="C26" s="477"/>
      <c r="D26" s="478"/>
      <c r="E26" s="478"/>
      <c r="F26" s="50">
        <f t="shared" si="0"/>
        <v>0</v>
      </c>
    </row>
    <row r="27" spans="1:6" s="46" customFormat="1" ht="18" customHeight="1" thickBot="1">
      <c r="A27" s="112" t="s">
        <v>60</v>
      </c>
      <c r="B27" s="113">
        <f>SUM(B5:B26)</f>
        <v>249483</v>
      </c>
      <c r="C27" s="84"/>
      <c r="D27" s="113">
        <f>SUM(D5:D26)</f>
        <v>14241</v>
      </c>
      <c r="E27" s="113">
        <f>SUM(E5:E26)</f>
        <v>235242</v>
      </c>
      <c r="F27" s="51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4/2016.(II.26.) 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2016-02-26T07:16:20Z</cp:lastPrinted>
  <dcterms:created xsi:type="dcterms:W3CDTF">1999-10-30T10:30:45Z</dcterms:created>
  <dcterms:modified xsi:type="dcterms:W3CDTF">2016-02-26T07:34:14Z</dcterms:modified>
  <cp:category/>
  <cp:version/>
  <cp:contentType/>
  <cp:contentStatus/>
</cp:coreProperties>
</file>